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Z:\CPL\COMISSÃO 017-S - JULHO.2021\4 - LICITAÇÕES 2022\CONCORRÊNCIA\CP 005.2022 - CANAL GUARANHUNS\"/>
    </mc:Choice>
  </mc:AlternateContent>
  <xr:revisionPtr revIDLastSave="0" documentId="8_{AAA6BE12-8A9D-46EC-88B2-AF930566D214}" xr6:coauthVersionLast="47" xr6:coauthVersionMax="47" xr10:uidLastSave="{00000000-0000-0000-0000-000000000000}"/>
  <bookViews>
    <workbookView xWindow="-120" yWindow="-120" windowWidth="29040" windowHeight="15840" firstSheet="7" activeTab="11" xr2:uid="{EFB69D33-55E4-404D-BE58-6D793DCDB439}"/>
  </bookViews>
  <sheets>
    <sheet name="ADM LOCAL" sheetId="18" r:id="rId1"/>
    <sheet name="BDI" sheetId="11" r:id="rId2"/>
    <sheet name="ORCAMENTO" sheetId="1" r:id="rId3"/>
    <sheet name="CRONOGRAMA" sheetId="17" r:id="rId4"/>
    <sheet name="MCALC" sheetId="10" r:id="rId5"/>
    <sheet name="DMT SAIBREIRA" sheetId="13" r:id="rId6"/>
    <sheet name="DMT EMULSAO" sheetId="14" r:id="rId7"/>
    <sheet name="DMT MAT BETUMINOSO" sheetId="15" r:id="rId8"/>
    <sheet name="DMT DESTINACAO" sheetId="16" r:id="rId9"/>
    <sheet name="TRANSMAR" sheetId="7" r:id="rId10"/>
    <sheet name="SEDURB" sheetId="9" r:id="rId11"/>
    <sheet name="MERCADO" sheetId="8" r:id="rId12"/>
    <sheet name="CESAN" sheetId="6" r:id="rId13"/>
    <sheet name="SICRO" sheetId="2" r:id="rId14"/>
    <sheet name="DER-EDIF" sheetId="3" r:id="rId15"/>
    <sheet name="DER-ROD" sheetId="4" r:id="rId16"/>
    <sheet name="SINAPI" sheetId="5" r:id="rId17"/>
  </sheets>
  <externalReferences>
    <externalReference r:id="rId18"/>
  </externalReferences>
  <definedNames>
    <definedName name="__________________BOR1" localSheetId="8">#REF!</definedName>
    <definedName name="__________________BOR1" localSheetId="5">#REF!</definedName>
    <definedName name="__________________BOR1">#REF!</definedName>
    <definedName name="______________BOR1" localSheetId="8">#REF!</definedName>
    <definedName name="______________BOR1" localSheetId="5">#REF!</definedName>
    <definedName name="______________BOR1">#REF!</definedName>
    <definedName name="_____________BOR1" localSheetId="8">#REF!</definedName>
    <definedName name="_____________BOR1" localSheetId="5">#REF!</definedName>
    <definedName name="_____________BOR1">#REF!</definedName>
    <definedName name="____________BOR1" localSheetId="8">#REF!</definedName>
    <definedName name="____________BOR1" localSheetId="5">#REF!</definedName>
    <definedName name="____________BOR1">#REF!</definedName>
    <definedName name="___________BOR1" localSheetId="8">#REF!</definedName>
    <definedName name="___________BOR1" localSheetId="5">#REF!</definedName>
    <definedName name="___________BOR1">#REF!</definedName>
    <definedName name="__________BOR1" localSheetId="8">#REF!</definedName>
    <definedName name="__________BOR1" localSheetId="5">#REF!</definedName>
    <definedName name="__________BOR1">#REF!</definedName>
    <definedName name="_________BOR1" localSheetId="8">#REF!</definedName>
    <definedName name="_________BOR1" localSheetId="5">#REF!</definedName>
    <definedName name="_________BOR1">#REF!</definedName>
    <definedName name="________BOR1" localSheetId="8">#REF!</definedName>
    <definedName name="________BOR1" localSheetId="5">#REF!</definedName>
    <definedName name="________BOR1">#REF!</definedName>
    <definedName name="________NIL1" localSheetId="8">#REF!</definedName>
    <definedName name="________NIL1" localSheetId="5">#REF!</definedName>
    <definedName name="________NIL1">#REF!</definedName>
    <definedName name="_______BOR1" localSheetId="8">#REF!</definedName>
    <definedName name="_______BOR1" localSheetId="5">#REF!</definedName>
    <definedName name="_______BOR1">#REF!</definedName>
    <definedName name="_______NIL1" localSheetId="8">#REF!</definedName>
    <definedName name="_______NIL1" localSheetId="5">#REF!</definedName>
    <definedName name="_______NIL1">#REF!</definedName>
    <definedName name="______BOR1" localSheetId="8">#REF!</definedName>
    <definedName name="______BOR1" localSheetId="5">#REF!</definedName>
    <definedName name="______BOR1">#REF!</definedName>
    <definedName name="______NIL1" localSheetId="8">#REF!</definedName>
    <definedName name="______NIL1" localSheetId="5">#REF!</definedName>
    <definedName name="______NIL1">#REF!</definedName>
    <definedName name="_____BOR1" localSheetId="8">#REF!</definedName>
    <definedName name="_____BOR1" localSheetId="5">#REF!</definedName>
    <definedName name="_____BOR1">#REF!</definedName>
    <definedName name="____BOR1" localSheetId="8">#REF!</definedName>
    <definedName name="____BOR1" localSheetId="5">#REF!</definedName>
    <definedName name="____BOR1">#REF!</definedName>
    <definedName name="____NIL1" localSheetId="8">#REF!</definedName>
    <definedName name="____NIL1" localSheetId="5">#REF!</definedName>
    <definedName name="____NIL1">#REF!</definedName>
    <definedName name="___BOR1" localSheetId="8">#REF!</definedName>
    <definedName name="___BOR1" localSheetId="5">#REF!</definedName>
    <definedName name="___BOR1">#REF!</definedName>
    <definedName name="___NIL1" localSheetId="8">#REF!</definedName>
    <definedName name="___NIL1" localSheetId="5">#REF!</definedName>
    <definedName name="___NIL1">#REF!</definedName>
    <definedName name="__BOR1" localSheetId="8">#REF!</definedName>
    <definedName name="__BOR1" localSheetId="5">#REF!</definedName>
    <definedName name="__BOR1">#REF!</definedName>
    <definedName name="__NIL1" localSheetId="8">#REF!</definedName>
    <definedName name="__NIL1" localSheetId="5">#REF!</definedName>
    <definedName name="__NIL1">#REF!</definedName>
    <definedName name="_16.3___VEÍCULOS" localSheetId="8">#REF!</definedName>
    <definedName name="_16.3___VEÍCULOS" localSheetId="5">#REF!</definedName>
    <definedName name="_16.3___VEÍCULOS">#REF!</definedName>
    <definedName name="_16.4___COMBÚSTIVEL" localSheetId="8">#REF!</definedName>
    <definedName name="_16.4___COMBÚSTIVEL" localSheetId="5">#REF!</definedName>
    <definedName name="_16.4___COMBÚSTIVEL">#REF!</definedName>
    <definedName name="_16.5___EQUIPAMENTOS_DE_ESCRITÓRIO" localSheetId="8">#REF!</definedName>
    <definedName name="_16.5___EQUIPAMENTOS_DE_ESCRITÓRIO" localSheetId="5">#REF!</definedName>
    <definedName name="_16.5___EQUIPAMENTOS_DE_ESCRITÓRIO">#REF!</definedName>
    <definedName name="_17.1_MENSALISTA" localSheetId="8">#REF!</definedName>
    <definedName name="_17.1_MENSALISTA" localSheetId="5">#REF!</definedName>
    <definedName name="_17.1_MENSALISTA">#REF!</definedName>
    <definedName name="_17.2___HORISTA" localSheetId="8">#REF!</definedName>
    <definedName name="_17.2___HORISTA" localSheetId="5">#REF!</definedName>
    <definedName name="_17.2___HORISTA">#REF!</definedName>
    <definedName name="_18___CANTEIRO___INSTALAÇÃO___MANUTENÇÃO" localSheetId="8">#REF!</definedName>
    <definedName name="_18___CANTEIRO___INSTALAÇÃO___MANUTENÇÃO" localSheetId="5">#REF!</definedName>
    <definedName name="_18___CANTEIRO___INSTALAÇÃO___MANUTENÇÃO">#REF!</definedName>
    <definedName name="_2Excel_BuiltIn_Print_Titles_1_1" localSheetId="8">#REF!</definedName>
    <definedName name="_2Excel_BuiltIn_Print_Titles_1_1" localSheetId="5">#REF!</definedName>
    <definedName name="_2Excel_BuiltIn_Print_Titles_1_1">#REF!</definedName>
    <definedName name="_3Excel_BuiltIn_Print_Titles_1_1" localSheetId="8">#REF!</definedName>
    <definedName name="_3Excel_BuiltIn_Print_Titles_1_1" localSheetId="5">#REF!</definedName>
    <definedName name="_3Excel_BuiltIn_Print_Titles_1_1">#REF!</definedName>
    <definedName name="_BOR1" localSheetId="8">#REF!</definedName>
    <definedName name="_BOR1" localSheetId="5">#REF!</definedName>
    <definedName name="_BOR1">#REF!</definedName>
    <definedName name="_Fill" localSheetId="8">#REF!</definedName>
    <definedName name="_Fill" localSheetId="5">#REF!</definedName>
    <definedName name="_Fill">#REF!</definedName>
    <definedName name="_xlnm._FilterDatabase" localSheetId="12" hidden="1">CESAN!$A$1:$D$1578</definedName>
    <definedName name="_xlnm._FilterDatabase" localSheetId="14" hidden="1">'DER-EDIF'!$A$1:$E$2672</definedName>
    <definedName name="_xlnm._FilterDatabase" localSheetId="2" hidden="1">ORCAMENTO!$A$9:$Y$274</definedName>
    <definedName name="_xlnm._FilterDatabase" localSheetId="16" hidden="1">SINAPI!$A$1:$D$12300</definedName>
    <definedName name="_MM" localSheetId="3">#REF!</definedName>
    <definedName name="_MM" localSheetId="8">#REF!</definedName>
    <definedName name="_MM" localSheetId="5">#REF!</definedName>
    <definedName name="_MM">#REF!</definedName>
    <definedName name="_NIL1" localSheetId="3">#REF!</definedName>
    <definedName name="_NIL1" localSheetId="8">#REF!</definedName>
    <definedName name="_NIL1" localSheetId="5">#REF!</definedName>
    <definedName name="_NIL1">#REF!</definedName>
    <definedName name="a" localSheetId="3">#REF!</definedName>
    <definedName name="a" localSheetId="8">#REF!</definedName>
    <definedName name="a" localSheetId="5">#REF!</definedName>
    <definedName name="a">#REF!</definedName>
    <definedName name="AAA" localSheetId="8">#REF!</definedName>
    <definedName name="AAA" localSheetId="5">#REF!</definedName>
    <definedName name="AAA">#REF!</definedName>
    <definedName name="aaaaaa2" localSheetId="8">#REF!</definedName>
    <definedName name="aaaaaa2" localSheetId="5">#REF!</definedName>
    <definedName name="aaaaaa2">#REF!</definedName>
    <definedName name="AAAAAAAA" localSheetId="8">#REF!</definedName>
    <definedName name="AAAAAAAA" localSheetId="5">#REF!</definedName>
    <definedName name="AAAAAAAA">#REF!</definedName>
    <definedName name="aaaaaaaaaaa">#REF!</definedName>
    <definedName name="acha.coluna" localSheetId="8">#REF!</definedName>
    <definedName name="acha.coluna" localSheetId="5">#REF!</definedName>
    <definedName name="acha.coluna">#REF!</definedName>
    <definedName name="acha.dados" localSheetId="8">#REF!</definedName>
    <definedName name="acha.dados" localSheetId="5">#REF!</definedName>
    <definedName name="acha.dados">#REF!</definedName>
    <definedName name="acha.linha" localSheetId="8">#REF!</definedName>
    <definedName name="acha.linha" localSheetId="5">#REF!</definedName>
    <definedName name="acha.linha">#REF!</definedName>
    <definedName name="Adut">#REF!</definedName>
    <definedName name="AJUDA">#REF!</definedName>
    <definedName name="Ala" localSheetId="5">#REF!</definedName>
    <definedName name="Ala">#REF!</definedName>
    <definedName name="ANEXO_10_MATRIZ_DE_RESPONSABILIDADE" localSheetId="8">#REF!</definedName>
    <definedName name="ANEXO_10_MATRIZ_DE_RESPONSABILIDADE" localSheetId="5">#REF!</definedName>
    <definedName name="ANEXO_10_MATRIZ_DE_RESPONSABILIDADE">#REF!</definedName>
    <definedName name="_xlnm.Print_Area" localSheetId="0">'ADM LOCAL'!$A$1:$I$45</definedName>
    <definedName name="_xlnm.Print_Area" localSheetId="1">BDI!$A$1:$G$58</definedName>
    <definedName name="_xlnm.Print_Area" localSheetId="3">CRONOGRAMA!$A$1:$L$65</definedName>
    <definedName name="_xlnm.Print_Area" localSheetId="4">MCALC!$A:$J</definedName>
    <definedName name="_xlnm.Print_Area" localSheetId="2">ORCAMENTO!$A$1:$Y$274</definedName>
    <definedName name="_xlnm.Print_Area" localSheetId="10">SEDURB!$A$1:$I$101</definedName>
    <definedName name="_xlnm.Print_Area" localSheetId="9">TRANSMAR!$A$10:$I$256</definedName>
    <definedName name="Área_impressão_IM" localSheetId="3">#REF!</definedName>
    <definedName name="Área_impressão_IM" localSheetId="8">#REF!</definedName>
    <definedName name="Área_impressão_IM" localSheetId="5">#REF!</definedName>
    <definedName name="Área_impressão_IM">#REF!</definedName>
    <definedName name="ASDF" localSheetId="3">#REF!</definedName>
    <definedName name="ASDF" localSheetId="8">#REF!</definedName>
    <definedName name="ASDF" localSheetId="5">#REF!</definedName>
    <definedName name="ASDF">#REF!</definedName>
    <definedName name="ATA_DE_REUNIÃO" localSheetId="3">#REF!</definedName>
    <definedName name="ATA_DE_REUNIÃO">#REF!</definedName>
    <definedName name="AUXILIARES">#REF!</definedName>
    <definedName name="b" localSheetId="8">#REF!</definedName>
    <definedName name="b" localSheetId="5">#REF!</definedName>
    <definedName name="b">#REF!</definedName>
    <definedName name="B_MEC" localSheetId="8">#REF!</definedName>
    <definedName name="B_MEC" localSheetId="5">#REF!</definedName>
    <definedName name="B_MEC">#REF!</definedName>
    <definedName name="BBB" localSheetId="8">#REF!</definedName>
    <definedName name="BBB" localSheetId="5">#REF!</definedName>
    <definedName name="BBB">#REF!</definedName>
    <definedName name="BBBB" localSheetId="8">#REF!</definedName>
    <definedName name="BBBB" localSheetId="5">#REF!</definedName>
    <definedName name="BBBB">#REF!</definedName>
    <definedName name="BDD_01" localSheetId="8">#REF!</definedName>
    <definedName name="BDD_01" localSheetId="5">#REF!</definedName>
    <definedName name="BDD_01">#REF!</definedName>
    <definedName name="BLOCO" localSheetId="8">#REF!</definedName>
    <definedName name="BLOCO" localSheetId="5">#REF!</definedName>
    <definedName name="BLOCO">#REF!</definedName>
    <definedName name="cadm" localSheetId="8">#REF!</definedName>
    <definedName name="cadm" localSheetId="5">#REF!</definedName>
    <definedName name="cadm">#REF!</definedName>
    <definedName name="CASH_FLOW" localSheetId="8">#REF!</definedName>
    <definedName name="CASH_FLOW" localSheetId="5">#REF!</definedName>
    <definedName name="CASH_FLOW">#REF!</definedName>
    <definedName name="CBUQ" localSheetId="3">#REF!</definedName>
    <definedName name="CBUQ" localSheetId="8">#REF!</definedName>
    <definedName name="CBUQ" localSheetId="5">#REF!</definedName>
    <definedName name="CBUQ">#REF!</definedName>
    <definedName name="cbuq2" localSheetId="8">#REF!</definedName>
    <definedName name="cbuq2" localSheetId="5">#REF!</definedName>
    <definedName name="cbuq2">#REF!</definedName>
    <definedName name="ccc" localSheetId="8">#REF!</definedName>
    <definedName name="ccc" localSheetId="5">#REF!</definedName>
    <definedName name="ccc">#REF!</definedName>
    <definedName name="Cliente" localSheetId="8">#REF!</definedName>
    <definedName name="Cliente" localSheetId="5">#REF!</definedName>
    <definedName name="Cliente">#REF!</definedName>
    <definedName name="Código" localSheetId="8">#REF!</definedName>
    <definedName name="Código" localSheetId="5">#REF!</definedName>
    <definedName name="Código">#REF!</definedName>
    <definedName name="Comprimento_Equivalente" localSheetId="8">#REF!</definedName>
    <definedName name="Comprimento_Equivalente" localSheetId="5">#REF!</definedName>
    <definedName name="Comprimento_Equivalente">#REF!</definedName>
    <definedName name="contratada">#REF!</definedName>
    <definedName name="CPU" localSheetId="8">#REF!</definedName>
    <definedName name="CPU" localSheetId="5">#REF!</definedName>
    <definedName name="CPU">#REF!</definedName>
    <definedName name="critério" localSheetId="8">#REF!</definedName>
    <definedName name="critério" localSheetId="5">#REF!</definedName>
    <definedName name="critério">#REF!</definedName>
    <definedName name="critério1" localSheetId="8">#REF!</definedName>
    <definedName name="critério1" localSheetId="5">#REF!</definedName>
    <definedName name="critério1">#REF!</definedName>
    <definedName name="CUSTO_DE_COMBUSTÍVEL_E_LUFRIFICANTES" localSheetId="8">#REF!</definedName>
    <definedName name="CUSTO_DE_COMBUSTÍVEL_E_LUFRIFICANTES" localSheetId="5">#REF!</definedName>
    <definedName name="CUSTO_DE_COMBUSTÍVEL_E_LUFRIFICANTES">#REF!</definedName>
    <definedName name="DADOS" localSheetId="1">#REF!</definedName>
    <definedName name="DADOS" localSheetId="3">#REF!</definedName>
    <definedName name="DADOS" localSheetId="8">#REF!</definedName>
    <definedName name="DADOS" localSheetId="5">#REF!</definedName>
    <definedName name="DADOS">[1]DADOS!$A$6:$A$13</definedName>
    <definedName name="Decréscimos" localSheetId="3">#REF!</definedName>
    <definedName name="Decréscimos" localSheetId="8">#REF!</definedName>
    <definedName name="Decréscimos" localSheetId="5">#REF!</definedName>
    <definedName name="Decréscimos">#REF!</definedName>
    <definedName name="DIAMETRO" localSheetId="3">#REF!</definedName>
    <definedName name="DIAMETRO" localSheetId="8">#REF!</definedName>
    <definedName name="DIAMETRO" localSheetId="5">#REF!</definedName>
    <definedName name="DIAMETRO">#REF!</definedName>
    <definedName name="EE" localSheetId="3">#REF!</definedName>
    <definedName name="EE" localSheetId="8">#REF!</definedName>
    <definedName name="EE" localSheetId="5">#REF!</definedName>
    <definedName name="EE">#REF!</definedName>
    <definedName name="EFETIVO" localSheetId="8">#REF!</definedName>
    <definedName name="EFETIVO" localSheetId="5">#REF!</definedName>
    <definedName name="EFETIVO">#REF!</definedName>
    <definedName name="EMPRE" localSheetId="8">#REF!</definedName>
    <definedName name="EMPRE" localSheetId="5">#REF!</definedName>
    <definedName name="EMPRE">#REF!</definedName>
    <definedName name="EQUIPAMENTO">#REF!</definedName>
    <definedName name="ETAPA">[1]DADOS!$A$2:$A$3</definedName>
    <definedName name="eu" localSheetId="3">#REF!</definedName>
    <definedName name="eu">#REF!</definedName>
    <definedName name="Excel_BuiltIn_Database" localSheetId="3">#REF!</definedName>
    <definedName name="Excel_BuiltIn_Database">#REF!</definedName>
    <definedName name="Excel_BuiltIn_Print_Area" localSheetId="3">#REF!</definedName>
    <definedName name="Excel_BuiltIn_Print_Area">#REF!</definedName>
    <definedName name="Excel_BuiltIn_Print_Area_1" localSheetId="8">#REF!</definedName>
    <definedName name="Excel_BuiltIn_Print_Area_1" localSheetId="5">#REF!</definedName>
    <definedName name="Excel_BuiltIn_Print_Area_1">#REF!</definedName>
    <definedName name="Excel_BuiltIn_Print_Titles_1" localSheetId="8">#REF!</definedName>
    <definedName name="Excel_BuiltIn_Print_Titles_1" localSheetId="5">#REF!</definedName>
    <definedName name="Excel_BuiltIn_Print_Titles_1">#REF!</definedName>
    <definedName name="Exist" localSheetId="8">#REF!</definedName>
    <definedName name="Exist" localSheetId="5">#REF!</definedName>
    <definedName name="Exist">#REF!</definedName>
    <definedName name="F" localSheetId="8">#REF!</definedName>
    <definedName name="F" localSheetId="5">#REF!</definedName>
    <definedName name="F">#REF!</definedName>
    <definedName name="GERAL" localSheetId="8">#REF!</definedName>
    <definedName name="GERAL" localSheetId="5">#REF!</definedName>
    <definedName name="GERAL">#REF!</definedName>
    <definedName name="I" localSheetId="8">#REF!</definedName>
    <definedName name="I" localSheetId="5">#REF!</definedName>
    <definedName name="I">#REF!</definedName>
    <definedName name="impress">#REF!</definedName>
    <definedName name="IMPRESSÃO" localSheetId="8">#REF!</definedName>
    <definedName name="IMPRESSÃO" localSheetId="5">#REF!</definedName>
    <definedName name="IMPRESSÃO">#REF!</definedName>
    <definedName name="imprimação" localSheetId="8">#REF!</definedName>
    <definedName name="imprimação" localSheetId="5">#REF!</definedName>
    <definedName name="imprimação">#REF!</definedName>
    <definedName name="InhaltsvezSUMMEN" localSheetId="8">#REF!</definedName>
    <definedName name="InhaltsvezSUMMEN" localSheetId="5">#REF!</definedName>
    <definedName name="InhaltsvezSUMMEN">#REF!</definedName>
    <definedName name="INSS" localSheetId="8">#REF!</definedName>
    <definedName name="INSS" localSheetId="5">#REF!</definedName>
    <definedName name="INSS">#REF!</definedName>
    <definedName name="JR_PAGE_ANCHOR_0_1" localSheetId="8">#REF!</definedName>
    <definedName name="JR_PAGE_ANCHOR_0_1" localSheetId="5">#REF!</definedName>
    <definedName name="k" localSheetId="8">#REF!</definedName>
    <definedName name="k" localSheetId="5">#REF!</definedName>
    <definedName name="k">#REF!</definedName>
    <definedName name="KKKK" localSheetId="8">#REF!</definedName>
    <definedName name="KKKK" localSheetId="5">#REF!</definedName>
    <definedName name="KKKK">#REF!</definedName>
    <definedName name="kkkk2" localSheetId="8">#REF!</definedName>
    <definedName name="kkkk2" localSheetId="5">#REF!</definedName>
    <definedName name="kkkk2">#REF!</definedName>
    <definedName name="kkkkkkk" localSheetId="8">#REF!</definedName>
    <definedName name="kkkkkkk" localSheetId="5">#REF!</definedName>
    <definedName name="kkkkkkk">#REF!</definedName>
    <definedName name="kkkkkkkk3" localSheetId="8">#REF!</definedName>
    <definedName name="kkkkkkkk3" localSheetId="5">#REF!</definedName>
    <definedName name="kkkkkkkk3">#REF!</definedName>
    <definedName name="kl" localSheetId="8">#REF!</definedName>
    <definedName name="kl" localSheetId="5">#REF!</definedName>
    <definedName name="kl">#REF!</definedName>
    <definedName name="klkl" localSheetId="8">#REF!</definedName>
    <definedName name="klkl" localSheetId="5">#REF!</definedName>
    <definedName name="klkl">#REF!</definedName>
    <definedName name="Laranjeiras" localSheetId="8">#REF!</definedName>
    <definedName name="Laranjeiras" localSheetId="5">#REF!</definedName>
    <definedName name="Laranjeiras">#REF!</definedName>
    <definedName name="lista" localSheetId="8">#REF!</definedName>
    <definedName name="lista" localSheetId="5">#REF!</definedName>
    <definedName name="lista">#REF!</definedName>
    <definedName name="lista.coluna" localSheetId="8">#REF!</definedName>
    <definedName name="lista.coluna" localSheetId="5">#REF!</definedName>
    <definedName name="lista.coluna">#REF!</definedName>
    <definedName name="lista.linha" localSheetId="8">#REF!</definedName>
    <definedName name="lista.linha" localSheetId="5">#REF!</definedName>
    <definedName name="lista.linha">#REF!</definedName>
    <definedName name="LLLLL" localSheetId="8">#REF!</definedName>
    <definedName name="LLLLL" localSheetId="5">#REF!</definedName>
    <definedName name="LLLLL">#REF!</definedName>
    <definedName name="MATRIZ_DE_RESPONSABILIDADE" localSheetId="8">#REF!</definedName>
    <definedName name="MATRIZ_DE_RESPONSABILIDADE" localSheetId="5">#REF!</definedName>
    <definedName name="MATRIZ_DE_RESPONSABILIDADE">#REF!</definedName>
    <definedName name="memoria" localSheetId="8">#REF!</definedName>
    <definedName name="memoria" localSheetId="5">#REF!</definedName>
    <definedName name="memoria">#REF!</definedName>
    <definedName name="MmExcelLinker_CBF3F7D5_5F0E_4EA5_B59F_34028F0F12D2" localSheetId="8">#REF!</definedName>
    <definedName name="MmExcelLinker_CBF3F7D5_5F0E_4EA5_B59F_34028F0F12D2" localSheetId="5">#REF!</definedName>
    <definedName name="MmExcelLinker_CBF3F7D5_5F0E_4EA5_B59F_34028F0F12D2">#REF!</definedName>
    <definedName name="N__EPC" localSheetId="8">#REF!</definedName>
    <definedName name="N__EPC" localSheetId="5">#REF!</definedName>
    <definedName name="N__EPC">#REF!</definedName>
    <definedName name="nil" localSheetId="8">#REF!</definedName>
    <definedName name="nil" localSheetId="5">#REF!</definedName>
    <definedName name="nil">#REF!</definedName>
    <definedName name="NOME">#REF!</definedName>
    <definedName name="p" localSheetId="8">#REF!</definedName>
    <definedName name="p" localSheetId="5">#REF!</definedName>
    <definedName name="p">#REF!</definedName>
    <definedName name="PASSARELAS" localSheetId="8">#REF!</definedName>
    <definedName name="PASSARELAS" localSheetId="5">#REF!</definedName>
    <definedName name="PASSARELAS">#REF!</definedName>
    <definedName name="pelicano" localSheetId="8">#REF!</definedName>
    <definedName name="pelicano" localSheetId="5">#REF!</definedName>
    <definedName name="pelicano">#REF!</definedName>
    <definedName name="pinheiros" localSheetId="8">#REF!</definedName>
    <definedName name="pinheiros" localSheetId="5">#REF!</definedName>
    <definedName name="pinheiros">#REF!</definedName>
    <definedName name="pl" localSheetId="8">#REF!</definedName>
    <definedName name="pl" localSheetId="5">#REF!</definedName>
    <definedName name="pl">#REF!</definedName>
    <definedName name="Print_Area_MI" localSheetId="8">#REF!</definedName>
    <definedName name="Print_Area_MI" localSheetId="5">#REF!</definedName>
    <definedName name="Print_Area_MI">#REF!</definedName>
    <definedName name="PRINT_TITLES_MI" localSheetId="8">#REF!</definedName>
    <definedName name="PRINT_TITLES_MI" localSheetId="5">#REF!</definedName>
    <definedName name="PRINT_TITLES_MI">#REF!</definedName>
    <definedName name="PROJETO" localSheetId="8">#REF!</definedName>
    <definedName name="PROJETO" localSheetId="5">#REF!</definedName>
    <definedName name="PROJETO">#REF!</definedName>
    <definedName name="qq" localSheetId="8">#REF!</definedName>
    <definedName name="qq" localSheetId="5">#REF!</definedName>
    <definedName name="qq">#REF!</definedName>
    <definedName name="REATERRO_DE_VALAS_COMPACTADO_MECANICAMENTE" localSheetId="8">#REF!</definedName>
    <definedName name="REATERRO_DE_VALAS_COMPACTADO_MECANICAMENTE" localSheetId="5">#REF!</definedName>
    <definedName name="REATERRO_DE_VALAS_COMPACTADO_MECANICAMENTE">#REF!</definedName>
    <definedName name="rec" localSheetId="8">#REF!</definedName>
    <definedName name="rec" localSheetId="5">#REF!</definedName>
    <definedName name="rec">#REF!</definedName>
    <definedName name="recuper" localSheetId="8">#REF!</definedName>
    <definedName name="recuper" localSheetId="5">#REF!</definedName>
    <definedName name="recuper">#REF!</definedName>
    <definedName name="rere" localSheetId="8">#REF!</definedName>
    <definedName name="rere" localSheetId="5">#REF!</definedName>
    <definedName name="rere">#REF!</definedName>
    <definedName name="S" localSheetId="8">#REF!</definedName>
    <definedName name="S" localSheetId="5">#REF!</definedName>
    <definedName name="S">#REF!</definedName>
    <definedName name="SCO" localSheetId="8">#REF!</definedName>
    <definedName name="SCO" localSheetId="5">#REF!</definedName>
    <definedName name="SCO">#REF!</definedName>
    <definedName name="SEMANAS" localSheetId="8">#REF!</definedName>
    <definedName name="SEMANAS" localSheetId="5">#REF!</definedName>
    <definedName name="SEMANAS">#REF!</definedName>
    <definedName name="SS" localSheetId="3">#REF!</definedName>
    <definedName name="SS" localSheetId="8">#REF!</definedName>
    <definedName name="SS" localSheetId="5">#REF!</definedName>
    <definedName name="SS">#REF!</definedName>
    <definedName name="sssss" localSheetId="8">#REF!</definedName>
    <definedName name="sssss" localSheetId="5">#REF!</definedName>
    <definedName name="sssss">#REF!</definedName>
    <definedName name="tabela" localSheetId="8">#REF!</definedName>
    <definedName name="tabela" localSheetId="5">#REF!</definedName>
    <definedName name="tabela">#REF!</definedName>
    <definedName name="tabela1" localSheetId="8">#REF!</definedName>
    <definedName name="tabela1" localSheetId="5">#REF!</definedName>
    <definedName name="tabela1">#REF!</definedName>
    <definedName name="teca1" localSheetId="8">#REF!</definedName>
    <definedName name="teca1" localSheetId="5">#REF!</definedName>
    <definedName name="teca1">#REF!</definedName>
    <definedName name="tera" localSheetId="8">#REF!</definedName>
    <definedName name="tera" localSheetId="5">#REF!</definedName>
    <definedName name="tera">#REF!</definedName>
    <definedName name="TEST" localSheetId="8">#REF!</definedName>
    <definedName name="TEST" localSheetId="5">#REF!</definedName>
    <definedName name="TEST">#REF!</definedName>
    <definedName name="_xlnm.Print_Titles" localSheetId="0">'ADM LOCAL'!$1:$9</definedName>
    <definedName name="_xlnm.Print_Titles" localSheetId="1">BDI!$1:$5</definedName>
    <definedName name="_xlnm.Print_Titles" localSheetId="3">CRONOGRAMA!$A:$C,CRONOGRAMA!$1:$9</definedName>
    <definedName name="_xlnm.Print_Titles" localSheetId="4">MCALC!$1:$8</definedName>
    <definedName name="_xlnm.Print_Titles" localSheetId="2">ORCAMENTO!$1:$9</definedName>
    <definedName name="_xlnm.Print_Titles" localSheetId="10">SEDURB!$1:$9</definedName>
    <definedName name="_xlnm.Print_Titles" localSheetId="9">TRANSMAR!$1:$9</definedName>
    <definedName name="TOT" localSheetId="3">#REF!</definedName>
    <definedName name="TOT" localSheetId="8">#REF!</definedName>
    <definedName name="TOT" localSheetId="5">#REF!</definedName>
    <definedName name="TOT">#REF!</definedName>
    <definedName name="total" localSheetId="3">#REF!</definedName>
    <definedName name="total" localSheetId="8">#REF!</definedName>
    <definedName name="total" localSheetId="5">#REF!</definedName>
    <definedName name="total">#REF!</definedName>
    <definedName name="tudo" localSheetId="3">#REF!</definedName>
    <definedName name="tudo">#REF!</definedName>
    <definedName name="Valores" localSheetId="8">#REF!</definedName>
    <definedName name="Valores" localSheetId="5">#REF!</definedName>
    <definedName name="Valores">#REF!</definedName>
    <definedName name="VALORES_VALORES_Listar" localSheetId="8">#REF!</definedName>
    <definedName name="VALORES_VALORES_Listar" localSheetId="5">#REF!</definedName>
    <definedName name="VALORES_VALORES_Listar">#REF!</definedName>
    <definedName name="VB1.0" localSheetId="8">#REF!</definedName>
    <definedName name="VB1.0" localSheetId="5">#REF!</definedName>
    <definedName name="VB1.0">#REF!</definedName>
    <definedName name="VB1.1">#REF!</definedName>
    <definedName name="VB1.3">#REF!</definedName>
    <definedName name="VB2.0">#REF!</definedName>
    <definedName name="VB2.1" localSheetId="3">#REF!</definedName>
    <definedName name="VB2.1">#REF!</definedName>
    <definedName name="VB2.10">#REF!</definedName>
    <definedName name="VB2.2">#REF!</definedName>
    <definedName name="VB2.3">#REF!</definedName>
    <definedName name="VB2.4">#REF!</definedName>
    <definedName name="VB2.5">#REF!</definedName>
    <definedName name="VB2.6">#REF!</definedName>
    <definedName name="VB2.7">#REF!</definedName>
    <definedName name="VB2.8">#REF!</definedName>
    <definedName name="VB2.9">#REF!</definedName>
    <definedName name="VB3.0">#REF!</definedName>
    <definedName name="VB3.1">#REF!</definedName>
    <definedName name="VB3.2">#REF!</definedName>
    <definedName name="VB3.3">#REF!</definedName>
    <definedName name="VB3.4">#REF!</definedName>
    <definedName name="VB3.5">#REF!</definedName>
    <definedName name="VB3.6">#REF!</definedName>
    <definedName name="VB3.7">#REF!</definedName>
    <definedName name="VB4.0">#REF!</definedName>
    <definedName name="VB4.1">#REF!</definedName>
    <definedName name="VB4.2">#REF!</definedName>
    <definedName name="VB4.3">#REF!</definedName>
    <definedName name="VB4.3.1">#REF!</definedName>
    <definedName name="VB4.3.2">#REF!</definedName>
    <definedName name="VB4.4">#REF!</definedName>
    <definedName name="VB4.5">#REF!</definedName>
    <definedName name="VB5.0">#REF!</definedName>
    <definedName name="VB5.1">#REF!</definedName>
    <definedName name="VB5.2">#REF!</definedName>
    <definedName name="VB6.0">#REF!</definedName>
    <definedName name="VB6.1">#REF!</definedName>
    <definedName name="VB6.2">#REF!</definedName>
    <definedName name="VB6.2.1">#REF!</definedName>
    <definedName name="VB6.2.2">#REF!</definedName>
    <definedName name="VB6.2.3">#REF!</definedName>
    <definedName name="VB6.3">#REF!</definedName>
    <definedName name="VB6.3.1">#REF!</definedName>
    <definedName name="VB6.3.2">#REF!</definedName>
    <definedName name="VB6.4">#REF!</definedName>
    <definedName name="VB6.4.1">#REF!</definedName>
    <definedName name="VB6.4.2">#REF!</definedName>
    <definedName name="VB6.4.3">#REF!</definedName>
    <definedName name="VB6.4.4">#REF!</definedName>
    <definedName name="VB6.4.5">#REF!</definedName>
    <definedName name="VB6.5">#REF!</definedName>
    <definedName name="VB6.6">#REF!</definedName>
    <definedName name="VB6.7">#REF!</definedName>
    <definedName name="VB6.8">#REF!</definedName>
    <definedName name="VB6.8.1">#REF!</definedName>
    <definedName name="VB6.8.2">#REF!</definedName>
    <definedName name="VB6.8.3">#REF!</definedName>
    <definedName name="VB6.8.4">#REF!</definedName>
    <definedName name="VB6.8.5">#REF!</definedName>
    <definedName name="VB6.8.6">#REF!</definedName>
    <definedName name="VB6.8.7">#REF!</definedName>
    <definedName name="VB6.8.8">#REF!</definedName>
    <definedName name="VB6.8.9">#REF!</definedName>
    <definedName name="Volume">#REF!</definedName>
    <definedName name="wrn.PENDENCIAS." localSheetId="8">#REF!</definedName>
    <definedName name="wrn.PENDENCIAS." localSheetId="5">#REF!</definedName>
    <definedName name="wrn.PENDENCIAS.">#REF!</definedName>
    <definedName name="wrn.RELAT_EAP." localSheetId="8">#REF!</definedName>
    <definedName name="wrn.RELAT_EAP." localSheetId="5">#REF!</definedName>
    <definedName name="wrn.RELAT_EAP.">#REF!</definedName>
    <definedName name="x" localSheetId="8">#REF!</definedName>
    <definedName name="x" localSheetId="5">#REF!</definedName>
    <definedName name="x">#REF!</definedName>
    <definedName name="xx" localSheetId="8">#REF!</definedName>
    <definedName name="xx" localSheetId="5">#REF!</definedName>
    <definedName name="xx">#REF!</definedName>
    <definedName name="xxxxx">#REF!</definedName>
    <definedName name="xxxxxxx">#REF!</definedName>
    <definedName name="xxxxxxxxx">#REF!</definedName>
    <definedName name="ZZZZZB2">#REF!</definedName>
    <definedName name="zzzzzzz">#REF!</definedName>
    <definedName name="ZZZZZZZZZZ2">#REF!</definedName>
    <definedName name="ZZZZZZZZZZZ">#REF!</definedName>
    <definedName name="ZZZZZZZZZZZZZZZZZZZZZZZZ">#REF!</definedName>
  </definedNames>
  <calcPr calcId="181029"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E20" i="18" l="1"/>
  <c r="F53" i="1"/>
  <c r="F112" i="1"/>
  <c r="O70" i="1"/>
  <c r="M70" i="1"/>
  <c r="J70" i="1"/>
  <c r="E70" i="1"/>
  <c r="D70" i="1"/>
  <c r="I41" i="18" l="1"/>
  <c r="I40" i="18"/>
  <c r="I39" i="18"/>
  <c r="C4" i="18"/>
  <c r="C2" i="18"/>
  <c r="C1" i="18"/>
  <c r="D10" i="8"/>
  <c r="B4" i="8"/>
  <c r="B2" i="8"/>
  <c r="B1" i="8"/>
  <c r="N12" i="17"/>
  <c r="N14" i="17"/>
  <c r="N18" i="17"/>
  <c r="N20" i="17"/>
  <c r="N22" i="17"/>
  <c r="N24" i="17"/>
  <c r="N26" i="17"/>
  <c r="N28" i="17"/>
  <c r="N32" i="17"/>
  <c r="N34" i="17"/>
  <c r="N36" i="17"/>
  <c r="N38" i="17"/>
  <c r="N42" i="17"/>
  <c r="N44" i="17"/>
  <c r="N46" i="17"/>
  <c r="N48" i="17"/>
  <c r="N50" i="17"/>
  <c r="N52" i="17"/>
  <c r="N54" i="17"/>
  <c r="N58" i="17"/>
  <c r="N60" i="17"/>
  <c r="N62" i="17"/>
  <c r="B12" i="17"/>
  <c r="B14" i="17"/>
  <c r="B16" i="17"/>
  <c r="B18" i="17"/>
  <c r="B20" i="17"/>
  <c r="B22" i="17"/>
  <c r="B24" i="17"/>
  <c r="B26" i="17"/>
  <c r="B28" i="17"/>
  <c r="B30" i="17"/>
  <c r="B32" i="17"/>
  <c r="B34" i="17"/>
  <c r="B36" i="17"/>
  <c r="B38" i="17"/>
  <c r="B40" i="17"/>
  <c r="B42" i="17"/>
  <c r="B44" i="17"/>
  <c r="B46" i="17"/>
  <c r="B48" i="17"/>
  <c r="B50" i="17"/>
  <c r="B52" i="17"/>
  <c r="B54" i="17"/>
  <c r="B56" i="17"/>
  <c r="B58" i="17"/>
  <c r="B60" i="17"/>
  <c r="B62" i="17"/>
  <c r="B10" i="17"/>
  <c r="B2" i="15"/>
  <c r="B2" i="14"/>
  <c r="B2" i="13"/>
  <c r="C20" i="18"/>
  <c r="H13" i="18"/>
  <c r="C13" i="18"/>
  <c r="F29" i="18"/>
  <c r="C40" i="18"/>
  <c r="C26" i="18"/>
  <c r="C39" i="18"/>
  <c r="C41" i="18"/>
  <c r="D29" i="18"/>
  <c r="C35" i="18"/>
  <c r="D34" i="18"/>
  <c r="D24" i="18"/>
  <c r="C15" i="18"/>
  <c r="H17" i="18"/>
  <c r="D16" i="18"/>
  <c r="D17" i="18"/>
  <c r="D19" i="18"/>
  <c r="F31" i="18"/>
  <c r="H29" i="18"/>
  <c r="D26" i="18"/>
  <c r="H30" i="18"/>
  <c r="C14" i="18"/>
  <c r="D21" i="18"/>
  <c r="H15" i="18"/>
  <c r="C16" i="18"/>
  <c r="D15" i="18"/>
  <c r="D13" i="18"/>
  <c r="D14" i="18"/>
  <c r="C31" i="18"/>
  <c r="G36" i="18"/>
  <c r="C21" i="18"/>
  <c r="D35" i="18"/>
  <c r="C25" i="18"/>
  <c r="H14" i="18"/>
  <c r="H16" i="18"/>
  <c r="D36" i="18"/>
  <c r="C19" i="18"/>
  <c r="C18" i="18"/>
  <c r="D20" i="18"/>
  <c r="G34" i="18"/>
  <c r="D39" i="18"/>
  <c r="H20" i="18"/>
  <c r="H18" i="18"/>
  <c r="H31" i="18"/>
  <c r="H21" i="18"/>
  <c r="D25" i="18"/>
  <c r="H25" i="18"/>
  <c r="D18" i="18"/>
  <c r="C17" i="18"/>
  <c r="H19" i="18"/>
  <c r="G35" i="18"/>
  <c r="C34" i="18"/>
  <c r="D41" i="18"/>
  <c r="C29" i="18"/>
  <c r="C36" i="18"/>
  <c r="H24" i="18"/>
  <c r="D31" i="18"/>
  <c r="H26" i="18"/>
  <c r="C24" i="18"/>
  <c r="D40" i="18"/>
  <c r="I16" i="18" l="1"/>
  <c r="I15" i="18"/>
  <c r="I17" i="18"/>
  <c r="I18" i="18"/>
  <c r="I19" i="18"/>
  <c r="I20" i="18"/>
  <c r="I37" i="18"/>
  <c r="I30" i="18"/>
  <c r="I26" i="18"/>
  <c r="I25" i="18"/>
  <c r="I14" i="18"/>
  <c r="I31" i="18"/>
  <c r="I13" i="18"/>
  <c r="I21" i="18"/>
  <c r="I24" i="18"/>
  <c r="I29" i="18"/>
  <c r="I34" i="18"/>
  <c r="I35" i="18"/>
  <c r="I36" i="18"/>
  <c r="F51" i="11"/>
  <c r="C4" i="9"/>
  <c r="C2" i="9"/>
  <c r="C1" i="9"/>
  <c r="C4" i="7"/>
  <c r="C2" i="7"/>
  <c r="C1" i="7"/>
  <c r="C1" i="10"/>
  <c r="C2" i="10"/>
  <c r="C4" i="10"/>
  <c r="O269" i="1"/>
  <c r="O268" i="1"/>
  <c r="O267" i="1"/>
  <c r="O266" i="1"/>
  <c r="O265" i="1"/>
  <c r="O264" i="1"/>
  <c r="O263" i="1"/>
  <c r="O262" i="1"/>
  <c r="O261" i="1"/>
  <c r="O260" i="1"/>
  <c r="O259" i="1"/>
  <c r="O258" i="1"/>
  <c r="O257" i="1"/>
  <c r="O256" i="1"/>
  <c r="O255" i="1"/>
  <c r="O254" i="1"/>
  <c r="O253" i="1"/>
  <c r="O252" i="1"/>
  <c r="O251" i="1"/>
  <c r="O250" i="1"/>
  <c r="O249" i="1"/>
  <c r="O248" i="1"/>
  <c r="O247" i="1"/>
  <c r="O246" i="1"/>
  <c r="O245" i="1"/>
  <c r="O244" i="1"/>
  <c r="O243" i="1"/>
  <c r="O242" i="1"/>
  <c r="O241" i="1"/>
  <c r="O240" i="1"/>
  <c r="O239" i="1"/>
  <c r="O238" i="1"/>
  <c r="O237" i="1"/>
  <c r="O236" i="1"/>
  <c r="O235" i="1"/>
  <c r="O234" i="1"/>
  <c r="O233" i="1"/>
  <c r="O232" i="1"/>
  <c r="O231" i="1"/>
  <c r="O230" i="1"/>
  <c r="O229" i="1"/>
  <c r="O228" i="1"/>
  <c r="O227" i="1"/>
  <c r="O226" i="1"/>
  <c r="O225" i="1"/>
  <c r="O224" i="1"/>
  <c r="O223" i="1"/>
  <c r="O222" i="1"/>
  <c r="O221" i="1"/>
  <c r="O220" i="1"/>
  <c r="O219" i="1"/>
  <c r="O218" i="1"/>
  <c r="O217" i="1"/>
  <c r="O216" i="1"/>
  <c r="O215" i="1"/>
  <c r="O214" i="1"/>
  <c r="O213" i="1"/>
  <c r="O212" i="1"/>
  <c r="O211" i="1"/>
  <c r="O210" i="1"/>
  <c r="O209" i="1"/>
  <c r="O208" i="1"/>
  <c r="O207" i="1"/>
  <c r="O206" i="1"/>
  <c r="O205" i="1"/>
  <c r="O204" i="1"/>
  <c r="O203" i="1"/>
  <c r="O202" i="1"/>
  <c r="O201" i="1"/>
  <c r="O200" i="1"/>
  <c r="O199" i="1"/>
  <c r="O198" i="1"/>
  <c r="O197" i="1"/>
  <c r="O196" i="1"/>
  <c r="O195" i="1"/>
  <c r="O194" i="1"/>
  <c r="O193" i="1"/>
  <c r="O192" i="1"/>
  <c r="O191" i="1"/>
  <c r="O190" i="1"/>
  <c r="O189" i="1"/>
  <c r="O188" i="1"/>
  <c r="O187" i="1"/>
  <c r="O186" i="1"/>
  <c r="O185" i="1"/>
  <c r="O184" i="1"/>
  <c r="O183" i="1"/>
  <c r="O182" i="1"/>
  <c r="O181" i="1"/>
  <c r="O180" i="1"/>
  <c r="O179" i="1"/>
  <c r="O178" i="1"/>
  <c r="O177" i="1"/>
  <c r="O176" i="1"/>
  <c r="O175" i="1"/>
  <c r="O174" i="1"/>
  <c r="O173" i="1"/>
  <c r="O172" i="1"/>
  <c r="O171" i="1"/>
  <c r="O170" i="1"/>
  <c r="O169" i="1"/>
  <c r="O168" i="1"/>
  <c r="O167" i="1"/>
  <c r="O166" i="1"/>
  <c r="O165" i="1"/>
  <c r="O164" i="1"/>
  <c r="O163" i="1"/>
  <c r="O162" i="1"/>
  <c r="O161" i="1"/>
  <c r="O160" i="1"/>
  <c r="O159" i="1"/>
  <c r="O158" i="1"/>
  <c r="O157" i="1"/>
  <c r="O156" i="1"/>
  <c r="O155" i="1"/>
  <c r="O154" i="1"/>
  <c r="O153" i="1"/>
  <c r="O152" i="1"/>
  <c r="O151" i="1"/>
  <c r="O150" i="1"/>
  <c r="O149" i="1"/>
  <c r="O148" i="1"/>
  <c r="O147" i="1"/>
  <c r="O146" i="1"/>
  <c r="O145" i="1"/>
  <c r="O144" i="1"/>
  <c r="O143" i="1"/>
  <c r="O142" i="1"/>
  <c r="O141" i="1"/>
  <c r="O140" i="1"/>
  <c r="O139" i="1"/>
  <c r="O138" i="1"/>
  <c r="O137" i="1"/>
  <c r="O136" i="1"/>
  <c r="O135" i="1"/>
  <c r="O134" i="1"/>
  <c r="O133" i="1"/>
  <c r="O132" i="1"/>
  <c r="O131" i="1"/>
  <c r="O130" i="1"/>
  <c r="O129" i="1"/>
  <c r="O128" i="1"/>
  <c r="O127" i="1"/>
  <c r="O126" i="1"/>
  <c r="O125" i="1"/>
  <c r="O124" i="1"/>
  <c r="O123" i="1"/>
  <c r="O122" i="1"/>
  <c r="O121" i="1"/>
  <c r="O120" i="1"/>
  <c r="O119" i="1"/>
  <c r="O118" i="1"/>
  <c r="O117" i="1"/>
  <c r="O116" i="1"/>
  <c r="O115" i="1"/>
  <c r="O114" i="1"/>
  <c r="O113" i="1"/>
  <c r="O112" i="1"/>
  <c r="O111" i="1"/>
  <c r="O110" i="1"/>
  <c r="O109" i="1"/>
  <c r="O108" i="1"/>
  <c r="O107" i="1"/>
  <c r="O106" i="1"/>
  <c r="O105" i="1"/>
  <c r="O104" i="1"/>
  <c r="O103" i="1"/>
  <c r="O102" i="1"/>
  <c r="O101" i="1"/>
  <c r="O100" i="1"/>
  <c r="O99" i="1"/>
  <c r="O98" i="1"/>
  <c r="O97" i="1"/>
  <c r="O96" i="1"/>
  <c r="O95" i="1"/>
  <c r="O94" i="1"/>
  <c r="O93" i="1"/>
  <c r="O92" i="1"/>
  <c r="O91" i="1"/>
  <c r="O90" i="1"/>
  <c r="O89" i="1"/>
  <c r="O88" i="1"/>
  <c r="O87" i="1"/>
  <c r="O86" i="1"/>
  <c r="O85" i="1"/>
  <c r="O84" i="1"/>
  <c r="O83" i="1"/>
  <c r="O82" i="1"/>
  <c r="O81" i="1"/>
  <c r="O80" i="1"/>
  <c r="O79" i="1"/>
  <c r="O78" i="1"/>
  <c r="O77" i="1"/>
  <c r="O76" i="1"/>
  <c r="O75" i="1"/>
  <c r="O74" i="1"/>
  <c r="O73" i="1"/>
  <c r="O72" i="1"/>
  <c r="O71" i="1"/>
  <c r="O69" i="1"/>
  <c r="O68" i="1"/>
  <c r="O67" i="1"/>
  <c r="O66" i="1"/>
  <c r="O65" i="1"/>
  <c r="O64" i="1"/>
  <c r="O63" i="1"/>
  <c r="O62" i="1"/>
  <c r="O61" i="1"/>
  <c r="O60" i="1"/>
  <c r="O59" i="1"/>
  <c r="O58" i="1"/>
  <c r="O57" i="1"/>
  <c r="O56" i="1"/>
  <c r="O55" i="1"/>
  <c r="O54" i="1"/>
  <c r="O53" i="1"/>
  <c r="O52" i="1"/>
  <c r="O51" i="1"/>
  <c r="O50" i="1"/>
  <c r="O49" i="1"/>
  <c r="O48" i="1"/>
  <c r="O47" i="1"/>
  <c r="O46" i="1"/>
  <c r="O45" i="1"/>
  <c r="O44" i="1"/>
  <c r="O43" i="1"/>
  <c r="O42" i="1"/>
  <c r="O41" i="1"/>
  <c r="O40" i="1"/>
  <c r="O39" i="1"/>
  <c r="O38" i="1"/>
  <c r="O37" i="1"/>
  <c r="O36" i="1"/>
  <c r="O35" i="1"/>
  <c r="O34" i="1"/>
  <c r="O33" i="1"/>
  <c r="O32" i="1"/>
  <c r="O31" i="1"/>
  <c r="O30" i="1"/>
  <c r="O29" i="1"/>
  <c r="O28" i="1"/>
  <c r="O27" i="1"/>
  <c r="O26" i="1"/>
  <c r="O25" i="1"/>
  <c r="O24" i="1"/>
  <c r="O23" i="1"/>
  <c r="O22" i="1"/>
  <c r="O21" i="1"/>
  <c r="O20" i="1"/>
  <c r="O19" i="1"/>
  <c r="O18" i="1"/>
  <c r="O17" i="1"/>
  <c r="O16" i="1"/>
  <c r="O15" i="1"/>
  <c r="O14" i="1"/>
  <c r="O13" i="1"/>
  <c r="O12" i="1"/>
  <c r="E47" i="11"/>
  <c r="E46" i="11"/>
  <c r="F43" i="11"/>
  <c r="F41" i="11"/>
  <c r="F25" i="11"/>
  <c r="F19" i="11"/>
  <c r="B24" i="10"/>
  <c r="I24" i="10" s="1"/>
  <c r="I23" i="10"/>
  <c r="I22" i="10"/>
  <c r="B67" i="10"/>
  <c r="J67" i="10" s="1"/>
  <c r="J59" i="10"/>
  <c r="J79" i="10"/>
  <c r="J86" i="10"/>
  <c r="J83" i="10" s="1"/>
  <c r="B78" i="10"/>
  <c r="M268" i="1"/>
  <c r="M267" i="1"/>
  <c r="D268" i="1"/>
  <c r="J268" i="1"/>
  <c r="E267" i="1"/>
  <c r="D267" i="1"/>
  <c r="E268" i="1"/>
  <c r="J267" i="1"/>
  <c r="P70" i="1" l="1"/>
  <c r="Q15" i="1"/>
  <c r="I22" i="18"/>
  <c r="I11" i="18"/>
  <c r="I32" i="18"/>
  <c r="I27" i="18"/>
  <c r="F45" i="11"/>
  <c r="J22" i="10"/>
  <c r="J19" i="10" s="1"/>
  <c r="D30" i="10" s="1"/>
  <c r="Q56" i="1"/>
  <c r="Q60" i="1"/>
  <c r="Q68" i="1"/>
  <c r="Q73" i="1"/>
  <c r="Q121" i="1"/>
  <c r="Q261" i="1"/>
  <c r="Q265" i="1"/>
  <c r="Q35" i="1"/>
  <c r="Q51" i="1"/>
  <c r="Q59" i="1"/>
  <c r="Q262" i="1"/>
  <c r="Q16" i="1"/>
  <c r="Q24" i="1"/>
  <c r="Q32" i="1"/>
  <c r="Q36" i="1"/>
  <c r="Q40" i="1"/>
  <c r="Q13" i="1"/>
  <c r="Q17" i="1"/>
  <c r="Q33" i="1"/>
  <c r="Q37" i="1"/>
  <c r="Q41" i="1"/>
  <c r="Q57" i="1"/>
  <c r="Q254" i="1"/>
  <c r="Q39" i="1"/>
  <c r="Q55" i="1"/>
  <c r="Q63" i="1"/>
  <c r="Q268" i="1"/>
  <c r="Q20" i="1"/>
  <c r="Q22" i="1"/>
  <c r="Q30" i="1"/>
  <c r="Q34" i="1"/>
  <c r="Q38" i="1"/>
  <c r="Q115" i="1"/>
  <c r="Q251" i="1"/>
  <c r="Q259" i="1"/>
  <c r="Q263" i="1"/>
  <c r="Q267" i="1"/>
  <c r="Q23" i="1"/>
  <c r="Q264" i="1"/>
  <c r="Q14" i="1"/>
  <c r="Q18" i="1"/>
  <c r="Q54" i="1"/>
  <c r="Q58" i="1"/>
  <c r="Q67" i="1"/>
  <c r="Q252" i="1"/>
  <c r="Q260" i="1"/>
  <c r="Q21" i="1"/>
  <c r="Q25" i="1"/>
  <c r="Q49" i="1"/>
  <c r="Q69" i="1"/>
  <c r="Q258" i="1"/>
  <c r="P99" i="1"/>
  <c r="S99" i="1" s="1"/>
  <c r="P131" i="1"/>
  <c r="P135" i="1"/>
  <c r="P143" i="1"/>
  <c r="P151" i="1"/>
  <c r="P163" i="1"/>
  <c r="S163" i="1" s="1"/>
  <c r="P59" i="1"/>
  <c r="S59" i="1" s="1"/>
  <c r="P72" i="1"/>
  <c r="S72" i="1" s="1"/>
  <c r="P88" i="1"/>
  <c r="S88" i="1" s="1"/>
  <c r="P172" i="1"/>
  <c r="P184" i="1"/>
  <c r="P204" i="1"/>
  <c r="P48" i="1"/>
  <c r="P64" i="1"/>
  <c r="S64" i="1" s="1"/>
  <c r="P68" i="1"/>
  <c r="S68" i="1" s="1"/>
  <c r="P77" i="1"/>
  <c r="S77" i="1" s="1"/>
  <c r="P85" i="1"/>
  <c r="S85" i="1" s="1"/>
  <c r="P117" i="1"/>
  <c r="P133" i="1"/>
  <c r="P141" i="1"/>
  <c r="P157" i="1"/>
  <c r="S157" i="1" s="1"/>
  <c r="P181" i="1"/>
  <c r="P197" i="1"/>
  <c r="P16" i="1"/>
  <c r="S16" i="1" s="1"/>
  <c r="P56" i="1"/>
  <c r="S56" i="1" s="1"/>
  <c r="P60" i="1"/>
  <c r="S60" i="1" s="1"/>
  <c r="P81" i="1"/>
  <c r="S81" i="1" s="1"/>
  <c r="P93" i="1"/>
  <c r="S93" i="1" s="1"/>
  <c r="P101" i="1"/>
  <c r="S101" i="1" s="1"/>
  <c r="P109" i="1"/>
  <c r="P129" i="1"/>
  <c r="P145" i="1"/>
  <c r="P165" i="1"/>
  <c r="P173" i="1"/>
  <c r="P189" i="1"/>
  <c r="P201" i="1"/>
  <c r="P209" i="1"/>
  <c r="P22" i="1"/>
  <c r="S22" i="1" s="1"/>
  <c r="P35" i="1"/>
  <c r="S35" i="1" s="1"/>
  <c r="P41" i="1"/>
  <c r="S41" i="1" s="1"/>
  <c r="P53" i="1"/>
  <c r="P62" i="1"/>
  <c r="P76" i="1"/>
  <c r="S76" i="1" s="1"/>
  <c r="P104" i="1"/>
  <c r="P138" i="1"/>
  <c r="P166" i="1"/>
  <c r="P248" i="1"/>
  <c r="P25" i="1"/>
  <c r="S25" i="1" s="1"/>
  <c r="P49" i="1"/>
  <c r="S49" i="1" s="1"/>
  <c r="P15" i="1"/>
  <c r="S15" i="1" s="1"/>
  <c r="P18" i="1"/>
  <c r="S18" i="1" s="1"/>
  <c r="P32" i="1"/>
  <c r="S32" i="1" s="1"/>
  <c r="P130" i="1"/>
  <c r="P174" i="1"/>
  <c r="P252" i="1"/>
  <c r="P14" i="1"/>
  <c r="S14" i="1" s="1"/>
  <c r="P34" i="1"/>
  <c r="S34" i="1" s="1"/>
  <c r="P46" i="1"/>
  <c r="S46" i="1" s="1"/>
  <c r="P54" i="1"/>
  <c r="S54" i="1" s="1"/>
  <c r="P58" i="1"/>
  <c r="S58" i="1" s="1"/>
  <c r="P66" i="1"/>
  <c r="S66" i="1" s="1"/>
  <c r="P79" i="1"/>
  <c r="S79" i="1" s="1"/>
  <c r="P83" i="1"/>
  <c r="S83" i="1" s="1"/>
  <c r="P87" i="1"/>
  <c r="S87" i="1" s="1"/>
  <c r="P91" i="1"/>
  <c r="S91" i="1" s="1"/>
  <c r="P95" i="1"/>
  <c r="S95" i="1" s="1"/>
  <c r="P111" i="1"/>
  <c r="S111" i="1" s="1"/>
  <c r="P119" i="1"/>
  <c r="P123" i="1"/>
  <c r="P127" i="1"/>
  <c r="P139" i="1"/>
  <c r="P147" i="1"/>
  <c r="P155" i="1"/>
  <c r="S155" i="1" s="1"/>
  <c r="P159" i="1"/>
  <c r="S159" i="1" s="1"/>
  <c r="P171" i="1"/>
  <c r="P175" i="1"/>
  <c r="P179" i="1"/>
  <c r="P183" i="1"/>
  <c r="P187" i="1"/>
  <c r="P191" i="1"/>
  <c r="P195" i="1"/>
  <c r="P199" i="1"/>
  <c r="P203" i="1"/>
  <c r="P211" i="1"/>
  <c r="P215" i="1"/>
  <c r="P219" i="1"/>
  <c r="P223" i="1"/>
  <c r="P227" i="1"/>
  <c r="P231" i="1"/>
  <c r="P239" i="1"/>
  <c r="P243" i="1"/>
  <c r="P247" i="1"/>
  <c r="P251" i="1"/>
  <c r="P255" i="1"/>
  <c r="P259" i="1"/>
  <c r="P263" i="1"/>
  <c r="P267" i="1"/>
  <c r="P13" i="1"/>
  <c r="S13" i="1" s="1"/>
  <c r="P29" i="1"/>
  <c r="S29" i="1" s="1"/>
  <c r="P33" i="1"/>
  <c r="S33" i="1" s="1"/>
  <c r="P55" i="1"/>
  <c r="S55" i="1" s="1"/>
  <c r="P121" i="1"/>
  <c r="S121" i="1" s="1"/>
  <c r="P162" i="1"/>
  <c r="S162" i="1" s="1"/>
  <c r="P170" i="1"/>
  <c r="S170" i="1" s="1"/>
  <c r="P214" i="1"/>
  <c r="P198" i="1"/>
  <c r="P154" i="1"/>
  <c r="S154" i="1" s="1"/>
  <c r="P90" i="1"/>
  <c r="S90" i="1" s="1"/>
  <c r="P86" i="1"/>
  <c r="S86" i="1" s="1"/>
  <c r="P114" i="1"/>
  <c r="P37" i="1"/>
  <c r="S37" i="1" s="1"/>
  <c r="P17" i="1"/>
  <c r="S17" i="1" s="1"/>
  <c r="P20" i="1"/>
  <c r="S20" i="1" s="1"/>
  <c r="P28" i="1"/>
  <c r="S28" i="1" s="1"/>
  <c r="P36" i="1"/>
  <c r="S36" i="1" s="1"/>
  <c r="P44" i="1"/>
  <c r="P73" i="1"/>
  <c r="S73" i="1" s="1"/>
  <c r="P89" i="1"/>
  <c r="S89" i="1" s="1"/>
  <c r="P97" i="1"/>
  <c r="S97" i="1" s="1"/>
  <c r="P105" i="1"/>
  <c r="P113" i="1"/>
  <c r="P137" i="1"/>
  <c r="P149" i="1"/>
  <c r="P161" i="1"/>
  <c r="S161" i="1" s="1"/>
  <c r="P169" i="1"/>
  <c r="S169" i="1" s="1"/>
  <c r="P177" i="1"/>
  <c r="P185" i="1"/>
  <c r="P205" i="1"/>
  <c r="P233" i="1"/>
  <c r="P38" i="1"/>
  <c r="S38" i="1" s="1"/>
  <c r="P47" i="1"/>
  <c r="S47" i="1" s="1"/>
  <c r="P57" i="1"/>
  <c r="S57" i="1" s="1"/>
  <c r="P107" i="1"/>
  <c r="P208" i="1"/>
  <c r="P146" i="1"/>
  <c r="P160" i="1"/>
  <c r="P237" i="1"/>
  <c r="P23" i="1"/>
  <c r="S23" i="1" s="1"/>
  <c r="P31" i="1"/>
  <c r="S31" i="1" s="1"/>
  <c r="P39" i="1"/>
  <c r="S39" i="1" s="1"/>
  <c r="P43" i="1"/>
  <c r="S43" i="1" s="1"/>
  <c r="P51" i="1"/>
  <c r="S51" i="1" s="1"/>
  <c r="P63" i="1"/>
  <c r="S63" i="1" s="1"/>
  <c r="P67" i="1"/>
  <c r="S67" i="1" s="1"/>
  <c r="P80" i="1"/>
  <c r="S80" i="1" s="1"/>
  <c r="P84" i="1"/>
  <c r="S84" i="1" s="1"/>
  <c r="P96" i="1"/>
  <c r="S96" i="1" s="1"/>
  <c r="P100" i="1"/>
  <c r="S100" i="1" s="1"/>
  <c r="P108" i="1"/>
  <c r="P112" i="1"/>
  <c r="P116" i="1"/>
  <c r="P120" i="1"/>
  <c r="P132" i="1"/>
  <c r="P136" i="1"/>
  <c r="P140" i="1"/>
  <c r="P156" i="1"/>
  <c r="S156" i="1" s="1"/>
  <c r="P164" i="1"/>
  <c r="S164" i="1" s="1"/>
  <c r="P168" i="1"/>
  <c r="P176" i="1"/>
  <c r="P188" i="1"/>
  <c r="P192" i="1"/>
  <c r="P196" i="1"/>
  <c r="P200" i="1"/>
  <c r="P212" i="1"/>
  <c r="P216" i="1"/>
  <c r="P220" i="1"/>
  <c r="P224" i="1"/>
  <c r="P228" i="1"/>
  <c r="P232" i="1"/>
  <c r="P236" i="1"/>
  <c r="P240" i="1"/>
  <c r="P244" i="1"/>
  <c r="P256" i="1"/>
  <c r="P260" i="1"/>
  <c r="P264" i="1"/>
  <c r="P268" i="1"/>
  <c r="P21" i="1"/>
  <c r="S21" i="1" s="1"/>
  <c r="P24" i="1"/>
  <c r="S24" i="1" s="1"/>
  <c r="P30" i="1"/>
  <c r="S30" i="1" s="1"/>
  <c r="P40" i="1"/>
  <c r="S40" i="1" s="1"/>
  <c r="P45" i="1"/>
  <c r="S45" i="1" s="1"/>
  <c r="P65" i="1"/>
  <c r="S65" i="1" s="1"/>
  <c r="P82" i="1"/>
  <c r="S82" i="1" s="1"/>
  <c r="P115" i="1"/>
  <c r="S115" i="1" s="1"/>
  <c r="P190" i="1"/>
  <c r="P229" i="1"/>
  <c r="P217" i="1"/>
  <c r="P241" i="1"/>
  <c r="P253" i="1"/>
  <c r="P261" i="1"/>
  <c r="P213" i="1"/>
  <c r="P225" i="1"/>
  <c r="P245" i="1"/>
  <c r="P61" i="1"/>
  <c r="S61" i="1" s="1"/>
  <c r="P106" i="1"/>
  <c r="P118" i="1"/>
  <c r="P126" i="1"/>
  <c r="P134" i="1"/>
  <c r="P150" i="1"/>
  <c r="P158" i="1"/>
  <c r="S158" i="1" s="1"/>
  <c r="P178" i="1"/>
  <c r="P182" i="1"/>
  <c r="P186" i="1"/>
  <c r="P194" i="1"/>
  <c r="P202" i="1"/>
  <c r="P206" i="1"/>
  <c r="P210" i="1"/>
  <c r="P218" i="1"/>
  <c r="P222" i="1"/>
  <c r="P226" i="1"/>
  <c r="P230" i="1"/>
  <c r="P234" i="1"/>
  <c r="P238" i="1"/>
  <c r="P242" i="1"/>
  <c r="P246" i="1"/>
  <c r="P254" i="1"/>
  <c r="P258" i="1"/>
  <c r="P262" i="1"/>
  <c r="P69" i="1"/>
  <c r="S69" i="1" s="1"/>
  <c r="P265" i="1"/>
  <c r="Q12" i="1"/>
  <c r="P12" i="1"/>
  <c r="S12" i="1" s="1"/>
  <c r="F56" i="11"/>
  <c r="H5" i="1" s="1"/>
  <c r="J73" i="10"/>
  <c r="J64" i="10"/>
  <c r="F267" i="1"/>
  <c r="K267" i="1" s="1"/>
  <c r="F268" i="1"/>
  <c r="K268" i="1" s="1"/>
  <c r="I83" i="10"/>
  <c r="J85" i="10" s="1"/>
  <c r="B83" i="10"/>
  <c r="L141" i="1" l="1"/>
  <c r="L105" i="1"/>
  <c r="L45" i="1"/>
  <c r="L140" i="1"/>
  <c r="L91" i="1"/>
  <c r="L44" i="1"/>
  <c r="L108" i="1"/>
  <c r="L90" i="1"/>
  <c r="L256" i="1"/>
  <c r="L106" i="1"/>
  <c r="L47" i="1"/>
  <c r="I43" i="18"/>
  <c r="W218" i="1"/>
  <c r="S218" i="1"/>
  <c r="V218" i="1"/>
  <c r="Y218" i="1"/>
  <c r="U218" i="1"/>
  <c r="X218" i="1"/>
  <c r="T218" i="1"/>
  <c r="Y216" i="1"/>
  <c r="U216" i="1"/>
  <c r="X216" i="1"/>
  <c r="T216" i="1"/>
  <c r="W216" i="1"/>
  <c r="S216" i="1"/>
  <c r="V216" i="1"/>
  <c r="V114" i="1"/>
  <c r="Y114" i="1"/>
  <c r="U114" i="1"/>
  <c r="T114" i="1"/>
  <c r="W114" i="1"/>
  <c r="S114" i="1"/>
  <c r="X114" i="1"/>
  <c r="X219" i="1"/>
  <c r="T219" i="1"/>
  <c r="W219" i="1"/>
  <c r="S219" i="1"/>
  <c r="V219" i="1"/>
  <c r="U219" i="1"/>
  <c r="Y219" i="1"/>
  <c r="W104" i="1"/>
  <c r="S104" i="1"/>
  <c r="V104" i="1"/>
  <c r="U104" i="1"/>
  <c r="T104" i="1"/>
  <c r="Y104" i="1"/>
  <c r="X104" i="1"/>
  <c r="V230" i="1"/>
  <c r="Y230" i="1"/>
  <c r="U230" i="1"/>
  <c r="X230" i="1"/>
  <c r="T230" i="1"/>
  <c r="W230" i="1"/>
  <c r="S230" i="1"/>
  <c r="W210" i="1"/>
  <c r="S210" i="1"/>
  <c r="V210" i="1"/>
  <c r="Y210" i="1"/>
  <c r="U210" i="1"/>
  <c r="T210" i="1"/>
  <c r="X210" i="1"/>
  <c r="X186" i="1"/>
  <c r="T186" i="1"/>
  <c r="W186" i="1"/>
  <c r="S186" i="1"/>
  <c r="V186" i="1"/>
  <c r="Y186" i="1"/>
  <c r="U186" i="1"/>
  <c r="W150" i="1"/>
  <c r="S150" i="1"/>
  <c r="U150" i="1"/>
  <c r="V150" i="1"/>
  <c r="Y150" i="1"/>
  <c r="X150" i="1"/>
  <c r="T150" i="1"/>
  <c r="Y106" i="1"/>
  <c r="U106" i="1"/>
  <c r="X106" i="1"/>
  <c r="T106" i="1"/>
  <c r="W106" i="1"/>
  <c r="V106" i="1"/>
  <c r="S106" i="1"/>
  <c r="X245" i="1"/>
  <c r="T245" i="1"/>
  <c r="W245" i="1"/>
  <c r="S245" i="1"/>
  <c r="V245" i="1"/>
  <c r="Y245" i="1"/>
  <c r="U245" i="1"/>
  <c r="Y229" i="1"/>
  <c r="U229" i="1"/>
  <c r="X229" i="1"/>
  <c r="T229" i="1"/>
  <c r="W229" i="1"/>
  <c r="S229" i="1"/>
  <c r="V229" i="1"/>
  <c r="S268" i="1"/>
  <c r="W244" i="1"/>
  <c r="S244" i="1"/>
  <c r="V244" i="1"/>
  <c r="Y244" i="1"/>
  <c r="U244" i="1"/>
  <c r="T244" i="1"/>
  <c r="X244" i="1"/>
  <c r="X228" i="1"/>
  <c r="T228" i="1"/>
  <c r="W228" i="1"/>
  <c r="S228" i="1"/>
  <c r="V228" i="1"/>
  <c r="Y228" i="1"/>
  <c r="U228" i="1"/>
  <c r="Y212" i="1"/>
  <c r="U212" i="1"/>
  <c r="X212" i="1"/>
  <c r="T212" i="1"/>
  <c r="W212" i="1"/>
  <c r="S212" i="1"/>
  <c r="V212" i="1"/>
  <c r="V188" i="1"/>
  <c r="Y188" i="1"/>
  <c r="U188" i="1"/>
  <c r="T188" i="1"/>
  <c r="S188" i="1"/>
  <c r="X188" i="1"/>
  <c r="W188" i="1"/>
  <c r="V120" i="1"/>
  <c r="Y120" i="1"/>
  <c r="U120" i="1"/>
  <c r="X120" i="1"/>
  <c r="S120" i="1"/>
  <c r="W120" i="1"/>
  <c r="T120" i="1"/>
  <c r="X237" i="1"/>
  <c r="T237" i="1"/>
  <c r="W237" i="1"/>
  <c r="S237" i="1"/>
  <c r="V237" i="1"/>
  <c r="U237" i="1"/>
  <c r="Y237" i="1"/>
  <c r="V107" i="1"/>
  <c r="Y107" i="1"/>
  <c r="U107" i="1"/>
  <c r="X107" i="1"/>
  <c r="W107" i="1"/>
  <c r="T107" i="1"/>
  <c r="S107" i="1"/>
  <c r="W185" i="1"/>
  <c r="S185" i="1"/>
  <c r="V185" i="1"/>
  <c r="Y185" i="1"/>
  <c r="X185" i="1"/>
  <c r="U185" i="1"/>
  <c r="T185" i="1"/>
  <c r="S149" i="1"/>
  <c r="W198" i="1"/>
  <c r="S198" i="1"/>
  <c r="V198" i="1"/>
  <c r="U198" i="1"/>
  <c r="T198" i="1"/>
  <c r="Y198" i="1"/>
  <c r="X198" i="1"/>
  <c r="W231" i="1"/>
  <c r="S231" i="1"/>
  <c r="V231" i="1"/>
  <c r="Y231" i="1"/>
  <c r="U231" i="1"/>
  <c r="X231" i="1"/>
  <c r="T231" i="1"/>
  <c r="X215" i="1"/>
  <c r="T215" i="1"/>
  <c r="W215" i="1"/>
  <c r="S215" i="1"/>
  <c r="V215" i="1"/>
  <c r="Y215" i="1"/>
  <c r="U215" i="1"/>
  <c r="X195" i="1"/>
  <c r="T195" i="1"/>
  <c r="W195" i="1"/>
  <c r="S195" i="1"/>
  <c r="V195" i="1"/>
  <c r="Y195" i="1"/>
  <c r="U195" i="1"/>
  <c r="V179" i="1"/>
  <c r="Y179" i="1"/>
  <c r="U179" i="1"/>
  <c r="T179" i="1"/>
  <c r="S179" i="1"/>
  <c r="X179" i="1"/>
  <c r="W179" i="1"/>
  <c r="V123" i="1"/>
  <c r="X123" i="1"/>
  <c r="Y123" i="1"/>
  <c r="U123" i="1"/>
  <c r="S123" i="1"/>
  <c r="W123" i="1"/>
  <c r="T123" i="1"/>
  <c r="W248" i="1"/>
  <c r="S248" i="1"/>
  <c r="V248" i="1"/>
  <c r="Y248" i="1"/>
  <c r="U248" i="1"/>
  <c r="X248" i="1"/>
  <c r="T248" i="1"/>
  <c r="V201" i="1"/>
  <c r="Y201" i="1"/>
  <c r="U201" i="1"/>
  <c r="X201" i="1"/>
  <c r="W201" i="1"/>
  <c r="T201" i="1"/>
  <c r="S201" i="1"/>
  <c r="W145" i="1"/>
  <c r="S145" i="1"/>
  <c r="Y145" i="1"/>
  <c r="V145" i="1"/>
  <c r="U145" i="1"/>
  <c r="T145" i="1"/>
  <c r="X145" i="1"/>
  <c r="W117" i="1"/>
  <c r="S117" i="1"/>
  <c r="V117" i="1"/>
  <c r="U117" i="1"/>
  <c r="X117" i="1"/>
  <c r="T117" i="1"/>
  <c r="Y117" i="1"/>
  <c r="V204" i="1"/>
  <c r="Y204" i="1"/>
  <c r="U204" i="1"/>
  <c r="X204" i="1"/>
  <c r="T204" i="1"/>
  <c r="W204" i="1"/>
  <c r="S204" i="1"/>
  <c r="W131" i="1"/>
  <c r="S131" i="1"/>
  <c r="U131" i="1"/>
  <c r="V131" i="1"/>
  <c r="Y131" i="1"/>
  <c r="X131" i="1"/>
  <c r="T131" i="1"/>
  <c r="V217" i="1"/>
  <c r="Y217" i="1"/>
  <c r="U217" i="1"/>
  <c r="X217" i="1"/>
  <c r="T217" i="1"/>
  <c r="S217" i="1"/>
  <c r="W217" i="1"/>
  <c r="X232" i="1"/>
  <c r="T232" i="1"/>
  <c r="W232" i="1"/>
  <c r="S232" i="1"/>
  <c r="V232" i="1"/>
  <c r="Y232" i="1"/>
  <c r="U232" i="1"/>
  <c r="V192" i="1"/>
  <c r="Y192" i="1"/>
  <c r="U192" i="1"/>
  <c r="X192" i="1"/>
  <c r="T192" i="1"/>
  <c r="W192" i="1"/>
  <c r="S192" i="1"/>
  <c r="V239" i="1"/>
  <c r="Y239" i="1"/>
  <c r="U239" i="1"/>
  <c r="X239" i="1"/>
  <c r="T239" i="1"/>
  <c r="W239" i="1"/>
  <c r="S239" i="1"/>
  <c r="X199" i="1"/>
  <c r="T199" i="1"/>
  <c r="W199" i="1"/>
  <c r="S199" i="1"/>
  <c r="V199" i="1"/>
  <c r="U199" i="1"/>
  <c r="Y199" i="1"/>
  <c r="Y183" i="1"/>
  <c r="U183" i="1"/>
  <c r="X183" i="1"/>
  <c r="T183" i="1"/>
  <c r="W183" i="1"/>
  <c r="V183" i="1"/>
  <c r="S183" i="1"/>
  <c r="V130" i="1"/>
  <c r="T130" i="1"/>
  <c r="Y130" i="1"/>
  <c r="U130" i="1"/>
  <c r="X130" i="1"/>
  <c r="S130" i="1"/>
  <c r="W130" i="1"/>
  <c r="X165" i="1"/>
  <c r="T165" i="1"/>
  <c r="W165" i="1"/>
  <c r="V165" i="1"/>
  <c r="U165" i="1"/>
  <c r="Y165" i="1"/>
  <c r="S165" i="1"/>
  <c r="W181" i="1"/>
  <c r="S181" i="1"/>
  <c r="V181" i="1"/>
  <c r="U181" i="1"/>
  <c r="Y181" i="1"/>
  <c r="T181" i="1"/>
  <c r="X181" i="1"/>
  <c r="W135" i="1"/>
  <c r="S135" i="1"/>
  <c r="Y135" i="1"/>
  <c r="V135" i="1"/>
  <c r="U135" i="1"/>
  <c r="X135" i="1"/>
  <c r="T135" i="1"/>
  <c r="Y246" i="1"/>
  <c r="U246" i="1"/>
  <c r="X246" i="1"/>
  <c r="T246" i="1"/>
  <c r="W246" i="1"/>
  <c r="S246" i="1"/>
  <c r="V246" i="1"/>
  <c r="Y242" i="1"/>
  <c r="U242" i="1"/>
  <c r="X242" i="1"/>
  <c r="T242" i="1"/>
  <c r="W242" i="1"/>
  <c r="S242" i="1"/>
  <c r="V242" i="1"/>
  <c r="V226" i="1"/>
  <c r="Y226" i="1"/>
  <c r="U226" i="1"/>
  <c r="X226" i="1"/>
  <c r="T226" i="1"/>
  <c r="W226" i="1"/>
  <c r="S226" i="1"/>
  <c r="X206" i="1"/>
  <c r="T206" i="1"/>
  <c r="W206" i="1"/>
  <c r="S206" i="1"/>
  <c r="V206" i="1"/>
  <c r="Y206" i="1"/>
  <c r="U206" i="1"/>
  <c r="X182" i="1"/>
  <c r="T182" i="1"/>
  <c r="W182" i="1"/>
  <c r="S182" i="1"/>
  <c r="V182" i="1"/>
  <c r="U182" i="1"/>
  <c r="Y182" i="1"/>
  <c r="S134" i="1"/>
  <c r="Y225" i="1"/>
  <c r="U225" i="1"/>
  <c r="X225" i="1"/>
  <c r="T225" i="1"/>
  <c r="W225" i="1"/>
  <c r="S225" i="1"/>
  <c r="V225" i="1"/>
  <c r="V253" i="1"/>
  <c r="Y253" i="1"/>
  <c r="U253" i="1"/>
  <c r="X253" i="1"/>
  <c r="T253" i="1"/>
  <c r="W253" i="1"/>
  <c r="S253" i="1"/>
  <c r="X190" i="1"/>
  <c r="T190" i="1"/>
  <c r="W190" i="1"/>
  <c r="S190" i="1"/>
  <c r="V190" i="1"/>
  <c r="U190" i="1"/>
  <c r="Y190" i="1"/>
  <c r="W240" i="1"/>
  <c r="S240" i="1"/>
  <c r="V240" i="1"/>
  <c r="Y240" i="1"/>
  <c r="U240" i="1"/>
  <c r="X240" i="1"/>
  <c r="T240" i="1"/>
  <c r="X224" i="1"/>
  <c r="T224" i="1"/>
  <c r="W224" i="1"/>
  <c r="S224" i="1"/>
  <c r="V224" i="1"/>
  <c r="Y224" i="1"/>
  <c r="U224" i="1"/>
  <c r="Y200" i="1"/>
  <c r="U200" i="1"/>
  <c r="X200" i="1"/>
  <c r="T200" i="1"/>
  <c r="W200" i="1"/>
  <c r="S200" i="1"/>
  <c r="V200" i="1"/>
  <c r="W176" i="1"/>
  <c r="S176" i="1"/>
  <c r="V176" i="1"/>
  <c r="Y176" i="1"/>
  <c r="U176" i="1"/>
  <c r="X176" i="1"/>
  <c r="T176" i="1"/>
  <c r="S140" i="1"/>
  <c r="V116" i="1"/>
  <c r="Y116" i="1"/>
  <c r="U116" i="1"/>
  <c r="T116" i="1"/>
  <c r="S116" i="1"/>
  <c r="X116" i="1"/>
  <c r="W116" i="1"/>
  <c r="S160" i="1"/>
  <c r="X146" i="1"/>
  <c r="T146" i="1"/>
  <c r="W146" i="1"/>
  <c r="S146" i="1"/>
  <c r="V146" i="1"/>
  <c r="Y146" i="1"/>
  <c r="U146" i="1"/>
  <c r="X177" i="1"/>
  <c r="T177" i="1"/>
  <c r="W177" i="1"/>
  <c r="S177" i="1"/>
  <c r="Y177" i="1"/>
  <c r="V177" i="1"/>
  <c r="U177" i="1"/>
  <c r="S137" i="1"/>
  <c r="S267" i="1"/>
  <c r="V247" i="1"/>
  <c r="Y247" i="1"/>
  <c r="U247" i="1"/>
  <c r="X247" i="1"/>
  <c r="T247" i="1"/>
  <c r="W247" i="1"/>
  <c r="S247" i="1"/>
  <c r="W227" i="1"/>
  <c r="S227" i="1"/>
  <c r="V227" i="1"/>
  <c r="Y227" i="1"/>
  <c r="U227" i="1"/>
  <c r="T227" i="1"/>
  <c r="X227" i="1"/>
  <c r="X211" i="1"/>
  <c r="T211" i="1"/>
  <c r="W211" i="1"/>
  <c r="S211" i="1"/>
  <c r="V211" i="1"/>
  <c r="Y211" i="1"/>
  <c r="U211" i="1"/>
  <c r="Y191" i="1"/>
  <c r="U191" i="1"/>
  <c r="X191" i="1"/>
  <c r="T191" i="1"/>
  <c r="W191" i="1"/>
  <c r="V191" i="1"/>
  <c r="S191" i="1"/>
  <c r="V175" i="1"/>
  <c r="Y175" i="1"/>
  <c r="U175" i="1"/>
  <c r="X175" i="1"/>
  <c r="W175" i="1"/>
  <c r="T175" i="1"/>
  <c r="S175" i="1"/>
  <c r="Y147" i="1"/>
  <c r="U147" i="1"/>
  <c r="S147" i="1"/>
  <c r="X147" i="1"/>
  <c r="T147" i="1"/>
  <c r="W147" i="1"/>
  <c r="V147" i="1"/>
  <c r="Y119" i="1"/>
  <c r="U119" i="1"/>
  <c r="X119" i="1"/>
  <c r="T119" i="1"/>
  <c r="W119" i="1"/>
  <c r="V119" i="1"/>
  <c r="S119" i="1"/>
  <c r="Y166" i="1"/>
  <c r="U166" i="1"/>
  <c r="V166" i="1"/>
  <c r="S166" i="1"/>
  <c r="T166" i="1"/>
  <c r="X166" i="1"/>
  <c r="W166" i="1"/>
  <c r="W189" i="1"/>
  <c r="S189" i="1"/>
  <c r="V189" i="1"/>
  <c r="U189" i="1"/>
  <c r="Y189" i="1"/>
  <c r="T189" i="1"/>
  <c r="X189" i="1"/>
  <c r="Y129" i="1"/>
  <c r="U129" i="1"/>
  <c r="S129" i="1"/>
  <c r="X129" i="1"/>
  <c r="T129" i="1"/>
  <c r="W129" i="1"/>
  <c r="V129" i="1"/>
  <c r="S141" i="1"/>
  <c r="V184" i="1"/>
  <c r="Y184" i="1"/>
  <c r="U184" i="1"/>
  <c r="X184" i="1"/>
  <c r="T184" i="1"/>
  <c r="W184" i="1"/>
  <c r="S184" i="1"/>
  <c r="X151" i="1"/>
  <c r="T151" i="1"/>
  <c r="U151" i="1"/>
  <c r="Y151" i="1"/>
  <c r="S151" i="1"/>
  <c r="W151" i="1"/>
  <c r="V151" i="1"/>
  <c r="V234" i="1"/>
  <c r="Y234" i="1"/>
  <c r="U234" i="1"/>
  <c r="X234" i="1"/>
  <c r="T234" i="1"/>
  <c r="S234" i="1"/>
  <c r="W234" i="1"/>
  <c r="W194" i="1"/>
  <c r="S194" i="1"/>
  <c r="V194" i="1"/>
  <c r="Y194" i="1"/>
  <c r="X194" i="1"/>
  <c r="U194" i="1"/>
  <c r="T194" i="1"/>
  <c r="S118" i="1"/>
  <c r="X132" i="1"/>
  <c r="T132" i="1"/>
  <c r="V132" i="1"/>
  <c r="W132" i="1"/>
  <c r="S132" i="1"/>
  <c r="Y132" i="1"/>
  <c r="U132" i="1"/>
  <c r="W108" i="1"/>
  <c r="S108" i="1"/>
  <c r="V108" i="1"/>
  <c r="Y108" i="1"/>
  <c r="T108" i="1"/>
  <c r="X108" i="1"/>
  <c r="U108" i="1"/>
  <c r="Y208" i="1"/>
  <c r="U208" i="1"/>
  <c r="X208" i="1"/>
  <c r="T208" i="1"/>
  <c r="W208" i="1"/>
  <c r="S208" i="1"/>
  <c r="V208" i="1"/>
  <c r="W205" i="1"/>
  <c r="S205" i="1"/>
  <c r="V205" i="1"/>
  <c r="Y205" i="1"/>
  <c r="U205" i="1"/>
  <c r="X205" i="1"/>
  <c r="T205" i="1"/>
  <c r="S127" i="1"/>
  <c r="V209" i="1"/>
  <c r="Y209" i="1"/>
  <c r="U209" i="1"/>
  <c r="X209" i="1"/>
  <c r="T209" i="1"/>
  <c r="W209" i="1"/>
  <c r="S209" i="1"/>
  <c r="Y238" i="1"/>
  <c r="U238" i="1"/>
  <c r="X238" i="1"/>
  <c r="T238" i="1"/>
  <c r="W238" i="1"/>
  <c r="S238" i="1"/>
  <c r="V238" i="1"/>
  <c r="V222" i="1"/>
  <c r="Y222" i="1"/>
  <c r="U222" i="1"/>
  <c r="X222" i="1"/>
  <c r="T222" i="1"/>
  <c r="W222" i="1"/>
  <c r="S222" i="1"/>
  <c r="X202" i="1"/>
  <c r="V202" i="1"/>
  <c r="Y202" i="1"/>
  <c r="S202" i="1"/>
  <c r="W202" i="1"/>
  <c r="U202" i="1"/>
  <c r="T202" i="1"/>
  <c r="Y178" i="1"/>
  <c r="U178" i="1"/>
  <c r="X178" i="1"/>
  <c r="T178" i="1"/>
  <c r="S178" i="1"/>
  <c r="W178" i="1"/>
  <c r="V178" i="1"/>
  <c r="W126" i="1"/>
  <c r="S126" i="1"/>
  <c r="Y126" i="1"/>
  <c r="V126" i="1"/>
  <c r="U126" i="1"/>
  <c r="T126" i="1"/>
  <c r="X126" i="1"/>
  <c r="V213" i="1"/>
  <c r="Y213" i="1"/>
  <c r="U213" i="1"/>
  <c r="X213" i="1"/>
  <c r="T213" i="1"/>
  <c r="W213" i="1"/>
  <c r="S213" i="1"/>
  <c r="X241" i="1"/>
  <c r="T241" i="1"/>
  <c r="W241" i="1"/>
  <c r="S241" i="1"/>
  <c r="V241" i="1"/>
  <c r="Y241" i="1"/>
  <c r="U241" i="1"/>
  <c r="W256" i="1"/>
  <c r="S256" i="1"/>
  <c r="V256" i="1"/>
  <c r="Y256" i="1"/>
  <c r="U256" i="1"/>
  <c r="X256" i="1"/>
  <c r="T256" i="1"/>
  <c r="W236" i="1"/>
  <c r="S236" i="1"/>
  <c r="V236" i="1"/>
  <c r="Y236" i="1"/>
  <c r="U236" i="1"/>
  <c r="X236" i="1"/>
  <c r="T236" i="1"/>
  <c r="Y220" i="1"/>
  <c r="U220" i="1"/>
  <c r="X220" i="1"/>
  <c r="T220" i="1"/>
  <c r="W220" i="1"/>
  <c r="S220" i="1"/>
  <c r="V220" i="1"/>
  <c r="Y196" i="1"/>
  <c r="U196" i="1"/>
  <c r="X196" i="1"/>
  <c r="T196" i="1"/>
  <c r="S196" i="1"/>
  <c r="W196" i="1"/>
  <c r="V196" i="1"/>
  <c r="W168" i="1"/>
  <c r="S168" i="1"/>
  <c r="V168" i="1"/>
  <c r="U168" i="1"/>
  <c r="Y168" i="1"/>
  <c r="T168" i="1"/>
  <c r="X168" i="1"/>
  <c r="X136" i="1"/>
  <c r="T136" i="1"/>
  <c r="W136" i="1"/>
  <c r="S136" i="1"/>
  <c r="V136" i="1"/>
  <c r="U136" i="1"/>
  <c r="Y136" i="1"/>
  <c r="X112" i="1"/>
  <c r="T112" i="1"/>
  <c r="W112" i="1"/>
  <c r="S112" i="1"/>
  <c r="U112" i="1"/>
  <c r="Y112" i="1"/>
  <c r="V112" i="1"/>
  <c r="Y233" i="1"/>
  <c r="U233" i="1"/>
  <c r="X233" i="1"/>
  <c r="T233" i="1"/>
  <c r="W233" i="1"/>
  <c r="S233" i="1"/>
  <c r="V233" i="1"/>
  <c r="Y113" i="1"/>
  <c r="U113" i="1"/>
  <c r="X113" i="1"/>
  <c r="T113" i="1"/>
  <c r="S113" i="1"/>
  <c r="W113" i="1"/>
  <c r="V113" i="1"/>
  <c r="W214" i="1"/>
  <c r="S214" i="1"/>
  <c r="V214" i="1"/>
  <c r="Y214" i="1"/>
  <c r="U214" i="1"/>
  <c r="X214" i="1"/>
  <c r="T214" i="1"/>
  <c r="V255" i="1"/>
  <c r="Y255" i="1"/>
  <c r="U255" i="1"/>
  <c r="X255" i="1"/>
  <c r="T255" i="1"/>
  <c r="W255" i="1"/>
  <c r="S255" i="1"/>
  <c r="V243" i="1"/>
  <c r="Y243" i="1"/>
  <c r="U243" i="1"/>
  <c r="X243" i="1"/>
  <c r="T243" i="1"/>
  <c r="W243" i="1"/>
  <c r="S243" i="1"/>
  <c r="W223" i="1"/>
  <c r="S223" i="1"/>
  <c r="V223" i="1"/>
  <c r="Y223" i="1"/>
  <c r="U223" i="1"/>
  <c r="X223" i="1"/>
  <c r="T223" i="1"/>
  <c r="Y203" i="1"/>
  <c r="U203" i="1"/>
  <c r="X203" i="1"/>
  <c r="W203" i="1"/>
  <c r="S203" i="1"/>
  <c r="V203" i="1"/>
  <c r="T203" i="1"/>
  <c r="Y187" i="1"/>
  <c r="U187" i="1"/>
  <c r="X187" i="1"/>
  <c r="T187" i="1"/>
  <c r="S187" i="1"/>
  <c r="W187" i="1"/>
  <c r="V187" i="1"/>
  <c r="V171" i="1"/>
  <c r="Y171" i="1"/>
  <c r="U171" i="1"/>
  <c r="T171" i="1"/>
  <c r="S171" i="1"/>
  <c r="X171" i="1"/>
  <c r="W171" i="1"/>
  <c r="S139" i="1"/>
  <c r="Y174" i="1"/>
  <c r="U174" i="1"/>
  <c r="X174" i="1"/>
  <c r="T174" i="1"/>
  <c r="W174" i="1"/>
  <c r="V174" i="1"/>
  <c r="S174" i="1"/>
  <c r="S138" i="1"/>
  <c r="X173" i="1"/>
  <c r="T173" i="1"/>
  <c r="W173" i="1"/>
  <c r="S173" i="1"/>
  <c r="V173" i="1"/>
  <c r="U173" i="1"/>
  <c r="Y173" i="1"/>
  <c r="X109" i="1"/>
  <c r="T109" i="1"/>
  <c r="W109" i="1"/>
  <c r="S109" i="1"/>
  <c r="Y109" i="1"/>
  <c r="V109" i="1"/>
  <c r="U109" i="1"/>
  <c r="S197" i="1"/>
  <c r="Y133" i="1"/>
  <c r="U133" i="1"/>
  <c r="W133" i="1"/>
  <c r="X133" i="1"/>
  <c r="T133" i="1"/>
  <c r="S133" i="1"/>
  <c r="V133" i="1"/>
  <c r="W172" i="1"/>
  <c r="S172" i="1"/>
  <c r="V172" i="1"/>
  <c r="U172" i="1"/>
  <c r="Y172" i="1"/>
  <c r="T172" i="1"/>
  <c r="X172" i="1"/>
  <c r="V143" i="1"/>
  <c r="T143" i="1"/>
  <c r="Y143" i="1"/>
  <c r="U143" i="1"/>
  <c r="X143" i="1"/>
  <c r="W143" i="1"/>
  <c r="S143" i="1"/>
  <c r="J70" i="10" l="1"/>
  <c r="F264" i="1" s="1"/>
  <c r="S264" i="1" s="1"/>
  <c r="J60" i="10"/>
  <c r="J43" i="10"/>
  <c r="F263" i="1"/>
  <c r="S263" i="1" s="1"/>
  <c r="J48" i="10"/>
  <c r="J56" i="10"/>
  <c r="J52" i="10"/>
  <c r="B42" i="10"/>
  <c r="F148" i="9"/>
  <c r="F149" i="9"/>
  <c r="H138" i="9"/>
  <c r="F262" i="1" l="1"/>
  <c r="S262" i="1" s="1"/>
  <c r="B77" i="10"/>
  <c r="E77" i="10" s="1"/>
  <c r="J77" i="10" s="1"/>
  <c r="J74" i="10" s="1"/>
  <c r="F265" i="1" s="1"/>
  <c r="S265" i="1" s="1"/>
  <c r="F259" i="1"/>
  <c r="S259" i="1" s="1"/>
  <c r="F261" i="1"/>
  <c r="S261" i="1" s="1"/>
  <c r="F260" i="1"/>
  <c r="S260" i="1" s="1"/>
  <c r="F258" i="1"/>
  <c r="S258" i="1" s="1"/>
  <c r="E29" i="10"/>
  <c r="E28" i="10"/>
  <c r="E30" i="10"/>
  <c r="M255" i="1"/>
  <c r="J255" i="1"/>
  <c r="M12" i="1" l="1"/>
  <c r="M13" i="1"/>
  <c r="M14" i="1"/>
  <c r="M15" i="1"/>
  <c r="M16" i="1"/>
  <c r="M17" i="1"/>
  <c r="M18" i="1"/>
  <c r="M20" i="1"/>
  <c r="M21" i="1"/>
  <c r="M22" i="1"/>
  <c r="M23" i="1"/>
  <c r="M24" i="1"/>
  <c r="M25" i="1"/>
  <c r="M28" i="1"/>
  <c r="M29" i="1"/>
  <c r="M30" i="1"/>
  <c r="M31" i="1"/>
  <c r="M32" i="1"/>
  <c r="M33" i="1"/>
  <c r="M34" i="1"/>
  <c r="M35" i="1"/>
  <c r="M36" i="1"/>
  <c r="M37" i="1"/>
  <c r="M38" i="1"/>
  <c r="M39" i="1"/>
  <c r="M40" i="1"/>
  <c r="M41" i="1"/>
  <c r="M43" i="1"/>
  <c r="M44" i="1"/>
  <c r="M45" i="1"/>
  <c r="M46" i="1"/>
  <c r="M47" i="1"/>
  <c r="M48" i="1"/>
  <c r="M49" i="1"/>
  <c r="M51" i="1"/>
  <c r="M53" i="1"/>
  <c r="M54" i="1"/>
  <c r="M55" i="1"/>
  <c r="M56" i="1"/>
  <c r="M57" i="1"/>
  <c r="M58" i="1"/>
  <c r="M59" i="1"/>
  <c r="M60" i="1"/>
  <c r="M61" i="1"/>
  <c r="M62" i="1"/>
  <c r="M63" i="1"/>
  <c r="M64" i="1"/>
  <c r="M65" i="1"/>
  <c r="M66" i="1"/>
  <c r="M67" i="1"/>
  <c r="M68" i="1"/>
  <c r="M69" i="1"/>
  <c r="M72" i="1"/>
  <c r="M73" i="1"/>
  <c r="M76" i="1"/>
  <c r="M77" i="1"/>
  <c r="M79" i="1"/>
  <c r="M80" i="1"/>
  <c r="M81" i="1"/>
  <c r="M82" i="1"/>
  <c r="M83" i="1"/>
  <c r="M84" i="1"/>
  <c r="M85" i="1"/>
  <c r="M86" i="1"/>
  <c r="M87" i="1"/>
  <c r="M88" i="1"/>
  <c r="M89" i="1"/>
  <c r="M90" i="1"/>
  <c r="M91" i="1"/>
  <c r="M93" i="1"/>
  <c r="M95" i="1"/>
  <c r="M96" i="1"/>
  <c r="M97" i="1"/>
  <c r="M99" i="1"/>
  <c r="M100" i="1"/>
  <c r="M101" i="1"/>
  <c r="M104" i="1"/>
  <c r="M105" i="1"/>
  <c r="M106" i="1"/>
  <c r="M107" i="1"/>
  <c r="M108" i="1"/>
  <c r="M109" i="1"/>
  <c r="M111" i="1"/>
  <c r="M112" i="1"/>
  <c r="M113" i="1"/>
  <c r="M114" i="1"/>
  <c r="M115" i="1"/>
  <c r="M116" i="1"/>
  <c r="M117" i="1"/>
  <c r="M118" i="1"/>
  <c r="M119" i="1"/>
  <c r="M120" i="1"/>
  <c r="M121" i="1"/>
  <c r="M123" i="1"/>
  <c r="M126" i="1"/>
  <c r="M127" i="1"/>
  <c r="M129" i="1"/>
  <c r="M130" i="1"/>
  <c r="M131" i="1"/>
  <c r="M132" i="1"/>
  <c r="M133" i="1"/>
  <c r="M134" i="1"/>
  <c r="M135" i="1"/>
  <c r="M136" i="1"/>
  <c r="M137" i="1"/>
  <c r="M138" i="1"/>
  <c r="M139" i="1"/>
  <c r="M140" i="1"/>
  <c r="M141" i="1"/>
  <c r="M143" i="1"/>
  <c r="M145" i="1"/>
  <c r="M146" i="1"/>
  <c r="M147" i="1"/>
  <c r="M149" i="1"/>
  <c r="M150" i="1"/>
  <c r="M151" i="1"/>
  <c r="M154" i="1"/>
  <c r="M155" i="1"/>
  <c r="M156" i="1"/>
  <c r="M157" i="1"/>
  <c r="M158" i="1"/>
  <c r="M159" i="1"/>
  <c r="M160" i="1"/>
  <c r="M161" i="1"/>
  <c r="M162" i="1"/>
  <c r="M163" i="1"/>
  <c r="M164" i="1"/>
  <c r="M165" i="1"/>
  <c r="M166" i="1"/>
  <c r="M168" i="1"/>
  <c r="M169" i="1"/>
  <c r="M170" i="1"/>
  <c r="M171" i="1"/>
  <c r="M172" i="1"/>
  <c r="M173" i="1"/>
  <c r="M174" i="1"/>
  <c r="M175" i="1"/>
  <c r="M176" i="1"/>
  <c r="M177" i="1"/>
  <c r="M178" i="1"/>
  <c r="M179" i="1"/>
  <c r="M181" i="1"/>
  <c r="M182" i="1"/>
  <c r="M183" i="1"/>
  <c r="M184" i="1"/>
  <c r="M185" i="1"/>
  <c r="M186" i="1"/>
  <c r="M187" i="1"/>
  <c r="M188" i="1"/>
  <c r="M189" i="1"/>
  <c r="M190" i="1"/>
  <c r="M191" i="1"/>
  <c r="M192" i="1"/>
  <c r="M194" i="1"/>
  <c r="M195" i="1"/>
  <c r="M196" i="1"/>
  <c r="M197" i="1"/>
  <c r="M198" i="1"/>
  <c r="M199" i="1"/>
  <c r="M200" i="1"/>
  <c r="M201" i="1"/>
  <c r="M202" i="1"/>
  <c r="M203" i="1"/>
  <c r="M204" i="1"/>
  <c r="M205" i="1"/>
  <c r="M206" i="1"/>
  <c r="M208" i="1"/>
  <c r="M209" i="1"/>
  <c r="M210" i="1"/>
  <c r="M211" i="1"/>
  <c r="M212" i="1"/>
  <c r="M213" i="1"/>
  <c r="M214" i="1"/>
  <c r="M215" i="1"/>
  <c r="M216" i="1"/>
  <c r="M217" i="1"/>
  <c r="M218" i="1"/>
  <c r="M219" i="1"/>
  <c r="M220" i="1"/>
  <c r="M222" i="1"/>
  <c r="M223" i="1"/>
  <c r="M224" i="1"/>
  <c r="M225" i="1"/>
  <c r="M226" i="1"/>
  <c r="M227" i="1"/>
  <c r="M228" i="1"/>
  <c r="M229" i="1"/>
  <c r="M230" i="1"/>
  <c r="M231" i="1"/>
  <c r="M232" i="1"/>
  <c r="M233" i="1"/>
  <c r="M234" i="1"/>
  <c r="M236" i="1"/>
  <c r="M237" i="1"/>
  <c r="M238" i="1"/>
  <c r="M239" i="1"/>
  <c r="M240" i="1"/>
  <c r="M241" i="1"/>
  <c r="M242" i="1"/>
  <c r="M243" i="1"/>
  <c r="M244" i="1"/>
  <c r="M245" i="1"/>
  <c r="M246" i="1"/>
  <c r="M247" i="1"/>
  <c r="M248" i="1"/>
  <c r="M251" i="1"/>
  <c r="M252" i="1"/>
  <c r="M253" i="1"/>
  <c r="M254" i="1"/>
  <c r="M256" i="1"/>
  <c r="M258" i="1"/>
  <c r="M260" i="1"/>
  <c r="M261" i="1"/>
  <c r="M259" i="1"/>
  <c r="M263" i="1"/>
  <c r="M262" i="1"/>
  <c r="M264" i="1"/>
  <c r="M265" i="1"/>
  <c r="J141" i="1"/>
  <c r="J24" i="1"/>
  <c r="J138" i="1"/>
  <c r="J16" i="1"/>
  <c r="J33" i="1"/>
  <c r="J54" i="1"/>
  <c r="J105" i="1"/>
  <c r="J14" i="1"/>
  <c r="J123" i="1"/>
  <c r="J215" i="1"/>
  <c r="J107" i="1"/>
  <c r="J31" i="1"/>
  <c r="J222" i="1"/>
  <c r="J184" i="1"/>
  <c r="J108" i="1"/>
  <c r="J83" i="1"/>
  <c r="J241" i="1"/>
  <c r="J119" i="1"/>
  <c r="J223" i="1"/>
  <c r="J212" i="1"/>
  <c r="J21" i="1"/>
  <c r="J218" i="1"/>
  <c r="J136" i="1"/>
  <c r="J32" i="1"/>
  <c r="J53" i="1"/>
  <c r="J62" i="1"/>
  <c r="J146" i="1"/>
  <c r="J43" i="1"/>
  <c r="J254" i="1"/>
  <c r="J68" i="1"/>
  <c r="J134" i="1"/>
  <c r="J258" i="1"/>
  <c r="J151" i="1"/>
  <c r="J17" i="1"/>
  <c r="J261" i="1"/>
  <c r="J160" i="1"/>
  <c r="J88" i="1"/>
  <c r="J238" i="1"/>
  <c r="J196" i="1"/>
  <c r="J246" i="1"/>
  <c r="J243" i="1"/>
  <c r="J182" i="1"/>
  <c r="J187" i="1"/>
  <c r="J149" i="1"/>
  <c r="J48" i="1"/>
  <c r="J131" i="1"/>
  <c r="J192" i="1"/>
  <c r="J85" i="1"/>
  <c r="J79" i="1"/>
  <c r="J118" i="1"/>
  <c r="J100" i="1"/>
  <c r="J23" i="1"/>
  <c r="J265" i="1"/>
  <c r="J39" i="1"/>
  <c r="J77" i="1"/>
  <c r="J162" i="1"/>
  <c r="J169" i="1"/>
  <c r="J263" i="1"/>
  <c r="J211" i="1"/>
  <c r="J69" i="1"/>
  <c r="J60" i="1"/>
  <c r="J248" i="1"/>
  <c r="J30" i="1"/>
  <c r="J13" i="1"/>
  <c r="J204" i="1"/>
  <c r="J210" i="1"/>
  <c r="J226" i="1"/>
  <c r="J190" i="1"/>
  <c r="J117" i="1"/>
  <c r="J157" i="1"/>
  <c r="J135" i="1"/>
  <c r="J15" i="1"/>
  <c r="J256" i="1"/>
  <c r="J252" i="1"/>
  <c r="J208" i="1"/>
  <c r="J127" i="1"/>
  <c r="J209" i="1"/>
  <c r="J56" i="1"/>
  <c r="J38" i="1"/>
  <c r="J28" i="1"/>
  <c r="J159" i="1"/>
  <c r="J175" i="1"/>
  <c r="J73" i="1"/>
  <c r="J44" i="1"/>
  <c r="J129" i="1"/>
  <c r="J25" i="1"/>
  <c r="J237" i="1"/>
  <c r="D254" i="1"/>
  <c r="J87" i="1"/>
  <c r="J133" i="1"/>
  <c r="J173" i="1"/>
  <c r="J165" i="1"/>
  <c r="J72" i="1"/>
  <c r="J90" i="1"/>
  <c r="J156" i="1"/>
  <c r="J197" i="1"/>
  <c r="J46" i="1"/>
  <c r="J59" i="1"/>
  <c r="J194" i="1"/>
  <c r="J112" i="1"/>
  <c r="J99" i="1"/>
  <c r="J199" i="1"/>
  <c r="J37" i="1"/>
  <c r="J84" i="1"/>
  <c r="J166" i="1"/>
  <c r="J86" i="1"/>
  <c r="J81" i="1"/>
  <c r="J206" i="1"/>
  <c r="J174" i="1"/>
  <c r="J185" i="1"/>
  <c r="J229" i="1"/>
  <c r="J234" i="1"/>
  <c r="J155" i="1"/>
  <c r="J12" i="1"/>
  <c r="J247" i="1"/>
  <c r="J262" i="1"/>
  <c r="J150" i="1"/>
  <c r="J178" i="1"/>
  <c r="J114" i="1"/>
  <c r="J80" i="1"/>
  <c r="J111" i="1"/>
  <c r="J115" i="1"/>
  <c r="J55" i="1"/>
  <c r="J64" i="1"/>
  <c r="J186" i="1"/>
  <c r="J89" i="1"/>
  <c r="J236" i="1"/>
  <c r="J213" i="1"/>
  <c r="J120" i="1"/>
  <c r="J161" i="1"/>
  <c r="J239" i="1"/>
  <c r="J49" i="1"/>
  <c r="J200" i="1"/>
  <c r="J259" i="1"/>
  <c r="J154" i="1"/>
  <c r="J251" i="1"/>
  <c r="J132" i="1"/>
  <c r="J82" i="1"/>
  <c r="J47" i="1"/>
  <c r="J240" i="1"/>
  <c r="J198" i="1"/>
  <c r="J260" i="1"/>
  <c r="J242" i="1"/>
  <c r="J140" i="1"/>
  <c r="J34" i="1"/>
  <c r="J264" i="1"/>
  <c r="J158" i="1"/>
  <c r="J181" i="1"/>
  <c r="J225" i="1"/>
  <c r="J18" i="1"/>
  <c r="J91" i="1"/>
  <c r="J121" i="1"/>
  <c r="J137" i="1"/>
  <c r="J224" i="1"/>
  <c r="J36" i="1"/>
  <c r="J67" i="1"/>
  <c r="J195" i="1"/>
  <c r="J139" i="1"/>
  <c r="E254" i="1"/>
  <c r="J201" i="1"/>
  <c r="J65" i="1"/>
  <c r="J233" i="1"/>
  <c r="J109" i="1"/>
  <c r="J96" i="1"/>
  <c r="J227" i="1"/>
  <c r="J179" i="1"/>
  <c r="J35" i="1"/>
  <c r="J61" i="1"/>
  <c r="J214" i="1"/>
  <c r="J116" i="1"/>
  <c r="J228" i="1"/>
  <c r="J232" i="1"/>
  <c r="J97" i="1"/>
  <c r="D255" i="1"/>
  <c r="E255" i="1"/>
  <c r="J220" i="1"/>
  <c r="J191" i="1"/>
  <c r="J66" i="1"/>
  <c r="J168" i="1"/>
  <c r="K263" i="1" l="1"/>
  <c r="K123" i="1"/>
  <c r="K62" i="1"/>
  <c r="K187" i="1"/>
  <c r="K198" i="1"/>
  <c r="K129" i="1"/>
  <c r="K68" i="1"/>
  <c r="K214" i="1"/>
  <c r="K80" i="1"/>
  <c r="K21" i="1"/>
  <c r="K232" i="1"/>
  <c r="K175" i="1"/>
  <c r="K36" i="1"/>
  <c r="K243" i="1"/>
  <c r="K173" i="1"/>
  <c r="K236" i="1"/>
  <c r="K105" i="1"/>
  <c r="K39" i="1"/>
  <c r="K55" i="1"/>
  <c r="K137" i="1"/>
  <c r="K233" i="1"/>
  <c r="K200" i="1"/>
  <c r="K248" i="1"/>
  <c r="K91" i="1"/>
  <c r="K227" i="1"/>
  <c r="K157" i="1"/>
  <c r="K138" i="1"/>
  <c r="K158" i="1"/>
  <c r="K17" i="1"/>
  <c r="K222" i="1"/>
  <c r="K83" i="1"/>
  <c r="K48" i="1"/>
  <c r="K192" i="1"/>
  <c r="K116" i="1"/>
  <c r="K87" i="1"/>
  <c r="K229" i="1"/>
  <c r="K154" i="1"/>
  <c r="K77" i="1"/>
  <c r="K166" i="1"/>
  <c r="K72" i="1"/>
  <c r="K210" i="1"/>
  <c r="K136" i="1"/>
  <c r="K15" i="1"/>
  <c r="K234" i="1"/>
  <c r="K108" i="1"/>
  <c r="K34" i="1"/>
  <c r="K96" i="1"/>
  <c r="K191" i="1"/>
  <c r="K66" i="1"/>
  <c r="K28" i="1"/>
  <c r="K178" i="1"/>
  <c r="K259" i="1"/>
  <c r="K133" i="1"/>
  <c r="K53" i="1"/>
  <c r="K169" i="1"/>
  <c r="K146" i="1"/>
  <c r="K25" i="1"/>
  <c r="K211" i="1"/>
  <c r="K64" i="1"/>
  <c r="K107" i="1"/>
  <c r="K247" i="1"/>
  <c r="K90" i="1"/>
  <c r="K225" i="1"/>
  <c r="K165" i="1"/>
  <c r="K44" i="1"/>
  <c r="K115" i="1"/>
  <c r="K65" i="1"/>
  <c r="K204" i="1"/>
  <c r="K265" i="1"/>
  <c r="K159" i="1"/>
  <c r="K24" i="1"/>
  <c r="K161" i="1"/>
  <c r="K18" i="1"/>
  <c r="K86" i="1"/>
  <c r="K226" i="1"/>
  <c r="K162" i="1"/>
  <c r="K67" i="1"/>
  <c r="K120" i="1"/>
  <c r="K14" i="1"/>
  <c r="K195" i="1"/>
  <c r="K139" i="1"/>
  <c r="K82" i="1"/>
  <c r="K181" i="1"/>
  <c r="K114" i="1"/>
  <c r="K140" i="1"/>
  <c r="K212" i="1"/>
  <c r="K179" i="1"/>
  <c r="K37" i="1"/>
  <c r="K38" i="1"/>
  <c r="K246" i="1"/>
  <c r="K121" i="1"/>
  <c r="K185" i="1"/>
  <c r="K197" i="1"/>
  <c r="K218" i="1"/>
  <c r="K89" i="1"/>
  <c r="K61" i="1"/>
  <c r="K84" i="1"/>
  <c r="K266" i="1" s="1"/>
  <c r="K35" i="1"/>
  <c r="K88" i="1"/>
  <c r="K199" i="1"/>
  <c r="K117" i="1"/>
  <c r="K213" i="1"/>
  <c r="K261" i="1"/>
  <c r="K150" i="1"/>
  <c r="K31" i="1"/>
  <c r="K79" i="1"/>
  <c r="K134" i="1"/>
  <c r="K238" i="1"/>
  <c r="K127" i="1"/>
  <c r="K132" i="1"/>
  <c r="K201" i="1"/>
  <c r="K100" i="1"/>
  <c r="K209" i="1"/>
  <c r="K47" i="1"/>
  <c r="K97" i="1"/>
  <c r="K46" i="1"/>
  <c r="K43" i="1"/>
  <c r="K174" i="1"/>
  <c r="K240" i="1"/>
  <c r="K119" i="1"/>
  <c r="K228" i="1"/>
  <c r="K264" i="1"/>
  <c r="K16" i="1"/>
  <c r="K260" i="1"/>
  <c r="K190" i="1"/>
  <c r="K186" i="1"/>
  <c r="K196" i="1"/>
  <c r="K215" i="1"/>
  <c r="K49" i="1"/>
  <c r="K54" i="1"/>
  <c r="K23" i="1"/>
  <c r="K69" i="1"/>
  <c r="K135" i="1"/>
  <c r="K168" i="1"/>
  <c r="K141" i="1"/>
  <c r="K85" i="1"/>
  <c r="K30" i="1"/>
  <c r="K118" i="1"/>
  <c r="K239" i="1"/>
  <c r="K160" i="1"/>
  <c r="K151" i="1"/>
  <c r="K194" i="1"/>
  <c r="K237" i="1"/>
  <c r="K33" i="1"/>
  <c r="K208" i="1"/>
  <c r="K73" i="1"/>
  <c r="K182" i="1"/>
  <c r="K241" i="1"/>
  <c r="K156" i="1"/>
  <c r="K32" i="1"/>
  <c r="K81" i="1"/>
  <c r="K60" i="1"/>
  <c r="K99" i="1"/>
  <c r="K258" i="1"/>
  <c r="K206" i="1"/>
  <c r="K220" i="1"/>
  <c r="K59" i="1"/>
  <c r="K155" i="1"/>
  <c r="K56" i="1"/>
  <c r="K223" i="1"/>
  <c r="K149" i="1"/>
  <c r="K224" i="1"/>
  <c r="K131" i="1"/>
  <c r="K13" i="1"/>
  <c r="K242" i="1"/>
  <c r="K109" i="1"/>
  <c r="K262" i="1"/>
  <c r="K184" i="1"/>
  <c r="K12" i="1"/>
  <c r="J63" i="1"/>
  <c r="J147" i="1"/>
  <c r="J104" i="1"/>
  <c r="J20" i="1"/>
  <c r="D256" i="1"/>
  <c r="J219" i="1"/>
  <c r="J130" i="1"/>
  <c r="J205" i="1"/>
  <c r="J29" i="1"/>
  <c r="J172" i="1"/>
  <c r="J171" i="1"/>
  <c r="J22" i="1"/>
  <c r="J101" i="1"/>
  <c r="K219" i="1" l="1"/>
  <c r="K29" i="1"/>
  <c r="K172" i="1"/>
  <c r="K147" i="1"/>
  <c r="K205" i="1"/>
  <c r="K104" i="1"/>
  <c r="K171" i="1"/>
  <c r="K101" i="1"/>
  <c r="K20" i="1"/>
  <c r="K63" i="1"/>
  <c r="K130" i="1"/>
  <c r="K22" i="1"/>
  <c r="K257" i="1"/>
  <c r="G256" i="1"/>
  <c r="E256" i="1"/>
  <c r="K117" i="9" l="1"/>
  <c r="L117" i="9" s="1"/>
  <c r="M117" i="9"/>
  <c r="J117" i="9"/>
  <c r="K108" i="9"/>
  <c r="L108" i="9" s="1"/>
  <c r="K106" i="9"/>
  <c r="L106" i="9"/>
  <c r="K122" i="9"/>
  <c r="J11" i="10"/>
  <c r="F251" i="1" s="1"/>
  <c r="K251" i="1" s="1"/>
  <c r="J18" i="10"/>
  <c r="B10" i="10"/>
  <c r="B9" i="10"/>
  <c r="C108" i="9"/>
  <c r="D108" i="9"/>
  <c r="H108" i="9"/>
  <c r="S251" i="1" l="1"/>
  <c r="F253" i="1"/>
  <c r="S62" i="1" s="1"/>
  <c r="J15" i="10"/>
  <c r="F252" i="1" s="1"/>
  <c r="K252" i="1" s="1"/>
  <c r="B28" i="10"/>
  <c r="D28" i="10" s="1"/>
  <c r="I108" i="9"/>
  <c r="D251" i="1"/>
  <c r="S252" i="1" l="1"/>
  <c r="B39" i="10"/>
  <c r="D39" i="10" s="1"/>
  <c r="F28" i="10"/>
  <c r="D29" i="10"/>
  <c r="I35" i="10"/>
  <c r="J37" i="10" s="1"/>
  <c r="B35" i="10"/>
  <c r="I31" i="10"/>
  <c r="J33" i="10" s="1"/>
  <c r="B31" i="10"/>
  <c r="I25" i="10"/>
  <c r="J27" i="10" s="1"/>
  <c r="B25" i="10"/>
  <c r="B11" i="10"/>
  <c r="E252" i="1"/>
  <c r="D253" i="1"/>
  <c r="D252" i="1"/>
  <c r="E253" i="1"/>
  <c r="E251" i="1"/>
  <c r="B15" i="10" l="1"/>
  <c r="I19" i="10"/>
  <c r="J21" i="10" s="1"/>
  <c r="B19" i="10"/>
  <c r="I11" i="10"/>
  <c r="J13" i="10" s="1"/>
  <c r="I15" i="10"/>
  <c r="J17" i="10" s="1"/>
  <c r="B41" i="10"/>
  <c r="D41" i="10" s="1"/>
  <c r="F30" i="10"/>
  <c r="B40" i="10"/>
  <c r="D40" i="10" s="1"/>
  <c r="F29" i="10"/>
  <c r="I66" i="9"/>
  <c r="I65" i="9"/>
  <c r="I64" i="9"/>
  <c r="I253" i="9"/>
  <c r="I252" i="9"/>
  <c r="I251" i="9"/>
  <c r="I222" i="9"/>
  <c r="I221" i="9"/>
  <c r="I220" i="9"/>
  <c r="I191" i="9"/>
  <c r="I190" i="9"/>
  <c r="I189" i="9"/>
  <c r="I160" i="9"/>
  <c r="I159" i="9"/>
  <c r="I158" i="9"/>
  <c r="I129" i="9"/>
  <c r="I128" i="9"/>
  <c r="I127" i="9"/>
  <c r="I97" i="9"/>
  <c r="I96" i="9"/>
  <c r="I95" i="9"/>
  <c r="I35" i="9"/>
  <c r="I34" i="9"/>
  <c r="I33" i="9"/>
  <c r="I31" i="9" s="1"/>
  <c r="I187" i="9" l="1"/>
  <c r="I62" i="9"/>
  <c r="I156" i="9"/>
  <c r="I249" i="9"/>
  <c r="I93" i="9"/>
  <c r="J39" i="10"/>
  <c r="J35" i="10" s="1"/>
  <c r="F256" i="1" s="1"/>
  <c r="B79" i="10"/>
  <c r="I79" i="10"/>
  <c r="J81" i="10" s="1"/>
  <c r="J28" i="10"/>
  <c r="J25" i="10" s="1"/>
  <c r="F254" i="1" s="1"/>
  <c r="K254" i="1" s="1"/>
  <c r="I218" i="9"/>
  <c r="I138" i="9"/>
  <c r="I125" i="9"/>
  <c r="C183" i="7"/>
  <c r="D183" i="7"/>
  <c r="K256" i="1" l="1"/>
  <c r="S105" i="1"/>
  <c r="S44" i="1"/>
  <c r="S254" i="1"/>
  <c r="H256" i="1"/>
  <c r="B34" i="10"/>
  <c r="J34" i="10" s="1"/>
  <c r="J31" i="10" s="1"/>
  <c r="F255" i="1" s="1"/>
  <c r="K255" i="1" s="1"/>
  <c r="S48" i="1" l="1"/>
  <c r="I252" i="7"/>
  <c r="I251" i="7"/>
  <c r="I250" i="7"/>
  <c r="I221" i="7"/>
  <c r="I220" i="7"/>
  <c r="I219" i="7"/>
  <c r="I190" i="7"/>
  <c r="I189" i="7"/>
  <c r="I188" i="7"/>
  <c r="I186" i="7" s="1"/>
  <c r="E107" i="7"/>
  <c r="E106" i="7"/>
  <c r="E46" i="7"/>
  <c r="E45" i="7"/>
  <c r="E44" i="7"/>
  <c r="D239" i="4"/>
  <c r="D238" i="4"/>
  <c r="D237" i="4"/>
  <c r="D236" i="4"/>
  <c r="D235" i="4"/>
  <c r="D234" i="4"/>
  <c r="D233" i="4"/>
  <c r="D232" i="4"/>
  <c r="D231" i="4"/>
  <c r="D230" i="4"/>
  <c r="D229" i="4"/>
  <c r="D228" i="4"/>
  <c r="D227" i="4"/>
  <c r="D226" i="4"/>
  <c r="D225" i="4"/>
  <c r="J106" i="1"/>
  <c r="J45" i="1"/>
  <c r="K106" i="1" l="1"/>
  <c r="K45" i="1"/>
  <c r="I217" i="7"/>
  <c r="I248" i="7"/>
  <c r="I159" i="7" l="1"/>
  <c r="I158" i="7"/>
  <c r="I157" i="7"/>
  <c r="I128" i="7"/>
  <c r="I127" i="7"/>
  <c r="I126" i="7"/>
  <c r="I97" i="7"/>
  <c r="I93" i="7" s="1"/>
  <c r="I96" i="7"/>
  <c r="I95" i="7"/>
  <c r="I66" i="7"/>
  <c r="I65" i="7"/>
  <c r="I64" i="7"/>
  <c r="I33" i="7"/>
  <c r="I62" i="7" l="1"/>
  <c r="I124" i="7"/>
  <c r="I155" i="7"/>
  <c r="I35" i="7" l="1"/>
  <c r="I34" i="7"/>
  <c r="H233" i="9"/>
  <c r="D86" i="1"/>
  <c r="D226" i="1"/>
  <c r="D184" i="1"/>
  <c r="D88" i="1"/>
  <c r="D218" i="1"/>
  <c r="D121" i="1"/>
  <c r="H118" i="9"/>
  <c r="D134" i="1"/>
  <c r="D139" i="9"/>
  <c r="D77" i="1"/>
  <c r="D261" i="1"/>
  <c r="C109" i="9"/>
  <c r="D55" i="9"/>
  <c r="D40" i="1"/>
  <c r="D115" i="1"/>
  <c r="E259" i="1"/>
  <c r="G247" i="9"/>
  <c r="E200" i="1"/>
  <c r="D210" i="1"/>
  <c r="D45" i="9"/>
  <c r="E100" i="1"/>
  <c r="E206" i="1"/>
  <c r="E209" i="1"/>
  <c r="D73" i="1"/>
  <c r="D35" i="9"/>
  <c r="H210" i="9"/>
  <c r="C222" i="9"/>
  <c r="D178" i="1"/>
  <c r="E85" i="1"/>
  <c r="E225" i="1"/>
  <c r="C253" i="9"/>
  <c r="F56" i="9"/>
  <c r="C86" i="9"/>
  <c r="D150" i="9"/>
  <c r="E97" i="1"/>
  <c r="H148" i="9"/>
  <c r="E47" i="1"/>
  <c r="E243" i="1"/>
  <c r="E23" i="1"/>
  <c r="C186" i="9"/>
  <c r="H232" i="9"/>
  <c r="H46" i="9"/>
  <c r="D95" i="1"/>
  <c r="E211" i="1"/>
  <c r="H75" i="9"/>
  <c r="C215" i="9"/>
  <c r="D196" i="1"/>
  <c r="D251" i="9"/>
  <c r="H76" i="9"/>
  <c r="D35" i="1"/>
  <c r="D188" i="1"/>
  <c r="D159" i="1"/>
  <c r="E157" i="1"/>
  <c r="D38" i="1"/>
  <c r="H51" i="9"/>
  <c r="D154" i="1"/>
  <c r="D77" i="9"/>
  <c r="D81" i="1"/>
  <c r="D217" i="1"/>
  <c r="D175" i="9"/>
  <c r="F118" i="9"/>
  <c r="E150" i="1"/>
  <c r="E140" i="1"/>
  <c r="D50" i="9"/>
  <c r="D216" i="9"/>
  <c r="E177" i="1"/>
  <c r="D200" i="1"/>
  <c r="D248" i="9"/>
  <c r="G28" i="9"/>
  <c r="E48" i="1"/>
  <c r="D65" i="9"/>
  <c r="D138" i="9"/>
  <c r="E127" i="1"/>
  <c r="D231" i="1"/>
  <c r="H50" i="9"/>
  <c r="C95" i="9"/>
  <c r="E67" i="1"/>
  <c r="E41" i="1"/>
  <c r="F179" i="9"/>
  <c r="C92" i="9"/>
  <c r="E238" i="1"/>
  <c r="D36" i="1"/>
  <c r="D199" i="1"/>
  <c r="H139" i="9"/>
  <c r="E208" i="1"/>
  <c r="E226" i="1"/>
  <c r="C181" i="9"/>
  <c r="D143" i="9"/>
  <c r="D202" i="1"/>
  <c r="G184" i="9"/>
  <c r="H45" i="9"/>
  <c r="D197" i="1"/>
  <c r="E17" i="1"/>
  <c r="D84" i="1"/>
  <c r="C117" i="9"/>
  <c r="C96" i="9"/>
  <c r="C87" i="9"/>
  <c r="E220" i="1"/>
  <c r="C75" i="9"/>
  <c r="G92" i="9"/>
  <c r="D118" i="9"/>
  <c r="H231" i="9"/>
  <c r="D242" i="1"/>
  <c r="H231" i="7"/>
  <c r="H205" i="9"/>
  <c r="D147" i="1"/>
  <c r="C122" i="7"/>
  <c r="G154" i="9"/>
  <c r="H235" i="7"/>
  <c r="E113" i="1"/>
  <c r="H178" i="7"/>
  <c r="E15" i="1"/>
  <c r="E202" i="1"/>
  <c r="C232" i="7"/>
  <c r="E205" i="1"/>
  <c r="C245" i="7"/>
  <c r="C173" i="7"/>
  <c r="D243" i="9"/>
  <c r="E130" i="1"/>
  <c r="D158" i="1"/>
  <c r="C91" i="9"/>
  <c r="D236" i="9"/>
  <c r="D64" i="9"/>
  <c r="C150" i="9"/>
  <c r="D206" i="9"/>
  <c r="D56" i="1"/>
  <c r="D54" i="9"/>
  <c r="E73" i="1"/>
  <c r="D83" i="1"/>
  <c r="E191" i="1"/>
  <c r="D182" i="1"/>
  <c r="F243" i="9"/>
  <c r="D138" i="1"/>
  <c r="F117" i="7"/>
  <c r="E173" i="1"/>
  <c r="F178" i="7"/>
  <c r="C148" i="9"/>
  <c r="G122" i="9"/>
  <c r="E264" i="1"/>
  <c r="C220" i="9"/>
  <c r="D153" i="9"/>
  <c r="E63" i="1"/>
  <c r="E196" i="1"/>
  <c r="D112" i="1"/>
  <c r="C175" i="9"/>
  <c r="E114" i="1"/>
  <c r="D206" i="1"/>
  <c r="D205" i="1"/>
  <c r="H200" i="9"/>
  <c r="G30" i="9"/>
  <c r="E54" i="1"/>
  <c r="D106" i="1"/>
  <c r="H86" i="9"/>
  <c r="H180" i="7"/>
  <c r="E95" i="1"/>
  <c r="E38" i="1"/>
  <c r="E32" i="1"/>
  <c r="D241" i="9"/>
  <c r="D185" i="1"/>
  <c r="D59" i="9"/>
  <c r="C25" i="9"/>
  <c r="G186" i="9"/>
  <c r="D114" i="9"/>
  <c r="D195" i="1"/>
  <c r="H109" i="9"/>
  <c r="C241" i="9"/>
  <c r="E81" i="1"/>
  <c r="D185" i="9"/>
  <c r="F117" i="9"/>
  <c r="C242" i="9"/>
  <c r="E24" i="1"/>
  <c r="D61" i="9"/>
  <c r="F54" i="9"/>
  <c r="D31" i="1"/>
  <c r="C251" i="9"/>
  <c r="H211" i="9"/>
  <c r="D229" i="1"/>
  <c r="C159" i="9"/>
  <c r="D82" i="1"/>
  <c r="D161" i="1"/>
  <c r="C243" i="9"/>
  <c r="D190" i="1"/>
  <c r="D87" i="1"/>
  <c r="D106" i="9"/>
  <c r="E86" i="1"/>
  <c r="D259" i="1"/>
  <c r="D120" i="1"/>
  <c r="H206" i="9"/>
  <c r="D53" i="1"/>
  <c r="D212" i="1"/>
  <c r="C34" i="9"/>
  <c r="D216" i="1"/>
  <c r="D163" i="1"/>
  <c r="C60" i="9"/>
  <c r="D234" i="1"/>
  <c r="D30" i="1"/>
  <c r="C61" i="9"/>
  <c r="D109" i="9"/>
  <c r="D184" i="9"/>
  <c r="D166" i="1"/>
  <c r="D99" i="1"/>
  <c r="E175" i="1"/>
  <c r="C54" i="9"/>
  <c r="E112" i="1"/>
  <c r="C191" i="9"/>
  <c r="D95" i="9"/>
  <c r="E263" i="1"/>
  <c r="H81" i="9"/>
  <c r="D51" i="1"/>
  <c r="D29" i="9"/>
  <c r="D21" i="1"/>
  <c r="E43" i="1"/>
  <c r="E176" i="1"/>
  <c r="F211" i="9"/>
  <c r="C176" i="9"/>
  <c r="C124" i="9"/>
  <c r="D241" i="1"/>
  <c r="D29" i="1"/>
  <c r="H237" i="9"/>
  <c r="H143" i="9"/>
  <c r="D15" i="1"/>
  <c r="E108" i="1"/>
  <c r="D173" i="1"/>
  <c r="D219" i="1"/>
  <c r="D68" i="1"/>
  <c r="C200" i="9"/>
  <c r="D89" i="1"/>
  <c r="D239" i="1"/>
  <c r="C248" i="9"/>
  <c r="G248" i="9"/>
  <c r="D198" i="1"/>
  <c r="D47" i="1"/>
  <c r="D252" i="9"/>
  <c r="G60" i="9"/>
  <c r="G185" i="9"/>
  <c r="C189" i="7"/>
  <c r="E55" i="1"/>
  <c r="H200" i="7"/>
  <c r="H175" i="9"/>
  <c r="E64" i="1"/>
  <c r="H169" i="7"/>
  <c r="D205" i="9"/>
  <c r="H23" i="7"/>
  <c r="C237" i="7"/>
  <c r="C51" i="9"/>
  <c r="D140" i="1"/>
  <c r="D23" i="1"/>
  <c r="E186" i="1"/>
  <c r="D20" i="1"/>
  <c r="D79" i="1"/>
  <c r="E213" i="1"/>
  <c r="D45" i="1"/>
  <c r="C169" i="7"/>
  <c r="D51" i="9"/>
  <c r="H169" i="9"/>
  <c r="D123" i="9"/>
  <c r="E16" i="1"/>
  <c r="D34" i="1"/>
  <c r="D169" i="1"/>
  <c r="E219" i="1"/>
  <c r="C112" i="9"/>
  <c r="D44" i="9"/>
  <c r="D85" i="9"/>
  <c r="C30" i="9"/>
  <c r="D141" i="1"/>
  <c r="H201" i="9"/>
  <c r="D189" i="9"/>
  <c r="D189" i="1"/>
  <c r="D262" i="1"/>
  <c r="D192" i="1"/>
  <c r="E262" i="1"/>
  <c r="D214" i="1"/>
  <c r="D108" i="1"/>
  <c r="E156" i="1"/>
  <c r="H202" i="9"/>
  <c r="D165" i="1"/>
  <c r="H56" i="9"/>
  <c r="E104" i="1"/>
  <c r="H243" i="9"/>
  <c r="D174" i="1"/>
  <c r="D91" i="9"/>
  <c r="H241" i="9"/>
  <c r="D97" i="9"/>
  <c r="D187" i="1"/>
  <c r="D211" i="1"/>
  <c r="C14" i="9"/>
  <c r="C45" i="9"/>
  <c r="E105" i="1"/>
  <c r="E77" i="1"/>
  <c r="D258" i="1"/>
  <c r="C138" i="9"/>
  <c r="D25" i="9"/>
  <c r="D223" i="1"/>
  <c r="D155" i="9"/>
  <c r="E192" i="1"/>
  <c r="E187" i="1"/>
  <c r="D149" i="1"/>
  <c r="D116" i="1"/>
  <c r="D97" i="1"/>
  <c r="G59" i="9"/>
  <c r="D136" i="1"/>
  <c r="G90" i="9"/>
  <c r="H25" i="9"/>
  <c r="E203" i="1"/>
  <c r="D39" i="1"/>
  <c r="C221" i="9"/>
  <c r="E168" i="1"/>
  <c r="E60" i="1"/>
  <c r="D62" i="1"/>
  <c r="G91" i="9"/>
  <c r="D107" i="1"/>
  <c r="E111" i="1"/>
  <c r="D76" i="9"/>
  <c r="E230" i="1"/>
  <c r="D180" i="9"/>
  <c r="D260" i="1"/>
  <c r="E138" i="1"/>
  <c r="E62" i="1"/>
  <c r="H181" i="9"/>
  <c r="E66" i="1"/>
  <c r="D170" i="9"/>
  <c r="D213" i="1"/>
  <c r="D80" i="9"/>
  <c r="H20" i="9"/>
  <c r="E246" i="1"/>
  <c r="E242" i="1"/>
  <c r="D139" i="1"/>
  <c r="E169" i="1"/>
  <c r="D164" i="1"/>
  <c r="C13" i="9"/>
  <c r="C64" i="9"/>
  <c r="C24" i="9"/>
  <c r="D24" i="1"/>
  <c r="H148" i="7"/>
  <c r="D107" i="9"/>
  <c r="D172" i="1"/>
  <c r="E222" i="1"/>
  <c r="C15" i="9"/>
  <c r="D191" i="9"/>
  <c r="D140" i="9"/>
  <c r="D17" i="1"/>
  <c r="D160" i="9"/>
  <c r="D25" i="1"/>
  <c r="E212" i="1"/>
  <c r="E239" i="1"/>
  <c r="D148" i="9"/>
  <c r="H13" i="9"/>
  <c r="E188" i="1"/>
  <c r="E101" i="1"/>
  <c r="D191" i="1"/>
  <c r="E131" i="1"/>
  <c r="E204" i="1"/>
  <c r="E40" i="1"/>
  <c r="E149" i="1"/>
  <c r="E107" i="1"/>
  <c r="H54" i="9"/>
  <c r="D46" i="9"/>
  <c r="D105" i="1"/>
  <c r="E201" i="1"/>
  <c r="D210" i="7"/>
  <c r="C160" i="9"/>
  <c r="D236" i="7"/>
  <c r="D216" i="7"/>
  <c r="E51" i="1"/>
  <c r="D171" i="1"/>
  <c r="C59" i="9"/>
  <c r="E244" i="1"/>
  <c r="C154" i="9"/>
  <c r="C168" i="7"/>
  <c r="D201" i="7"/>
  <c r="F179" i="7"/>
  <c r="E82" i="1"/>
  <c r="D133" i="1"/>
  <c r="D63" i="1"/>
  <c r="E14" i="1"/>
  <c r="D168" i="1"/>
  <c r="H23" i="9"/>
  <c r="E143" i="1"/>
  <c r="E155" i="1"/>
  <c r="E236" i="1"/>
  <c r="H236" i="9"/>
  <c r="D14" i="1"/>
  <c r="D13" i="9"/>
  <c r="D124" i="9"/>
  <c r="D237" i="9"/>
  <c r="D207" i="9"/>
  <c r="D15" i="9"/>
  <c r="E165" i="1"/>
  <c r="C238" i="9"/>
  <c r="D155" i="1"/>
  <c r="E18" i="1"/>
  <c r="D80" i="1"/>
  <c r="E198" i="1"/>
  <c r="H179" i="9"/>
  <c r="C140" i="9"/>
  <c r="C155" i="9"/>
  <c r="E68" i="1"/>
  <c r="E178" i="1"/>
  <c r="D179" i="1"/>
  <c r="H113" i="9"/>
  <c r="D220" i="1"/>
  <c r="D54" i="1"/>
  <c r="D143" i="1"/>
  <c r="D55" i="1"/>
  <c r="D66" i="9"/>
  <c r="D243" i="1"/>
  <c r="D126" i="1"/>
  <c r="C97" i="9"/>
  <c r="H238" i="9"/>
  <c r="D156" i="1"/>
  <c r="D57" i="1"/>
  <c r="H112" i="9"/>
  <c r="D119" i="9"/>
  <c r="D72" i="1"/>
  <c r="E136" i="1"/>
  <c r="D215" i="1"/>
  <c r="H145" i="9"/>
  <c r="D118" i="1"/>
  <c r="D174" i="9"/>
  <c r="D91" i="1"/>
  <c r="D225" i="1"/>
  <c r="E96" i="1"/>
  <c r="G246" i="9"/>
  <c r="D33" i="9"/>
  <c r="D59" i="1"/>
  <c r="E170" i="1"/>
  <c r="D222" i="1"/>
  <c r="D247" i="9"/>
  <c r="D41" i="1"/>
  <c r="D181" i="1"/>
  <c r="D220" i="9"/>
  <c r="D151" i="1"/>
  <c r="H87" i="9"/>
  <c r="H106" i="9"/>
  <c r="D171" i="9"/>
  <c r="D135" i="1"/>
  <c r="D208" i="1"/>
  <c r="D18" i="1"/>
  <c r="H114" i="9"/>
  <c r="E53" i="1"/>
  <c r="G216" i="9"/>
  <c r="C179" i="9"/>
  <c r="E99" i="1"/>
  <c r="D129" i="1"/>
  <c r="E46" i="1"/>
  <c r="C28" i="9"/>
  <c r="D67" i="1"/>
  <c r="D123" i="1"/>
  <c r="D160" i="1"/>
  <c r="E93" i="1"/>
  <c r="D114" i="1"/>
  <c r="E90" i="1"/>
  <c r="D233" i="9"/>
  <c r="E29" i="1"/>
  <c r="E126" i="1"/>
  <c r="H18" i="9"/>
  <c r="D157" i="1"/>
  <c r="D109" i="1"/>
  <c r="C184" i="9"/>
  <c r="E261" i="1"/>
  <c r="D238" i="1"/>
  <c r="E174" i="1"/>
  <c r="D58" i="1"/>
  <c r="D60" i="9"/>
  <c r="C237" i="9"/>
  <c r="D113" i="1"/>
  <c r="C139" i="9"/>
  <c r="C153" i="9"/>
  <c r="F86" i="9"/>
  <c r="C123" i="9"/>
  <c r="C207" i="9"/>
  <c r="F119" i="9"/>
  <c r="D246" i="1"/>
  <c r="E229" i="1"/>
  <c r="D175" i="1"/>
  <c r="D158" i="9"/>
  <c r="E118" i="1"/>
  <c r="D18" i="9"/>
  <c r="H56" i="7"/>
  <c r="D211" i="9"/>
  <c r="C236" i="7"/>
  <c r="C199" i="7"/>
  <c r="D64" i="1"/>
  <c r="E13" i="1"/>
  <c r="D233" i="1"/>
  <c r="C210" i="7"/>
  <c r="H55" i="9"/>
  <c r="C211" i="7"/>
  <c r="F86" i="7"/>
  <c r="D146" i="1"/>
  <c r="D231" i="9"/>
  <c r="C46" i="9"/>
  <c r="C202" i="9"/>
  <c r="E190" i="1"/>
  <c r="D190" i="9"/>
  <c r="D263" i="1"/>
  <c r="D149" i="9"/>
  <c r="E199" i="1"/>
  <c r="E240" i="1"/>
  <c r="D179" i="9"/>
  <c r="D221" i="9"/>
  <c r="H201" i="7"/>
  <c r="D228" i="1"/>
  <c r="C80" i="9"/>
  <c r="H168" i="7"/>
  <c r="C118" i="9"/>
  <c r="H174" i="7"/>
  <c r="C90" i="9"/>
  <c r="F87" i="9"/>
  <c r="H212" i="9"/>
  <c r="C20" i="9"/>
  <c r="D56" i="9"/>
  <c r="D246" i="9"/>
  <c r="E160" i="1"/>
  <c r="D186" i="1"/>
  <c r="D22" i="1"/>
  <c r="C171" i="9"/>
  <c r="E215" i="1"/>
  <c r="D159" i="9"/>
  <c r="E224" i="1"/>
  <c r="D127" i="1"/>
  <c r="H209" i="7"/>
  <c r="H77" i="9"/>
  <c r="C144" i="9"/>
  <c r="E258" i="1"/>
  <c r="C158" i="9"/>
  <c r="F116" i="7"/>
  <c r="D227" i="1"/>
  <c r="C66" i="9"/>
  <c r="F241" i="7"/>
  <c r="C108" i="7"/>
  <c r="E69" i="1"/>
  <c r="H54" i="7"/>
  <c r="D246" i="7"/>
  <c r="E161" i="1"/>
  <c r="E185" i="1"/>
  <c r="H149" i="9"/>
  <c r="G185" i="7"/>
  <c r="C216" i="9"/>
  <c r="D221" i="7"/>
  <c r="E166" i="1"/>
  <c r="D112" i="9"/>
  <c r="E117" i="1"/>
  <c r="C145" i="9"/>
  <c r="D46" i="1"/>
  <c r="D247" i="1"/>
  <c r="D23" i="9"/>
  <c r="E145" i="1"/>
  <c r="H85" i="9"/>
  <c r="C65" i="9"/>
  <c r="E116" i="1"/>
  <c r="E87" i="1"/>
  <c r="C122" i="9"/>
  <c r="C77" i="9"/>
  <c r="D130" i="1"/>
  <c r="H210" i="7"/>
  <c r="F147" i="7"/>
  <c r="C206" i="7"/>
  <c r="D106" i="7"/>
  <c r="F24" i="9"/>
  <c r="H242" i="7"/>
  <c r="E109" i="1"/>
  <c r="D128" i="9"/>
  <c r="G245" i="7"/>
  <c r="E241" i="1"/>
  <c r="H170" i="7"/>
  <c r="C23" i="9"/>
  <c r="E80" i="1"/>
  <c r="C210" i="9"/>
  <c r="E184" i="1"/>
  <c r="F87" i="7"/>
  <c r="D97" i="7"/>
  <c r="G59" i="7"/>
  <c r="C59" i="7"/>
  <c r="C80" i="7"/>
  <c r="C56" i="7"/>
  <c r="E88" i="1"/>
  <c r="C112" i="7"/>
  <c r="D85" i="7"/>
  <c r="C87" i="7"/>
  <c r="H139" i="7"/>
  <c r="C45" i="7"/>
  <c r="C29" i="9"/>
  <c r="D87" i="9"/>
  <c r="D20" i="9"/>
  <c r="D215" i="7"/>
  <c r="E214" i="1"/>
  <c r="F55" i="9"/>
  <c r="D168" i="7"/>
  <c r="E223" i="1"/>
  <c r="D190" i="7"/>
  <c r="C81" i="9"/>
  <c r="C82" i="9"/>
  <c r="G155" i="9"/>
  <c r="D113" i="7"/>
  <c r="C66" i="7"/>
  <c r="H137" i="7"/>
  <c r="H144" i="7"/>
  <c r="D144" i="7"/>
  <c r="C246" i="7"/>
  <c r="E45" i="1"/>
  <c r="F150" i="9"/>
  <c r="C117" i="7"/>
  <c r="D224" i="1"/>
  <c r="D76" i="1"/>
  <c r="C111" i="7"/>
  <c r="C114" i="9"/>
  <c r="C128" i="9"/>
  <c r="C247" i="9"/>
  <c r="E21" i="1"/>
  <c r="D154" i="9"/>
  <c r="D117" i="7"/>
  <c r="C143" i="9"/>
  <c r="G184" i="7"/>
  <c r="C118" i="7"/>
  <c r="D149" i="7"/>
  <c r="G123" i="7"/>
  <c r="D250" i="7"/>
  <c r="H140" i="9"/>
  <c r="C189" i="9"/>
  <c r="C113" i="9"/>
  <c r="D32" i="1"/>
  <c r="D251" i="7"/>
  <c r="E35" i="1"/>
  <c r="H199" i="7"/>
  <c r="E25" i="1"/>
  <c r="E234" i="1"/>
  <c r="F212" i="9"/>
  <c r="D122" i="9"/>
  <c r="C205" i="9"/>
  <c r="E91" i="1"/>
  <c r="D202" i="9"/>
  <c r="D242" i="9"/>
  <c r="H24" i="7"/>
  <c r="D37" i="1"/>
  <c r="D245" i="7"/>
  <c r="H117" i="7"/>
  <c r="H19" i="9"/>
  <c r="D176" i="1"/>
  <c r="D265" i="1"/>
  <c r="E129" i="1"/>
  <c r="F181" i="9"/>
  <c r="E58" i="1"/>
  <c r="E218" i="1"/>
  <c r="D145" i="1"/>
  <c r="D93" i="1"/>
  <c r="E84" i="1"/>
  <c r="D169" i="9"/>
  <c r="H116" i="7"/>
  <c r="D128" i="7"/>
  <c r="E30" i="1"/>
  <c r="D252" i="7"/>
  <c r="F85" i="7"/>
  <c r="F23" i="9"/>
  <c r="D237" i="7"/>
  <c r="E22" i="1"/>
  <c r="D61" i="1"/>
  <c r="C113" i="7"/>
  <c r="H170" i="9"/>
  <c r="D188" i="7"/>
  <c r="D14" i="9"/>
  <c r="C190" i="9"/>
  <c r="G217" i="9"/>
  <c r="E137" i="1"/>
  <c r="C216" i="7"/>
  <c r="C206" i="9"/>
  <c r="H236" i="7"/>
  <c r="D247" i="7"/>
  <c r="H207" i="9"/>
  <c r="E162" i="1"/>
  <c r="D100" i="1"/>
  <c r="E139" i="1"/>
  <c r="E89" i="1"/>
  <c r="D119" i="1"/>
  <c r="D230" i="1"/>
  <c r="D132" i="1"/>
  <c r="E61" i="1"/>
  <c r="D86" i="9"/>
  <c r="D137" i="1"/>
  <c r="E195" i="1"/>
  <c r="G215" i="9"/>
  <c r="H175" i="7"/>
  <c r="D33" i="1"/>
  <c r="D170" i="1"/>
  <c r="D117" i="1"/>
  <c r="D205" i="7"/>
  <c r="D69" i="1"/>
  <c r="E33" i="1"/>
  <c r="C230" i="7"/>
  <c r="D150" i="1"/>
  <c r="H24" i="9"/>
  <c r="D253" i="9"/>
  <c r="D145" i="9"/>
  <c r="D186" i="9"/>
  <c r="D211" i="7"/>
  <c r="F210" i="9"/>
  <c r="D121" i="7"/>
  <c r="D127" i="7"/>
  <c r="H242" i="9"/>
  <c r="D212" i="9"/>
  <c r="E210" i="1"/>
  <c r="H241" i="7"/>
  <c r="D131" i="1"/>
  <c r="D49" i="9"/>
  <c r="D48" i="1"/>
  <c r="H15" i="9"/>
  <c r="D13" i="1"/>
  <c r="E57" i="1"/>
  <c r="E237" i="1"/>
  <c r="D60" i="1"/>
  <c r="C252" i="9"/>
  <c r="E39" i="1"/>
  <c r="D183" i="1"/>
  <c r="H87" i="7"/>
  <c r="E79" i="1"/>
  <c r="F23" i="7"/>
  <c r="D235" i="7"/>
  <c r="E183" i="1"/>
  <c r="C129" i="9"/>
  <c r="E181" i="1"/>
  <c r="H149" i="7"/>
  <c r="H150" i="9"/>
  <c r="D184" i="7"/>
  <c r="H205" i="7"/>
  <c r="E247" i="1"/>
  <c r="D123" i="7"/>
  <c r="E189" i="1"/>
  <c r="F25" i="9"/>
  <c r="D112" i="7"/>
  <c r="C217" i="9"/>
  <c r="F56" i="7"/>
  <c r="H230" i="7"/>
  <c r="C35" i="9"/>
  <c r="E265" i="1"/>
  <c r="D30" i="9"/>
  <c r="C106" i="9"/>
  <c r="D264" i="1"/>
  <c r="C169" i="9"/>
  <c r="F180" i="7"/>
  <c r="D231" i="7"/>
  <c r="D240" i="1"/>
  <c r="F55" i="7"/>
  <c r="C231" i="7"/>
  <c r="D113" i="9"/>
  <c r="D16" i="1"/>
  <c r="E20" i="1"/>
  <c r="D237" i="1"/>
  <c r="E56" i="1"/>
  <c r="E37" i="1"/>
  <c r="E132" i="1"/>
  <c r="D144" i="9"/>
  <c r="D215" i="9"/>
  <c r="E59" i="1"/>
  <c r="D81" i="9"/>
  <c r="D232" i="9"/>
  <c r="F54" i="7"/>
  <c r="E217" i="1"/>
  <c r="D28" i="9"/>
  <c r="D107" i="7"/>
  <c r="D222" i="9"/>
  <c r="D118" i="7"/>
  <c r="E28" i="1"/>
  <c r="D181" i="9"/>
  <c r="D217" i="9"/>
  <c r="D248" i="1"/>
  <c r="C178" i="7"/>
  <c r="D245" i="1"/>
  <c r="H55" i="7"/>
  <c r="C212" i="9"/>
  <c r="C185" i="9"/>
  <c r="E146" i="1"/>
  <c r="D44" i="1"/>
  <c r="E228" i="1"/>
  <c r="E106" i="1"/>
  <c r="F241" i="9"/>
  <c r="C247" i="7"/>
  <c r="D96" i="9"/>
  <c r="C220" i="7"/>
  <c r="H176" i="9"/>
  <c r="E115" i="1"/>
  <c r="D232" i="1"/>
  <c r="C56" i="9"/>
  <c r="E172" i="1"/>
  <c r="D203" i="1"/>
  <c r="C149" i="9"/>
  <c r="F85" i="9"/>
  <c r="C55" i="9"/>
  <c r="C235" i="7"/>
  <c r="H14" i="9"/>
  <c r="E36" i="1"/>
  <c r="G246" i="7"/>
  <c r="D214" i="7"/>
  <c r="E141" i="1"/>
  <c r="E216" i="1"/>
  <c r="F211" i="7"/>
  <c r="H144" i="9"/>
  <c r="E231" i="1"/>
  <c r="D126" i="7"/>
  <c r="C215" i="7"/>
  <c r="F209" i="7"/>
  <c r="D201" i="1"/>
  <c r="D204" i="1"/>
  <c r="D210" i="9"/>
  <c r="C179" i="7"/>
  <c r="E158" i="1"/>
  <c r="C188" i="7"/>
  <c r="D81" i="7"/>
  <c r="C49" i="7"/>
  <c r="G92" i="7"/>
  <c r="D95" i="7"/>
  <c r="D96" i="7"/>
  <c r="E134" i="1"/>
  <c r="C250" i="7"/>
  <c r="C138" i="7"/>
  <c r="D153" i="7"/>
  <c r="D80" i="7"/>
  <c r="C44" i="7"/>
  <c r="H75" i="7"/>
  <c r="C231" i="9"/>
  <c r="C242" i="7"/>
  <c r="F25" i="7"/>
  <c r="H82" i="9"/>
  <c r="D82" i="9"/>
  <c r="E147" i="1"/>
  <c r="D236" i="1"/>
  <c r="C240" i="7"/>
  <c r="E31" i="1"/>
  <c r="C236" i="9"/>
  <c r="D75" i="9"/>
  <c r="D101" i="1"/>
  <c r="H142" i="7"/>
  <c r="C91" i="7"/>
  <c r="D157" i="7"/>
  <c r="C85" i="7"/>
  <c r="E171" i="1"/>
  <c r="E133" i="1"/>
  <c r="E164" i="1"/>
  <c r="D200" i="7"/>
  <c r="F24" i="7"/>
  <c r="D96" i="1"/>
  <c r="C184" i="7"/>
  <c r="E120" i="1"/>
  <c r="D230" i="7"/>
  <c r="D194" i="1"/>
  <c r="E119" i="1"/>
  <c r="F180" i="9"/>
  <c r="D232" i="7"/>
  <c r="C85" i="9"/>
  <c r="D116" i="7"/>
  <c r="D169" i="7"/>
  <c r="C75" i="7"/>
  <c r="C96" i="7"/>
  <c r="E248" i="1"/>
  <c r="C170" i="7"/>
  <c r="D241" i="7"/>
  <c r="E159" i="1"/>
  <c r="E260" i="1"/>
  <c r="C76" i="9"/>
  <c r="E233" i="1"/>
  <c r="D178" i="7"/>
  <c r="C128" i="7"/>
  <c r="D108" i="7"/>
  <c r="C174" i="9"/>
  <c r="E151" i="1"/>
  <c r="C50" i="9"/>
  <c r="C201" i="9"/>
  <c r="C209" i="7"/>
  <c r="D242" i="7"/>
  <c r="F210" i="7"/>
  <c r="D176" i="9"/>
  <c r="E72" i="1"/>
  <c r="D162" i="1"/>
  <c r="H25" i="7"/>
  <c r="G91" i="7"/>
  <c r="D44" i="7"/>
  <c r="H107" i="9"/>
  <c r="C143" i="7"/>
  <c r="C147" i="7"/>
  <c r="C219" i="7"/>
  <c r="C116" i="7"/>
  <c r="H44" i="9"/>
  <c r="E163" i="1"/>
  <c r="D173" i="7"/>
  <c r="E83" i="1"/>
  <c r="G61" i="7"/>
  <c r="H51" i="7"/>
  <c r="D64" i="7"/>
  <c r="D111" i="7"/>
  <c r="C119" i="9"/>
  <c r="E245" i="1"/>
  <c r="H237" i="7"/>
  <c r="E121" i="1"/>
  <c r="C18" i="9"/>
  <c r="H119" i="9"/>
  <c r="D76" i="7"/>
  <c r="H85" i="7"/>
  <c r="D12" i="1"/>
  <c r="E194" i="1"/>
  <c r="C221" i="7"/>
  <c r="G247" i="7"/>
  <c r="C233" i="9"/>
  <c r="G61" i="9"/>
  <c r="D220" i="7"/>
  <c r="C33" i="9"/>
  <c r="C174" i="7"/>
  <c r="F148" i="7"/>
  <c r="D55" i="7"/>
  <c r="C142" i="7"/>
  <c r="D82" i="7"/>
  <c r="C55" i="7"/>
  <c r="C46" i="7"/>
  <c r="D158" i="7"/>
  <c r="D159" i="7"/>
  <c r="D137" i="7"/>
  <c r="D60" i="7"/>
  <c r="D54" i="7"/>
  <c r="C60" i="7"/>
  <c r="H76" i="7"/>
  <c r="C170" i="9"/>
  <c r="H240" i="7"/>
  <c r="F118" i="7"/>
  <c r="E135" i="1"/>
  <c r="C175" i="7"/>
  <c r="D204" i="7"/>
  <c r="C153" i="7"/>
  <c r="C149" i="7"/>
  <c r="G30" i="7"/>
  <c r="D189" i="7"/>
  <c r="D28" i="1"/>
  <c r="G215" i="7"/>
  <c r="C154" i="7"/>
  <c r="E12" i="1"/>
  <c r="G214" i="7"/>
  <c r="H86" i="7"/>
  <c r="E123" i="1"/>
  <c r="D85" i="1"/>
  <c r="C246" i="9"/>
  <c r="D185" i="7"/>
  <c r="C64" i="7"/>
  <c r="D56" i="7"/>
  <c r="H81" i="7"/>
  <c r="C144" i="7"/>
  <c r="D122" i="7"/>
  <c r="D75" i="7"/>
  <c r="H106" i="7"/>
  <c r="D65" i="1"/>
  <c r="C139" i="7"/>
  <c r="C127" i="9"/>
  <c r="D199" i="7"/>
  <c r="C211" i="9"/>
  <c r="G29" i="9"/>
  <c r="H147" i="7"/>
  <c r="D65" i="7"/>
  <c r="G153" i="7"/>
  <c r="G216" i="7"/>
  <c r="H77" i="7"/>
  <c r="C152" i="7"/>
  <c r="G90" i="7"/>
  <c r="D240" i="7"/>
  <c r="C201" i="7"/>
  <c r="E34" i="1"/>
  <c r="E197" i="1"/>
  <c r="C157" i="7"/>
  <c r="D92" i="7"/>
  <c r="D104" i="1"/>
  <c r="D139" i="7"/>
  <c r="E49" i="1"/>
  <c r="G153" i="9"/>
  <c r="C49" i="9"/>
  <c r="D148" i="7"/>
  <c r="E179" i="1"/>
  <c r="D34" i="9"/>
  <c r="D143" i="7"/>
  <c r="D142" i="7"/>
  <c r="H49" i="7"/>
  <c r="G121" i="7"/>
  <c r="D66" i="1"/>
  <c r="D200" i="9"/>
  <c r="G123" i="9"/>
  <c r="D177" i="1"/>
  <c r="D206" i="7"/>
  <c r="C127" i="7"/>
  <c r="E182" i="1"/>
  <c r="C121" i="7"/>
  <c r="C107" i="7"/>
  <c r="D77" i="7"/>
  <c r="D61" i="7"/>
  <c r="D138" i="7"/>
  <c r="G60" i="7"/>
  <c r="H111" i="7"/>
  <c r="G122" i="7"/>
  <c r="H232" i="7"/>
  <c r="F149" i="7"/>
  <c r="D43" i="1"/>
  <c r="C123" i="7"/>
  <c r="C232" i="9"/>
  <c r="H174" i="9"/>
  <c r="D175" i="7"/>
  <c r="D66" i="7"/>
  <c r="D51" i="7"/>
  <c r="H80" i="7"/>
  <c r="D90" i="7"/>
  <c r="D129" i="9"/>
  <c r="D19" i="9"/>
  <c r="D170" i="7"/>
  <c r="H179" i="7"/>
  <c r="D117" i="9"/>
  <c r="E76" i="1"/>
  <c r="H171" i="9"/>
  <c r="D209" i="1"/>
  <c r="D219" i="7"/>
  <c r="H112" i="7"/>
  <c r="C95" i="7"/>
  <c r="C190" i="7"/>
  <c r="C159" i="7"/>
  <c r="G154" i="7"/>
  <c r="H173" i="7"/>
  <c r="D238" i="9"/>
  <c r="D90" i="9"/>
  <c r="C106" i="7"/>
  <c r="C126" i="7"/>
  <c r="H117" i="9"/>
  <c r="D59" i="7"/>
  <c r="C148" i="7"/>
  <c r="H113" i="7"/>
  <c r="D174" i="7"/>
  <c r="H211" i="7"/>
  <c r="C44" i="9"/>
  <c r="C214" i="7"/>
  <c r="C185" i="7"/>
  <c r="D127" i="9"/>
  <c r="C107" i="9"/>
  <c r="H44" i="7"/>
  <c r="G124" i="9"/>
  <c r="D201" i="9"/>
  <c r="C205" i="7"/>
  <c r="H204" i="7"/>
  <c r="D209" i="7"/>
  <c r="E44" i="1"/>
  <c r="F240" i="7"/>
  <c r="D180" i="7"/>
  <c r="D92" i="9"/>
  <c r="C241" i="7"/>
  <c r="E227" i="1"/>
  <c r="C77" i="7"/>
  <c r="C82" i="7"/>
  <c r="C158" i="7"/>
  <c r="C97" i="7"/>
  <c r="C90" i="7"/>
  <c r="C61" i="7"/>
  <c r="D49" i="7"/>
  <c r="H108" i="7"/>
  <c r="C86" i="7"/>
  <c r="D91" i="7"/>
  <c r="C137" i="7"/>
  <c r="D111" i="1"/>
  <c r="D50" i="7"/>
  <c r="D87" i="7"/>
  <c r="C51" i="7"/>
  <c r="C65" i="7"/>
  <c r="D46" i="7"/>
  <c r="H82" i="7"/>
  <c r="H50" i="7"/>
  <c r="H80" i="9"/>
  <c r="D45" i="7"/>
  <c r="D86" i="7"/>
  <c r="F242" i="9"/>
  <c r="D24" i="9"/>
  <c r="H206" i="7"/>
  <c r="H46" i="7"/>
  <c r="H49" i="9"/>
  <c r="D244" i="1"/>
  <c r="E65" i="1"/>
  <c r="C180" i="9"/>
  <c r="H45" i="7"/>
  <c r="C252" i="7"/>
  <c r="D90" i="1"/>
  <c r="C19" i="9"/>
  <c r="D147" i="7"/>
  <c r="D179" i="7"/>
  <c r="H118" i="7"/>
  <c r="D49" i="1"/>
  <c r="C251" i="7"/>
  <c r="J253" i="1"/>
  <c r="C81" i="7"/>
  <c r="C50" i="7"/>
  <c r="H138" i="7"/>
  <c r="H107" i="7"/>
  <c r="D154" i="7"/>
  <c r="D152" i="7"/>
  <c r="C200" i="7"/>
  <c r="C92" i="7"/>
  <c r="H180" i="9"/>
  <c r="E154" i="1"/>
  <c r="E232" i="1"/>
  <c r="C180" i="7"/>
  <c r="F242" i="7"/>
  <c r="H143" i="7"/>
  <c r="G152" i="7"/>
  <c r="C54" i="7"/>
  <c r="C204" i="7"/>
  <c r="C76" i="7"/>
  <c r="G29" i="7"/>
  <c r="H14" i="7"/>
  <c r="D24" i="7"/>
  <c r="D35" i="7"/>
  <c r="C33" i="7"/>
  <c r="C35" i="7"/>
  <c r="H13" i="7"/>
  <c r="H19" i="7"/>
  <c r="D33" i="7"/>
  <c r="C18" i="7"/>
  <c r="C15" i="7"/>
  <c r="H18" i="7"/>
  <c r="D30" i="7"/>
  <c r="D25" i="7"/>
  <c r="D23" i="7"/>
  <c r="C20" i="7"/>
  <c r="C34" i="7"/>
  <c r="D34" i="7"/>
  <c r="C29" i="7"/>
  <c r="D13" i="7"/>
  <c r="D28" i="7"/>
  <c r="G28" i="7"/>
  <c r="C24" i="7"/>
  <c r="D20" i="7"/>
  <c r="C28" i="7"/>
  <c r="C19" i="7"/>
  <c r="C25" i="7"/>
  <c r="C14" i="7"/>
  <c r="D29" i="7"/>
  <c r="D15" i="7"/>
  <c r="H20" i="7"/>
  <c r="D14" i="7"/>
  <c r="H15" i="7"/>
  <c r="C13" i="7"/>
  <c r="C23" i="7"/>
  <c r="D18" i="7"/>
  <c r="D19" i="7"/>
  <c r="C30" i="7"/>
  <c r="I152" i="7" l="1"/>
  <c r="I143" i="7"/>
  <c r="I242" i="7"/>
  <c r="I107" i="7"/>
  <c r="I138" i="7"/>
  <c r="K253" i="1"/>
  <c r="K250" i="1" s="1"/>
  <c r="K249" i="1" s="1"/>
  <c r="I45" i="7"/>
  <c r="I49" i="9"/>
  <c r="I46" i="7"/>
  <c r="I42" i="7" s="1"/>
  <c r="I206" i="7"/>
  <c r="I242" i="9"/>
  <c r="I80" i="9"/>
  <c r="I50" i="7"/>
  <c r="I82" i="7"/>
  <c r="I108" i="7"/>
  <c r="I240" i="7"/>
  <c r="I204" i="7"/>
  <c r="I124" i="9"/>
  <c r="I44" i="7"/>
  <c r="I113" i="7"/>
  <c r="I173" i="7"/>
  <c r="I154" i="7"/>
  <c r="I112" i="7"/>
  <c r="I171" i="9"/>
  <c r="I80" i="7"/>
  <c r="I174" i="9"/>
  <c r="I149" i="7"/>
  <c r="I232" i="7"/>
  <c r="I122" i="7"/>
  <c r="I111" i="7"/>
  <c r="I109" i="7" s="1"/>
  <c r="I60" i="7"/>
  <c r="I123" i="9"/>
  <c r="I121" i="7"/>
  <c r="I119" i="7" s="1"/>
  <c r="I49" i="7"/>
  <c r="I47" i="7" s="1"/>
  <c r="I153" i="9"/>
  <c r="I90" i="7"/>
  <c r="I77" i="7"/>
  <c r="I216" i="7"/>
  <c r="I153" i="7"/>
  <c r="I29" i="9"/>
  <c r="I106" i="7"/>
  <c r="I104" i="7" s="1"/>
  <c r="I81" i="7"/>
  <c r="I214" i="7"/>
  <c r="I215" i="7"/>
  <c r="I30" i="7"/>
  <c r="I118" i="7"/>
  <c r="I76" i="7"/>
  <c r="I148" i="7"/>
  <c r="I61" i="9"/>
  <c r="I247" i="7"/>
  <c r="I237" i="7"/>
  <c r="I51" i="7"/>
  <c r="I61" i="7"/>
  <c r="I44" i="9"/>
  <c r="I107" i="9"/>
  <c r="I91" i="7"/>
  <c r="I210" i="7"/>
  <c r="I52" i="10"/>
  <c r="J54" i="10" s="1"/>
  <c r="I180" i="9"/>
  <c r="I24" i="7"/>
  <c r="I142" i="7"/>
  <c r="I140" i="7" s="1"/>
  <c r="I82" i="9"/>
  <c r="I25" i="7"/>
  <c r="I75" i="7"/>
  <c r="I92" i="7"/>
  <c r="I209" i="7"/>
  <c r="I207" i="7" s="1"/>
  <c r="I144" i="9"/>
  <c r="I211" i="7"/>
  <c r="I246" i="7"/>
  <c r="I14" i="9"/>
  <c r="I85" i="9"/>
  <c r="I176" i="9"/>
  <c r="I241" i="9"/>
  <c r="I54" i="7"/>
  <c r="I52" i="7" s="1"/>
  <c r="I55" i="7"/>
  <c r="I180" i="7"/>
  <c r="B70" i="10"/>
  <c r="I74" i="10"/>
  <c r="J76" i="10" s="1"/>
  <c r="I230" i="7"/>
  <c r="I56" i="7"/>
  <c r="I25" i="9"/>
  <c r="I205" i="7"/>
  <c r="I23" i="7"/>
  <c r="I15" i="9"/>
  <c r="I210" i="9"/>
  <c r="I175" i="7"/>
  <c r="I215" i="9"/>
  <c r="I207" i="9"/>
  <c r="I236" i="7"/>
  <c r="I217" i="9"/>
  <c r="I170" i="9"/>
  <c r="I23" i="9"/>
  <c r="I85" i="7"/>
  <c r="I181" i="9"/>
  <c r="B74" i="10"/>
  <c r="I19" i="9"/>
  <c r="I212" i="9"/>
  <c r="I199" i="7"/>
  <c r="I140" i="9"/>
  <c r="I123" i="7"/>
  <c r="I184" i="7"/>
  <c r="I150" i="9"/>
  <c r="I144" i="7"/>
  <c r="I137" i="7"/>
  <c r="I155" i="9"/>
  <c r="I55" i="9"/>
  <c r="I52" i="9" s="1"/>
  <c r="I139" i="7"/>
  <c r="I59" i="7"/>
  <c r="I87" i="7"/>
  <c r="I170" i="7"/>
  <c r="I245" i="7"/>
  <c r="I24" i="9"/>
  <c r="I147" i="7"/>
  <c r="I145" i="7" s="1"/>
  <c r="I185" i="7"/>
  <c r="I149" i="9"/>
  <c r="I241" i="7"/>
  <c r="I116" i="7"/>
  <c r="I43" i="10"/>
  <c r="J45" i="10" s="1"/>
  <c r="I77" i="9"/>
  <c r="I87" i="9"/>
  <c r="I174" i="7"/>
  <c r="I168" i="7"/>
  <c r="I166" i="7" s="1"/>
  <c r="I201" i="7"/>
  <c r="B64" i="10"/>
  <c r="I86" i="7"/>
  <c r="I83" i="7" s="1"/>
  <c r="I119" i="9"/>
  <c r="I86" i="9"/>
  <c r="I56" i="10"/>
  <c r="J58" i="10" s="1"/>
  <c r="I18" i="9"/>
  <c r="I216" i="9"/>
  <c r="I213" i="9" s="1"/>
  <c r="I114" i="9"/>
  <c r="I106" i="9"/>
  <c r="I246" i="9"/>
  <c r="I244" i="9" s="1"/>
  <c r="I145" i="9"/>
  <c r="I112" i="9"/>
  <c r="I238" i="9"/>
  <c r="I113" i="9"/>
  <c r="I110" i="9" s="1"/>
  <c r="I236" i="9"/>
  <c r="I234" i="9" s="1"/>
  <c r="I179" i="7"/>
  <c r="I13" i="9"/>
  <c r="I20" i="9"/>
  <c r="I16" i="9" s="1"/>
  <c r="B52" i="10"/>
  <c r="I91" i="9"/>
  <c r="I90" i="9"/>
  <c r="I59" i="9"/>
  <c r="B43" i="10"/>
  <c r="I202" i="9"/>
  <c r="I60" i="10"/>
  <c r="J62" i="10" s="1"/>
  <c r="B60" i="10"/>
  <c r="I201" i="9"/>
  <c r="I169" i="9"/>
  <c r="I167" i="9" s="1"/>
  <c r="I169" i="7"/>
  <c r="I175" i="9"/>
  <c r="I200" i="7"/>
  <c r="I197" i="7" s="1"/>
  <c r="I185" i="9"/>
  <c r="I60" i="9"/>
  <c r="I248" i="9"/>
  <c r="I143" i="9"/>
  <c r="I237" i="9"/>
  <c r="I211" i="9"/>
  <c r="I81" i="9"/>
  <c r="I78" i="9" s="1"/>
  <c r="I64" i="10"/>
  <c r="J66" i="10" s="1"/>
  <c r="I206" i="9"/>
  <c r="B48" i="10"/>
  <c r="I54" i="9"/>
  <c r="I117" i="9"/>
  <c r="I115" i="9" s="1"/>
  <c r="I109" i="9"/>
  <c r="I186" i="9"/>
  <c r="I30" i="9"/>
  <c r="I26" i="9" s="1"/>
  <c r="I200" i="9"/>
  <c r="I70" i="10"/>
  <c r="J72" i="10" s="1"/>
  <c r="I122" i="9"/>
  <c r="I120" i="9" s="1"/>
  <c r="I178" i="7"/>
  <c r="I176" i="7" s="1"/>
  <c r="I117" i="7"/>
  <c r="I114" i="7" s="1"/>
  <c r="I130" i="7" s="1"/>
  <c r="I243" i="9"/>
  <c r="I239" i="9" s="1"/>
  <c r="I235" i="7"/>
  <c r="I233" i="7" s="1"/>
  <c r="I154" i="9"/>
  <c r="I205" i="9"/>
  <c r="I231" i="7"/>
  <c r="I231" i="9"/>
  <c r="I229" i="9" s="1"/>
  <c r="I255" i="9" s="1"/>
  <c r="I256" i="9" s="1"/>
  <c r="I257" i="9" s="1"/>
  <c r="I228" i="9" s="1"/>
  <c r="I92" i="9"/>
  <c r="I88" i="9" s="1"/>
  <c r="I45" i="9"/>
  <c r="I184" i="9"/>
  <c r="I139" i="9"/>
  <c r="I136" i="9" s="1"/>
  <c r="I179" i="9"/>
  <c r="I50" i="9"/>
  <c r="I47" i="9" s="1"/>
  <c r="I28" i="9"/>
  <c r="I118" i="9"/>
  <c r="I51" i="9"/>
  <c r="I76" i="9"/>
  <c r="I75" i="9"/>
  <c r="I46" i="9"/>
  <c r="I232" i="9"/>
  <c r="I148" i="9"/>
  <c r="I146" i="9" s="1"/>
  <c r="I56" i="9"/>
  <c r="I247" i="9"/>
  <c r="I48" i="10"/>
  <c r="J50" i="10" s="1"/>
  <c r="B56" i="10"/>
  <c r="I233" i="9"/>
  <c r="I83" i="9"/>
  <c r="I203" i="9"/>
  <c r="I141" i="9"/>
  <c r="I104" i="9"/>
  <c r="I57" i="9"/>
  <c r="I20" i="7"/>
  <c r="I18" i="7"/>
  <c r="I14" i="7"/>
  <c r="I19" i="7"/>
  <c r="I13" i="7"/>
  <c r="I15" i="7"/>
  <c r="I29" i="7"/>
  <c r="I28" i="7"/>
  <c r="I31" i="7"/>
  <c r="I208" i="9" l="1"/>
  <c r="I11" i="9"/>
  <c r="I37" i="9" s="1"/>
  <c r="I38" i="9" s="1"/>
  <c r="I39" i="9" s="1"/>
  <c r="I10" i="9" s="1"/>
  <c r="I57" i="7"/>
  <c r="I68" i="7" s="1"/>
  <c r="I135" i="7"/>
  <c r="I21" i="9"/>
  <c r="I73" i="7"/>
  <c r="I99" i="7" s="1"/>
  <c r="I100" i="7" s="1"/>
  <c r="I101" i="7" s="1"/>
  <c r="I72" i="7" s="1"/>
  <c r="I88" i="7"/>
  <c r="I238" i="7"/>
  <c r="I177" i="9"/>
  <c r="I73" i="9"/>
  <c r="I99" i="9" s="1"/>
  <c r="I100" i="9" s="1"/>
  <c r="I101" i="9" s="1"/>
  <c r="I72" i="9" s="1"/>
  <c r="I182" i="9"/>
  <c r="I243" i="7"/>
  <c r="I228" i="7"/>
  <c r="I254" i="7" s="1"/>
  <c r="I255" i="7" s="1"/>
  <c r="I256" i="7" s="1"/>
  <c r="I227" i="7" s="1"/>
  <c r="I212" i="7"/>
  <c r="I151" i="9"/>
  <c r="I162" i="9" s="1"/>
  <c r="I163" i="9" s="1"/>
  <c r="I164" i="9" s="1"/>
  <c r="I135" i="9" s="1"/>
  <c r="I42" i="9"/>
  <c r="I172" i="9"/>
  <c r="I193" i="9" s="1"/>
  <c r="I194" i="9" s="1"/>
  <c r="I195" i="9" s="1"/>
  <c r="I166" i="9" s="1"/>
  <c r="I198" i="9"/>
  <c r="I78" i="7"/>
  <c r="I171" i="7"/>
  <c r="I202" i="7"/>
  <c r="I223" i="7" s="1"/>
  <c r="I224" i="7" s="1"/>
  <c r="I225" i="7" s="1"/>
  <c r="I196" i="7" s="1"/>
  <c r="I150" i="7"/>
  <c r="I131" i="9"/>
  <c r="I132" i="9" s="1"/>
  <c r="I133" i="9" s="1"/>
  <c r="I103" i="9" s="1"/>
  <c r="I224" i="9"/>
  <c r="I225" i="9" s="1"/>
  <c r="I226" i="9" s="1"/>
  <c r="I197" i="9" s="1"/>
  <c r="I68" i="9"/>
  <c r="I69" i="9" s="1"/>
  <c r="I70" i="9" s="1"/>
  <c r="I41" i="9" s="1"/>
  <c r="I131" i="7"/>
  <c r="I132" i="7" s="1"/>
  <c r="I103" i="7" s="1"/>
  <c r="I69" i="7"/>
  <c r="I70" i="7" s="1"/>
  <c r="I41" i="7" s="1"/>
  <c r="I16" i="7"/>
  <c r="I11" i="7"/>
  <c r="I21" i="7"/>
  <c r="I26" i="7"/>
  <c r="J76" i="1"/>
  <c r="J41" i="1"/>
  <c r="J93" i="1"/>
  <c r="J145" i="1"/>
  <c r="J95" i="1"/>
  <c r="J113" i="1"/>
  <c r="J143" i="1"/>
  <c r="J58" i="1"/>
  <c r="J51" i="1"/>
  <c r="K51" i="1" l="1"/>
  <c r="K58" i="1"/>
  <c r="K113" i="1"/>
  <c r="K95" i="1"/>
  <c r="K145" i="1"/>
  <c r="K41" i="1"/>
  <c r="I161" i="7"/>
  <c r="K143" i="1"/>
  <c r="K93" i="1"/>
  <c r="K76" i="1"/>
  <c r="I37" i="7"/>
  <c r="I38" i="7" s="1"/>
  <c r="I39" i="7" s="1"/>
  <c r="I10" i="7" s="1"/>
  <c r="J245" i="1"/>
  <c r="J126" i="1"/>
  <c r="J177" i="1"/>
  <c r="J170" i="1"/>
  <c r="J202" i="1"/>
  <c r="J231" i="1"/>
  <c r="J216" i="1"/>
  <c r="J164" i="1"/>
  <c r="J163" i="1"/>
  <c r="J183" i="1"/>
  <c r="J217" i="1"/>
  <c r="J244" i="1"/>
  <c r="J230" i="1"/>
  <c r="J188" i="1"/>
  <c r="J176" i="1"/>
  <c r="J189" i="1"/>
  <c r="J203" i="1"/>
  <c r="G183" i="7" l="1"/>
  <c r="I183" i="7" s="1"/>
  <c r="I181" i="7" s="1"/>
  <c r="I192" i="7" s="1"/>
  <c r="I193" i="7" s="1"/>
  <c r="I194" i="7" s="1"/>
  <c r="I165" i="7" s="1"/>
  <c r="I162" i="7"/>
  <c r="I163" i="7" s="1"/>
  <c r="I134" i="7" s="1"/>
  <c r="K183" i="1"/>
  <c r="K217" i="1"/>
  <c r="K245" i="1"/>
  <c r="K189" i="1"/>
  <c r="K126" i="1"/>
  <c r="K231" i="1"/>
  <c r="K177" i="1"/>
  <c r="K203" i="1"/>
  <c r="K164" i="1"/>
  <c r="K170" i="1"/>
  <c r="K230" i="1"/>
  <c r="K176" i="1"/>
  <c r="K216" i="1"/>
  <c r="K244" i="1"/>
  <c r="K188" i="1"/>
  <c r="K163" i="1"/>
  <c r="K202" i="1"/>
  <c r="G106" i="1"/>
  <c r="H106" i="1" s="1"/>
  <c r="G45" i="1"/>
  <c r="G105" i="1"/>
  <c r="H105" i="1" s="1"/>
  <c r="G44" i="1"/>
  <c r="G108" i="1"/>
  <c r="H108" i="1" s="1"/>
  <c r="G140" i="1"/>
  <c r="H140" i="1" s="1"/>
  <c r="G90" i="1"/>
  <c r="G141" i="1"/>
  <c r="H141" i="1" s="1"/>
  <c r="G91" i="1"/>
  <c r="G47" i="1"/>
  <c r="J57" i="1"/>
  <c r="J40" i="1"/>
  <c r="K40" i="1" l="1"/>
  <c r="K57" i="1"/>
  <c r="K235" i="1"/>
  <c r="K221" i="1" s="1"/>
  <c r="K207" i="1"/>
  <c r="K193" i="1" s="1"/>
  <c r="K180" i="1" s="1"/>
  <c r="K167" i="1" s="1"/>
  <c r="K153" i="1" s="1"/>
  <c r="Q141" i="1"/>
  <c r="Q91" i="1"/>
  <c r="Q140" i="1"/>
  <c r="Q90" i="1"/>
  <c r="Q256" i="1"/>
  <c r="Q44" i="1"/>
  <c r="Q105" i="1"/>
  <c r="Q108" i="1"/>
  <c r="Q47" i="1"/>
  <c r="Q106" i="1"/>
  <c r="Q45" i="1"/>
  <c r="H90" i="1"/>
  <c r="T90" i="1" s="1"/>
  <c r="H44" i="1"/>
  <c r="H91" i="1"/>
  <c r="T91" i="1" s="1"/>
  <c r="H47" i="1"/>
  <c r="T47" i="1" s="1"/>
  <c r="H45" i="1"/>
  <c r="T45" i="1" s="1"/>
  <c r="K152" i="1" l="1"/>
  <c r="K148" i="1" s="1"/>
  <c r="K144" i="1" s="1"/>
  <c r="K142" i="1" s="1"/>
  <c r="K128" i="1" s="1"/>
  <c r="K125" i="1" s="1"/>
  <c r="K124" i="1" s="1"/>
  <c r="K122" i="1" s="1"/>
  <c r="T139" i="1"/>
  <c r="T197" i="1"/>
  <c r="T118" i="1"/>
  <c r="T137" i="1"/>
  <c r="T149" i="1"/>
  <c r="T138" i="1"/>
  <c r="T127" i="1"/>
  <c r="T134" i="1"/>
  <c r="T141" i="1"/>
  <c r="T140" i="1"/>
  <c r="T160" i="1"/>
  <c r="T44" i="1"/>
  <c r="T105" i="1"/>
  <c r="V127" i="1" l="1"/>
  <c r="V141" i="1"/>
  <c r="V197" i="1"/>
  <c r="V134" i="1"/>
  <c r="U105" i="1"/>
  <c r="U160" i="1"/>
  <c r="V105" i="1" l="1"/>
  <c r="V139" i="1"/>
  <c r="V118" i="1"/>
  <c r="V149" i="1"/>
  <c r="V138" i="1"/>
  <c r="V137" i="1"/>
  <c r="V140" i="1"/>
  <c r="U139" i="1"/>
  <c r="U118" i="1"/>
  <c r="U137" i="1"/>
  <c r="U140" i="1"/>
  <c r="U134" i="1"/>
  <c r="U141" i="1"/>
  <c r="U197" i="1"/>
  <c r="U149" i="1"/>
  <c r="U138" i="1"/>
  <c r="U127" i="1"/>
  <c r="V160" i="1"/>
  <c r="W160" i="1" l="1"/>
  <c r="X160" i="1"/>
  <c r="Y160" i="1"/>
  <c r="W105" i="1"/>
  <c r="X105" i="1"/>
  <c r="Y105" i="1"/>
  <c r="W141" i="1"/>
  <c r="X141" i="1" s="1"/>
  <c r="Y141" i="1" s="1"/>
  <c r="W140" i="1"/>
  <c r="X140" i="1" s="1"/>
  <c r="Y140" i="1" s="1"/>
  <c r="W149" i="1"/>
  <c r="X149" i="1" s="1"/>
  <c r="Y149" i="1" s="1"/>
  <c r="W127" i="1"/>
  <c r="X127" i="1" s="1"/>
  <c r="Y127" i="1" s="1"/>
  <c r="W134" i="1"/>
  <c r="X134" i="1" s="1"/>
  <c r="Y134" i="1" s="1"/>
  <c r="W138" i="1"/>
  <c r="X138" i="1" s="1"/>
  <c r="Y138" i="1" s="1"/>
  <c r="W139" i="1"/>
  <c r="X139" i="1" s="1"/>
  <c r="Y139" i="1" s="1"/>
  <c r="W197" i="1"/>
  <c r="X197" i="1" s="1"/>
  <c r="Y197" i="1" s="1"/>
  <c r="W118" i="1"/>
  <c r="X118" i="1" s="1"/>
  <c r="Y118" i="1" s="1"/>
  <c r="W137" i="1"/>
  <c r="X137" i="1" s="1"/>
  <c r="Y137" i="1" s="1"/>
  <c r="K98" i="1" l="1"/>
  <c r="K94" i="1"/>
  <c r="K92" i="1"/>
  <c r="K78" i="1"/>
  <c r="K75" i="1"/>
  <c r="K50" i="1"/>
  <c r="K42" i="1"/>
  <c r="K27" i="1"/>
  <c r="K19" i="1"/>
  <c r="K11" i="1"/>
  <c r="K103" i="1"/>
  <c r="K111" i="1"/>
  <c r="T111" i="1" l="1"/>
  <c r="K10" i="1"/>
  <c r="K74" i="1"/>
  <c r="K71" i="1" s="1"/>
  <c r="S53" i="1"/>
  <c r="K112" i="1"/>
  <c r="K110" i="1" s="1"/>
  <c r="K102" i="1" s="1"/>
  <c r="K70" i="1" l="1"/>
  <c r="K52" i="1" s="1"/>
  <c r="K26" i="1" s="1"/>
  <c r="K269" i="1" s="1"/>
  <c r="I44" i="18" s="1"/>
  <c r="I45" i="18" s="1"/>
  <c r="S70" i="1"/>
  <c r="I10" i="18" l="1"/>
  <c r="F15" i="11"/>
  <c r="F30" i="11" s="1"/>
  <c r="H4" i="1" s="1"/>
  <c r="L12" i="1" l="1"/>
  <c r="G12" i="1" s="1"/>
  <c r="H12" i="1" s="1"/>
  <c r="L268" i="1"/>
  <c r="G268" i="1" s="1"/>
  <c r="H268" i="1" s="1"/>
  <c r="T268" i="1" s="1"/>
  <c r="L263" i="1"/>
  <c r="G263" i="1" s="1"/>
  <c r="H263" i="1" s="1"/>
  <c r="T263" i="1" s="1"/>
  <c r="L259" i="1"/>
  <c r="G259" i="1" s="1"/>
  <c r="H259" i="1" s="1"/>
  <c r="T259" i="1" s="1"/>
  <c r="L253" i="1"/>
  <c r="G253" i="1" s="1"/>
  <c r="H253" i="1" s="1"/>
  <c r="L247" i="1"/>
  <c r="G247" i="1" s="1"/>
  <c r="H247" i="1" s="1"/>
  <c r="L243" i="1"/>
  <c r="G243" i="1" s="1"/>
  <c r="H243" i="1" s="1"/>
  <c r="L239" i="1"/>
  <c r="G239" i="1" s="1"/>
  <c r="H239" i="1" s="1"/>
  <c r="L234" i="1"/>
  <c r="G234" i="1" s="1"/>
  <c r="H234" i="1" s="1"/>
  <c r="L230" i="1"/>
  <c r="G230" i="1" s="1"/>
  <c r="H230" i="1" s="1"/>
  <c r="L226" i="1"/>
  <c r="G226" i="1" s="1"/>
  <c r="H226" i="1" s="1"/>
  <c r="L222" i="1"/>
  <c r="G222" i="1" s="1"/>
  <c r="H222" i="1" s="1"/>
  <c r="L217" i="1"/>
  <c r="G217" i="1" s="1"/>
  <c r="H217" i="1" s="1"/>
  <c r="L213" i="1"/>
  <c r="G213" i="1" s="1"/>
  <c r="H213" i="1" s="1"/>
  <c r="L209" i="1"/>
  <c r="G209" i="1" s="1"/>
  <c r="H209" i="1" s="1"/>
  <c r="L204" i="1"/>
  <c r="G204" i="1" s="1"/>
  <c r="H204" i="1" s="1"/>
  <c r="L200" i="1"/>
  <c r="G200" i="1" s="1"/>
  <c r="H200" i="1" s="1"/>
  <c r="L196" i="1"/>
  <c r="G196" i="1" s="1"/>
  <c r="H196" i="1" s="1"/>
  <c r="L191" i="1"/>
  <c r="G191" i="1" s="1"/>
  <c r="H191" i="1" s="1"/>
  <c r="L187" i="1"/>
  <c r="G187" i="1" s="1"/>
  <c r="H187" i="1" s="1"/>
  <c r="L183" i="1"/>
  <c r="G183" i="1" s="1"/>
  <c r="H183" i="1" s="1"/>
  <c r="L178" i="1"/>
  <c r="G178" i="1" s="1"/>
  <c r="H178" i="1" s="1"/>
  <c r="L174" i="1"/>
  <c r="G174" i="1" s="1"/>
  <c r="H174" i="1" s="1"/>
  <c r="L170" i="1"/>
  <c r="G170" i="1" s="1"/>
  <c r="L165" i="1"/>
  <c r="G165" i="1" s="1"/>
  <c r="H165" i="1" s="1"/>
  <c r="L161" i="1"/>
  <c r="G161" i="1" s="1"/>
  <c r="L157" i="1"/>
  <c r="G157" i="1" s="1"/>
  <c r="L151" i="1"/>
  <c r="G151" i="1" s="1"/>
  <c r="H151" i="1" s="1"/>
  <c r="L146" i="1"/>
  <c r="G146" i="1" s="1"/>
  <c r="H146" i="1" s="1"/>
  <c r="L138" i="1"/>
  <c r="G138" i="1" s="1"/>
  <c r="H138" i="1" s="1"/>
  <c r="L134" i="1"/>
  <c r="G134" i="1" s="1"/>
  <c r="H134" i="1" s="1"/>
  <c r="L130" i="1"/>
  <c r="G130" i="1" s="1"/>
  <c r="H130" i="1" s="1"/>
  <c r="L123" i="1"/>
  <c r="G123" i="1" s="1"/>
  <c r="H123" i="1" s="1"/>
  <c r="L118" i="1"/>
  <c r="G118" i="1" s="1"/>
  <c r="H118" i="1" s="1"/>
  <c r="L114" i="1"/>
  <c r="G114" i="1" s="1"/>
  <c r="H114" i="1" s="1"/>
  <c r="L109" i="1"/>
  <c r="G109" i="1" s="1"/>
  <c r="H109" i="1" s="1"/>
  <c r="L100" i="1"/>
  <c r="G100" i="1" s="1"/>
  <c r="L95" i="1"/>
  <c r="G95" i="1" s="1"/>
  <c r="L87" i="1"/>
  <c r="G87" i="1" s="1"/>
  <c r="L83" i="1"/>
  <c r="G83" i="1" s="1"/>
  <c r="L79" i="1"/>
  <c r="G79" i="1" s="1"/>
  <c r="L72" i="1"/>
  <c r="G72" i="1" s="1"/>
  <c r="L66" i="1"/>
  <c r="G66" i="1" s="1"/>
  <c r="L62" i="1"/>
  <c r="G62" i="1" s="1"/>
  <c r="L58" i="1"/>
  <c r="G58" i="1" s="1"/>
  <c r="H58" i="1" s="1"/>
  <c r="T58" i="1" s="1"/>
  <c r="L54" i="1"/>
  <c r="G54" i="1" s="1"/>
  <c r="H54" i="1" s="1"/>
  <c r="T54" i="1" s="1"/>
  <c r="L49" i="1"/>
  <c r="G49" i="1" s="1"/>
  <c r="H49" i="1" s="1"/>
  <c r="T49" i="1" s="1"/>
  <c r="L41" i="1"/>
  <c r="G41" i="1" s="1"/>
  <c r="H41" i="1" s="1"/>
  <c r="T41" i="1" s="1"/>
  <c r="L37" i="1"/>
  <c r="G37" i="1" s="1"/>
  <c r="H37" i="1" s="1"/>
  <c r="T37" i="1" s="1"/>
  <c r="L33" i="1"/>
  <c r="G33" i="1" s="1"/>
  <c r="H33" i="1" s="1"/>
  <c r="T33" i="1" s="1"/>
  <c r="L29" i="1"/>
  <c r="G29" i="1" s="1"/>
  <c r="L23" i="1"/>
  <c r="G23" i="1" s="1"/>
  <c r="H23" i="1" s="1"/>
  <c r="T23" i="1" s="1"/>
  <c r="L18" i="1"/>
  <c r="G18" i="1" s="1"/>
  <c r="H18" i="1" s="1"/>
  <c r="T18" i="1" s="1"/>
  <c r="L14" i="1"/>
  <c r="G14" i="1" s="1"/>
  <c r="H14" i="1" s="1"/>
  <c r="T14" i="1" s="1"/>
  <c r="L267" i="1"/>
  <c r="G267" i="1" s="1"/>
  <c r="H267" i="1" s="1"/>
  <c r="L265" i="1"/>
  <c r="G265" i="1" s="1"/>
  <c r="H265" i="1" s="1"/>
  <c r="T265" i="1" s="1"/>
  <c r="L261" i="1"/>
  <c r="G261" i="1" s="1"/>
  <c r="H261" i="1" s="1"/>
  <c r="T261" i="1" s="1"/>
  <c r="L255" i="1"/>
  <c r="G255" i="1" s="1"/>
  <c r="H255" i="1" s="1"/>
  <c r="L251" i="1"/>
  <c r="G251" i="1" s="1"/>
  <c r="H251" i="1" s="1"/>
  <c r="L245" i="1"/>
  <c r="G245" i="1" s="1"/>
  <c r="H245" i="1" s="1"/>
  <c r="L241" i="1"/>
  <c r="G241" i="1" s="1"/>
  <c r="H241" i="1" s="1"/>
  <c r="L237" i="1"/>
  <c r="G237" i="1" s="1"/>
  <c r="H237" i="1" s="1"/>
  <c r="L232" i="1"/>
  <c r="G232" i="1" s="1"/>
  <c r="H232" i="1" s="1"/>
  <c r="L228" i="1"/>
  <c r="G228" i="1" s="1"/>
  <c r="H228" i="1" s="1"/>
  <c r="L224" i="1"/>
  <c r="G224" i="1" s="1"/>
  <c r="H224" i="1" s="1"/>
  <c r="L219" i="1"/>
  <c r="G219" i="1" s="1"/>
  <c r="H219" i="1" s="1"/>
  <c r="L215" i="1"/>
  <c r="G215" i="1" s="1"/>
  <c r="H215" i="1" s="1"/>
  <c r="L211" i="1"/>
  <c r="G211" i="1" s="1"/>
  <c r="H211" i="1" s="1"/>
  <c r="L206" i="1"/>
  <c r="G206" i="1" s="1"/>
  <c r="H206" i="1" s="1"/>
  <c r="L202" i="1"/>
  <c r="G202" i="1" s="1"/>
  <c r="H202" i="1" s="1"/>
  <c r="L198" i="1"/>
  <c r="G198" i="1" s="1"/>
  <c r="H198" i="1" s="1"/>
  <c r="L194" i="1"/>
  <c r="G194" i="1" s="1"/>
  <c r="H194" i="1" s="1"/>
  <c r="L189" i="1"/>
  <c r="G189" i="1" s="1"/>
  <c r="H189" i="1" s="1"/>
  <c r="L185" i="1"/>
  <c r="G185" i="1" s="1"/>
  <c r="H185" i="1" s="1"/>
  <c r="L181" i="1"/>
  <c r="G181" i="1" s="1"/>
  <c r="H181" i="1" s="1"/>
  <c r="L176" i="1"/>
  <c r="G176" i="1" s="1"/>
  <c r="H176" i="1" s="1"/>
  <c r="L172" i="1"/>
  <c r="G172" i="1" s="1"/>
  <c r="H172" i="1" s="1"/>
  <c r="L168" i="1"/>
  <c r="G168" i="1" s="1"/>
  <c r="H168" i="1" s="1"/>
  <c r="L163" i="1"/>
  <c r="G163" i="1" s="1"/>
  <c r="L159" i="1"/>
  <c r="G159" i="1" s="1"/>
  <c r="L155" i="1"/>
  <c r="G155" i="1" s="1"/>
  <c r="L149" i="1"/>
  <c r="G149" i="1" s="1"/>
  <c r="H149" i="1" s="1"/>
  <c r="L143" i="1"/>
  <c r="G143" i="1" s="1"/>
  <c r="H143" i="1" s="1"/>
  <c r="L136" i="1"/>
  <c r="G136" i="1" s="1"/>
  <c r="H136" i="1" s="1"/>
  <c r="L132" i="1"/>
  <c r="G132" i="1" s="1"/>
  <c r="H132" i="1" s="1"/>
  <c r="L127" i="1"/>
  <c r="G127" i="1" s="1"/>
  <c r="H127" i="1" s="1"/>
  <c r="L120" i="1"/>
  <c r="G120" i="1" s="1"/>
  <c r="H120" i="1" s="1"/>
  <c r="L116" i="1"/>
  <c r="G116" i="1" s="1"/>
  <c r="H116" i="1" s="1"/>
  <c r="L112" i="1"/>
  <c r="G112" i="1" s="1"/>
  <c r="H112" i="1" s="1"/>
  <c r="L104" i="1"/>
  <c r="G104" i="1" s="1"/>
  <c r="H104" i="1" s="1"/>
  <c r="L97" i="1"/>
  <c r="G97" i="1" s="1"/>
  <c r="L89" i="1"/>
  <c r="G89" i="1" s="1"/>
  <c r="L85" i="1"/>
  <c r="G85" i="1" s="1"/>
  <c r="L81" i="1"/>
  <c r="G81" i="1" s="1"/>
  <c r="L76" i="1"/>
  <c r="G76" i="1" s="1"/>
  <c r="L68" i="1"/>
  <c r="G68" i="1" s="1"/>
  <c r="H68" i="1" s="1"/>
  <c r="T68" i="1" s="1"/>
  <c r="L64" i="1"/>
  <c r="G64" i="1" s="1"/>
  <c r="L60" i="1"/>
  <c r="G60" i="1" s="1"/>
  <c r="H60" i="1" s="1"/>
  <c r="T60" i="1" s="1"/>
  <c r="L56" i="1"/>
  <c r="G56" i="1" s="1"/>
  <c r="H56" i="1" s="1"/>
  <c r="T56" i="1" s="1"/>
  <c r="L70" i="1"/>
  <c r="G70" i="1" s="1"/>
  <c r="L46" i="1"/>
  <c r="G46" i="1" s="1"/>
  <c r="L39" i="1"/>
  <c r="G39" i="1" s="1"/>
  <c r="H39" i="1" s="1"/>
  <c r="T39" i="1" s="1"/>
  <c r="L35" i="1"/>
  <c r="G35" i="1" s="1"/>
  <c r="H35" i="1" s="1"/>
  <c r="T35" i="1" s="1"/>
  <c r="L31" i="1"/>
  <c r="G31" i="1" s="1"/>
  <c r="L25" i="1"/>
  <c r="G25" i="1" s="1"/>
  <c r="H25" i="1" s="1"/>
  <c r="T25" i="1" s="1"/>
  <c r="L21" i="1"/>
  <c r="G21" i="1" s="1"/>
  <c r="H21" i="1" s="1"/>
  <c r="T21" i="1" s="1"/>
  <c r="L16" i="1"/>
  <c r="G16" i="1" s="1"/>
  <c r="H16" i="1" s="1"/>
  <c r="T16" i="1" s="1"/>
  <c r="L264" i="1"/>
  <c r="G264" i="1" s="1"/>
  <c r="H264" i="1" s="1"/>
  <c r="T264" i="1" s="1"/>
  <c r="L260" i="1"/>
  <c r="G260" i="1" s="1"/>
  <c r="H260" i="1" s="1"/>
  <c r="T260" i="1" s="1"/>
  <c r="L254" i="1"/>
  <c r="G254" i="1" s="1"/>
  <c r="H254" i="1" s="1"/>
  <c r="T254" i="1" s="1"/>
  <c r="L248" i="1"/>
  <c r="G248" i="1" s="1"/>
  <c r="H248" i="1" s="1"/>
  <c r="L244" i="1"/>
  <c r="G244" i="1" s="1"/>
  <c r="H244" i="1" s="1"/>
  <c r="L240" i="1"/>
  <c r="G240" i="1" s="1"/>
  <c r="H240" i="1" s="1"/>
  <c r="L236" i="1"/>
  <c r="G236" i="1" s="1"/>
  <c r="H236" i="1" s="1"/>
  <c r="L231" i="1"/>
  <c r="G231" i="1" s="1"/>
  <c r="H231" i="1" s="1"/>
  <c r="L227" i="1"/>
  <c r="G227" i="1" s="1"/>
  <c r="H227" i="1" s="1"/>
  <c r="L223" i="1"/>
  <c r="G223" i="1" s="1"/>
  <c r="H223" i="1" s="1"/>
  <c r="L218" i="1"/>
  <c r="G218" i="1" s="1"/>
  <c r="H218" i="1" s="1"/>
  <c r="L214" i="1"/>
  <c r="G214" i="1" s="1"/>
  <c r="H214" i="1" s="1"/>
  <c r="L210" i="1"/>
  <c r="G210" i="1" s="1"/>
  <c r="H210" i="1" s="1"/>
  <c r="L205" i="1"/>
  <c r="G205" i="1" s="1"/>
  <c r="H205" i="1" s="1"/>
  <c r="L201" i="1"/>
  <c r="G201" i="1" s="1"/>
  <c r="H201" i="1" s="1"/>
  <c r="L197" i="1"/>
  <c r="G197" i="1" s="1"/>
  <c r="H197" i="1" s="1"/>
  <c r="L192" i="1"/>
  <c r="G192" i="1" s="1"/>
  <c r="H192" i="1" s="1"/>
  <c r="L188" i="1"/>
  <c r="G188" i="1" s="1"/>
  <c r="H188" i="1" s="1"/>
  <c r="L184" i="1"/>
  <c r="G184" i="1" s="1"/>
  <c r="H184" i="1" s="1"/>
  <c r="L179" i="1"/>
  <c r="G179" i="1" s="1"/>
  <c r="H179" i="1" s="1"/>
  <c r="L175" i="1"/>
  <c r="G175" i="1" s="1"/>
  <c r="H175" i="1" s="1"/>
  <c r="L171" i="1"/>
  <c r="G171" i="1" s="1"/>
  <c r="H171" i="1" s="1"/>
  <c r="L166" i="1"/>
  <c r="G166" i="1" s="1"/>
  <c r="H166" i="1" s="1"/>
  <c r="L162" i="1"/>
  <c r="G162" i="1" s="1"/>
  <c r="L158" i="1"/>
  <c r="G158" i="1" s="1"/>
  <c r="L154" i="1"/>
  <c r="G154" i="1" s="1"/>
  <c r="L147" i="1"/>
  <c r="G147" i="1" s="1"/>
  <c r="H147" i="1" s="1"/>
  <c r="L139" i="1"/>
  <c r="G139" i="1" s="1"/>
  <c r="H139" i="1" s="1"/>
  <c r="L135" i="1"/>
  <c r="G135" i="1" s="1"/>
  <c r="H135" i="1" s="1"/>
  <c r="L131" i="1"/>
  <c r="G131" i="1" s="1"/>
  <c r="H131" i="1" s="1"/>
  <c r="L126" i="1"/>
  <c r="G126" i="1" s="1"/>
  <c r="H126" i="1" s="1"/>
  <c r="L119" i="1"/>
  <c r="G119" i="1" s="1"/>
  <c r="H119" i="1" s="1"/>
  <c r="L115" i="1"/>
  <c r="G115" i="1" s="1"/>
  <c r="H115" i="1" s="1"/>
  <c r="T115" i="1" s="1"/>
  <c r="L252" i="1"/>
  <c r="G252" i="1" s="1"/>
  <c r="H252" i="1" s="1"/>
  <c r="T252" i="1" s="1"/>
  <c r="L233" i="1"/>
  <c r="G233" i="1" s="1"/>
  <c r="H233" i="1" s="1"/>
  <c r="L216" i="1"/>
  <c r="G216" i="1" s="1"/>
  <c r="H216" i="1" s="1"/>
  <c r="L199" i="1"/>
  <c r="G199" i="1" s="1"/>
  <c r="H199" i="1" s="1"/>
  <c r="L182" i="1"/>
  <c r="G182" i="1" s="1"/>
  <c r="H182" i="1" s="1"/>
  <c r="L164" i="1"/>
  <c r="G164" i="1" s="1"/>
  <c r="L145" i="1"/>
  <c r="G145" i="1" s="1"/>
  <c r="H145" i="1" s="1"/>
  <c r="L121" i="1"/>
  <c r="G121" i="1" s="1"/>
  <c r="H121" i="1" s="1"/>
  <c r="T121" i="1" s="1"/>
  <c r="L107" i="1"/>
  <c r="G107" i="1" s="1"/>
  <c r="H107" i="1" s="1"/>
  <c r="L93" i="1"/>
  <c r="G93" i="1" s="1"/>
  <c r="L82" i="1"/>
  <c r="G82" i="1" s="1"/>
  <c r="L69" i="1"/>
  <c r="G69" i="1" s="1"/>
  <c r="H69" i="1" s="1"/>
  <c r="T69" i="1" s="1"/>
  <c r="L61" i="1"/>
  <c r="G61" i="1" s="1"/>
  <c r="L53" i="1"/>
  <c r="G53" i="1" s="1"/>
  <c r="L40" i="1"/>
  <c r="G40" i="1" s="1"/>
  <c r="H40" i="1" s="1"/>
  <c r="T40" i="1" s="1"/>
  <c r="L32" i="1"/>
  <c r="G32" i="1" s="1"/>
  <c r="H32" i="1" s="1"/>
  <c r="T32" i="1" s="1"/>
  <c r="L22" i="1"/>
  <c r="G22" i="1" s="1"/>
  <c r="H22" i="1" s="1"/>
  <c r="T22" i="1" s="1"/>
  <c r="L13" i="1"/>
  <c r="G13" i="1" s="1"/>
  <c r="H13" i="1" s="1"/>
  <c r="T13" i="1" s="1"/>
  <c r="L246" i="1"/>
  <c r="G246" i="1" s="1"/>
  <c r="H246" i="1" s="1"/>
  <c r="L229" i="1"/>
  <c r="G229" i="1" s="1"/>
  <c r="H229" i="1" s="1"/>
  <c r="L212" i="1"/>
  <c r="G212" i="1" s="1"/>
  <c r="H212" i="1" s="1"/>
  <c r="L195" i="1"/>
  <c r="G195" i="1" s="1"/>
  <c r="H195" i="1" s="1"/>
  <c r="L177" i="1"/>
  <c r="G177" i="1" s="1"/>
  <c r="H177" i="1" s="1"/>
  <c r="L160" i="1"/>
  <c r="G160" i="1" s="1"/>
  <c r="H160" i="1" s="1"/>
  <c r="L137" i="1"/>
  <c r="G137" i="1" s="1"/>
  <c r="H137" i="1" s="1"/>
  <c r="L117" i="1"/>
  <c r="G117" i="1" s="1"/>
  <c r="H117" i="1" s="1"/>
  <c r="L101" i="1"/>
  <c r="G101" i="1" s="1"/>
  <c r="L88" i="1"/>
  <c r="G88" i="1" s="1"/>
  <c r="L80" i="1"/>
  <c r="G80" i="1" s="1"/>
  <c r="L67" i="1"/>
  <c r="G67" i="1" s="1"/>
  <c r="H67" i="1" s="1"/>
  <c r="T67" i="1" s="1"/>
  <c r="L59" i="1"/>
  <c r="G59" i="1" s="1"/>
  <c r="H59" i="1" s="1"/>
  <c r="T59" i="1" s="1"/>
  <c r="L51" i="1"/>
  <c r="G51" i="1" s="1"/>
  <c r="H51" i="1" s="1"/>
  <c r="L38" i="1"/>
  <c r="G38" i="1" s="1"/>
  <c r="H38" i="1" s="1"/>
  <c r="T38" i="1" s="1"/>
  <c r="L30" i="1"/>
  <c r="G30" i="1" s="1"/>
  <c r="H30" i="1" s="1"/>
  <c r="T30" i="1" s="1"/>
  <c r="L20" i="1"/>
  <c r="G20" i="1" s="1"/>
  <c r="H20" i="1" s="1"/>
  <c r="L262" i="1"/>
  <c r="G262" i="1" s="1"/>
  <c r="H262" i="1" s="1"/>
  <c r="T262" i="1" s="1"/>
  <c r="L242" i="1"/>
  <c r="G242" i="1" s="1"/>
  <c r="H242" i="1" s="1"/>
  <c r="L225" i="1"/>
  <c r="G225" i="1" s="1"/>
  <c r="H225" i="1" s="1"/>
  <c r="L208" i="1"/>
  <c r="G208" i="1" s="1"/>
  <c r="H208" i="1" s="1"/>
  <c r="L190" i="1"/>
  <c r="G190" i="1" s="1"/>
  <c r="H190" i="1" s="1"/>
  <c r="L173" i="1"/>
  <c r="G173" i="1" s="1"/>
  <c r="H173" i="1" s="1"/>
  <c r="L156" i="1"/>
  <c r="G156" i="1" s="1"/>
  <c r="L133" i="1"/>
  <c r="G133" i="1" s="1"/>
  <c r="H133" i="1" s="1"/>
  <c r="L113" i="1"/>
  <c r="G113" i="1" s="1"/>
  <c r="H113" i="1" s="1"/>
  <c r="L99" i="1"/>
  <c r="G99" i="1" s="1"/>
  <c r="L86" i="1"/>
  <c r="G86" i="1" s="1"/>
  <c r="L77" i="1"/>
  <c r="G77" i="1" s="1"/>
  <c r="L65" i="1"/>
  <c r="G65" i="1" s="1"/>
  <c r="L57" i="1"/>
  <c r="G57" i="1" s="1"/>
  <c r="H57" i="1" s="1"/>
  <c r="T57" i="1" s="1"/>
  <c r="L48" i="1"/>
  <c r="G48" i="1" s="1"/>
  <c r="L36" i="1"/>
  <c r="G36" i="1" s="1"/>
  <c r="H36" i="1" s="1"/>
  <c r="T36" i="1" s="1"/>
  <c r="L28" i="1"/>
  <c r="G28" i="1" s="1"/>
  <c r="L17" i="1"/>
  <c r="G17" i="1" s="1"/>
  <c r="H17" i="1" s="1"/>
  <c r="T17" i="1" s="1"/>
  <c r="L258" i="1"/>
  <c r="G258" i="1" s="1"/>
  <c r="H258" i="1" s="1"/>
  <c r="L238" i="1"/>
  <c r="G238" i="1" s="1"/>
  <c r="H238" i="1" s="1"/>
  <c r="L220" i="1"/>
  <c r="G220" i="1" s="1"/>
  <c r="H220" i="1" s="1"/>
  <c r="L203" i="1"/>
  <c r="G203" i="1" s="1"/>
  <c r="H203" i="1" s="1"/>
  <c r="L186" i="1"/>
  <c r="G186" i="1" s="1"/>
  <c r="H186" i="1" s="1"/>
  <c r="L169" i="1"/>
  <c r="G169" i="1" s="1"/>
  <c r="L150" i="1"/>
  <c r="G150" i="1" s="1"/>
  <c r="H150" i="1" s="1"/>
  <c r="L129" i="1"/>
  <c r="G129" i="1" s="1"/>
  <c r="H129" i="1" s="1"/>
  <c r="L111" i="1"/>
  <c r="G111" i="1" s="1"/>
  <c r="L96" i="1"/>
  <c r="G96" i="1" s="1"/>
  <c r="L84" i="1"/>
  <c r="G84" i="1" s="1"/>
  <c r="L73" i="1"/>
  <c r="G73" i="1" s="1"/>
  <c r="H73" i="1" s="1"/>
  <c r="T73" i="1" s="1"/>
  <c r="L63" i="1"/>
  <c r="G63" i="1" s="1"/>
  <c r="H63" i="1" s="1"/>
  <c r="T63" i="1" s="1"/>
  <c r="L55" i="1"/>
  <c r="G55" i="1" s="1"/>
  <c r="H55" i="1" s="1"/>
  <c r="T55" i="1" s="1"/>
  <c r="L43" i="1"/>
  <c r="G43" i="1" s="1"/>
  <c r="L34" i="1"/>
  <c r="G34" i="1" s="1"/>
  <c r="H34" i="1" s="1"/>
  <c r="T34" i="1" s="1"/>
  <c r="L24" i="1"/>
  <c r="G24" i="1" s="1"/>
  <c r="H24" i="1" s="1"/>
  <c r="T24" i="1" s="1"/>
  <c r="L15" i="1"/>
  <c r="G15" i="1" s="1"/>
  <c r="H15" i="1" s="1"/>
  <c r="T15" i="1" s="1"/>
  <c r="T12" i="1"/>
  <c r="U111" i="1"/>
  <c r="H11" i="1" l="1"/>
  <c r="C12" i="17" s="1"/>
  <c r="D13" i="17" s="1"/>
  <c r="Q138" i="1"/>
  <c r="H88" i="1"/>
  <c r="T88" i="1" s="1"/>
  <c r="Q88" i="1"/>
  <c r="Q213" i="1"/>
  <c r="Q185" i="1"/>
  <c r="Q199" i="1"/>
  <c r="Q172" i="1"/>
  <c r="H159" i="1"/>
  <c r="T159" i="1" s="1"/>
  <c r="Q227" i="1"/>
  <c r="Q159" i="1"/>
  <c r="Q241" i="1"/>
  <c r="Q62" i="1"/>
  <c r="H62" i="1"/>
  <c r="T62" i="1" s="1"/>
  <c r="Q117" i="1"/>
  <c r="Q253" i="1"/>
  <c r="Q183" i="1"/>
  <c r="Q170" i="1"/>
  <c r="H170" i="1"/>
  <c r="T170" i="1" s="1"/>
  <c r="H96" i="1"/>
  <c r="T96" i="1" s="1"/>
  <c r="Q146" i="1"/>
  <c r="Q114" i="1"/>
  <c r="Q96" i="1"/>
  <c r="H169" i="1"/>
  <c r="T169" i="1" s="1"/>
  <c r="Q182" i="1"/>
  <c r="Q169" i="1"/>
  <c r="Q127" i="1"/>
  <c r="H77" i="1"/>
  <c r="T77" i="1" s="1"/>
  <c r="Q77" i="1"/>
  <c r="H207" i="1"/>
  <c r="C50" i="17" s="1"/>
  <c r="T20" i="1"/>
  <c r="H19" i="1"/>
  <c r="C14" i="17" s="1"/>
  <c r="H101" i="1"/>
  <c r="T101" i="1" s="1"/>
  <c r="Q151" i="1"/>
  <c r="Q101" i="1"/>
  <c r="Q82" i="1"/>
  <c r="H82" i="1"/>
  <c r="T82" i="1" s="1"/>
  <c r="Q132" i="1"/>
  <c r="H144" i="1"/>
  <c r="H142" i="1" s="1"/>
  <c r="H128" i="1" s="1"/>
  <c r="H125" i="1" s="1"/>
  <c r="H124" i="1" s="1"/>
  <c r="H122" i="1" s="1"/>
  <c r="C36" i="17" s="1"/>
  <c r="Q229" i="1"/>
  <c r="Q175" i="1"/>
  <c r="H162" i="1"/>
  <c r="T162" i="1" s="1"/>
  <c r="Q243" i="1"/>
  <c r="Q162" i="1"/>
  <c r="Q215" i="1"/>
  <c r="Q187" i="1"/>
  <c r="Q201" i="1"/>
  <c r="H76" i="1"/>
  <c r="T76" i="1" s="1"/>
  <c r="Q126" i="1"/>
  <c r="Q76" i="1"/>
  <c r="H97" i="1"/>
  <c r="T97" i="1" s="1"/>
  <c r="Q147" i="1"/>
  <c r="Q97" i="1"/>
  <c r="Q216" i="1"/>
  <c r="Q176" i="1"/>
  <c r="H163" i="1"/>
  <c r="T163" i="1" s="1"/>
  <c r="Q244" i="1"/>
  <c r="Q163" i="1"/>
  <c r="Q188" i="1"/>
  <c r="Q230" i="1"/>
  <c r="Q202" i="1"/>
  <c r="H180" i="1"/>
  <c r="C46" i="17" s="1"/>
  <c r="T251" i="1"/>
  <c r="H250" i="1"/>
  <c r="C58" i="17" s="1"/>
  <c r="E59" i="17" s="1"/>
  <c r="T267" i="1"/>
  <c r="H266" i="1"/>
  <c r="C62" i="17" s="1"/>
  <c r="Q234" i="1"/>
  <c r="Q206" i="1"/>
  <c r="H29" i="1"/>
  <c r="T29" i="1" s="1"/>
  <c r="Q220" i="1"/>
  <c r="Q248" i="1"/>
  <c r="Q29" i="1"/>
  <c r="Q192" i="1"/>
  <c r="Q179" i="1"/>
  <c r="Q166" i="1"/>
  <c r="Q66" i="1"/>
  <c r="H66" i="1"/>
  <c r="T66" i="1" s="1"/>
  <c r="Q120" i="1"/>
  <c r="H87" i="1"/>
  <c r="T87" i="1" s="1"/>
  <c r="Q137" i="1"/>
  <c r="Q87" i="1"/>
  <c r="Q225" i="1"/>
  <c r="Q197" i="1"/>
  <c r="H157" i="1"/>
  <c r="T157" i="1" s="1"/>
  <c r="Q239" i="1"/>
  <c r="Q211" i="1"/>
  <c r="Q157" i="1"/>
  <c r="H43" i="1"/>
  <c r="Q104" i="1"/>
  <c r="Q43" i="1"/>
  <c r="Q212" i="1"/>
  <c r="Q184" i="1"/>
  <c r="H158" i="1"/>
  <c r="T158" i="1" s="1"/>
  <c r="Q171" i="1"/>
  <c r="Q158" i="1"/>
  <c r="Q198" i="1"/>
  <c r="Q226" i="1"/>
  <c r="Q240" i="1"/>
  <c r="Q246" i="1"/>
  <c r="Q218" i="1"/>
  <c r="Q190" i="1"/>
  <c r="Q232" i="1"/>
  <c r="H31" i="1"/>
  <c r="T31" i="1" s="1"/>
  <c r="Q173" i="1"/>
  <c r="Q31" i="1"/>
  <c r="Q204" i="1"/>
  <c r="Q160" i="1"/>
  <c r="Q89" i="1"/>
  <c r="H89" i="1"/>
  <c r="T89" i="1" s="1"/>
  <c r="Q139" i="1"/>
  <c r="H193" i="1"/>
  <c r="C48" i="17" s="1"/>
  <c r="H221" i="1"/>
  <c r="C52" i="17" s="1"/>
  <c r="Q70" i="1"/>
  <c r="H111" i="1"/>
  <c r="H110" i="1" s="1"/>
  <c r="C34" i="17" s="1"/>
  <c r="T258" i="1"/>
  <c r="H257" i="1"/>
  <c r="C60" i="17" s="1"/>
  <c r="Q255" i="1"/>
  <c r="H48" i="1"/>
  <c r="T48" i="1" s="1"/>
  <c r="Q48" i="1"/>
  <c r="Q109" i="1"/>
  <c r="H86" i="1"/>
  <c r="T86" i="1" s="1"/>
  <c r="Q136" i="1"/>
  <c r="Q86" i="1"/>
  <c r="Q238" i="1"/>
  <c r="Q156" i="1"/>
  <c r="Q224" i="1"/>
  <c r="H156" i="1"/>
  <c r="T156" i="1" s="1"/>
  <c r="Q210" i="1"/>
  <c r="Q196" i="1"/>
  <c r="Q53" i="1"/>
  <c r="H53" i="1"/>
  <c r="T53" i="1" s="1"/>
  <c r="V111" i="1" s="1"/>
  <c r="Q112" i="1"/>
  <c r="Q143" i="1"/>
  <c r="H93" i="1"/>
  <c r="T93" i="1" s="1"/>
  <c r="Q93" i="1"/>
  <c r="Q203" i="1"/>
  <c r="Q189" i="1"/>
  <c r="H164" i="1"/>
  <c r="T164" i="1" s="1"/>
  <c r="Q177" i="1"/>
  <c r="Q231" i="1"/>
  <c r="Q164" i="1"/>
  <c r="Q217" i="1"/>
  <c r="Q245" i="1"/>
  <c r="H235" i="1"/>
  <c r="C54" i="17" s="1"/>
  <c r="H81" i="1"/>
  <c r="T81" i="1" s="1"/>
  <c r="Q131" i="1"/>
  <c r="Q81" i="1"/>
  <c r="H103" i="1"/>
  <c r="C32" i="17" s="1"/>
  <c r="H148" i="1"/>
  <c r="C38" i="17" s="1"/>
  <c r="H72" i="1"/>
  <c r="T72" i="1" s="1"/>
  <c r="Q72" i="1"/>
  <c r="Q123" i="1"/>
  <c r="Q145" i="1"/>
  <c r="H95" i="1"/>
  <c r="Q95" i="1"/>
  <c r="Q113" i="1"/>
  <c r="Q161" i="1"/>
  <c r="Q228" i="1"/>
  <c r="Q242" i="1"/>
  <c r="H161" i="1"/>
  <c r="T161" i="1" s="1"/>
  <c r="Q200" i="1"/>
  <c r="Q186" i="1"/>
  <c r="Q174" i="1"/>
  <c r="Q214" i="1"/>
  <c r="Q134" i="1"/>
  <c r="H84" i="1"/>
  <c r="T84" i="1" s="1"/>
  <c r="Q84" i="1"/>
  <c r="Q191" i="1"/>
  <c r="Q205" i="1"/>
  <c r="Q178" i="1"/>
  <c r="Q219" i="1"/>
  <c r="H28" i="1"/>
  <c r="Q165" i="1"/>
  <c r="Q28" i="1"/>
  <c r="Q247" i="1"/>
  <c r="Q233" i="1"/>
  <c r="Q119" i="1"/>
  <c r="Q65" i="1"/>
  <c r="H65" i="1"/>
  <c r="T65" i="1" s="1"/>
  <c r="T51" i="1"/>
  <c r="H50" i="1"/>
  <c r="C22" i="17" s="1"/>
  <c r="Q111" i="1"/>
  <c r="H70" i="1"/>
  <c r="Q133" i="1"/>
  <c r="H83" i="1"/>
  <c r="T83" i="1" s="1"/>
  <c r="Q83" i="1"/>
  <c r="H10" i="1"/>
  <c r="C10" i="17" s="1"/>
  <c r="Q99" i="1"/>
  <c r="H99" i="1"/>
  <c r="Q149" i="1"/>
  <c r="Q130" i="1"/>
  <c r="H80" i="1"/>
  <c r="T80" i="1" s="1"/>
  <c r="Q80" i="1"/>
  <c r="Q116" i="1"/>
  <c r="H61" i="1"/>
  <c r="T61" i="1" s="1"/>
  <c r="Q61" i="1"/>
  <c r="Q222" i="1"/>
  <c r="Q194" i="1"/>
  <c r="Q168" i="1"/>
  <c r="Q208" i="1"/>
  <c r="Q181" i="1"/>
  <c r="H154" i="1"/>
  <c r="Q236" i="1"/>
  <c r="Q154" i="1"/>
  <c r="H46" i="1"/>
  <c r="T46" i="1" s="1"/>
  <c r="Q46" i="1"/>
  <c r="Q107" i="1"/>
  <c r="H64" i="1"/>
  <c r="T64" i="1" s="1"/>
  <c r="Q64" i="1"/>
  <c r="Q118" i="1"/>
  <c r="Q85" i="1"/>
  <c r="H85" i="1"/>
  <c r="T85" i="1" s="1"/>
  <c r="Q135" i="1"/>
  <c r="Q209" i="1"/>
  <c r="Q223" i="1"/>
  <c r="H155" i="1"/>
  <c r="T155" i="1" s="1"/>
  <c r="Q195" i="1"/>
  <c r="Q237" i="1"/>
  <c r="Q155" i="1"/>
  <c r="H79" i="1"/>
  <c r="T79" i="1" s="1"/>
  <c r="Q129" i="1"/>
  <c r="Q79" i="1"/>
  <c r="Q150" i="1"/>
  <c r="H100" i="1"/>
  <c r="T100" i="1" s="1"/>
  <c r="Q100" i="1"/>
  <c r="N13" i="17"/>
  <c r="H167" i="1" l="1"/>
  <c r="C44" i="17" s="1"/>
  <c r="G45" i="17" s="1"/>
  <c r="H249" i="1"/>
  <c r="C56" i="17" s="1"/>
  <c r="H102" i="1"/>
  <c r="C30" i="17" s="1"/>
  <c r="T99" i="1"/>
  <c r="H98" i="1"/>
  <c r="C28" i="17" s="1"/>
  <c r="T28" i="1"/>
  <c r="H27" i="1"/>
  <c r="C18" i="17" s="1"/>
  <c r="E49" i="17"/>
  <c r="F49" i="17"/>
  <c r="G49" i="17"/>
  <c r="N59" i="17"/>
  <c r="E57" i="17"/>
  <c r="L15" i="17"/>
  <c r="L11" i="17" s="1"/>
  <c r="L10" i="17" s="1"/>
  <c r="E15" i="17"/>
  <c r="E11" i="17" s="1"/>
  <c r="E10" i="17" s="1"/>
  <c r="D15" i="17"/>
  <c r="G15" i="17"/>
  <c r="G11" i="17" s="1"/>
  <c r="G10" i="17" s="1"/>
  <c r="K15" i="17"/>
  <c r="K11" i="17" s="1"/>
  <c r="K10" i="17" s="1"/>
  <c r="F15" i="17"/>
  <c r="F11" i="17" s="1"/>
  <c r="F10" i="17" s="1"/>
  <c r="J15" i="17"/>
  <c r="J11" i="17" s="1"/>
  <c r="J10" i="17" s="1"/>
  <c r="H15" i="17"/>
  <c r="H11" i="17" s="1"/>
  <c r="H10" i="17" s="1"/>
  <c r="I15" i="17"/>
  <c r="I11" i="17" s="1"/>
  <c r="I10" i="17" s="1"/>
  <c r="T70" i="1"/>
  <c r="H52" i="1"/>
  <c r="C24" i="17" s="1"/>
  <c r="G39" i="17"/>
  <c r="J39" i="17"/>
  <c r="K39" i="17"/>
  <c r="H39" i="17"/>
  <c r="I39" i="17"/>
  <c r="J35" i="17"/>
  <c r="I35" i="17"/>
  <c r="G35" i="17"/>
  <c r="K35" i="17"/>
  <c r="H35" i="17"/>
  <c r="L63" i="17"/>
  <c r="K63" i="17"/>
  <c r="H37" i="17"/>
  <c r="K37" i="17"/>
  <c r="G37" i="17"/>
  <c r="I37" i="17"/>
  <c r="J37" i="17"/>
  <c r="F47" i="17"/>
  <c r="E47" i="17"/>
  <c r="D47" i="17"/>
  <c r="F51" i="17"/>
  <c r="E51" i="17"/>
  <c r="G51" i="17"/>
  <c r="T154" i="1"/>
  <c r="H153" i="1"/>
  <c r="C42" i="17" s="1"/>
  <c r="I23" i="17"/>
  <c r="F23" i="17"/>
  <c r="D23" i="17"/>
  <c r="G23" i="17"/>
  <c r="J23" i="17"/>
  <c r="L23" i="17"/>
  <c r="H23" i="17"/>
  <c r="E23" i="17"/>
  <c r="K23" i="17"/>
  <c r="T95" i="1"/>
  <c r="H94" i="1"/>
  <c r="H92" i="1" s="1"/>
  <c r="H78" i="1" s="1"/>
  <c r="H75" i="1" s="1"/>
  <c r="H74" i="1" s="1"/>
  <c r="H71" i="1" s="1"/>
  <c r="C26" i="17" s="1"/>
  <c r="I33" i="17"/>
  <c r="G33" i="17"/>
  <c r="H33" i="17"/>
  <c r="J33" i="17"/>
  <c r="K33" i="17"/>
  <c r="E55" i="17"/>
  <c r="G55" i="17"/>
  <c r="F55" i="17"/>
  <c r="G61" i="17"/>
  <c r="G57" i="17" s="1"/>
  <c r="L61" i="17"/>
  <c r="K61" i="17"/>
  <c r="H61" i="17"/>
  <c r="H57" i="17" s="1"/>
  <c r="J61" i="17"/>
  <c r="J57" i="17" s="1"/>
  <c r="F61" i="17"/>
  <c r="I61" i="17"/>
  <c r="I57" i="17" s="1"/>
  <c r="F53" i="17"/>
  <c r="E53" i="17"/>
  <c r="G53" i="17"/>
  <c r="T43" i="1"/>
  <c r="H42" i="1"/>
  <c r="C20" i="17" s="1"/>
  <c r="E45" i="17" l="1"/>
  <c r="F45" i="17"/>
  <c r="J56" i="17"/>
  <c r="G56" i="17"/>
  <c r="I56" i="17"/>
  <c r="K57" i="17"/>
  <c r="K56" i="17" s="1"/>
  <c r="H152" i="1"/>
  <c r="C40" i="17" s="1"/>
  <c r="H56" i="17"/>
  <c r="N49" i="17"/>
  <c r="H26" i="1"/>
  <c r="I31" i="17"/>
  <c r="I30" i="17" s="1"/>
  <c r="J21" i="17"/>
  <c r="E21" i="17"/>
  <c r="H21" i="17"/>
  <c r="L21" i="17"/>
  <c r="K21" i="17"/>
  <c r="D21" i="17"/>
  <c r="G21" i="17"/>
  <c r="I21" i="17"/>
  <c r="F21" i="17"/>
  <c r="V28" i="1"/>
  <c r="V54" i="1"/>
  <c r="V56" i="1"/>
  <c r="V162" i="1"/>
  <c r="V97" i="1"/>
  <c r="V30" i="1"/>
  <c r="V82" i="1"/>
  <c r="V62" i="1"/>
  <c r="V252" i="1"/>
  <c r="V88" i="1"/>
  <c r="V81" i="1"/>
  <c r="V49" i="1"/>
  <c r="V158" i="1"/>
  <c r="V169" i="1"/>
  <c r="V38" i="1"/>
  <c r="V101" i="1"/>
  <c r="V47" i="1"/>
  <c r="V157" i="1"/>
  <c r="V170" i="1"/>
  <c r="V254" i="1"/>
  <c r="V58" i="1"/>
  <c r="V14" i="1"/>
  <c r="V15" i="1"/>
  <c r="V155" i="1"/>
  <c r="V36" i="1"/>
  <c r="V55" i="1"/>
  <c r="V40" i="1"/>
  <c r="V85" i="1"/>
  <c r="V39" i="1"/>
  <c r="V13" i="1"/>
  <c r="V25" i="1"/>
  <c r="V23" i="1"/>
  <c r="V57" i="1"/>
  <c r="V121" i="1"/>
  <c r="V34" i="1"/>
  <c r="V90" i="1"/>
  <c r="V89" i="1"/>
  <c r="T269" i="1"/>
  <c r="U154" i="1" s="1"/>
  <c r="V268" i="1"/>
  <c r="V260" i="1"/>
  <c r="V265" i="1"/>
  <c r="V53" i="1"/>
  <c r="V73" i="1"/>
  <c r="V80" i="1"/>
  <c r="V60" i="1"/>
  <c r="V16" i="1"/>
  <c r="V91" i="1"/>
  <c r="V164" i="1"/>
  <c r="V33" i="1"/>
  <c r="V67" i="1"/>
  <c r="V100" i="1"/>
  <c r="V31" i="1"/>
  <c r="V44" i="1"/>
  <c r="V59" i="1"/>
  <c r="V261" i="1"/>
  <c r="V35" i="1"/>
  <c r="V83" i="1"/>
  <c r="V69" i="1"/>
  <c r="V96" i="1"/>
  <c r="V32" i="1"/>
  <c r="V61" i="1"/>
  <c r="V72" i="1"/>
  <c r="V63" i="1"/>
  <c r="V48" i="1"/>
  <c r="V22" i="1"/>
  <c r="V45" i="1"/>
  <c r="V93" i="1"/>
  <c r="V37" i="1"/>
  <c r="V264" i="1"/>
  <c r="V64" i="1"/>
  <c r="V163" i="1"/>
  <c r="V263" i="1"/>
  <c r="V21" i="1"/>
  <c r="V267" i="1"/>
  <c r="V77" i="1"/>
  <c r="V161" i="1"/>
  <c r="V41" i="1"/>
  <c r="V95" i="1"/>
  <c r="V154" i="1"/>
  <c r="V17" i="1"/>
  <c r="N47" i="17"/>
  <c r="V66" i="1"/>
  <c r="V24" i="1"/>
  <c r="H31" i="17"/>
  <c r="H30" i="17" s="1"/>
  <c r="J31" i="17"/>
  <c r="V70" i="1"/>
  <c r="V87" i="1"/>
  <c r="V258" i="1"/>
  <c r="I29" i="17"/>
  <c r="L29" i="17"/>
  <c r="G29" i="17"/>
  <c r="E29" i="17"/>
  <c r="D29" i="17"/>
  <c r="K29" i="17"/>
  <c r="F29" i="17"/>
  <c r="H29" i="17"/>
  <c r="J29" i="17"/>
  <c r="F43" i="17"/>
  <c r="F41" i="17" s="1"/>
  <c r="D43" i="17"/>
  <c r="E43" i="17"/>
  <c r="E41" i="17" s="1"/>
  <c r="V29" i="1"/>
  <c r="V20" i="1"/>
  <c r="V115" i="1"/>
  <c r="N55" i="17"/>
  <c r="V86" i="1"/>
  <c r="V159" i="1"/>
  <c r="V251" i="1"/>
  <c r="K31" i="17"/>
  <c r="N39" i="17"/>
  <c r="V79" i="1"/>
  <c r="V76" i="1"/>
  <c r="V156" i="1"/>
  <c r="V99" i="1"/>
  <c r="D27" i="17"/>
  <c r="K27" i="17"/>
  <c r="E27" i="17"/>
  <c r="L27" i="17"/>
  <c r="F27" i="17"/>
  <c r="G27" i="17"/>
  <c r="H27" i="17"/>
  <c r="J27" i="17"/>
  <c r="I27" i="17"/>
  <c r="N23" i="17"/>
  <c r="V68" i="1"/>
  <c r="V259" i="1"/>
  <c r="G25" i="17"/>
  <c r="K25" i="17"/>
  <c r="E25" i="17"/>
  <c r="F25" i="17"/>
  <c r="D25" i="17"/>
  <c r="H25" i="17"/>
  <c r="L25" i="17"/>
  <c r="J25" i="17"/>
  <c r="I25" i="17"/>
  <c r="V46" i="1"/>
  <c r="V43" i="1"/>
  <c r="F57" i="17"/>
  <c r="N61" i="17"/>
  <c r="L57" i="17"/>
  <c r="N33" i="17"/>
  <c r="G31" i="17"/>
  <c r="N53" i="17"/>
  <c r="V262" i="1"/>
  <c r="N51" i="17"/>
  <c r="V84" i="1"/>
  <c r="V12" i="1"/>
  <c r="N37" i="17"/>
  <c r="N63" i="17"/>
  <c r="N35" i="17"/>
  <c r="V65" i="1"/>
  <c r="V51" i="1"/>
  <c r="N15" i="17"/>
  <c r="D11" i="17"/>
  <c r="E56" i="17"/>
  <c r="G41" i="17"/>
  <c r="G40" i="17" s="1"/>
  <c r="H19" i="17"/>
  <c r="D19" i="17"/>
  <c r="I19" i="17"/>
  <c r="K19" i="17"/>
  <c r="F19" i="17"/>
  <c r="G19" i="17"/>
  <c r="E19" i="17"/>
  <c r="L19" i="17"/>
  <c r="J19" i="17"/>
  <c r="V18" i="1"/>
  <c r="F40" i="17" l="1"/>
  <c r="N45" i="17"/>
  <c r="N57" i="17"/>
  <c r="U95" i="1"/>
  <c r="U28" i="1"/>
  <c r="N21" i="17"/>
  <c r="C16" i="17"/>
  <c r="C64" i="17" s="1"/>
  <c r="H269" i="1"/>
  <c r="L17" i="17"/>
  <c r="W18" i="1"/>
  <c r="X18" i="1" s="1"/>
  <c r="Y18" i="1" s="1"/>
  <c r="H17" i="17"/>
  <c r="K17" i="17"/>
  <c r="K64" i="17" s="1"/>
  <c r="W258" i="1"/>
  <c r="X258" i="1" s="1"/>
  <c r="Y258" i="1" s="1"/>
  <c r="W51" i="1"/>
  <c r="X51" i="1" s="1"/>
  <c r="Y51" i="1" s="1"/>
  <c r="W262" i="1"/>
  <c r="X262" i="1" s="1"/>
  <c r="Y262" i="1" s="1"/>
  <c r="L56" i="17"/>
  <c r="L64" i="17"/>
  <c r="W43" i="1"/>
  <c r="X43" i="1" s="1"/>
  <c r="Y43" i="1" s="1"/>
  <c r="E17" i="17"/>
  <c r="E16" i="17" s="1"/>
  <c r="W68" i="1"/>
  <c r="X68" i="1" s="1"/>
  <c r="Y68" i="1" s="1"/>
  <c r="W86" i="1"/>
  <c r="X86" i="1" s="1"/>
  <c r="Y86" i="1" s="1"/>
  <c r="W29" i="1"/>
  <c r="X29" i="1" s="1"/>
  <c r="Y29" i="1" s="1"/>
  <c r="N29" i="17"/>
  <c r="J30" i="17"/>
  <c r="W41" i="1"/>
  <c r="X41" i="1" s="1"/>
  <c r="Y41" i="1" s="1"/>
  <c r="W267" i="1"/>
  <c r="X267" i="1" s="1"/>
  <c r="Y267" i="1" s="1"/>
  <c r="W64" i="1"/>
  <c r="X64" i="1" s="1"/>
  <c r="Y64" i="1" s="1"/>
  <c r="W45" i="1"/>
  <c r="X45" i="1" s="1"/>
  <c r="Y45" i="1" s="1"/>
  <c r="W72" i="1"/>
  <c r="X72" i="1" s="1"/>
  <c r="Y72" i="1" s="1"/>
  <c r="W69" i="1"/>
  <c r="X69" i="1" s="1"/>
  <c r="Y69" i="1" s="1"/>
  <c r="W59" i="1"/>
  <c r="X59" i="1" s="1"/>
  <c r="Y59" i="1" s="1"/>
  <c r="W67" i="1"/>
  <c r="X67" i="1" s="1"/>
  <c r="Y67" i="1" s="1"/>
  <c r="W16" i="1"/>
  <c r="X16" i="1" s="1"/>
  <c r="Y16" i="1" s="1"/>
  <c r="W53" i="1"/>
  <c r="X53" i="1" s="1"/>
  <c r="Y53" i="1" s="1"/>
  <c r="U254" i="1"/>
  <c r="U38" i="1"/>
  <c r="U264" i="1"/>
  <c r="U81" i="1"/>
  <c r="U22" i="1"/>
  <c r="U55" i="1"/>
  <c r="U17" i="1"/>
  <c r="U79" i="1"/>
  <c r="U90" i="1"/>
  <c r="U63" i="1"/>
  <c r="U36" i="1"/>
  <c r="U40" i="1"/>
  <c r="U121" i="1"/>
  <c r="U159" i="1"/>
  <c r="U99" i="1"/>
  <c r="U259" i="1"/>
  <c r="U252" i="1"/>
  <c r="U67" i="1"/>
  <c r="U157" i="1"/>
  <c r="U53" i="1"/>
  <c r="U263" i="1"/>
  <c r="U57" i="1"/>
  <c r="U258" i="1"/>
  <c r="U261" i="1"/>
  <c r="U88" i="1"/>
  <c r="U25" i="1"/>
  <c r="U45" i="1"/>
  <c r="U33" i="1"/>
  <c r="U29" i="1"/>
  <c r="U93" i="1"/>
  <c r="U12" i="1"/>
  <c r="U47" i="1"/>
  <c r="U251" i="1"/>
  <c r="U62" i="1"/>
  <c r="U18" i="1"/>
  <c r="U82" i="1"/>
  <c r="U97" i="1"/>
  <c r="U64" i="1"/>
  <c r="U100" i="1"/>
  <c r="U31" i="1"/>
  <c r="U34" i="1"/>
  <c r="U54" i="1"/>
  <c r="U161" i="1"/>
  <c r="U89" i="1"/>
  <c r="U76" i="1"/>
  <c r="U58" i="1"/>
  <c r="U115" i="1"/>
  <c r="U24" i="1"/>
  <c r="U23" i="1"/>
  <c r="U87" i="1"/>
  <c r="U83" i="1"/>
  <c r="U164" i="1"/>
  <c r="U35" i="1"/>
  <c r="U48" i="1"/>
  <c r="U72" i="1"/>
  <c r="U44" i="1"/>
  <c r="U170" i="1"/>
  <c r="U13" i="1"/>
  <c r="U20" i="1"/>
  <c r="U16" i="1"/>
  <c r="U66" i="1"/>
  <c r="U15" i="1"/>
  <c r="U69" i="1"/>
  <c r="U96" i="1"/>
  <c r="U162" i="1"/>
  <c r="U70" i="1"/>
  <c r="U21" i="1"/>
  <c r="U51" i="1"/>
  <c r="U169" i="1"/>
  <c r="U32" i="1"/>
  <c r="U265" i="1"/>
  <c r="U155" i="1"/>
  <c r="U68" i="1"/>
  <c r="U41" i="1"/>
  <c r="U101" i="1"/>
  <c r="U61" i="1"/>
  <c r="U14" i="1"/>
  <c r="U268" i="1"/>
  <c r="U37" i="1"/>
  <c r="U60" i="1"/>
  <c r="U80" i="1"/>
  <c r="U56" i="1"/>
  <c r="U267" i="1"/>
  <c r="U77" i="1"/>
  <c r="U86" i="1"/>
  <c r="U260" i="1"/>
  <c r="U46" i="1"/>
  <c r="U73" i="1"/>
  <c r="U84" i="1"/>
  <c r="U163" i="1"/>
  <c r="U158" i="1"/>
  <c r="U39" i="1"/>
  <c r="U91" i="1"/>
  <c r="U65" i="1"/>
  <c r="U59" i="1"/>
  <c r="U262" i="1"/>
  <c r="U156" i="1"/>
  <c r="U49" i="1"/>
  <c r="U85" i="1"/>
  <c r="U30" i="1"/>
  <c r="W121" i="1"/>
  <c r="X121" i="1" s="1"/>
  <c r="Y121" i="1" s="1"/>
  <c r="W13" i="1"/>
  <c r="X13" i="1" s="1"/>
  <c r="Y13" i="1" s="1"/>
  <c r="W55" i="1"/>
  <c r="X55" i="1" s="1"/>
  <c r="Y55" i="1" s="1"/>
  <c r="W14" i="1"/>
  <c r="X14" i="1" s="1"/>
  <c r="Y14" i="1" s="1"/>
  <c r="W157" i="1"/>
  <c r="X157" i="1" s="1"/>
  <c r="Y157" i="1" s="1"/>
  <c r="W169" i="1"/>
  <c r="X169" i="1" s="1"/>
  <c r="Y169" i="1" s="1"/>
  <c r="W88" i="1"/>
  <c r="X88" i="1" s="1"/>
  <c r="Y88" i="1" s="1"/>
  <c r="W30" i="1"/>
  <c r="X30" i="1" s="1"/>
  <c r="Y30" i="1" s="1"/>
  <c r="W54" i="1"/>
  <c r="X54" i="1" s="1"/>
  <c r="Y54" i="1" s="1"/>
  <c r="W156" i="1"/>
  <c r="X156" i="1" s="1"/>
  <c r="Y156" i="1" s="1"/>
  <c r="W28" i="1"/>
  <c r="X28" i="1" s="1"/>
  <c r="Y28" i="1" s="1"/>
  <c r="N19" i="17"/>
  <c r="D17" i="17"/>
  <c r="W111" i="1"/>
  <c r="X111" i="1" s="1"/>
  <c r="Y111" i="1" s="1"/>
  <c r="W12" i="1"/>
  <c r="V269" i="1"/>
  <c r="W17" i="1"/>
  <c r="X17" i="1" s="1"/>
  <c r="Y17" i="1" s="1"/>
  <c r="W264" i="1"/>
  <c r="X264" i="1" s="1"/>
  <c r="Y264" i="1" s="1"/>
  <c r="W61" i="1"/>
  <c r="X61" i="1" s="1"/>
  <c r="Y61" i="1" s="1"/>
  <c r="W83" i="1"/>
  <c r="X83" i="1" s="1"/>
  <c r="Y83" i="1" s="1"/>
  <c r="W33" i="1"/>
  <c r="X33" i="1" s="1"/>
  <c r="Y33" i="1" s="1"/>
  <c r="W265" i="1"/>
  <c r="X265" i="1" s="1"/>
  <c r="Y265" i="1" s="1"/>
  <c r="W57" i="1"/>
  <c r="X57" i="1" s="1"/>
  <c r="Y57" i="1" s="1"/>
  <c r="W36" i="1"/>
  <c r="X36" i="1" s="1"/>
  <c r="Y36" i="1" s="1"/>
  <c r="W47" i="1"/>
  <c r="X47" i="1" s="1"/>
  <c r="Y47" i="1" s="1"/>
  <c r="W252" i="1"/>
  <c r="X252" i="1" s="1"/>
  <c r="Y252" i="1" s="1"/>
  <c r="N11" i="17"/>
  <c r="D10" i="17"/>
  <c r="N10" i="17" s="1"/>
  <c r="G30" i="17"/>
  <c r="N31" i="17"/>
  <c r="I17" i="17"/>
  <c r="G17" i="17"/>
  <c r="G16" i="17" s="1"/>
  <c r="N27" i="17"/>
  <c r="W76" i="1"/>
  <c r="X76" i="1" s="1"/>
  <c r="Y76" i="1" s="1"/>
  <c r="W251" i="1"/>
  <c r="X251" i="1" s="1"/>
  <c r="Y251" i="1" s="1"/>
  <c r="W115" i="1"/>
  <c r="X115" i="1" s="1"/>
  <c r="Y115" i="1" s="1"/>
  <c r="D41" i="17"/>
  <c r="N43" i="17"/>
  <c r="W87" i="1"/>
  <c r="X87" i="1" s="1"/>
  <c r="Y87" i="1" s="1"/>
  <c r="W24" i="1"/>
  <c r="X24" i="1" s="1"/>
  <c r="Y24" i="1" s="1"/>
  <c r="W154" i="1"/>
  <c r="X154" i="1" s="1"/>
  <c r="Y154" i="1" s="1"/>
  <c r="W161" i="1"/>
  <c r="X161" i="1" s="1"/>
  <c r="Y161" i="1" s="1"/>
  <c r="W263" i="1"/>
  <c r="X263" i="1" s="1"/>
  <c r="Y263" i="1" s="1"/>
  <c r="W37" i="1"/>
  <c r="X37" i="1" s="1"/>
  <c r="Y37" i="1" s="1"/>
  <c r="W48" i="1"/>
  <c r="X48" i="1" s="1"/>
  <c r="Y48" i="1" s="1"/>
  <c r="W32" i="1"/>
  <c r="X32" i="1" s="1"/>
  <c r="Y32" i="1" s="1"/>
  <c r="W35" i="1"/>
  <c r="X35" i="1" s="1"/>
  <c r="Y35" i="1" s="1"/>
  <c r="W31" i="1"/>
  <c r="X31" i="1" s="1"/>
  <c r="Y31" i="1" s="1"/>
  <c r="W164" i="1"/>
  <c r="X164" i="1" s="1"/>
  <c r="Y164" i="1" s="1"/>
  <c r="W80" i="1"/>
  <c r="X80" i="1" s="1"/>
  <c r="Y80" i="1" s="1"/>
  <c r="W260" i="1"/>
  <c r="X260" i="1" s="1"/>
  <c r="Y260" i="1" s="1"/>
  <c r="W90" i="1"/>
  <c r="X90" i="1" s="1"/>
  <c r="Y90" i="1" s="1"/>
  <c r="W23" i="1"/>
  <c r="X23" i="1" s="1"/>
  <c r="Y23" i="1" s="1"/>
  <c r="W85" i="1"/>
  <c r="X85" i="1" s="1"/>
  <c r="Y85" i="1" s="1"/>
  <c r="W155" i="1"/>
  <c r="X155" i="1" s="1"/>
  <c r="Y155" i="1" s="1"/>
  <c r="W254" i="1"/>
  <c r="X254" i="1" s="1"/>
  <c r="Y254" i="1" s="1"/>
  <c r="W101" i="1"/>
  <c r="X101" i="1" s="1"/>
  <c r="Y101" i="1" s="1"/>
  <c r="W49" i="1"/>
  <c r="X49" i="1" s="1"/>
  <c r="Y49" i="1" s="1"/>
  <c r="W62" i="1"/>
  <c r="X62" i="1" s="1"/>
  <c r="Y62" i="1" s="1"/>
  <c r="W162" i="1"/>
  <c r="X162" i="1" s="1"/>
  <c r="Y162" i="1" s="1"/>
  <c r="W65" i="1"/>
  <c r="X65" i="1" s="1"/>
  <c r="Y65" i="1" s="1"/>
  <c r="W46" i="1"/>
  <c r="X46" i="1" s="1"/>
  <c r="Y46" i="1" s="1"/>
  <c r="K30" i="17"/>
  <c r="E40" i="17"/>
  <c r="E64" i="17"/>
  <c r="W21" i="1"/>
  <c r="X21" i="1" s="1"/>
  <c r="Y21" i="1" s="1"/>
  <c r="W22" i="1"/>
  <c r="X22" i="1" s="1"/>
  <c r="Y22" i="1" s="1"/>
  <c r="W44" i="1"/>
  <c r="X44" i="1" s="1"/>
  <c r="Y44" i="1" s="1"/>
  <c r="W60" i="1"/>
  <c r="X60" i="1" s="1"/>
  <c r="Y60" i="1" s="1"/>
  <c r="W89" i="1"/>
  <c r="X89" i="1" s="1"/>
  <c r="Y89" i="1" s="1"/>
  <c r="W39" i="1"/>
  <c r="X39" i="1" s="1"/>
  <c r="Y39" i="1" s="1"/>
  <c r="W58" i="1"/>
  <c r="X58" i="1" s="1"/>
  <c r="Y58" i="1" s="1"/>
  <c r="W158" i="1"/>
  <c r="X158" i="1" s="1"/>
  <c r="Y158" i="1" s="1"/>
  <c r="W97" i="1"/>
  <c r="X97" i="1" s="1"/>
  <c r="Y97" i="1" s="1"/>
  <c r="W84" i="1"/>
  <c r="X84" i="1" s="1"/>
  <c r="Y84" i="1" s="1"/>
  <c r="F56" i="17"/>
  <c r="N25" i="17"/>
  <c r="J17" i="17"/>
  <c r="J16" i="17" s="1"/>
  <c r="F17" i="17"/>
  <c r="F16" i="17" s="1"/>
  <c r="W259" i="1"/>
  <c r="X259" i="1" s="1"/>
  <c r="Y259" i="1" s="1"/>
  <c r="W99" i="1"/>
  <c r="X99" i="1" s="1"/>
  <c r="Y99" i="1" s="1"/>
  <c r="W79" i="1"/>
  <c r="X79" i="1" s="1"/>
  <c r="Y79" i="1" s="1"/>
  <c r="W159" i="1"/>
  <c r="X159" i="1" s="1"/>
  <c r="Y159" i="1" s="1"/>
  <c r="W20" i="1"/>
  <c r="X20" i="1" s="1"/>
  <c r="Y20" i="1" s="1"/>
  <c r="W70" i="1"/>
  <c r="X70" i="1" s="1"/>
  <c r="Y70" i="1" s="1"/>
  <c r="W66" i="1"/>
  <c r="X66" i="1" s="1"/>
  <c r="Y66" i="1" s="1"/>
  <c r="W95" i="1"/>
  <c r="X95" i="1" s="1"/>
  <c r="Y95" i="1" s="1"/>
  <c r="W77" i="1"/>
  <c r="X77" i="1" s="1"/>
  <c r="Y77" i="1" s="1"/>
  <c r="W163" i="1"/>
  <c r="X163" i="1" s="1"/>
  <c r="Y163" i="1" s="1"/>
  <c r="W93" i="1"/>
  <c r="X93" i="1" s="1"/>
  <c r="Y93" i="1" s="1"/>
  <c r="W63" i="1"/>
  <c r="X63" i="1" s="1"/>
  <c r="Y63" i="1" s="1"/>
  <c r="W96" i="1"/>
  <c r="X96" i="1" s="1"/>
  <c r="Y96" i="1" s="1"/>
  <c r="W261" i="1"/>
  <c r="X261" i="1" s="1"/>
  <c r="Y261" i="1" s="1"/>
  <c r="W100" i="1"/>
  <c r="X100" i="1" s="1"/>
  <c r="Y100" i="1" s="1"/>
  <c r="W91" i="1"/>
  <c r="X91" i="1" s="1"/>
  <c r="Y91" i="1" s="1"/>
  <c r="W73" i="1"/>
  <c r="X73" i="1" s="1"/>
  <c r="Y73" i="1" s="1"/>
  <c r="W268" i="1"/>
  <c r="X268" i="1" s="1"/>
  <c r="Y268" i="1" s="1"/>
  <c r="W34" i="1"/>
  <c r="X34" i="1" s="1"/>
  <c r="Y34" i="1" s="1"/>
  <c r="W25" i="1"/>
  <c r="X25" i="1" s="1"/>
  <c r="Y25" i="1" s="1"/>
  <c r="W40" i="1"/>
  <c r="X40" i="1" s="1"/>
  <c r="Y40" i="1" s="1"/>
  <c r="W15" i="1"/>
  <c r="X15" i="1" s="1"/>
  <c r="Y15" i="1" s="1"/>
  <c r="W170" i="1"/>
  <c r="X170" i="1" s="1"/>
  <c r="Y170" i="1" s="1"/>
  <c r="W38" i="1"/>
  <c r="X38" i="1" s="1"/>
  <c r="Y38" i="1" s="1"/>
  <c r="W81" i="1"/>
  <c r="X81" i="1" s="1"/>
  <c r="Y81" i="1" s="1"/>
  <c r="W82" i="1"/>
  <c r="X82" i="1" s="1"/>
  <c r="Y82" i="1" s="1"/>
  <c r="W56" i="1"/>
  <c r="X56" i="1" s="1"/>
  <c r="Y56" i="1" s="1"/>
  <c r="U43" i="1"/>
  <c r="N56" i="17" l="1"/>
  <c r="G64" i="17"/>
  <c r="L16" i="17"/>
  <c r="K16" i="17"/>
  <c r="H16" i="17"/>
  <c r="H64" i="17"/>
  <c r="D16" i="17"/>
  <c r="N17" i="17"/>
  <c r="I16" i="17"/>
  <c r="I64" i="17"/>
  <c r="X12" i="1"/>
  <c r="W269" i="1"/>
  <c r="F64" i="17"/>
  <c r="U269" i="1"/>
  <c r="D40" i="17"/>
  <c r="N40" i="17" s="1"/>
  <c r="N41" i="17"/>
  <c r="D64" i="17"/>
  <c r="D65" i="17" s="1"/>
  <c r="E65" i="17" s="1"/>
  <c r="F65" i="17" s="1"/>
  <c r="N30" i="17"/>
  <c r="J64" i="17"/>
  <c r="G65" i="17" l="1"/>
  <c r="H65" i="17" s="1"/>
  <c r="I65" i="17" s="1"/>
  <c r="J65" i="17" s="1"/>
  <c r="K65" i="17" s="1"/>
  <c r="L65" i="17" s="1"/>
  <c r="N64" i="17"/>
  <c r="Y12" i="1"/>
  <c r="X269" i="1"/>
  <c r="N16" i="17"/>
  <c r="V7" i="1" l="1"/>
  <c r="V6" i="1"/>
  <c r="X7" i="1"/>
  <c r="X6" i="1"/>
  <c r="V5" i="1"/>
  <c r="X5" i="1"/>
  <c r="V8" i="1" l="1"/>
  <c r="W5" i="1" s="1"/>
  <c r="Y6" i="1"/>
  <c r="Y7" i="1"/>
  <c r="Y5" i="1"/>
  <c r="X8" i="1"/>
  <c r="Y8" i="1" s="1"/>
  <c r="W6" i="1" l="1"/>
  <c r="W7" i="1"/>
  <c r="W8"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Osmario Cavalcante Wanderlei Junior</author>
  </authors>
  <commentList>
    <comment ref="AA70" authorId="0" shapeId="0" xr:uid="{2592F06C-71E8-49EA-BE24-134732AC86D8}">
      <text>
        <r>
          <rPr>
            <b/>
            <sz val="9"/>
            <color indexed="81"/>
            <rFont val="Segoe UI"/>
            <family val="2"/>
          </rPr>
          <t>Passarela (Rua 37) madeira
Passarela (Rua João Cipreste Filho)  madeira
Passarela (Rua Lourenço Sales) madeira
Passarela (Rua Otorrino Acancine) madeira
Passarela (Rua Carlos Larica) madeira</t>
        </r>
      </text>
    </comment>
    <comment ref="AA111" authorId="0" shapeId="0" xr:uid="{C8FCC5CC-4CB4-4C80-8F65-38BC19683BE7}">
      <text>
        <r>
          <rPr>
            <b/>
            <sz val="9"/>
            <color indexed="81"/>
            <rFont val="Segoe UI"/>
            <family val="2"/>
          </rPr>
          <t>Passarela (Rua Sul) madeira
Passarela (Rua Bradesco) madeira
Passarela (Rua Caracas)</t>
        </r>
      </text>
    </comment>
  </commentList>
</comments>
</file>

<file path=xl/sharedStrings.xml><?xml version="1.0" encoding="utf-8"?>
<sst xmlns="http://schemas.openxmlformats.org/spreadsheetml/2006/main" count="38244" uniqueCount="18700">
  <si>
    <t>ITEM</t>
  </si>
  <si>
    <t>CÓDIGO</t>
  </si>
  <si>
    <t>DESCRIÇÃO</t>
  </si>
  <si>
    <t>UNID.</t>
  </si>
  <si>
    <t>QUANT.</t>
  </si>
  <si>
    <t>CUSTO UNITÁRIO</t>
  </si>
  <si>
    <t>BDI (%)</t>
  </si>
  <si>
    <t>CANTEIRO DE OBRAS</t>
  </si>
  <si>
    <t>1.1</t>
  </si>
  <si>
    <t>1.1.1</t>
  </si>
  <si>
    <t>Rede de água com padrão de entrada d'água diâm. 3/4", conf. espec. CESAN, incl. tubos e conexões para alimentação, distribuição, extravasor e limpeza, cons. o padrão a 25m, conf. projeto (1 utilização)</t>
  </si>
  <si>
    <t>m</t>
  </si>
  <si>
    <t>1.1.2</t>
  </si>
  <si>
    <t>Rede de esgoto, contendo fossa e filtro, inclusive tubos e conexões de ligação entre caixas, considerando distância de 25m, conforme projeto (1 utilização)</t>
  </si>
  <si>
    <t>1.1.3</t>
  </si>
  <si>
    <t>Rede de luz, incl. padrão entrada de energia trifás., cabo de ligação até barracões, quadro de distrib., disj. e chave de força (quando necessário), cons. 20m entre padrão entrada e QDG, conf. projeto (1 utilização)</t>
  </si>
  <si>
    <t>1.1.4</t>
  </si>
  <si>
    <t>Reservatório de poliestileno de 1000 L, incl. suporte em madeira de 7x12cm e 8x7cm, elevado de 4m, conf. projeto (1 utilização)</t>
  </si>
  <si>
    <t>und</t>
  </si>
  <si>
    <t>1.1.5</t>
  </si>
  <si>
    <t>1.1.6</t>
  </si>
  <si>
    <t>Placa de obra nas dimensões de 2.0 x 4.0 m, padrão IOPES</t>
  </si>
  <si>
    <t>m2</t>
  </si>
  <si>
    <t>1.1.7</t>
  </si>
  <si>
    <t>Placa para inauguração de obra em alumínio polido e=4mm, dimensões 40 x 50 cm, gravação em baixo relevo, inclusive pintura e fixação</t>
  </si>
  <si>
    <t>1.2</t>
  </si>
  <si>
    <t>1.2.1</t>
  </si>
  <si>
    <t>Mobilização e desmobilização de conteiner locado para barracão de obra</t>
  </si>
  <si>
    <t>1.2.2</t>
  </si>
  <si>
    <t>Aluguel mensal container para refeitorio, incl. porta, 2 janelas, abert p/ ar cond., 2 pt iluminação, 2 tomadas elét. e 1 tomada telef. Isolamento térmico (paredes e teto), piso em comp. Naval pintado, cert. NR18, incl. laudo descontaminação.</t>
  </si>
  <si>
    <t>ms</t>
  </si>
  <si>
    <t>1.2.3</t>
  </si>
  <si>
    <t>Aluguel mensal container sanitário, incl porta, básc, 2 ptos luz, 1 pto aterram., 3vasos, 3lavatórios, calha mictório, 6 chuveiros (1 eletrico), torn.,registros, piso comp. Naval pintado, cert NR18 e laudo descontaminação</t>
  </si>
  <si>
    <t>1.2.4</t>
  </si>
  <si>
    <t>Aluguel mensal container para escritório, dim. 6.00x2.40m, c/ banheiro (vaso+lavat+chuveiro e básc), incl. porta, 2 janelas, abert p/ ar cond., 2 pt iluminação, 2 tom. elét. e 1 tom.telef. Isolam.térmico(teto e paredes), piso em comp. Naval, cert. NR18, incl. laudo descontaminação.</t>
  </si>
  <si>
    <t>1.2.5</t>
  </si>
  <si>
    <t>Aluguel mensal container para almoxarifado, incl. porta, 2 janelas, 1 pt iluminação, Isolamento térmico (teto), piso em comp. Naval pintado, cert. NR18, incl. laudo descontaminação.</t>
  </si>
  <si>
    <t>1.2.6</t>
  </si>
  <si>
    <t>Aluguel mensal container para vestiário, incl. porta, venezianas de circulação, 1 pt iluminação, Isolamento térmico (teto), piso em comp. Naval pintado, cert. NR18, incl. laudo descontaminação.</t>
  </si>
  <si>
    <t>CANAL GUARANHUNS 01 - REVESTIMENTO EM CONCRETO</t>
  </si>
  <si>
    <t>2.1</t>
  </si>
  <si>
    <t>ESTRUTURA</t>
  </si>
  <si>
    <t>2.1.1</t>
  </si>
  <si>
    <t>Concreto para bombeamento fck = 30 MPa - confecção em central dosadora de 30 m³/h - areia e brita comerciais</t>
  </si>
  <si>
    <t>m³</t>
  </si>
  <si>
    <t>2.1.2</t>
  </si>
  <si>
    <t>SINAPI</t>
  </si>
  <si>
    <t>SERVICO DE BOMBEAMENTO DE CONCRETO COM CONSUMO MINIMO DE 40 M3</t>
  </si>
  <si>
    <t>M3</t>
  </si>
  <si>
    <t>2.1.3</t>
  </si>
  <si>
    <t>m²</t>
  </si>
  <si>
    <t>2.1.4</t>
  </si>
  <si>
    <t>Armação em aço CA-50 - fornecimento, preparo e colocação</t>
  </si>
  <si>
    <t>kg</t>
  </si>
  <si>
    <t>2.1.5</t>
  </si>
  <si>
    <t>Armação em aço CA-60 - fornecimento, preparo e colocação</t>
  </si>
  <si>
    <t>2.1.6</t>
  </si>
  <si>
    <t>Armação em aço CA-25 - fornecimento, preparo e colocação</t>
  </si>
  <si>
    <t>2.1.7</t>
  </si>
  <si>
    <t>Concreto magro - confecção em betoneira e lançamento manual - areia e brita comerciais</t>
  </si>
  <si>
    <t>2.1.8</t>
  </si>
  <si>
    <t>2.1.9</t>
  </si>
  <si>
    <t>Lona plástica preta para isolamento de concretagem sobre solo, fornecimento e colocação</t>
  </si>
  <si>
    <t>M2</t>
  </si>
  <si>
    <t>2.1.10</t>
  </si>
  <si>
    <t>2.1.11</t>
  </si>
  <si>
    <t>LOCACAO DE BOMBA SUBMERSIVEL PARA DRENAGEM E ESGOTAMENTO, MOTOR ELETRICO TRIFASICO, POTENCIA DE 4 CV, DIAMETRO DE RECALQUE DE 3". FAIXA DE OPERACAO: Q=60 M3/H (+ OU - 1 M3/H) E AMT=2 M; Q=11 M3/H (+ OU - 1 M3/H) E AMT = 23 M (+ OU - 1 M)</t>
  </si>
  <si>
    <t>H</t>
  </si>
  <si>
    <t>2.1.12</t>
  </si>
  <si>
    <t>2.1.13</t>
  </si>
  <si>
    <t>Barra chata em qualquer dimensão</t>
  </si>
  <si>
    <t>2.1.14</t>
  </si>
  <si>
    <t>Selante base de alcatrão e poliuretano</t>
  </si>
  <si>
    <t>2.2</t>
  </si>
  <si>
    <t>TERRAPLANAGEM E PAVIMENTAÇÃO</t>
  </si>
  <si>
    <t>2.2.1</t>
  </si>
  <si>
    <t>2.2.2</t>
  </si>
  <si>
    <t>2.2.3</t>
  </si>
  <si>
    <t>T</t>
  </si>
  <si>
    <t>2.2.4</t>
  </si>
  <si>
    <t>Compactação de aterros a 100% do Proctor intermediário</t>
  </si>
  <si>
    <t>2.2.5</t>
  </si>
  <si>
    <t>2.2.6</t>
  </si>
  <si>
    <t>tkm</t>
  </si>
  <si>
    <t>2.2.7</t>
  </si>
  <si>
    <t>m3</t>
  </si>
  <si>
    <t>2.3</t>
  </si>
  <si>
    <t>DRENAGEM PLUVIAL</t>
  </si>
  <si>
    <t>2.3.1</t>
  </si>
  <si>
    <t>TAMPAO FOFO ARTICULADO, CLASSE B125 CARGA MAX 12,5 T, REDONDO TAMPA 600 MM, REDE PLUVIAL/ESGOTO, P = CHAMINE CX AREIA / POCO VISITA ASSENTADO COM ARG CIM/AREIA 1:4, FORNECIMENTO E ASSENTAMENTO</t>
  </si>
  <si>
    <t>UN</t>
  </si>
  <si>
    <t>2.4</t>
  </si>
  <si>
    <t>OBRAS COMPLEMENTARES</t>
  </si>
  <si>
    <t>2.4.1</t>
  </si>
  <si>
    <t>2.4.2</t>
  </si>
  <si>
    <t>ASSENTAMENTO DE TUBO DE FERRO FUNDIDO PARA REDE DE ÁGUA, DN 300 MM, JUNTA ELÁSTICA, INSTALADO EM LOCAL COM NÍVEL BAIXO DE INTERFERÊNCIAS (NÃO INCLUI FORNECIMENTO). AF_11/2017</t>
  </si>
  <si>
    <t>M</t>
  </si>
  <si>
    <t>2.4.3</t>
  </si>
  <si>
    <t>ASSENTAMENTO DE TUBO DE FERRO FUNDIDO PARA REDE DE ÁGUA, DN 400 MM, JUNTA ELÁSTICA, INSTALADO EM LOCAL COM NÍVEL BAIXO DE INTERFERÊNCIAS (NÃO INCLUI FORNECIMENTO). AF_11/2017</t>
  </si>
  <si>
    <t>2.4.4</t>
  </si>
  <si>
    <t>ASSENTAMENTO DE TUBO DE FERRO FUNDIDO PARA REDE DE ÁGUA, DN 450 MM, JUNTA ELÁSTICA, INSTALADO EM LOCAL COM NÍVEL ALTO DE INTERFERÊNCIAS (NÃO INCLUI FORNECIMENTO). AF_11/2017</t>
  </si>
  <si>
    <t>2.4.5</t>
  </si>
  <si>
    <t>PECAS EM CHAPAS/PERFIL/BARRA EM ACO PARA INTERFERENCIAS - 25,54 KG</t>
  </si>
  <si>
    <t>2.4.6</t>
  </si>
  <si>
    <t>2.4.7</t>
  </si>
  <si>
    <t>M0122</t>
  </si>
  <si>
    <t>Tubo PEAD PE 100 PN 8 com flanges - D = 450 mm</t>
  </si>
  <si>
    <t>2.4.8</t>
  </si>
  <si>
    <t>2.4.9</t>
  </si>
  <si>
    <t>Ud</t>
  </si>
  <si>
    <t>2.4.10</t>
  </si>
  <si>
    <t>Demolição de concreto armado</t>
  </si>
  <si>
    <t>2.4.11</t>
  </si>
  <si>
    <t>Corpo BSTC diâmetro 0,20 m C.S. PB inclusive escavação, reaterro e transporte do tubo</t>
  </si>
  <si>
    <t>2.4.12</t>
  </si>
  <si>
    <t>Corpo BSTC diâmetro 0,30 m C.S. PB inclusive escavação, reaterro e transporte do tubo</t>
  </si>
  <si>
    <t>2.4.13</t>
  </si>
  <si>
    <t>Corpo BSTC diâmetro 0,40 m C.S. PB inclusive escavação, reaterro e transporte do tubo</t>
  </si>
  <si>
    <t>2.4.14</t>
  </si>
  <si>
    <t>Corpo BSTC diâmetro 0,60 m C.S. PB inclusive escavação, reaterro e transporte do tubo</t>
  </si>
  <si>
    <t>2.4.15</t>
  </si>
  <si>
    <t>2.4.16</t>
  </si>
  <si>
    <t>Corpo BSTC (greide) diâmetro 1,00 m CA-1 PB inclusive escavação, reaterro e transporte do tubo</t>
  </si>
  <si>
    <t>2.4.17</t>
  </si>
  <si>
    <t>COMP-580248</t>
  </si>
  <si>
    <t>2.5</t>
  </si>
  <si>
    <t>ESGOTO</t>
  </si>
  <si>
    <t>2.5.1</t>
  </si>
  <si>
    <t>(COMPOSIÇÃO REPRESENTATIVA) POÇO DE VISITA CIRCULAR PARA ESGOTO, EM CONCRETO PRÉ-MOLDADO, DIÂMETRO INTERNO = 1,0 M, PROFUNDIDADE DE 1,50 A 2,00 M, INCLUINDO TAMPÃO DE FERRO FUNDIDO, DIÂMETRO DE 60 CM. AF_04/2018</t>
  </si>
  <si>
    <t>2.5.2</t>
  </si>
  <si>
    <t>Poço de visita para BSTC diâm. 0,60m em blocos de concreto</t>
  </si>
  <si>
    <t>2.5.3</t>
  </si>
  <si>
    <t>REDE COLETORA</t>
  </si>
  <si>
    <t>2.5.3.1</t>
  </si>
  <si>
    <t>SERVIÇOS TÉCNICOS</t>
  </si>
  <si>
    <t>2.5.3.1.1</t>
  </si>
  <si>
    <t>TESTE DE ESTANQUEIDADE EM REDES DE ESGOTO</t>
  </si>
  <si>
    <t>2.5.3.1.2</t>
  </si>
  <si>
    <t>2.5.3.2</t>
  </si>
  <si>
    <t>MOVIMENTO DE TERRA</t>
  </si>
  <si>
    <t>2.5.3.2.1</t>
  </si>
  <si>
    <t>Escavação mecânica de vala em material de 1ª categoria</t>
  </si>
  <si>
    <t>2.5.3.2.2</t>
  </si>
  <si>
    <t>Escavação manual de vala em material de 1ª categoria</t>
  </si>
  <si>
    <t>2.5.3.2.3</t>
  </si>
  <si>
    <t>2.5.3.2.4</t>
  </si>
  <si>
    <t>REATERRO MANUAL APILOADO COM SOQUETE. AF_10/2017</t>
  </si>
  <si>
    <t>2.5.3.2.5</t>
  </si>
  <si>
    <t>REATERRO MANUAL DE VALAS COM COMPACTAÇÃO MECANIZADA. AF_04/2016</t>
  </si>
  <si>
    <t>2.5.3.2.6</t>
  </si>
  <si>
    <t>2.5.3.2.7</t>
  </si>
  <si>
    <t>DEMOLIÇÃO PARCIAL DE PAVIMENTO ASFÁLTICO, DE FORMA MECANIZADA, SEM REAPROVEITAMENTO. AF_12/2017</t>
  </si>
  <si>
    <t>2.5.3.2.8</t>
  </si>
  <si>
    <t>Sub-base de brita graduada, inclusive fornecimento e transporte da brita em Vias Urbanas</t>
  </si>
  <si>
    <t>2.5.3.2.9</t>
  </si>
  <si>
    <t>t</t>
  </si>
  <si>
    <t>2.5.3.2.10</t>
  </si>
  <si>
    <t>Transporte de mistura betuminosa a quente com caminhão com caçamba térmica de 6 m³ - rodovia pavimentada</t>
  </si>
  <si>
    <t>2.5.3.2.11</t>
  </si>
  <si>
    <t>Imprimação com emulsão asfáltica</t>
  </si>
  <si>
    <t>2.5.3.2.12</t>
  </si>
  <si>
    <t>2.5.3.2.13</t>
  </si>
  <si>
    <t>Transporte de Material Asfáltico (DNIT), inclusive BDI diferenciado</t>
  </si>
  <si>
    <t>2.5.3.3</t>
  </si>
  <si>
    <t>ESCORAMENTO</t>
  </si>
  <si>
    <t>2.5.3.3.1</t>
  </si>
  <si>
    <t>2.5.3.4</t>
  </si>
  <si>
    <t xml:space="preserve">ASSENTAMENTO </t>
  </si>
  <si>
    <t>2.5.3.4.1</t>
  </si>
  <si>
    <t>2.5.3.4.2</t>
  </si>
  <si>
    <t>2.5.3.4.3</t>
  </si>
  <si>
    <t>EXECUÇÃO DE PAVIMENTO COM APLICAÇÃO DE CONCRETO ASFÁLTICO, CAMADA DE ROLAMENTO - EXCLUSIVE CARGA E TRANSPORTE. AF_11/2019</t>
  </si>
  <si>
    <t>2.6</t>
  </si>
  <si>
    <t>SINALIZACAO DE OBRA</t>
  </si>
  <si>
    <t>2.6.1</t>
  </si>
  <si>
    <t>2.6.2</t>
  </si>
  <si>
    <t>Sinalização vertical com chapa em esmalte sintético</t>
  </si>
  <si>
    <t>2.6.3</t>
  </si>
  <si>
    <t>CANAL GUARANHUNS 02 - REVESTIMENTO EM TERRA</t>
  </si>
  <si>
    <t>3.1</t>
  </si>
  <si>
    <t>3.1.1</t>
  </si>
  <si>
    <t>3.1.2</t>
  </si>
  <si>
    <t>3.1.3</t>
  </si>
  <si>
    <t>3.1.4</t>
  </si>
  <si>
    <t>3.1.5</t>
  </si>
  <si>
    <t>3.1.6</t>
  </si>
  <si>
    <t>3.2</t>
  </si>
  <si>
    <t>3.2.1</t>
  </si>
  <si>
    <t>Demolição manual de construções provisórias de madeira - sem reaproveitamento</t>
  </si>
  <si>
    <t>3.2.2</t>
  </si>
  <si>
    <t>3.2.3</t>
  </si>
  <si>
    <t>3.2.4</t>
  </si>
  <si>
    <t>3.2.5</t>
  </si>
  <si>
    <t>PLANTIO DE GRAMA EM PLACAS. AF_05/2018</t>
  </si>
  <si>
    <t>3.2.6</t>
  </si>
  <si>
    <t>3.2.7</t>
  </si>
  <si>
    <t>3.2.8</t>
  </si>
  <si>
    <t>3.2.9</t>
  </si>
  <si>
    <t>3.2.10</t>
  </si>
  <si>
    <t>3.2.11</t>
  </si>
  <si>
    <t>Demolição de concreto simples</t>
  </si>
  <si>
    <t>3.3</t>
  </si>
  <si>
    <t>3.3.1</t>
  </si>
  <si>
    <t>3.3.2</t>
  </si>
  <si>
    <t>3.3.2.1</t>
  </si>
  <si>
    <t>3.3.2.1.1</t>
  </si>
  <si>
    <t>3.3.2.1.2</t>
  </si>
  <si>
    <t>3.3.2.2</t>
  </si>
  <si>
    <t>3.3.2.2.1</t>
  </si>
  <si>
    <t>3.3.2.2.2</t>
  </si>
  <si>
    <t>3.3.2.2.3</t>
  </si>
  <si>
    <t>3.3.2.2.4</t>
  </si>
  <si>
    <t>3.3.2.2.5</t>
  </si>
  <si>
    <t>3.3.2.2.6</t>
  </si>
  <si>
    <t>3.3.2.2.7</t>
  </si>
  <si>
    <t>3.3.2.2.8</t>
  </si>
  <si>
    <t>3.3.2.2.9</t>
  </si>
  <si>
    <t>3.3.2.2.10</t>
  </si>
  <si>
    <t>3.3.2.2.11</t>
  </si>
  <si>
    <t>3.3.2.2.12</t>
  </si>
  <si>
    <t>3.3.2.2.13</t>
  </si>
  <si>
    <t>3.3.2.3</t>
  </si>
  <si>
    <t>3.3.2.3.1</t>
  </si>
  <si>
    <t>3.3.2.4</t>
  </si>
  <si>
    <t>3.3.2.4.1</t>
  </si>
  <si>
    <t>3.3.2.4.2</t>
  </si>
  <si>
    <t>3.3.2.4.3</t>
  </si>
  <si>
    <t>3.4</t>
  </si>
  <si>
    <t>SINALIZACAO DE OBRAS</t>
  </si>
  <si>
    <t>3.4.1</t>
  </si>
  <si>
    <t>3.4.2</t>
  </si>
  <si>
    <t>3.4.3</t>
  </si>
  <si>
    <t>PASSARELAS</t>
  </si>
  <si>
    <t>4.1</t>
  </si>
  <si>
    <t>PASSARELA BRADESCO</t>
  </si>
  <si>
    <t>4.1.1</t>
  </si>
  <si>
    <t>4.1.2</t>
  </si>
  <si>
    <t>CHI</t>
  </si>
  <si>
    <t>4.1.3</t>
  </si>
  <si>
    <t>4.1.4</t>
  </si>
  <si>
    <t>4.1.5</t>
  </si>
  <si>
    <t>LASTRO DE CONCRETO MAGRO, APLICADO EM BLOCOS DE COROAMENTO OU SAPATAS, ESPESSURA DE 5 CM. AF_08/2017</t>
  </si>
  <si>
    <t>4.1.6</t>
  </si>
  <si>
    <t>FABRICAÇÃO, MONTAGEM E DESMONTAGEM DE FÔRMA PARA BLOCO DE COROAMENTO, EM CHAPA DE MADEIRA COMPENSADA RESINADA, E=17 MM, 2 UTILIZAÇÕES. AF_06/2017</t>
  </si>
  <si>
    <t>4.1.7</t>
  </si>
  <si>
    <t>4.1.8</t>
  </si>
  <si>
    <t>4.1.9</t>
  </si>
  <si>
    <t>KG</t>
  </si>
  <si>
    <t>4.1.10</t>
  </si>
  <si>
    <t>GUARDA CORPO EM AÇO GALVANIZADO DE ALTURA h=1,10m PINTURA COM TINTA ESMALTE SUVINIL, LINHA "CONTRA FERRUGEM" COR MARACUJÁ, REF.:C026</t>
  </si>
  <si>
    <t>4.1.11</t>
  </si>
  <si>
    <t>Demolição manual de construções provisórias - sem reaproveitamento, INCLUÍDO TRANSPORTE E DESTINAÇÃO</t>
  </si>
  <si>
    <t>4.1.12</t>
  </si>
  <si>
    <t>4.1.13</t>
  </si>
  <si>
    <t>4.2</t>
  </si>
  <si>
    <t>PASSARELA CARLOS LARICA</t>
  </si>
  <si>
    <t>4.2.1</t>
  </si>
  <si>
    <t>4.2.2</t>
  </si>
  <si>
    <t>4.2.3</t>
  </si>
  <si>
    <t>Arrasamento de estacas trilho TR 68</t>
  </si>
  <si>
    <t>4.2.4</t>
  </si>
  <si>
    <t>4.2.5</t>
  </si>
  <si>
    <t>4.2.6</t>
  </si>
  <si>
    <t>4.2.7</t>
  </si>
  <si>
    <t>4.2.8</t>
  </si>
  <si>
    <t>4.2.9</t>
  </si>
  <si>
    <t>4.2.10</t>
  </si>
  <si>
    <t>4.2.11</t>
  </si>
  <si>
    <t>4.2.12</t>
  </si>
  <si>
    <t>4.3</t>
  </si>
  <si>
    <t>PASSARELA JOÃO CIPRESTE FILHO</t>
  </si>
  <si>
    <t>4.3.1</t>
  </si>
  <si>
    <t>4.3.2</t>
  </si>
  <si>
    <t>4.3.3</t>
  </si>
  <si>
    <t>4.3.4</t>
  </si>
  <si>
    <t>4.3.5</t>
  </si>
  <si>
    <t>4.3.6</t>
  </si>
  <si>
    <t>4.3.7</t>
  </si>
  <si>
    <t>4.3.8</t>
  </si>
  <si>
    <t>4.3.9</t>
  </si>
  <si>
    <t>4.3.10</t>
  </si>
  <si>
    <t>4.3.11</t>
  </si>
  <si>
    <t>4.3.12</t>
  </si>
  <si>
    <t>4.4</t>
  </si>
  <si>
    <t>PASSARELA OTORRINO AVANCINE</t>
  </si>
  <si>
    <t>4.4.1</t>
  </si>
  <si>
    <t>4.4.2</t>
  </si>
  <si>
    <t>4.4.3</t>
  </si>
  <si>
    <t>4.4.4</t>
  </si>
  <si>
    <t>4.4.5</t>
  </si>
  <si>
    <t>4.4.6</t>
  </si>
  <si>
    <t>4.4.7</t>
  </si>
  <si>
    <t>4.4.8</t>
  </si>
  <si>
    <t>4.4.9</t>
  </si>
  <si>
    <t>4.4.10</t>
  </si>
  <si>
    <t>4.4.11</t>
  </si>
  <si>
    <t>4.4.12</t>
  </si>
  <si>
    <t>4.4.13</t>
  </si>
  <si>
    <t>4.5</t>
  </si>
  <si>
    <t>PASSARELA RUA 37</t>
  </si>
  <si>
    <t>4.5.1</t>
  </si>
  <si>
    <t>4.5.2</t>
  </si>
  <si>
    <t>4.5.3</t>
  </si>
  <si>
    <t>4.5.4</t>
  </si>
  <si>
    <t>4.5.5</t>
  </si>
  <si>
    <t>4.5.6</t>
  </si>
  <si>
    <t>4.5.7</t>
  </si>
  <si>
    <t>4.5.8</t>
  </si>
  <si>
    <t>4.5.9</t>
  </si>
  <si>
    <t>4.5.10</t>
  </si>
  <si>
    <t>4.5.11</t>
  </si>
  <si>
    <t>4.5.12</t>
  </si>
  <si>
    <t>4.5.13</t>
  </si>
  <si>
    <t>4.6</t>
  </si>
  <si>
    <t>PASSARELA SALES</t>
  </si>
  <si>
    <t>4.6.1</t>
  </si>
  <si>
    <t>4.6.2</t>
  </si>
  <si>
    <t>4.6.3</t>
  </si>
  <si>
    <t>4.6.4</t>
  </si>
  <si>
    <t>4.6.5</t>
  </si>
  <si>
    <t>4.6.6</t>
  </si>
  <si>
    <t>4.6.7</t>
  </si>
  <si>
    <t>4.6.8</t>
  </si>
  <si>
    <t>4.6.9</t>
  </si>
  <si>
    <t>4.6.10</t>
  </si>
  <si>
    <t>4.6.11</t>
  </si>
  <si>
    <t>4.6.12</t>
  </si>
  <si>
    <t>4.6.13</t>
  </si>
  <si>
    <t>4.7</t>
  </si>
  <si>
    <t>PASSARELA SUL</t>
  </si>
  <si>
    <t>4.7.1</t>
  </si>
  <si>
    <t>4.7.2</t>
  </si>
  <si>
    <t>4.7.3</t>
  </si>
  <si>
    <t>4.7.4</t>
  </si>
  <si>
    <t>4.7.5</t>
  </si>
  <si>
    <t>4.7.6</t>
  </si>
  <si>
    <t>4.7.7</t>
  </si>
  <si>
    <t>4.7.8</t>
  </si>
  <si>
    <t>4.7.9</t>
  </si>
  <si>
    <t>4.7.10</t>
  </si>
  <si>
    <t>4.7.11</t>
  </si>
  <si>
    <t>4.7.12</t>
  </si>
  <si>
    <t>4.7.13</t>
  </si>
  <si>
    <t>SICRO</t>
  </si>
  <si>
    <t>Fôrmas de compensado plastificado 12 mm - uso geral - utilização de 2 vezes - confecção, instalação e retirada</t>
  </si>
  <si>
    <t>Transporte de material de 3ª categoria com caminhão basculante de 12 m³ para rocha - rodovia pavimentada</t>
  </si>
  <si>
    <t>Transporte com caminhão basculante de 6 m³ - rodovia em revestimento primário</t>
  </si>
  <si>
    <t>Carga, manobra e descarga de material demolido em caminhão basculante de 6 m³ - carga manual e descarga livre</t>
  </si>
  <si>
    <t>Preparo e regularização de terreno em desnível</t>
  </si>
  <si>
    <t>Chumbador tipo espera em aço CA-25 para fixação de estrutura metálica em concreto - fornecimento e instalação</t>
  </si>
  <si>
    <t>Estaca trilho TR 68 - fornecimento e cravação</t>
  </si>
  <si>
    <t>Tapume Telha Metálica Ondulada em aço galvalume 0,50mm Branca h=2,20m, incl. montagem estr. mad. 8"x8", c/adesivo "DER-ES" 60x60cm a cada 10m, incl. faixas pint. esmalte sint. cores azul c/ h=30cm e rosa c/ h=10cm (Reaproveitamento 2x)</t>
  </si>
  <si>
    <t>Aterro com areia em áreas de calçada, inclusive fornecimento e adensamento</t>
  </si>
  <si>
    <t>Índice de preço para remoção de entulho decorrente da execução de obras (Classe A CONAMA - NBR 10.004 - Classe II-B), incluindo aluguel da caçamba, carga, transporte e descarga em área licenciada</t>
  </si>
  <si>
    <t>Aterro manual para regularização do terreno em areia, inclusive adensamento hidráulico e fornecimento do material (máximo de 100m3)</t>
  </si>
  <si>
    <t>DER-EDIF</t>
  </si>
  <si>
    <t>DER-ROD</t>
  </si>
  <si>
    <t>Aquisição de solo de jazida comercial (saibreira)</t>
  </si>
  <si>
    <t>Emulsão Asfáltica para Imprimação (EAI), fornecimento</t>
  </si>
  <si>
    <t>Elementos de madeira para sinalização - cavaletes</t>
  </si>
  <si>
    <t>0,483XP + 0,570XR + 51,460</t>
  </si>
  <si>
    <t>XP</t>
  </si>
  <si>
    <t>XR</t>
  </si>
  <si>
    <t>LASTRO COM MATERIAL GRANULAR (PEDRA BRITADA N.3), APLICADO EM PISOS OU LAJES SOBRE SOLO, ESPESSURA DE *10 CM*. AF_07/2019</t>
  </si>
  <si>
    <t>ASSENTAMENTO DE TUBO DE PEAD CORRUGADO DE DUPLA PAREDE PARA REDE COLETORA DE ESGOTO, DN 450 MM, JUNTA ELÁSTICA INTEGRADA (NÃO INCLUI FORNECIMENTO). AF_01/2021</t>
  </si>
  <si>
    <t>PERFURATRIZ COM TORRE METÁLICA PARA EXECUÇÃO DE ESTACA HÉLICE CONTÍNUA, PROFUNDIDADE MÁXIMA DE 32 M, DIÂMETRO MÁXIMO DE 1000 MM, POTÊNCIA INSTALADA DE 350 HP, MESA ROTATIVA COM TORQUE MÁXIMO DE 263 KNM - CHI DIURNO. AF_01/2016</t>
  </si>
  <si>
    <t>ESTACA HÉLICE CONTÍNUA, DIÂMETRO DE 30 CM, INCLUSO CONCRETO FCK=30MPA E ARMADURA MÍNIMA (EXCLUSIVE MOBILIZAÇÃO, DESMOBILIZAÇÃO E BOMBEAMENTO). AF_12/2019</t>
  </si>
  <si>
    <t>ARRASAMENTO MECANICO DE ESTACA DE CONCRETO ARMADO, DIAMETROS DE ATÉ 40 CM. AF_05/2021</t>
  </si>
  <si>
    <t>VIGA METÁLICA EM PERFIL LAMINADO OU SOLDADO EM AÇO ESTRUTURAL, COM CONEXÕES SOLDADAS, INCLUSOS MÃO DE OBRA, TRANSPORTE E IÇAMENTO UTILIZANDO GUINDASTE - FORNECIMENTO E INSTALAÇÃO. AF_01/2020_P</t>
  </si>
  <si>
    <t xml:space="preserve">M3    </t>
  </si>
  <si>
    <t xml:space="preserve">H     </t>
  </si>
  <si>
    <t>TUBO COLETOR DE ESGOTO, PVC, JEI, DN 150 MM  (NBR 7362)</t>
  </si>
  <si>
    <t xml:space="preserve">M     </t>
  </si>
  <si>
    <t>GRUPO - S01.010 - CANTEIRO DE OBRAS</t>
  </si>
  <si>
    <t>BARRACAO PARA ESCRITORIO/FISCALIZACAO</t>
  </si>
  <si>
    <t>BARRACAO ABERTO PARA GUARDA DE TUBOS</t>
  </si>
  <si>
    <t>BARRACAO ABERTO PARA SERVICOS GERAIS</t>
  </si>
  <si>
    <t>BARRACAO FECHADO DEPOSITO/ALMOXARIFADO</t>
  </si>
  <si>
    <t>BARRACAO PARA REFEITORIO</t>
  </si>
  <si>
    <t>BARRACAO PARA VESTIARIO E SANITARIO</t>
  </si>
  <si>
    <t>PADRAO DE ENTRADA PROVISORIO DE ENERGIA</t>
  </si>
  <si>
    <t>PADRAO DE ENTRADA PROVISORIO DE AGUA</t>
  </si>
  <si>
    <t>TAPUME CHAPA COMPENSADA RESINADA E=6MM</t>
  </si>
  <si>
    <t>TAPUME TELHA METAL E=0,50MM H=2,00M</t>
  </si>
  <si>
    <t>PLACA OBRA PAD CESAN E AGENTE FINANCEIRO</t>
  </si>
  <si>
    <t>FOSSA SEPTICA PRE-MOLDADA CAP 10 PESSOAS</t>
  </si>
  <si>
    <t>FILTRO ANAEROBICO PRE-MOLDADO CAP 10 PES</t>
  </si>
  <si>
    <t>SUMIDOURO PRE-MOLDADO CAP 10 PESSOAS</t>
  </si>
  <si>
    <t>CONTAINER ESCRITORIO DE 6,0X2,4M C/ BANH</t>
  </si>
  <si>
    <t>UNM</t>
  </si>
  <si>
    <t>CONTAINER DEPOSITO MAT 6,0X2,4M C/ BANH</t>
  </si>
  <si>
    <t>CONTAINER DEPOSITO MAT 6,0X2,4M S/ BANH</t>
  </si>
  <si>
    <t>CONTAINER SANIT/VESTIARIO DE 6,0X2,4M</t>
  </si>
  <si>
    <t>MOBILIZACAO DE CONTAINER 6,0X2,4M</t>
  </si>
  <si>
    <t>DESMOBILIZACAO DE CONTAINER 6,0X2,4M</t>
  </si>
  <si>
    <t>BANHEIRO QUIMICO</t>
  </si>
  <si>
    <t>SANITARIO HIDRAULICO PORTATIL</t>
  </si>
  <si>
    <t>TRANSP MAT FORNEC CESAN DIST 51 A 100KM</t>
  </si>
  <si>
    <t>TK</t>
  </si>
  <si>
    <t>TRANSP MAT FORNEC CESAN DIST 101 A 200KM</t>
  </si>
  <si>
    <t>TRANSP MAT FORNEC CESAN DIST ACI 200KM</t>
  </si>
  <si>
    <t>GRUPO GERADOR ATE 20 KVA</t>
  </si>
  <si>
    <t>HRS</t>
  </si>
  <si>
    <t>MES</t>
  </si>
  <si>
    <t>GRUPO GERADOR DE 21 A 80 KVA</t>
  </si>
  <si>
    <t>GRUPO GERADOR DE 81 A 125 KVA</t>
  </si>
  <si>
    <t>GRUPO GERADOR DE 126 A 180 KVA</t>
  </si>
  <si>
    <t>MOB E DESMOB DE EQUIPAMENTOS &lt;=50KM</t>
  </si>
  <si>
    <t>MOB E DESMOB DE EQUIPAMENTOS &gt;50KM</t>
  </si>
  <si>
    <t>KM</t>
  </si>
  <si>
    <t>GRUPO - S02.010 - SERVIÇOS TÉCNICOS</t>
  </si>
  <si>
    <t>CADASTRO DE REDE AGUA OU ESGOTO</t>
  </si>
  <si>
    <t>CADASTRO DA OBRA CIVIL LOCALIZADA</t>
  </si>
  <si>
    <t>LOC NIV REDE COL/RECAL/EMISARIO/ADUTORA</t>
  </si>
  <si>
    <t>LOC NIV E ACOMP TOPOG REDES DIST AGUA</t>
  </si>
  <si>
    <t>ACOMP TOPOGRAFICO REDES COLETORAS ESGOTO</t>
  </si>
  <si>
    <t>ACOMP TOPOGR RECAL/EMISARIO/ADUTORA</t>
  </si>
  <si>
    <t>TESTE DE DEFORMACAO E DECLIVIDADE</t>
  </si>
  <si>
    <t>TESTE DE ESTANQUEIDADE</t>
  </si>
  <si>
    <t>LOCACAO OBRA COM EQUIPAMENTO TOPOGRAFICO</t>
  </si>
  <si>
    <t>LOCACAO OBRA SEM EQUIPAMENTO TOPOGRAFICO</t>
  </si>
  <si>
    <t>LOCACAO AREA COM EQUIPAMENTO TOPOGRAFICO</t>
  </si>
  <si>
    <t>EQUIPE TOPOGRAFICA OBRA POR MES</t>
  </si>
  <si>
    <t>EQUIPE TOPOGRAFICA OBRA POR DIA</t>
  </si>
  <si>
    <t>UND</t>
  </si>
  <si>
    <t>ENSAIO COMPRESSAO SIMPLES - CONTRAPROVA</t>
  </si>
  <si>
    <t>MARCO LOCALIZADOR DE DUTOS</t>
  </si>
  <si>
    <t>SINALIZACAO COM FITA SUBTERRANEA</t>
  </si>
  <si>
    <t>GRUPO - S03.010 - SERVIÇOS PRELIMINARES</t>
  </si>
  <si>
    <t>TAPUME VEDACAO DESCONTINUO COM TABUAS</t>
  </si>
  <si>
    <t>TAPUME PROT CHAPA COMPENS RESINADA 12MM</t>
  </si>
  <si>
    <t>TAPUME PROT TELHA MET E=0,50MM H=2,0M</t>
  </si>
  <si>
    <t>PASSADICOS COM PRANCHAS DE MADEIRA</t>
  </si>
  <si>
    <t>PASSADICOS COM CHAPAS DE ACO</t>
  </si>
  <si>
    <t>TELA DE PROTECAO FACHADA</t>
  </si>
  <si>
    <t>ESCORAMENTO DE MURO</t>
  </si>
  <si>
    <t>ESCORAMENTO DE ARVORES</t>
  </si>
  <si>
    <t>ESCORAMENTO DE POSTES</t>
  </si>
  <si>
    <t>ANDAIME TIPO BALANCIM LEVE</t>
  </si>
  <si>
    <t>ANDAIME FACHADEIRO (M2XMES)</t>
  </si>
  <si>
    <t>MONTAGEM/DESMONTAGEM ANDAIME FACHADEIRO</t>
  </si>
  <si>
    <t>TRANSP MANUAL MAT DIFIC ACESS ATE 500M</t>
  </si>
  <si>
    <t>TRANSP MANUAL MAT DIFIC ACESS ACIMA 500M</t>
  </si>
  <si>
    <t>TRANSPORTE MANUAL DE MATERIAIS</t>
  </si>
  <si>
    <t>TO</t>
  </si>
  <si>
    <t>CORTE DESTOC ARVORE DIAM DE 10,01 A 30CM</t>
  </si>
  <si>
    <t>CORTE DESTOC ARVORE DIAM MAIOR 30,0CM</t>
  </si>
  <si>
    <t>LIMPEZA DE AREA (VARREDURA)</t>
  </si>
  <si>
    <t>LIMPEZA DE RUA COM LAVAGEM</t>
  </si>
  <si>
    <t>LIMPEZA GERAL DA EDIFICACAO</t>
  </si>
  <si>
    <t>LIMPEZA MANUAL DE TERRENO</t>
  </si>
  <si>
    <t>LIMPEZA MANUAL TERRENO VEGETACAO DENSA</t>
  </si>
  <si>
    <t>LIMPEZA MECANICA DE TERRENO</t>
  </si>
  <si>
    <t>LIMPEZA ARMADURAS COM ESCOVA DE ACO</t>
  </si>
  <si>
    <t>LIMPEZA DE CONCRETO C/ HIDROJATEAMENTO</t>
  </si>
  <si>
    <t>LIMPEZA DE CALHAS</t>
  </si>
  <si>
    <t>LIMP MANUAL CANALETA DE AGUAS PLUVIAIS</t>
  </si>
  <si>
    <t>LIMPEZA PAREDES E FUNDO COM ESCOVACAO</t>
  </si>
  <si>
    <t>LIMPEZA E LAVAGEM COM BOMBA ALTA PRESSAO</t>
  </si>
  <si>
    <t>LIMPEZA MANUAL DE CAIXA</t>
  </si>
  <si>
    <t>LIMPEZA MANUAL DE POCOS VISITA</t>
  </si>
  <si>
    <t>LIMPEZA E DESOBSTRUCAO PV E CAIXA</t>
  </si>
  <si>
    <t>LIMPEZA E DESOBS REDES DN 100 A DN 400</t>
  </si>
  <si>
    <t>LIMPEZA E DESOB DE REDES COM RID-GID</t>
  </si>
  <si>
    <t>RETIRADA MAT LEITO FILTRANTE C/ REAPROV</t>
  </si>
  <si>
    <t>RASPAGEM/LIMP MECANICA TERRENO C/ TRATOR</t>
  </si>
  <si>
    <t>REGULARIZACAO E ACERTO MANUAL DO TERRENO</t>
  </si>
  <si>
    <t>REGULARIZACAO MECANICA DE TERRENO</t>
  </si>
  <si>
    <t>REMOCAO DE ENTULHO SEM CAMINHAO</t>
  </si>
  <si>
    <t>PODA MANUAL DE GRAMA INCLUSIVE BOTA FORA</t>
  </si>
  <si>
    <t>PODA MEC DE GRAMA INCLUSIVE BOTA FORA</t>
  </si>
  <si>
    <t>PLACA SINALIZACAO TRANSITO EM CAVALETE</t>
  </si>
  <si>
    <t>TELA TAPUME CONTINUO PARA SINALIZACAO</t>
  </si>
  <si>
    <t>CONES DE SINALIZACAO</t>
  </si>
  <si>
    <t>CONES DE SINALIZACAO COM SINALIZADOR</t>
  </si>
  <si>
    <t>BANDEROLA DE SINALIZACAO</t>
  </si>
  <si>
    <t>SINAL PARE E SIGA C/ PLACAS BLOQ E RADIO</t>
  </si>
  <si>
    <t>SINALIZACAO NOTURNA COM ENERGIA ELETRICA</t>
  </si>
  <si>
    <t>SINALIZACAO COM FAIXA DUPLA ZEBRADA</t>
  </si>
  <si>
    <t>APICOAMENTO MANUAL DE CONCRETO</t>
  </si>
  <si>
    <t>DEMOLICAO DE ALVEN LAJOTA/TIJOLO/BLOCO</t>
  </si>
  <si>
    <t>DEMOLICAO DE ALVENARIA DE COBOGO</t>
  </si>
  <si>
    <t>DEMOLICAO MANUAL CONCRETO ARMADO</t>
  </si>
  <si>
    <t>DEMOLICAO MECANICA CONCRETO ARMADO</t>
  </si>
  <si>
    <t>DEMOLICAO MANUAL CONCRETO SIMPLES/CICLOP</t>
  </si>
  <si>
    <t>DEMOLICAO MANUAL DE PISO EM CERAMICA</t>
  </si>
  <si>
    <t>DEMOLICAO MANUAL DE PISO EM GRANITO</t>
  </si>
  <si>
    <t>DEMOLICAO DE REVESTIMENTO EM CERAMICA</t>
  </si>
  <si>
    <t>RETIRADA DE BANCADA MARMORE/GRANITO</t>
  </si>
  <si>
    <t>RETIRADA DE BACIA/LAVATORIOS C/ REAPROV.</t>
  </si>
  <si>
    <t>RETIRADA COBERT CANALETE 49 OU 90 C/ REA</t>
  </si>
  <si>
    <t>RETIRADA COBERT TELHA FIBROCIM C/ REPROV</t>
  </si>
  <si>
    <t>RETIRADA DA ESTRUTURA MADEIRA DO TELHADO</t>
  </si>
  <si>
    <t>RETIRADA DE  MASSA UNICA/REBOCO/EMBOCO</t>
  </si>
  <si>
    <t>RETIRADA DE ARAME FARPADO DE CERCA</t>
  </si>
  <si>
    <t>RETIRADA DE CERCA EM TELA GALVANIZADA</t>
  </si>
  <si>
    <t>RETIRADA DE CERCA SEM REAPROVEITAMENTO</t>
  </si>
  <si>
    <t>RETIRADA DE DIVISORIAS COM REAPROVEITAM</t>
  </si>
  <si>
    <t>RETIR ESQUADRIA PORTA/JANELA C/ REAPRPV.</t>
  </si>
  <si>
    <t>RETIRADA DE FORRO EM PVC C/ REAPROVEITAM</t>
  </si>
  <si>
    <t>RETIRADA DE GUARDA CORPO</t>
  </si>
  <si>
    <t>REMOCAO DE PINTURA ESTRUTURA METALICA</t>
  </si>
  <si>
    <t>RETIRADA PONTO ELETRICOS, INC DISJUNTOR</t>
  </si>
  <si>
    <t>RETIRADA DE PORTAO COM REAPROVEITAMENTO</t>
  </si>
  <si>
    <t>RETIR RODAPE/DEGRAU/SOLEIRA/BANC GRANITO</t>
  </si>
  <si>
    <t>RETIRADA DE TELHA CERAMICA</t>
  </si>
  <si>
    <t>RETIRADA DE TORNEIRAS E REGISTROS</t>
  </si>
  <si>
    <t>RETIRADA PISO PAVIFLEX/PLACAS BORRACHA</t>
  </si>
  <si>
    <t>RETIRADA DE GRADES OU GRADIS</t>
  </si>
  <si>
    <t>DESATIVACAO E VEDACAO DE PONTO DE AGUA</t>
  </si>
  <si>
    <t>FURO EM ROCHA DN 32MM/50CM C/ ENCH GROUT</t>
  </si>
  <si>
    <t>FURO EM PAREDE CONCRETO 3/8" 15 A 20CM</t>
  </si>
  <si>
    <t>ABERTUR/FECHAM ALVENAR TUBO DN15A25MM</t>
  </si>
  <si>
    <t>ABERTUR/FECHAM ALVENAR TUBO DN32A50MM</t>
  </si>
  <si>
    <t>ABERTUR/FECHAM ALVENAR TUBO DN75 A 100MM</t>
  </si>
  <si>
    <t>CACAMBA ESTAC. P/ CARREG.MANUAL</t>
  </si>
  <si>
    <t>RETIRADA DE TAMPAS CHAPA ACO</t>
  </si>
  <si>
    <t>DEMOLICAO DE PISO CIMENTADO SOBRE LASTR</t>
  </si>
  <si>
    <t>CACAMBA ESTACIONARIA P/ RECEB. DE LODO</t>
  </si>
  <si>
    <t>RETIRADA MAT LEITO FILTRANTE S/ REAPROV</t>
  </si>
  <si>
    <t>ANDAIME TUBULAR P/ESTRUTURAS CONCRETO</t>
  </si>
  <si>
    <t>MONTAGEM/DESMONTAGEM ANDAIME TUBULAR</t>
  </si>
  <si>
    <t>LOCACAO ANDAIME METALICO TUBULAR (MXMES)</t>
  </si>
  <si>
    <t>PLACAS INDICATIVAS EM ACRILICO</t>
  </si>
  <si>
    <t>RETIRADA DE GUARDA CORPO C REAPROVEITAM</t>
  </si>
  <si>
    <t>GRUPO - S04.010 - MOVIMENTO DE TERRA</t>
  </si>
  <si>
    <t>ESCAVACAO MANUAL SOLO 1ªCAT PROF ATE 3M</t>
  </si>
  <si>
    <t>ESCAVACAO MANUAL SOLO 1ªCAT PROF ACI 3M</t>
  </si>
  <si>
    <t>ESCAVACAO MANUAL VALA ATE 1M SOLO MOLE</t>
  </si>
  <si>
    <t>ESCAVACAO MANUAL DE SOLO TURFOSO</t>
  </si>
  <si>
    <t>ESCAVACAO MANUAL SOLO 2ªCAT PROF ATE 3M</t>
  </si>
  <si>
    <t>ESCAVACAO MECAN SOLO 1ªCAT PROF ATE 3M</t>
  </si>
  <si>
    <t>ESCAVACAO MECAN SOLO 1ªCAT PROF ACI 3M</t>
  </si>
  <si>
    <t>ESCAVACAO MECANICA DE MATERIAL TURFOSO</t>
  </si>
  <si>
    <t>ESCAVACAO MECAN SOLO 2ªCAT PROF ATE 3M</t>
  </si>
  <si>
    <t>ESCAVACAO MECAN SOLO 2ªCAT PROF ACI 3M</t>
  </si>
  <si>
    <t>ESCAVACAO CAVA/VALA COM ARGAM EXPANSIVA</t>
  </si>
  <si>
    <t>ESC ROCHA MACICO OU AFLORADA C/ ARG EXPA</t>
  </si>
  <si>
    <t>ESCAVACAO MEC EM ROCHA S/ USO EXPLOSIVOS</t>
  </si>
  <si>
    <t>ESCAVACAO EM CAVA C/ USO EXPLOSIVOS</t>
  </si>
  <si>
    <t>ESCAVACAO MEC E REMOCAO DE SOLOS MOLES</t>
  </si>
  <si>
    <t>REGULARIZACAO DO FUNDO DE VALA COM AREIA</t>
  </si>
  <si>
    <t>REGULARIZACAO DO FUNDO DE CAVA C/ BRITA</t>
  </si>
  <si>
    <t>REGULARIZACAO DO FUNDO VALA</t>
  </si>
  <si>
    <t>REATERRO MAN SEM COMPACTACAO CONTROLADA</t>
  </si>
  <si>
    <t>REATERRO MEC SEM COMPACTACAO CONTROLADA</t>
  </si>
  <si>
    <t>REATERRO COM APILOAMENTO MANUAL</t>
  </si>
  <si>
    <t>REATERRO COM COMPACTACAO MECANICA</t>
  </si>
  <si>
    <t>REATERRO COM ADENSAMENTO HIDRAULICO</t>
  </si>
  <si>
    <t>ATERRO COM AREIA SEM COMPAC CONTROLADA</t>
  </si>
  <si>
    <t>ATERRO COM AREIA COM COMPAC MECANICA</t>
  </si>
  <si>
    <t>ATERRO COM AREIA COM ADENSAMENTO HIDR</t>
  </si>
  <si>
    <t>ATERRO COM ARGILA S/ COMPAC CONTROLADA</t>
  </si>
  <si>
    <t>ATERRO COM ARGILA C/ APILOAMENTO MANUAL</t>
  </si>
  <si>
    <t>ATERRO COM ARGILA C/ COMPAC MECANICA</t>
  </si>
  <si>
    <t>ATERRO COM ARGILA MECANIZADO 100% PN</t>
  </si>
  <si>
    <t>CORTE TERRENO NATURAL COM EQUIP MECANICO</t>
  </si>
  <si>
    <t>CORTE ATERRO COMPENS INCL COMPAC. 100%PN</t>
  </si>
  <si>
    <t>CORTE, CARGA, DESC E ESPALH MAT DIST 1,5</t>
  </si>
  <si>
    <t>CORTE E CARGA DE MATERIAL COM EQUIP MECA</t>
  </si>
  <si>
    <t>CARGA E DESCARGA QQ TIPO SOLO(BOTA FORA)</t>
  </si>
  <si>
    <t>CARGA E DESCARGA DE ROCHA (BOTA FORA)</t>
  </si>
  <si>
    <t>CARGA MAN E DESC DE ENTULHO EM CAMINHAO</t>
  </si>
  <si>
    <t>TRANSPORTE DE SOLOS PARA BOTA FORA</t>
  </si>
  <si>
    <t>MK</t>
  </si>
  <si>
    <t>TRANSPORTE DE MATERIAIS PARA ATERRO</t>
  </si>
  <si>
    <t>ESPALHAMENTO/REGUL DE MATERIAL ESCAVADO</t>
  </si>
  <si>
    <t>DRAGAGEM DE LAGOAS E VALAS</t>
  </si>
  <si>
    <t>BOTA-FORA DE MATERIAIS SEM USO CAMINHAO</t>
  </si>
  <si>
    <t>COMPAC MEC ATERRO ARGILOGO 100% PN</t>
  </si>
  <si>
    <t>RECOMPOSICAO DE CAVA COM BRITA 02</t>
  </si>
  <si>
    <t>RECOMPOSICAO DE CAVA COM SOLO BRITA</t>
  </si>
  <si>
    <t>GRUPO - S05.010 - ESCORAMENTO / CONTENÇÃO</t>
  </si>
  <si>
    <t>ESCORAMENTO METALICO TIPO GAIOLA</t>
  </si>
  <si>
    <t>ESCORAMENTO VALAS COM PRANCHA METALICA</t>
  </si>
  <si>
    <t>ESCORAMENTO CAVAS COM PRANCHA METALICA</t>
  </si>
  <si>
    <t>ENROCAMENTO COM PEDRA DE MAO</t>
  </si>
  <si>
    <t>ENSECADEIRA COM SACOS DE AREIA</t>
  </si>
  <si>
    <t>ENSECADEIRA SACOS E SOLO LOCAL</t>
  </si>
  <si>
    <t>ENSECADEIRA COM PRANCHAS DE MADEIRA</t>
  </si>
  <si>
    <t>DAMAS EM SOLO CIMENTO 6:1 (ESTRUTURANTE)</t>
  </si>
  <si>
    <t>DAMAS EM SOLO CIMENTO 12:1</t>
  </si>
  <si>
    <t>DAMAS CONTENCAO MADEIRA</t>
  </si>
  <si>
    <t>GABIAO TIPO COLCHAO H=0,30 ZN/AL+PVC</t>
  </si>
  <si>
    <t>MURO GABIAO TIPO CAIXA 2X1X1M ZN/AL</t>
  </si>
  <si>
    <t>RIP-RAP EM PLACAS CONCRETO ARMADO E=5CM</t>
  </si>
  <si>
    <t>INJECAO DE SOLO-CIMENTO 10:1</t>
  </si>
  <si>
    <t>SOLO CIMENTO 1:6 ENSACADO</t>
  </si>
  <si>
    <t>GRUPO - S06.010 - ESGOTAMENTO</t>
  </si>
  <si>
    <t>ESGOT C/ AUX DE CJ MOTO-BOMBA ATE 10M3/H</t>
  </si>
  <si>
    <t>ESGOT C/ AUX DE CJ MOTO-BOMBA ACI 10M3/H</t>
  </si>
  <si>
    <t>REBAI LENCOL FREATICO C/ PONT FILTRANTES</t>
  </si>
  <si>
    <t>GRUPO - S07.010 - FUNDACOES E ESTRUTURAS</t>
  </si>
  <si>
    <t>LASTRO DE AREIA MEDIA LAVADA</t>
  </si>
  <si>
    <t>LASTRO DE PO DE PEDRA</t>
  </si>
  <si>
    <t>LASTRO DE BRITA "0"</t>
  </si>
  <si>
    <t>LASTRO DE BRITA "1"</t>
  </si>
  <si>
    <t>LASTRO DE BRITA "2"</t>
  </si>
  <si>
    <t>LASTRO DE BRITA 3 A 4</t>
  </si>
  <si>
    <t>LASTRO DE PEDRA DE MAO</t>
  </si>
  <si>
    <t>TIJOLO CERAMICO PARA LEITO DE SECAGEM</t>
  </si>
  <si>
    <t>LASTRO DE CONCRETO MAGRO</t>
  </si>
  <si>
    <t>FORMA PLANA METALICA ESCO/DESF/CIMB</t>
  </si>
  <si>
    <t>FORMA CURVA METALICA ESCO/DESF/CIMB</t>
  </si>
  <si>
    <t>FORMA PLANA DE MADEIRA - PILAR/VIGA/PARE</t>
  </si>
  <si>
    <t>FORMA CURVA MADEIRA - PILAR/VIGA/PAREDE</t>
  </si>
  <si>
    <t>FORMA PLANA CHAPA 12MM-VIGA/PILAR/PAREDE</t>
  </si>
  <si>
    <t>FORMA PLANA CHAPA 12MM-LAJE</t>
  </si>
  <si>
    <t>FORMA CURVA CHAPA COMPENSADA PLAST 12MM</t>
  </si>
  <si>
    <t>CIMBRAMENTO DE MADEIRA PARA EDIFICACOES</t>
  </si>
  <si>
    <t>TAMPONAMENTO DE FURO DE FORMA METALICA</t>
  </si>
  <si>
    <t>ARMADURA CA-25</t>
  </si>
  <si>
    <t>ARMADURA CA-50</t>
  </si>
  <si>
    <t>ARMADURA CA-60</t>
  </si>
  <si>
    <t>CONCRETO FCK 100 KG/CM2, VIRADO NA OBRA</t>
  </si>
  <si>
    <t>CONCRETO FCK 150 KG/CM2, VIRADO NA OBRA</t>
  </si>
  <si>
    <t>CONCRETO FCK 200 KG/CM2, VIRADO NA OBRA</t>
  </si>
  <si>
    <t>CONCRETO FCK 250 KG/CM2, VIRADO NA OBRA</t>
  </si>
  <si>
    <t>CONCRETO USINADO FCK 150 KG/CM2</t>
  </si>
  <si>
    <t>CONCRETO USINADO FCK 200 KG/CM2</t>
  </si>
  <si>
    <t>CONCRETO USINADO FCK 250 KG/CM2</t>
  </si>
  <si>
    <t>CONCRETO USINADO FCK 300 KG/CM2</t>
  </si>
  <si>
    <t>CONCRETO USINADO FCK 350 KG/CM2</t>
  </si>
  <si>
    <t>CONCRETO USINADO FCK 400 KG/CM2</t>
  </si>
  <si>
    <t>CONCRETO USINADO FCK 200 KG/CM2 BOMBEADO</t>
  </si>
  <si>
    <t>CONCRETO USINADO FCK 250 KG/CM2 BOMBEADO</t>
  </si>
  <si>
    <t>CONCRETO USINADO FCK 300 KG/CM2 BOMBEADO</t>
  </si>
  <si>
    <t>CONCRETO USINADO FCK 350 KG/CM2 BOMBEADO</t>
  </si>
  <si>
    <t>CONCRETO USINADO FCK 400 KG/CM2 BOMBEADO</t>
  </si>
  <si>
    <t>CONCRETO CICLOPICO</t>
  </si>
  <si>
    <t>LAJE PRE-MOLDADA PARA FORRO SIMPLES</t>
  </si>
  <si>
    <t>LAJE PRE-MOLDADA SOBRECARGA 300KG/M2</t>
  </si>
  <si>
    <t>CRAVACAO DE ESTACAS COM TRILHO TR-57</t>
  </si>
  <si>
    <t>CRAVACAO DE ESTACAS COM TRILHO TR-68</t>
  </si>
  <si>
    <t>CRAVACAO DE ESTACA CONC DN 180MM 35 TON</t>
  </si>
  <si>
    <t>CRAVACAO DE ESTACA CONC DN 230MM 55 TON</t>
  </si>
  <si>
    <t>CRAVACAO ESTACA EUCALIPTO TRATADO 0,15M</t>
  </si>
  <si>
    <t>CRAV ESTACA PERFIL "I" BITOLA W 150X13</t>
  </si>
  <si>
    <t>CRAV ESTACA PERFIL "I" BITOLA W 200X35,9</t>
  </si>
  <si>
    <t>CRAV ESTACA PERFIL "I" BITOLA W 200X46,1</t>
  </si>
  <si>
    <t>PILAR 40X20CM REDE DN150 A 250-RIO</t>
  </si>
  <si>
    <t>PILAR 60X20CM REDE DN300 A 400-RIO</t>
  </si>
  <si>
    <t>PILAR 40X15CM REDE DN150 A 250-CORREGO</t>
  </si>
  <si>
    <t>PILAR 60X15CM REDE DN300 A 400-CORREGO</t>
  </si>
  <si>
    <t>BASE 80X60X40CM REDE DN150 A 400-RIO</t>
  </si>
  <si>
    <t>BASE 60X60X30CM REDE DN150 A 250-CORREGO</t>
  </si>
  <si>
    <t>BASE 80X60X30CM REDE DN300 A 400-CORREGO</t>
  </si>
  <si>
    <t>GRUPO - S08.010 - DISPOSITIVOS ESPECIAIS - CAIXAS E POÇOS DE VISITA</t>
  </si>
  <si>
    <t>PV-ANEL CONCR DN 600 PROF ATE 1,25M</t>
  </si>
  <si>
    <t>PV-ANEL CONCR DN 1000 PROF DE1,26A1,75M</t>
  </si>
  <si>
    <t>PV-ANEL CONCR DN 1000 PROF DE1,76A2,25M</t>
  </si>
  <si>
    <t>PV-ANEL CONCR DN 1000 PROF DE2,26A2,75M</t>
  </si>
  <si>
    <t>PV-ANEL CONCR DN 1200 PROF DE2,76A3,25M</t>
  </si>
  <si>
    <t>PV-ANEL CONCR DN 1200 PROF DE3,26A3,75M</t>
  </si>
  <si>
    <t>PV-ANEL CONCR DN 1200 PROF DE3,76A4,25M</t>
  </si>
  <si>
    <t>PV-ANEL CONCR DN 1200 PROF DE4,26A4,75M</t>
  </si>
  <si>
    <t>PV-ANEL CONCR DN 1200 PROF DE4,76A5,25M</t>
  </si>
  <si>
    <t>PV-ANEL CONCR DN 1200 PROF DE5,26A5,75M</t>
  </si>
  <si>
    <t>PV-ANEL CONCR DN 1200 PROF DE5,76A6,25M</t>
  </si>
  <si>
    <t>PV DN600 BEIRA RIO PROF ATE 1,25M-ENTER</t>
  </si>
  <si>
    <t>PV DN600 BEIRA RIO PROF 1,26A1,75M-ENTER</t>
  </si>
  <si>
    <t>PV DN600 BEIRA RIO PROF 1,76A2,25M-ENTER</t>
  </si>
  <si>
    <t>PV DN600 BEIRA RIO PROF 2,26A2,75M-ENTER</t>
  </si>
  <si>
    <t>PV DN800 BEIRA RIO PROF ATE 1,25M-ENTER</t>
  </si>
  <si>
    <t>PV DN800 BEIRA RIO PROF 1,26A1,75M-ENTER</t>
  </si>
  <si>
    <t>PV DN800 BEIRA RIO PROF 1,76A2,25M-ENTER</t>
  </si>
  <si>
    <t>PV DN800 BEIRA RIO PROF 2,26A2,75M-ENTER</t>
  </si>
  <si>
    <t>PV DN800 BEIRA RIO PROF 2,76A3,25M-ENTER</t>
  </si>
  <si>
    <t>PV DN800 BEIRA RIO PROF 3,26A3,75M-ENTER</t>
  </si>
  <si>
    <t>PV DN600 BEIRA RIO PROF ATE 1,25M-AEREO</t>
  </si>
  <si>
    <t>PV DN600 BEIRA RIO PROF 1,26A1,75M-AEREO</t>
  </si>
  <si>
    <t>PV DN800 BEIRA RIO PROF ATE 1,25M-AEREO</t>
  </si>
  <si>
    <t>PV DN800 BEIRA RIO PROF 1,26A1,75M-AEREO</t>
  </si>
  <si>
    <t>PV DN800 BEIRA RIO PROF 1,76A2,25M-AEREO</t>
  </si>
  <si>
    <t>PV POLIET DN 800 PROF ATE 1,25M</t>
  </si>
  <si>
    <t>PV POLIET DN 800 PROF DE 1,26 A 1,75M</t>
  </si>
  <si>
    <t>PV POLIET DN 800 PROF DE 1,76 A 2,25M</t>
  </si>
  <si>
    <t>PV POLIET DN 1000 PROF DE 2,26 A 2,75M</t>
  </si>
  <si>
    <t>PV POLIET DN 1000 PROF DE 2,76 A 3,25M</t>
  </si>
  <si>
    <t>PV POLIET DN 1000 PROF DE 3,26 A 3,75M</t>
  </si>
  <si>
    <t>PV POLIET DN 1000 PROF DE 3,76 A 4,25M</t>
  </si>
  <si>
    <t>GRUPO - S09.010 - FECHAMENTO</t>
  </si>
  <si>
    <t>ALVENARIA DE TIJOLO MACICO, E=10CM</t>
  </si>
  <si>
    <t>ALVENARIA DE TIJOLO MACICO, E=20CM</t>
  </si>
  <si>
    <t>ALVENARIA DE LAJOTA FURADA E=10CM</t>
  </si>
  <si>
    <t>ALVENARIA DE LAJOTA FURADA E=20CM</t>
  </si>
  <si>
    <t>ALVENARIA BLOCO CONCRETO E=9CM</t>
  </si>
  <si>
    <t>ALVENARIA BLOCO CONCRETO E=14CM</t>
  </si>
  <si>
    <t>ALVENARIA BLOCO CONCRETO E=19CM</t>
  </si>
  <si>
    <t>ALVENARIA BLOCO CONCRETO E=9CM APARENTE</t>
  </si>
  <si>
    <t>ALVENARIA BLOCO CONCRETO E=14CM APARENTE</t>
  </si>
  <si>
    <t>ALVENARIA BLOCO CONCRETO E=19CM APARENTE</t>
  </si>
  <si>
    <t>ALVENARIA BLOCO CONCR E=14CM ESTRUTURAL</t>
  </si>
  <si>
    <t>ALVENARIA BLOCO CONCR E=19CM ESTRUTURAL</t>
  </si>
  <si>
    <t>ALVENARIA BLOCO CONCR E=14CM ESTRUT/APAR</t>
  </si>
  <si>
    <t>ALVENARIA BLOCO CONCR E=19CM ESTRUT/APAR</t>
  </si>
  <si>
    <t>ALVENAR BL CONCR U E=14CM ARM/CONC/AMAR</t>
  </si>
  <si>
    <t>ALVENAR BL CONCR U E=19CM ARM/CONC/AMAR</t>
  </si>
  <si>
    <t>ALVENARIA ELEMENTO VAZADO CERAMICO E=7CM</t>
  </si>
  <si>
    <t>ALVENARIA ELEMENTO VAZADO CONCR E=10CM</t>
  </si>
  <si>
    <t>ALVENARIA DE PEDRA</t>
  </si>
  <si>
    <t>GUARDA CORPO PRFV 2"X2"  PADRAO A2.3</t>
  </si>
  <si>
    <t>GUARDA-CORPO GALV 1.1/2"  PAD A2.2 S/TEL</t>
  </si>
  <si>
    <t>GUARDA-CORPO GALV 1.1/2"  PAD A2.2 C/TEL</t>
  </si>
  <si>
    <t>CORRIMAO PRFV 2"X2" PADRAO A2.3</t>
  </si>
  <si>
    <t>CORRIMAO ACO GALV. 1.1/2", PAD A2.4</t>
  </si>
  <si>
    <t>FORRO EM GESSO LISO</t>
  </si>
  <si>
    <t>FORRO EM REGUAS DE PVC</t>
  </si>
  <si>
    <t>LINHA DE SOMBRA PARA FORRO DE GESSO</t>
  </si>
  <si>
    <t>GRUPO - S10.010 - PISOS E REVESTIMENTOS</t>
  </si>
  <si>
    <t>PISO CERAMICO PEI-5 TIPO "A"</t>
  </si>
  <si>
    <t>REVESTIMENTO CERAMICO PEI-3 TIPO "A"</t>
  </si>
  <si>
    <t>PISO LADRILHO HIDRAULICO 20X20CM</t>
  </si>
  <si>
    <t>PLACAS CONCR. ARMADO E=8,0CM 50X50CM-VIA</t>
  </si>
  <si>
    <t>PLACAS CONCR ARMADO E=4,0CM 40X40CM-JARD</t>
  </si>
  <si>
    <t>PISO ALTA RESIST C/ JUNTA E AGREGADO 8MM</t>
  </si>
  <si>
    <t>PISO CIMENTADO E=2,0CM SOB/ LASTRO 8,0CM</t>
  </si>
  <si>
    <t>RODAPE CERAMICO PEI-5 TIPO "A"</t>
  </si>
  <si>
    <t>RODAPE DE MADEIRA MACICA H=7,0CM</t>
  </si>
  <si>
    <t>SOLEIRA, RODAPE E PEITORIL GRANITO E=2CM</t>
  </si>
  <si>
    <t>REGUL BASE DE PISO C/ ARGAM 1:3, E=3CM</t>
  </si>
  <si>
    <t>EMBOCO ARGAMASSA CIMENTO/CAL/AREIA 1:2:9</t>
  </si>
  <si>
    <t>EMBOCO ARGAMASSA CIMENTO/AREIA 1:3</t>
  </si>
  <si>
    <t>REBOCO COMUM ARGAMASSA CIMENTO/AREIA 1:3</t>
  </si>
  <si>
    <t>REBOCO PAULISTA ARGAM CIMENTO/AREIA 1:3</t>
  </si>
  <si>
    <t>REBOCO PAULISTA TETO/PLATIB TRAÇO 1:2:9</t>
  </si>
  <si>
    <t>CALAFETO ARGAMASSA CIMENTO/AREIA 1:3</t>
  </si>
  <si>
    <t>CHAPISCO INT/EXT ARGAM CIMENTO/AREIA 1:3</t>
  </si>
  <si>
    <t>CHAPISCO TETO/PLATIB ARG CIMEN/AREIA 1:3</t>
  </si>
  <si>
    <t>CHAPISCO ACABAM ARGAM CIMENTO/AREIA 1:3</t>
  </si>
  <si>
    <t>EMASSAMENTO ESQUADRIAS MADEIRA 2 DEMAOS</t>
  </si>
  <si>
    <t>EMASSAM PAREDE/TETO MASSA PVA 2 DEMAOS</t>
  </si>
  <si>
    <t>EMASSAM PAREDE/TETO MASSA ACRIL 2 DEMAOS</t>
  </si>
  <si>
    <t>PINTURA CAL PAREDE EXT/MEIO FIO 1 DEMAO</t>
  </si>
  <si>
    <t>PINTURA PVA LATEX  PAREDE/TETO 2 DEMAOS</t>
  </si>
  <si>
    <t>PINTURA PVA LATEX  PAREDE/TETO 3 DEMAOS</t>
  </si>
  <si>
    <t>PINTURA ACRILICA SOBRE CHAPISCO 2 DEMAOS</t>
  </si>
  <si>
    <t>PINTURA LATEX SOBRE CHAPISCO 2 DEMAOS</t>
  </si>
  <si>
    <t>PINTURA TEXTURA ACRILICA FINA</t>
  </si>
  <si>
    <t>PINTURA TEXTURA ACRILICA GROSSA</t>
  </si>
  <si>
    <t>PINTURA ESMALTE SINTETICO ACO 2 DEMAOS</t>
  </si>
  <si>
    <t>PINTURA ESMALTE SINTET TUBUL 2 DEMAOS</t>
  </si>
  <si>
    <t>PINT ESMALTE SINT PAREDE/TETO 2 DEMAOS</t>
  </si>
  <si>
    <t>PINT ESMALTE SINT PAREDE/TETO 3 DEMAOS</t>
  </si>
  <si>
    <t>PINTURA ESMALTE SINTET MADEIRA 2 DEMAOS</t>
  </si>
  <si>
    <t>PINTURA ACRILICA PAREDE/TETO 2 DEMAOS</t>
  </si>
  <si>
    <t>PINTURA ACRILICA PAREDE/TETO 3 DEMAOS</t>
  </si>
  <si>
    <t>PINTURA EM VERNIZ ACRILICO 2 DEMAOS</t>
  </si>
  <si>
    <t>PINTURA EPOXI PAREDES 2 DEMAOS</t>
  </si>
  <si>
    <t>PINT ANTICORROSIVA ZARCAO FERRO 2 DEMAOS</t>
  </si>
  <si>
    <t>PINTURA ACRILICA PARA PISO 2 DEMAOS</t>
  </si>
  <si>
    <t>PINTURA COM NATA DE CIMENTO</t>
  </si>
  <si>
    <t>BANCADA DE APOIO GRANITO CINZA E=2,0CM</t>
  </si>
  <si>
    <t>SELADOR ACRILICO PAREDE/TETO</t>
  </si>
  <si>
    <t>POLIURETANO ACRIL ESTR METAL DUAS DEMAOS</t>
  </si>
  <si>
    <t>REBOCO IMPERME C/ ARGAMASSA TIXOTROPICA</t>
  </si>
  <si>
    <t>PINTURA EM VERNIZ REDUTOR EPOXI 2 DEMAOS</t>
  </si>
  <si>
    <t>GRUPO - S11.010 - IMPERMEABILIZAÇÃO</t>
  </si>
  <si>
    <t>ADITIVO IMPERMEABILIZANTE SIKA 1 OU SIMI</t>
  </si>
  <si>
    <t>ADIT ACELER PEGA/ENDURECIM SIKA 3 OU SIM</t>
  </si>
  <si>
    <t>ADESIVO BASE POLIMERO SIKAFIX OU SIMILAR</t>
  </si>
  <si>
    <t>ARGAMASSA FLUIDA SIKAGROUT250 OU SIMILAR</t>
  </si>
  <si>
    <t>SIKA TOP 108 OU SIMILAR 2 DEMAOS</t>
  </si>
  <si>
    <t>IGOLFLEX OU SIMILAR 2 DEMAOS</t>
  </si>
  <si>
    <t>IGOLFLEX OU SIMILAR 3 DEMAOS</t>
  </si>
  <si>
    <t>IGOLFLEX BRANCO OU SIMILAR 2 DEMAOS</t>
  </si>
  <si>
    <t>IGOLFLEX BRANCO OU SIMILAR 3 DEMAOS</t>
  </si>
  <si>
    <t>IGOL 2 OU SIMILAR 2 DEMAOS</t>
  </si>
  <si>
    <t>SIKA TOP 107 OU SIMILAR 1 DEMAO</t>
  </si>
  <si>
    <t>SIKA TOP 107 OU SIMILAR 2 DEMAOS</t>
  </si>
  <si>
    <t>SIKA TOP 107 OU SIMILAR 3 DEMAOS</t>
  </si>
  <si>
    <t>SIKA TOP FLEX OU SIMILAR 1 DEMAO</t>
  </si>
  <si>
    <t>SIKA TOP FLEX OU SIMILAR 2 DEMAOS</t>
  </si>
  <si>
    <t>SIKA TOP FLEX OU SIMILAR 3 DEMAOS</t>
  </si>
  <si>
    <t>SIKAGARD 62 OU SIMILAR</t>
  </si>
  <si>
    <t>MANTA ASFALTICA E=4MM ESTRUTURADA</t>
  </si>
  <si>
    <t>REJUNTE MASTIQUE 2X1 - SIKAFLEX OU SIMIL</t>
  </si>
  <si>
    <t>PINTURA EPOXI ALCATRAO 3 DEMAOS</t>
  </si>
  <si>
    <t>TECIDO DE POLIESTER 1 CAMADA</t>
  </si>
  <si>
    <t>ISOPOR COM E=2,5CM</t>
  </si>
  <si>
    <t>ISOPOR COM E=1,0CM</t>
  </si>
  <si>
    <t>JUNTA DILAT ELAST CONCR FUNGENBAND O-22</t>
  </si>
  <si>
    <t>REVEST SIKA TOP 122 OU SIMILAR E=20MM</t>
  </si>
  <si>
    <t>GEOGRELHA DE POLIESTER RESISTENCIA 200KN</t>
  </si>
  <si>
    <t>MANTA GEOTEXTIL POLIESTER 10KN/M</t>
  </si>
  <si>
    <t>GRUPO - S12.010 - ESQUADRIAS E VIDROS</t>
  </si>
  <si>
    <t>PORTA MADEIRA PRANCHETA, COMPLETA</t>
  </si>
  <si>
    <t>PORTA DE MADEIRA ALMOFADA, COMPLETA</t>
  </si>
  <si>
    <t>PORTA ALUMINIO DE ABRIR/CORRER, COMPLETA</t>
  </si>
  <si>
    <t>JANELA/BASCULA ALUM ABRIR/CORRER, COMPL</t>
  </si>
  <si>
    <t>VIDRO LISO TRANSPARENTE E=4MM</t>
  </si>
  <si>
    <t>DIVISORIA GRANITO CINZA POLIDO DUAS FACE</t>
  </si>
  <si>
    <t>ESPELHO DE CRISTAL E=4MM</t>
  </si>
  <si>
    <t>GRUPO - S13.010 - COBERTURA</t>
  </si>
  <si>
    <t>COBERT TELHAS FIBR OND E=6MM, C/ MADEIR</t>
  </si>
  <si>
    <t>COBERT TELHAS FIBR OND E=6MM, S/ MADEIR</t>
  </si>
  <si>
    <t>COBERT TELHAS FIBR OND E=8MM, C/ MADEIR</t>
  </si>
  <si>
    <t>COBERT TELHAS FIBR OND E=8MM, S/ MADEIR</t>
  </si>
  <si>
    <t>COBERTURA TELHAS CANALETE 49, C/ MADEIR</t>
  </si>
  <si>
    <t>COBERTURA TELHAS CANALETE 49, S/ MADEIR</t>
  </si>
  <si>
    <t>COBERTURA TELHAS CANALETE 90, C/ MADEIR</t>
  </si>
  <si>
    <t>COBERTURA TELHAS CANALETE 90 S MADEIRAM</t>
  </si>
  <si>
    <t>COBERT TELHAS ALUMINIO ONDULADA E=5,0MM</t>
  </si>
  <si>
    <t>COBERT TELHAS CERAMICA FRANCESA, C/MADEI</t>
  </si>
  <si>
    <t>COBERT TELHAS CERAMICA COLONIAL, C/MADEI</t>
  </si>
  <si>
    <t>COBERT TELHAS TRANSL TRAP, ESTRU METAL</t>
  </si>
  <si>
    <t>CUMEEIRA UNIVERSAL DE FIBROCIMENTO</t>
  </si>
  <si>
    <t>RUFO EM ALUMINIO ESP=0,5MM LARGURA 40CM</t>
  </si>
  <si>
    <t>CALHA EM PVC L=20CM COM SUPORTE</t>
  </si>
  <si>
    <t>GRUPO -  S14.010 - INSTALAÇÕES HIDROSSANITÁRIAS</t>
  </si>
  <si>
    <t>BACIA SANITARIA LOUCA CAIXA ACOPLADA</t>
  </si>
  <si>
    <t>BACIA SANITARIA LOUCA CONVENCIONAL</t>
  </si>
  <si>
    <t>BACIA SANITARIA LOUCA CONVENCIONAL PCD</t>
  </si>
  <si>
    <t>MICTORIO LOUCA SIFONADO</t>
  </si>
  <si>
    <t>LAVATORIO LOUCA COM COLUNA</t>
  </si>
  <si>
    <t>LAVATORIO LOUCA COM COLUNA SUSPENSA PCD</t>
  </si>
  <si>
    <t>LAVATORIO LOUCA SEM COLUNA SUSPENSO</t>
  </si>
  <si>
    <t>CUBA LOUCA DE EMBUTIR</t>
  </si>
  <si>
    <t>CUBA ACO INOX DE EMBUTIR</t>
  </si>
  <si>
    <t>TANQUE LOUCA SUSPENSO SEM COLUNA</t>
  </si>
  <si>
    <t>CHUVEIRO PLASTICO BRANCO ELETRICO</t>
  </si>
  <si>
    <t>CHUVEIRO PLASTICO BRANCO COMUM</t>
  </si>
  <si>
    <t>DUCHA HIGIENICA METAL CROMADO</t>
  </si>
  <si>
    <t>TORNEIRA BANCADA METAL MANUAL LAVATORIO</t>
  </si>
  <si>
    <t>TORNEIRA BANCADA METAL AUTOMAT LAVATORIO</t>
  </si>
  <si>
    <t>TORNEIRA BANCADA METAL MANUAL PIA COZINH</t>
  </si>
  <si>
    <t>TORNEIRA PVC MANUAL USO GERAL</t>
  </si>
  <si>
    <t>CABIDE METAL CROMADO UM GANCHO</t>
  </si>
  <si>
    <t>PAPELEIRA METAL CROMADO</t>
  </si>
  <si>
    <t>PAPELEIRA PLASTICA PAPEL HIGIENICO ROLAO</t>
  </si>
  <si>
    <t>TOALHEIRO PLASTICO PAPEL TOALHA</t>
  </si>
  <si>
    <t>SABONETEIRA PLASTICA TIPO DISPENSER</t>
  </si>
  <si>
    <t>RALO SECO PVC 100X53X40MM QUADRADO</t>
  </si>
  <si>
    <t>RALO SINFONADO PVC 100X40MM CILINDRICO</t>
  </si>
  <si>
    <t>CAIXA SINFONADA PVC 100X100X50MM REDONDA</t>
  </si>
  <si>
    <t>CAIXA DESCARGA EXTERNA PLASTICA COMPLETA</t>
  </si>
  <si>
    <t>CAIXA GORDURA PRE-MOLDADA 40X40X40CM</t>
  </si>
  <si>
    <t>CAIXA PASSAGEM PRE-MOLDADA 40X40X40CM</t>
  </si>
  <si>
    <t>CAIXA DAGUA FIBRA VIDRO 500L COMPLETA</t>
  </si>
  <si>
    <t>CAIXA DAGUA FIBRA VIDRO 1000L COMPLETA</t>
  </si>
  <si>
    <t>PONTO AGUA FRIA</t>
  </si>
  <si>
    <t>PONTO DRENO AR-CONDICIONADO</t>
  </si>
  <si>
    <t>PONTO REGISTRO DE PRESSAO</t>
  </si>
  <si>
    <t>PONTO REGISTRO DE GAVETA 3/4"</t>
  </si>
  <si>
    <t>PONTO REGISTRO DE GAVETA 1/2"</t>
  </si>
  <si>
    <t>PONTO VALVULA DESCARGA MICTORIO</t>
  </si>
  <si>
    <t>PONTO VALVULA DESCARGA BACIA SANITARIA</t>
  </si>
  <si>
    <t>PONTO VALVULA DESCARGA BACIA SANITAR PCD</t>
  </si>
  <si>
    <t>PONTO ESGOTO PRIMARIO</t>
  </si>
  <si>
    <t>PONTO ESGOTO SECUNDARIO</t>
  </si>
  <si>
    <t>PONTO VENTILACAO ESGOTO</t>
  </si>
  <si>
    <t>TANQUE PRE-MOLDADO DE CONCRETO</t>
  </si>
  <si>
    <t>TUBO PVC SOLD AGUA 20MM, INC CONEXOES</t>
  </si>
  <si>
    <t>TUBO PVC SOLD AGUA 25MM, INC CONEXOES</t>
  </si>
  <si>
    <t>TUBO PVC SOLD AGUA 32MM, INC CONEXOES</t>
  </si>
  <si>
    <t>TUBO PVC SOLD AGUA 50MM, INC CONEXOES</t>
  </si>
  <si>
    <t>TUBO PVC SOLD ESGOTO 40MM, INC CONEXOES</t>
  </si>
  <si>
    <t>TUBO PVC SOLD ESGOTO 50MM, INC CONEXOES</t>
  </si>
  <si>
    <t>TUBO PVC SOLD ESGOTO 75MM, INC CONEXOES</t>
  </si>
  <si>
    <t>TUBO PVC SOLD ESGOTO 100MM, INC CONEXOES</t>
  </si>
  <si>
    <t>TUBO PVC SOLD ESGOTO 200MM, INC CONEXOES</t>
  </si>
  <si>
    <t>REGISTRO DE GAVETA BRUTO DN 25 MM (1")</t>
  </si>
  <si>
    <t>GRUPO -  S15.010 - INSTALAÇÕES ELÉTRICAS/TELEFONIA/CABEAMENTO</t>
  </si>
  <si>
    <t>PONTO ILUMINACAO APARENTE TETO</t>
  </si>
  <si>
    <t>PONTO ILUMINACAO EMBUTIDO PAREDE</t>
  </si>
  <si>
    <t>PONTO INTERRUPTOR SIMPLES EMBUT 1TECLA</t>
  </si>
  <si>
    <t>PONTO INTERRUPTOR SIMPLES EMBUT 2TECLAS</t>
  </si>
  <si>
    <t>PONTO INTERRUPTOR SIMPLES EMBUT 3TECLAS</t>
  </si>
  <si>
    <t>PONTO TOMADA EMBUTIDO 2P+T 10A/250V</t>
  </si>
  <si>
    <t>PONTO TOMADA EMBUTIDO 2P+T 20A/250V</t>
  </si>
  <si>
    <t>PONTO TOMADA EMBUTIDO 3P+T 30A/440V</t>
  </si>
  <si>
    <t>PONTO TOMADA PISO EMBUTID 2P+T 10A/250V</t>
  </si>
  <si>
    <t>PONTO TOMADA CHUVEIRO ELETRICO EMBUTIDO</t>
  </si>
  <si>
    <t>PONTO TOMADA AR CONDICIONADO EMBUTIDO</t>
  </si>
  <si>
    <t>PONTO TOMADA DE TELEFONE RJ11 EMBUTIDO</t>
  </si>
  <si>
    <t>PONTO ANTENA DE TV EMBUTIDO</t>
  </si>
  <si>
    <t>CAIXA PASSAGEM ALV ELET 500X500MM DT-103</t>
  </si>
  <si>
    <t>CAIXA PASSAGEM ALV ELET 300X300MM DT-104</t>
  </si>
  <si>
    <t>POSTE ILUM C/LUMINARIA DECORATIVA DT-118</t>
  </si>
  <si>
    <t>GRUPO -  16.010 - INSTALAÇÕES ELETROMECÂNICAS</t>
  </si>
  <si>
    <t>MONT E ASSENT CJ MOTOBOMBA POT ATE 10CV</t>
  </si>
  <si>
    <t>MONT E ASSENT CJ MOTOBOMBA POT 10A20CV</t>
  </si>
  <si>
    <t>MONT E ASSENT CJ MOTOBOMBA POT 20A30CV</t>
  </si>
  <si>
    <t>MONT E ASSENT CJ MOTOBOMBA POT 30A50CV</t>
  </si>
  <si>
    <t>MONT E ASSENT CJ MOTOBOMBA POT 50A100CV</t>
  </si>
  <si>
    <t>MONT E ASSENT CJ MOTOBOMBA POT 100A300CV</t>
  </si>
  <si>
    <t>MONT E ASSENT CJ MOTOBOMBA POT 300A500CV</t>
  </si>
  <si>
    <t>MONT E ASSENT CJ MOTOBOMBA POT &gt;500CV</t>
  </si>
  <si>
    <t>MONT E INST QUADRO COMANDO POT ATE 10CV</t>
  </si>
  <si>
    <t>MONT E INST QUADRO COMANDO POT 10A20CV</t>
  </si>
  <si>
    <t>MONT E INST QUADRO COMANDO POT 20A30CV</t>
  </si>
  <si>
    <t>MONT E INST QUADRO COMANDO POT 30A50CV</t>
  </si>
  <si>
    <t>MONT E INST QUADRO COMANDO POT 50A100CV</t>
  </si>
  <si>
    <t>MONT E INST QUADRO COMANDO POT 100A300CV</t>
  </si>
  <si>
    <t>MONT E INST QUADRO COMANDO POT 300A500CV</t>
  </si>
  <si>
    <t>MONT E INST QUADRO COMANDO POT &gt; 500CV</t>
  </si>
  <si>
    <t>ESTRUTURA EM MADEIRA DE LEI</t>
  </si>
  <si>
    <t>COMPORTA STOPLOG FIBRA VIDRO E=3MM</t>
  </si>
  <si>
    <t>COMPORTA STOPLOG FIBRA VIDRO E=5MM</t>
  </si>
  <si>
    <t>COMPORTA STOPLOG FIBRA VIDRO E=6MM</t>
  </si>
  <si>
    <t>COMPORTA STOPLOG FIBRA VIDRO E=7MM</t>
  </si>
  <si>
    <t>COMPORTA STOPLOG FIBRA VIDRO E=10MM</t>
  </si>
  <si>
    <t>COMPORTA STOPLOG FIBRA VIDRO E=15MM</t>
  </si>
  <si>
    <t>COMPORTA STOPLOG FIBRA VIDRO E=20MM</t>
  </si>
  <si>
    <t>CHICANA FIBRA VIDRO E=3MM</t>
  </si>
  <si>
    <t>CHICANA FIBRA VIDRO E=5MM</t>
  </si>
  <si>
    <t>CHICANA FIBRA VIDRO E=6MM</t>
  </si>
  <si>
    <t>CHICANA FIBRA VIDRO E=7MM</t>
  </si>
  <si>
    <t>CHICANA FIBRA VIDRO E=10MM</t>
  </si>
  <si>
    <t>CHICANA FIBRA VIDRO E=15MM</t>
  </si>
  <si>
    <t>CHICANA FIBRA VIDRO E=20MM</t>
  </si>
  <si>
    <t>CALHA PARSHALL PADRAO FIBRA VIDRO W=3"</t>
  </si>
  <si>
    <t>CALHA PARSHALL PADRAO FIBRA VIDRO W=6"</t>
  </si>
  <si>
    <t>CALHA PARSHALL PADRAO FIBRA VIDRO W=9"</t>
  </si>
  <si>
    <t>CALHA PARSHALL PADRAO FIBRA VIDRO W=12"</t>
  </si>
  <si>
    <t>CALHA PARSHALL PADRAO FIBRA VIDRO W=18"</t>
  </si>
  <si>
    <t>CALHA PARSHALL PADRAO FIBRA VIDRO W=24"</t>
  </si>
  <si>
    <t>TAMPA FIBRA VIDRO E=6MM</t>
  </si>
  <si>
    <t>GRUPO -  S17.010 - ASSENTAMENTO</t>
  </si>
  <si>
    <t>ASSENTAMENTO TUBO FOFO JE DN 50</t>
  </si>
  <si>
    <t>ASSENTAMENTO TUBO FOFO JE DN 80</t>
  </si>
  <si>
    <t>ASSENTAMENTO TUBO FOFO JE DN 100</t>
  </si>
  <si>
    <t>ASSENTAMENTO TUBO FOFO JE DN 150</t>
  </si>
  <si>
    <t>ASSENTAMENTO TUBO FOFO JE DN 200</t>
  </si>
  <si>
    <t>ASSENTAMENTO TUBO FOFO JE DN 250</t>
  </si>
  <si>
    <t>ASSENTAMENTO TUBO FOFO JE DN 300</t>
  </si>
  <si>
    <t>ASSENTAMENTO TUBO FOFO JE DN 350</t>
  </si>
  <si>
    <t>ASSENTAMENTO TUBO FOFO JE DN 400</t>
  </si>
  <si>
    <t>ASSENTAMENTO TUBO FOFO JE DN 450</t>
  </si>
  <si>
    <t>ASSENTAMENTO TUBO FOFO JE DN 500</t>
  </si>
  <si>
    <t>ASSENTAMENTO TUBO FOFO JE DN 600</t>
  </si>
  <si>
    <t>ASSENTAMENTO TUBO FOFO JE DN 700</t>
  </si>
  <si>
    <t>ASSENTAMENTO TUBO FOFO JE DN 800</t>
  </si>
  <si>
    <t>ASSENTAMENTO TUBO FOFO JE DN 900</t>
  </si>
  <si>
    <t>ASSENTAMENTO TUBO FOFO JE DN 1000</t>
  </si>
  <si>
    <t>ASSENTAMENTO TUBO FOFO JE DN 1200</t>
  </si>
  <si>
    <t>ASSENTAMENTO TUBO PVC PBA DN 50</t>
  </si>
  <si>
    <t>ASSENTAMENTO TUBO PVC PBA DN 75</t>
  </si>
  <si>
    <t>ASSENTAMENTO TUBO PVC PBA DN 100</t>
  </si>
  <si>
    <t>ASSENTAMENTO TUBO PVC EB-644 DN 100</t>
  </si>
  <si>
    <t>ASSENTAMENTO TUBO PVC EB-644 DN 150</t>
  </si>
  <si>
    <t>ASSENTAMENTO TUBO PVC EB-644 DN 200</t>
  </si>
  <si>
    <t>ASSENTAMENTO TUBO PVC EB-644 DN 250</t>
  </si>
  <si>
    <t>ASSENTAMENTO TUBO PVC EB-644 DN 300</t>
  </si>
  <si>
    <t>ASSENTAMENTO TUBO PVC EB-644 DN 350</t>
  </si>
  <si>
    <t>ASSENTAMENTO TUBO PVC EB-644 DN 400</t>
  </si>
  <si>
    <t>ASSENTAMENTO TUBO PVC DEFOFO DN 100</t>
  </si>
  <si>
    <t>ASSENTAMENTO TUBO PVC DEFOFO DN 150</t>
  </si>
  <si>
    <t>ASSENTAMENTO TUBO PVC DEFOFO DN 200</t>
  </si>
  <si>
    <t>ASSENTAMENTO TUBO PVC DEFOFO DN 250</t>
  </si>
  <si>
    <t>ASSENTAMENTO TUBO PVC DEFOFO DN 300</t>
  </si>
  <si>
    <t>ASSENTAMENTO TUBO PVC DEFOFO DN 350</t>
  </si>
  <si>
    <t>ASSENTAMENTO TUBO PVC DEFOFO DN 400</t>
  </si>
  <si>
    <t>ASSENTAMENTO TUBO PVC DEFOFO DN 500</t>
  </si>
  <si>
    <t>ASSENTAMENTO TUBO PVC EB-608 DN 40</t>
  </si>
  <si>
    <t>ASSENTAMENTO TUBO PVC EB-608 DN 50</t>
  </si>
  <si>
    <t>ASSENTAMENTO TUBO PVC EB-608 DN 75</t>
  </si>
  <si>
    <t>ASSENTAMENTO TUBO PVC EB-608 DN 100</t>
  </si>
  <si>
    <t>ASSENTAMENTO TUBO PVC ROSCA 1/2"</t>
  </si>
  <si>
    <t>ASSENTAMENTO TUBO PVC ROSCA 3/4"</t>
  </si>
  <si>
    <t>ASSENTAMENTO TUBO PVC ROSCA 1"</t>
  </si>
  <si>
    <t>ASSENTAMENTO TUBO PVC ROSCA 1.1/4"</t>
  </si>
  <si>
    <t>ASSENTAMENTO TUBO PVC ROSCA 1.1/2"</t>
  </si>
  <si>
    <t>ASSENTAMENTO TUBO PVC ROSCA 2"</t>
  </si>
  <si>
    <t>ASSENTAMENTO TUBO PVC ROSCA 2.1/2"</t>
  </si>
  <si>
    <t>ASSENTAMENTO TUBO PVC ROSCA 3"</t>
  </si>
  <si>
    <t>ASSENTAMENTO TUBO PVC ROSCA 4"</t>
  </si>
  <si>
    <t>ASSENTAMENTO TUBO PVC SOLDA D 20</t>
  </si>
  <si>
    <t>ASSENTAMENTO TUBO PVC SOLDA D 25</t>
  </si>
  <si>
    <t>ASSENTAMENTO TUBO PVC SOLDA D 32</t>
  </si>
  <si>
    <t>ASSENTAMENTO TUBO PVC SOLDA D 40</t>
  </si>
  <si>
    <t>ASSENTAMENTO TUBO PVC SOLDA D 50</t>
  </si>
  <si>
    <t>ASSENTAMENTO TUBO PVC SOLDA D 60</t>
  </si>
  <si>
    <t>ASSENTAMENTO TUBO PVC SOLDA D 110</t>
  </si>
  <si>
    <t>ASSENTAMENTO TUBO FOGO ROSCA D 1/2"</t>
  </si>
  <si>
    <t>ASSENTAMENTO TUBO FOGO ROSCA D 3/4"</t>
  </si>
  <si>
    <t>ASSENTAMENTO TUBO FOGO ROSCA D 2"</t>
  </si>
  <si>
    <t>ASSENTAMENTO TUBO FOGO ROSCA D 2.1/2"</t>
  </si>
  <si>
    <t>ASSENTAMENTO TUBO FOGO ROSCA D 3"</t>
  </si>
  <si>
    <t>ASSENTAMENTO TUBO FOGO ROSCA D 4"</t>
  </si>
  <si>
    <t>ASSENTAMENTO TUBO FOGO ROSCA D 6"</t>
  </si>
  <si>
    <t>ASSENTAMENTO TUBO CONCRETO DN 200</t>
  </si>
  <si>
    <t>ASSENTAMENTO TUBO CONCRETO DN 300</t>
  </si>
  <si>
    <t>ASSENTAMENTO TUBO CONCRETO DN 400</t>
  </si>
  <si>
    <t>ASSENTAMENTO TUBO CONCRETO DN 500</t>
  </si>
  <si>
    <t>ASSENTAMENTO TUBO CONCRETO DN 600</t>
  </si>
  <si>
    <t>ASSENTAMENTO TUBO CONCRETO DN 700</t>
  </si>
  <si>
    <t>ASSENTAMENTO TUBO CONCRETO DN 800</t>
  </si>
  <si>
    <t>ASSENTAMENTO TUBO CONCRETO DN 900</t>
  </si>
  <si>
    <t>ASSENTAMENTO TUBO CONCRETO DN 1000</t>
  </si>
  <si>
    <t>ASSENTAMENTO TUBO CONCRETO DN 1200</t>
  </si>
  <si>
    <t>ASSENTAMENTO TUBO CONCRETO DN 1500</t>
  </si>
  <si>
    <t>ASSENT TUBO FOFO DN 80 SOBRE PILARES</t>
  </si>
  <si>
    <t>ASSENT TUBO FOFO DN 100 SOBRE PILARES</t>
  </si>
  <si>
    <t>ASSENT TUBO FOFO DN 150 SOBRE PILARES</t>
  </si>
  <si>
    <t>ASSENT TUBO FOFO DN 200 SOBRE PILARES</t>
  </si>
  <si>
    <t>ASSENT TUBO FOFO DN 250 SOBRE PILARES</t>
  </si>
  <si>
    <t>ASSENT TUBO FOFO DN 300 SOBRE PILARES</t>
  </si>
  <si>
    <t>ASSENT TUBO FOFO DN 350 SOBRE PILARES</t>
  </si>
  <si>
    <t>ASSENT TUBO FOFO DN 400 SOBRE PILARES</t>
  </si>
  <si>
    <t>GRUPO -   S18.010 - SERVIÇOS DE FUNDIÇÃO E USINAGEM</t>
  </si>
  <si>
    <t>PECAS EM CHAPAS/PERFIL/BARRA EM ACO</t>
  </si>
  <si>
    <t>TUBOS E CONEXOES FLANGEADOS EM ACO</t>
  </si>
  <si>
    <t>TUBOS E CONEXOES EM ACO SOLDADO</t>
  </si>
  <si>
    <t>PECAS EM CHAPAS/PERFIL/BARRA EM ACO INOX</t>
  </si>
  <si>
    <t>TUBOS E CONEXOES EM ACO INOX</t>
  </si>
  <si>
    <t>PECAS EM ESTRUTURA PESADA EM ACO</t>
  </si>
  <si>
    <t>CORTE SOLDA DE TUBOS ATE DN 150</t>
  </si>
  <si>
    <t>CORTE SOLDA DE TUBOS DN 200</t>
  </si>
  <si>
    <t>CORTE SOLDA DE TUBOS DN 250</t>
  </si>
  <si>
    <t>CORTE SOLDA DE TUBOS DN 300</t>
  </si>
  <si>
    <t>CORTE SOLDA DE TUBOS DN 400</t>
  </si>
  <si>
    <t>CORTE SOLDA DE TUBOS DN 500</t>
  </si>
  <si>
    <t>CORTE SOLDA DE TUBOS DN 600</t>
  </si>
  <si>
    <t>CORTE SOLDA DE TUBOS DN 700</t>
  </si>
  <si>
    <t>GRUPO -  S19.010 - INTERLIGAÇÕES</t>
  </si>
  <si>
    <t>INTERLIGACAO DE REDE ATE DN 100</t>
  </si>
  <si>
    <t>INTERLIGACAO DE REDE DN 150</t>
  </si>
  <si>
    <t>INTERLIGACAO DE REDE  DN 200 A DN 300</t>
  </si>
  <si>
    <t>INTERLIGACAO DE REDE  DN 350 A DN 500</t>
  </si>
  <si>
    <t>INTERLIGACAO DE REDE  DN 600 A DN 700</t>
  </si>
  <si>
    <t>INTERLIGACAO DE REDE  DN 800 A DN 900</t>
  </si>
  <si>
    <t>INTERLIGACAO DE REDE  DN 1000</t>
  </si>
  <si>
    <t>INTERLIGACAO DE REDE DN 75-C/ REDE CARGA</t>
  </si>
  <si>
    <t>INTERLIGACAO DE REDE DN 100-C/ REDE CARG</t>
  </si>
  <si>
    <t>INTERLIGACAO DE REDE DN 150-C/ REDE CARG</t>
  </si>
  <si>
    <t>INTERLIGACAO DE REDE DN 200-C/ REDE CARG</t>
  </si>
  <si>
    <t>INTERLIGACAO DE REDE DN 250-C/ REDE CARG</t>
  </si>
  <si>
    <t>INTERLIGACAO DE REDE DN 300-C/ REDE CARG</t>
  </si>
  <si>
    <t>INTERLIGACAO DE REDE DN 350-C/ REDE CARG</t>
  </si>
  <si>
    <t>INTERLIGACAO DE REDE DN 400-C/ REDE CARG</t>
  </si>
  <si>
    <t>GRUPO -   S20.010 - LIGAÇÕES PREDIAIS</t>
  </si>
  <si>
    <t>LIG PRED ESG LONGA C/MAT S/PAV H0,6A1,0M</t>
  </si>
  <si>
    <t>LIG PRED ESG LONGA C/MAT PARAL H0,6A1,0M</t>
  </si>
  <si>
    <t>LIG PRED ESG LONGA C/MAT BLOCO H0,6A1,0M</t>
  </si>
  <si>
    <t>LIG PRED ESG LONGA C/MAT ASFAL H0,6A1,0M</t>
  </si>
  <si>
    <t>LIG PRED ESG CURTA C/MAT S/PAV H0,6A1,0M</t>
  </si>
  <si>
    <t>LIG PRED ESG CURTA C/MAT PARAL H0,6A1,0M</t>
  </si>
  <si>
    <t>LIG PRED ESG CURTA C/MAT BLOCO H0,6A1,0M</t>
  </si>
  <si>
    <t>LIG PRED ESG CURTA C/MAT ASFAL H0,6A1,0M</t>
  </si>
  <si>
    <t>LIG PRED AGUA DN 20, C/ COLAR, S/PAV</t>
  </si>
  <si>
    <t>LIG PRED AGUA DN 20, C/ COLAR, ASFALTO</t>
  </si>
  <si>
    <t>LIG PRED AGUA DN 20, C/ COLAR, PARALELO</t>
  </si>
  <si>
    <t>LIG PRED AGUA DN 20, C/ COLAR, BLOCO</t>
  </si>
  <si>
    <t>LIG PRED AGUA DN 20, C/ TE, S/PAVIMENTO</t>
  </si>
  <si>
    <t>LIG PRED AGUA DN 20, C/ TE, ASFALTO</t>
  </si>
  <si>
    <t>LIG PRED AGUA DN 20, C/ TE, PARALELO</t>
  </si>
  <si>
    <t>LIG PRED AGUA DN 20, C/ TE, BLOCO</t>
  </si>
  <si>
    <t>PADRAO 1A-CAIXA TERMOPLASTICA HIDROM ¾"</t>
  </si>
  <si>
    <t>PADRAO 1B-CAIXA TERMOPLASTICA HIDROM ¾"</t>
  </si>
  <si>
    <t>PADRAO 1C-CAVALETE PVC HIDROMETRO ¾"</t>
  </si>
  <si>
    <t>PADRAO 1D-CAIXA ENTERRADA HIDROMETRO ¾"</t>
  </si>
  <si>
    <t>PADRAO 2-CAIXA ENTERRADA HIDROMETRO 1"</t>
  </si>
  <si>
    <t>PADRAO 3-CAIXA ENTERRADA HIDROM 1.1/2"</t>
  </si>
  <si>
    <t>PADRAO 4-CAIXA ENTERRADA HIDROMETRO 2"</t>
  </si>
  <si>
    <t>PADRAO 5-CAIXA ENTERRADA HIDROMETRO 3"</t>
  </si>
  <si>
    <t>PADRAO 6-CAIXA ENTERRADA HIDROMETRO 4"</t>
  </si>
  <si>
    <t>INSTALACAO DE HIDROMETRO COM DN  ¾"</t>
  </si>
  <si>
    <t>INSTALACAO DE HIDROMETRO COM DN  1"</t>
  </si>
  <si>
    <t>INSTALACAO DE HIDROMETRO COM DN  1.1/2"</t>
  </si>
  <si>
    <t>INSTALACAO DE HIDROMETRO COM DN  2" A 4"</t>
  </si>
  <si>
    <t>LOCALIZACAO DO RAMAL PREDIAL</t>
  </si>
  <si>
    <t>REPARO DA BASE DO PADRAO TIPO CAVALETE</t>
  </si>
  <si>
    <t>REPARO CAIXA ENTER TERMOPLASTICA CALCADA</t>
  </si>
  <si>
    <t>REPARO DE CAIXA TERMOPLASTICA DE PAREDE</t>
  </si>
  <si>
    <t>CAIXA LIGACAO PREDIAL EM ANEL CONCRETO</t>
  </si>
  <si>
    <t>TAMPA CAIXA DE LIGACAO PREDIAL ESGOTO</t>
  </si>
  <si>
    <t>CAIXA LIGACAO ANEL CONCRETO-BEIRA RIO</t>
  </si>
  <si>
    <t>REDE CONDOM PVC NBR7362 100-BEIRA RIO</t>
  </si>
  <si>
    <t>REDE CONDOM FOFO NBR15420 100-BEIRA RIO</t>
  </si>
  <si>
    <t>LIGACAO INTRA-DOMICILIAR NA CALCADA</t>
  </si>
  <si>
    <t>LIGACAO INTRA-DOMICILIAR-INST. EXISTENTE</t>
  </si>
  <si>
    <t>LIGACAO INTRA-DOMICILIAR PADRAO ATE 6M</t>
  </si>
  <si>
    <t>LIGACAO INTRADOMIC PAD DIST&gt;6 E &lt;=12M</t>
  </si>
  <si>
    <t>LIGACAO INTRADOMIC PAD DIST&gt;12 E &lt;=18M</t>
  </si>
  <si>
    <t>LIG INTRADOMICILIAR CALÇADA(INTERIOR)</t>
  </si>
  <si>
    <t>LIG INTRADOMICILIAR-INST EXIST(INTERIOR)</t>
  </si>
  <si>
    <t>LIG INTRADOMIC PADRAO ATÉ 6M (INTERIOR)</t>
  </si>
  <si>
    <t>LIG INTRADOMIC PAD DIST&gt;6E&lt;=12M(INTERIO</t>
  </si>
  <si>
    <t>LIG INTRADOMIC PAD DIST&gt;12E&lt;=18M(INTERIO</t>
  </si>
  <si>
    <t>LIG ESG DENTRO PI NA REDE E CAP DRENAGEM</t>
  </si>
  <si>
    <t>PESQ RAMAL PREDIAL P/ NOVA LIGACAO ESGOT</t>
  </si>
  <si>
    <t>GRUPO - S21.010 - PAVIMENTAÇÃO E  URBANIZAÇÃO</t>
  </si>
  <si>
    <t>RETIRADA DE PAVIMENTO ASFALTICO</t>
  </si>
  <si>
    <t>RETIRADA PAV ASFALTICO C/ BASE PARALELO</t>
  </si>
  <si>
    <t>RETIRADA PAV ASFALTICO C/ BASE BLOCOS</t>
  </si>
  <si>
    <t>RETIRADA DE PAVIMENTO EM PARALELEPIPEDO</t>
  </si>
  <si>
    <t>RETIRADA PAVIMENTO EM BLOCOS ARTICULADOS</t>
  </si>
  <si>
    <t>RETIRADA PAVIMENTO PAVI-S</t>
  </si>
  <si>
    <t>RETIRADA PAVIMENTO EM PEDRA PORTUGUESA</t>
  </si>
  <si>
    <t>RETIRADA CALCADA EM CERAMICA INCL. LASTR</t>
  </si>
  <si>
    <t>RETIRADA CALCADA CACOS MARMORE/GRANITO</t>
  </si>
  <si>
    <t>RETIRADA PAVIM CIMENTADO LISO INCL LASTR</t>
  </si>
  <si>
    <t>RETIRADA DE MEIO-FIO CONCRETO OU PEDRA</t>
  </si>
  <si>
    <t>RETIRADA DE SARJETA DE CONCRETO</t>
  </si>
  <si>
    <t>RECOMPOSICAO PAVIMENTO PARALELEPIPEDO</t>
  </si>
  <si>
    <t>RECOMPOSICAO PAVIMENTO BLOCO CONC SEXTAV</t>
  </si>
  <si>
    <t>RECOMPOSICAO PAVIMENTO BLOCO CONC PAVI-S</t>
  </si>
  <si>
    <t>RECOMPOSICAO PAVIMENTO PEDRA PORTUGUESA</t>
  </si>
  <si>
    <t>RECOMP DE PAVIMENTO EM PLACAS CONCRETO</t>
  </si>
  <si>
    <t>RECOMPOSICAO DE PAVIMENTO EM CERAMICA</t>
  </si>
  <si>
    <t>RECOMP PAVIMENTO CIMENTADO INCL LASTRO</t>
  </si>
  <si>
    <t>RECOMPOSICAO MEIO FIO CONCRETO OU PEDRA</t>
  </si>
  <si>
    <t>RECOMPOSICAO DE SARJETA DE CONCRETO</t>
  </si>
  <si>
    <t>BASE EM SOLO BRITA</t>
  </si>
  <si>
    <t>PINTURA LIGACAO SOBRE BASE(RR-2C)</t>
  </si>
  <si>
    <t>RECOMPOSICAO DE PAVIMENTO ASFALTICO</t>
  </si>
  <si>
    <t>RECOMP PAV ASFALTICO AREAS TAPA BURACO</t>
  </si>
  <si>
    <t>TRANSPORTE DE MASSA ASFALTICA</t>
  </si>
  <si>
    <t>PAVIMENTACAO BLOCO CONCR SEXTAVADO E=6CM</t>
  </si>
  <si>
    <t>PAVIMENTACAO BLOCO CONCR SEXTAVADO E=8CM</t>
  </si>
  <si>
    <t>PAVIMENTACAO BLOCO CONCR PAVI-S E=6CM</t>
  </si>
  <si>
    <t>PAVIMENTACAO BLOCO CONCR PAVI-S E=8CM</t>
  </si>
  <si>
    <t>PAVIMENTACAO PARALELEPIPEDO</t>
  </si>
  <si>
    <t>MEIO FIO DE CONCRETO SECAO 15x12x30CM</t>
  </si>
  <si>
    <t>PAVIMENTO EM PEDRISCO E=5,0CM</t>
  </si>
  <si>
    <t>PAVIMENTO EM PEDRISCO E=10,0CM</t>
  </si>
  <si>
    <t>MURO TIPO 1: BLOCO/MOURAO/ARAME</t>
  </si>
  <si>
    <t>MURO TIPO 2: BLOCO/MOURAO/TELA /ARAME</t>
  </si>
  <si>
    <t>MURO TIPO 3: MOURAO/ARAME</t>
  </si>
  <si>
    <t>MURO TIPO 4: MOURAO/TELA/ARAME</t>
  </si>
  <si>
    <t>MURO TIPO 5: BLOCO DE CONCRETO APARENTE</t>
  </si>
  <si>
    <t>CERCA 6 FIOS ARAME LISO/MOURAO MADEIRA</t>
  </si>
  <si>
    <t>CERCA 6 FIOS ARAME FARPADO/MOURAO MADEIR</t>
  </si>
  <si>
    <t>PORTAO TIPO 1: TUBO FERRO GALV/TELA L=4M</t>
  </si>
  <si>
    <t>PORTAO TIPO 1: TUBO FERRO GALV/TELA L=1M</t>
  </si>
  <si>
    <t>PORTAO TIPO 2: CHAPA DE ACO L=4M H=3M</t>
  </si>
  <si>
    <t>PINTURA LETREIRO/LOGOMARCA CESAN</t>
  </si>
  <si>
    <t>GRAMA ESMERALDA PLACAS, TERRA VEG. 2,0CM</t>
  </si>
  <si>
    <t>PLANTIO DE ARVORES H=2,0M</t>
  </si>
  <si>
    <t>BANCO PRE-MOLDADO DE CONCRETO</t>
  </si>
  <si>
    <t>CAIXA RALO EM CONCRETO, COMPLETA</t>
  </si>
  <si>
    <t>MEIA CANA DE CONCRETO DN 200</t>
  </si>
  <si>
    <t>MEIA CANA DE CONCRETO DN 300</t>
  </si>
  <si>
    <t>MEIA CANA DE CONCRETO DN 400</t>
  </si>
  <si>
    <t>MEIA CANA DE CONCRETO DN 500</t>
  </si>
  <si>
    <t>MEIA CANA DE CONCRETO DN 600</t>
  </si>
  <si>
    <t>SARJETA EM CONCRETO</t>
  </si>
  <si>
    <t>REDE DREN TUBO CONCR CA-1 DN 400 S/ PAV</t>
  </si>
  <si>
    <t>REDE DREN TUBO CONCR CA-2 DN 300 S/ PAV</t>
  </si>
  <si>
    <t>REDE DREN TUBO CONCR CA-2 DN 400 S/ PAV</t>
  </si>
  <si>
    <t>TAMPAO FERRO FUNDIDO DN 600MM</t>
  </si>
  <si>
    <t>TAMPAO FERRO FUNDIDO DN 800MM</t>
  </si>
  <si>
    <t>CONCERTINA CLIP (DUPLA) ACO GALV D=2,76</t>
  </si>
  <si>
    <t>SINALIZACAO HORIZONT TERMOPLAST EXTRUSAO</t>
  </si>
  <si>
    <t>ASFALTO A FRIO ENSACADO</t>
  </si>
  <si>
    <t>RETIRADA CALCADA EM CIMENTADO DESEMP</t>
  </si>
  <si>
    <t>RECOMP DE CALCADA EM CIMENTADO DESEMP</t>
  </si>
  <si>
    <t>BASE EM CASCALHO</t>
  </si>
  <si>
    <t>SINALIZACAO HORIZONT TINTA BASE ACRILICA</t>
  </si>
  <si>
    <t>GRUPO -  S23.010 - SERVIÇOS ESPECIAIS</t>
  </si>
  <si>
    <t>LASTRO DE BRITA "0" PARA BIOFILTRO</t>
  </si>
  <si>
    <t>LASTRO DE BRITA "1" PARA BIOFILTRO</t>
  </si>
  <si>
    <t>LASTRO DE BRITA "2" PARA BIOFILTRO</t>
  </si>
  <si>
    <t>TURFA/CAVACO/CARVAO/AREIA P/ BIOFILTRO</t>
  </si>
  <si>
    <t>TELA TIPO MOSQUITEIRO PARA BIOFILTRO</t>
  </si>
  <si>
    <t>AREIA GROSSA</t>
  </si>
  <si>
    <t>ENROCAMENTO COM PEDRA DE MAO ARGAMASSADA</t>
  </si>
  <si>
    <t>CAIXA DE PASSAGEM 60X60X100</t>
  </si>
  <si>
    <t>DEFENSA METALICA</t>
  </si>
  <si>
    <t>CARVAO ANTRACITO TE=1,1A1,3MM CU=1,5MM</t>
  </si>
  <si>
    <t>SEIXO ROLADO PARA FILTRO 50MMX25MM</t>
  </si>
  <si>
    <t>SEIXO ROLADO PARA FILTRO 19MMX12,7MM</t>
  </si>
  <si>
    <t>SEIXO ROLADO PARA FILTRO 12,7MMX6,3MM</t>
  </si>
  <si>
    <t>SEIXO ROLADO PARA FILTRO 6,3MMX3,2MM</t>
  </si>
  <si>
    <t>SEIXO ROLADO PARA FILTRO 3,2MMX2,0MM</t>
  </si>
  <si>
    <t>AREIA PARA FILTRO TE=0,50MM CU=1,5MM</t>
  </si>
  <si>
    <t>GRUPO -  S25.010 - SISTEMA ABASTECIMENTO DE ÁGUA</t>
  </si>
  <si>
    <t>REDE AGUA PVC PBA 15 DN 50 S/PAV</t>
  </si>
  <si>
    <t>REDE AGUA PVC PBA 15 DN 50 ASFALTO</t>
  </si>
  <si>
    <t>REDE AGUA PVC PBA 15 DN 50 BLOCO/PAVI´S</t>
  </si>
  <si>
    <t>REDE AGUA PVC PBA 15 DN 50 PARALELO</t>
  </si>
  <si>
    <t>REDE AGUA PVC PBA 15 DN 75 S/PAV</t>
  </si>
  <si>
    <t>REDE AGUA PVC PBA 15 DN 75 ASFALTO</t>
  </si>
  <si>
    <t>REDE AGUA PVC PBA 15 DN 75 BLOCO/PAVI´S</t>
  </si>
  <si>
    <t>REDE AGUA PVC PBA 15 DN 75 PARALELO</t>
  </si>
  <si>
    <t>REDE AGUA PVC PBA 15 DN 100 S/PAV</t>
  </si>
  <si>
    <t>REDE AGUA PVC PBA 15 DN 100 ASFALTO</t>
  </si>
  <si>
    <t>REDE AGUA PVC PBA 15 DN 100 BLOCO/PAVI´S</t>
  </si>
  <si>
    <t>REDE AGUA PVC PBA 15 DN 100 PARALELO</t>
  </si>
  <si>
    <t>REDE AGUA PVC PBA 20 DN 50 S/PAV</t>
  </si>
  <si>
    <t>REDE AGUA PVC PBA 20 DN 50 ASFALTO</t>
  </si>
  <si>
    <t>REDE AGUA PVC PBA 20 DN 50 BLOCO/PAVI´S</t>
  </si>
  <si>
    <t>REDE AGUA PVC PBA 20 DN 50 PARALELO</t>
  </si>
  <si>
    <t>REDE AGUA PVC PBA 20 DN 75 S/PAV</t>
  </si>
  <si>
    <t>REDE AGUA PVC PBA 20 DN 75 ASFALTO</t>
  </si>
  <si>
    <t>REDE AGUA PVC PBA 20 DN 75 BLOCO/PAVI´S</t>
  </si>
  <si>
    <t>REDE AGUA PVC PBA 20 DN 75 PARALELO</t>
  </si>
  <si>
    <t>REDE AGUA PVC PBA 20 DN 100 S/PAV</t>
  </si>
  <si>
    <t>REDE AGUA PVC PBA 20 DN 100 ASFALTO</t>
  </si>
  <si>
    <t>REDE AGUA PVC PBA 20 DN 100 BLOCO/PAVI´S</t>
  </si>
  <si>
    <t>REDE AGUA PVC PBA 20 DN 100 PARALELO</t>
  </si>
  <si>
    <t>REDE AGUA PVC DEFOFO DN 100 S/PAV</t>
  </si>
  <si>
    <t>REDE AGUA PVC DEFOFO DN 100 ASFALTO</t>
  </si>
  <si>
    <t>REDE AGUA PVC DEFOFO DN 100 BLOCO/PAVI´S</t>
  </si>
  <si>
    <t>REDE AGUA PVC DEFOFO DN 100 PARALELO</t>
  </si>
  <si>
    <t>REDE AGUA PVC DEFOFO DN 150 S/PAV</t>
  </si>
  <si>
    <t>REDE AGUA PVC DEFOFO DN 150 ASFALTO</t>
  </si>
  <si>
    <t>REDE AGUA PVC DEFOFO DN 150 BLOCO/PAVI´S</t>
  </si>
  <si>
    <t>REDE AGUA PVC DEFOFO DN 150 PARALELO</t>
  </si>
  <si>
    <t>REDE AGUA PVC DEFOFO DN 200 S/PAV</t>
  </si>
  <si>
    <t>REDE AGUA PVC DEFOFO DN 200 ASFALTO</t>
  </si>
  <si>
    <t>REDE AGUA PVC DEFOFO DN 200 BLOCO/PAVI´S</t>
  </si>
  <si>
    <t>REDE AGUA PVC DEFOFO DN 200 PARALELO</t>
  </si>
  <si>
    <t>REDE AGUA PVC DEFOFO DN 250 S/PAV</t>
  </si>
  <si>
    <t>REDE AGUA PVC DEFOFO DN 250 ASFALTO</t>
  </si>
  <si>
    <t>REDE AGUA PVC DEFOFO DN 250 BLOCO/PAVI´S</t>
  </si>
  <si>
    <t>REDE AGUA PVC DEFOFO DN 250 PARALELO</t>
  </si>
  <si>
    <t>REDE AGUA PVC DEFOFO DN 300 S/PAV</t>
  </si>
  <si>
    <t>REDE AGUA PVC DEFOFO DN 300 ASFALTO</t>
  </si>
  <si>
    <t>REDE AGUA PVC DEFOFO DN 300 BLOCO/PAVI´S</t>
  </si>
  <si>
    <t>REDE AGUA PVC DEFOFO DN 300 PARALELO</t>
  </si>
  <si>
    <t>REDE AGUA PVC DEFOFO DN 350 S/PAV</t>
  </si>
  <si>
    <t>REDE AGUA PVC DEFOFO DN 350 ASFALTO</t>
  </si>
  <si>
    <t>REDE AGUA PVC DEFOFO DN 350 BLOCO/PAVI´S</t>
  </si>
  <si>
    <t>REDE AGUA PVC DEFOFO DN 350 PARALELO</t>
  </si>
  <si>
    <t>REDE AGUA PVC DEFOFO DN 400 S/PAV</t>
  </si>
  <si>
    <t>REDE AGUA PVC DEFOFO DN 400 ASFALTO</t>
  </si>
  <si>
    <t>REDE AGUA PVC DEFOFO DN 400 BLOCO/PAVI´S</t>
  </si>
  <si>
    <t>REDE AGUA PVC DEFOFO DN 400 PARALELO</t>
  </si>
  <si>
    <t>REDE AGUA FOFO K-9 DN 80 S/PAV</t>
  </si>
  <si>
    <t>REDE AGUA FOFO K-9 DN 80 ASFALTO</t>
  </si>
  <si>
    <t>REDE AGUA FOFO K-9 DN 80 BLOCO</t>
  </si>
  <si>
    <t>REDE AGUA FOFO K-9 DN 80 PARALELO</t>
  </si>
  <si>
    <t>REDE AGUA FOFO K-9 DN 100 S/PAV</t>
  </si>
  <si>
    <t>REDE AGUA FOFO K-9 DN 100 ASFALTO</t>
  </si>
  <si>
    <t>REDE AGUA FOFO K-7 DN 100 BLOCO</t>
  </si>
  <si>
    <t>REDE AGUA FOFO K-9 DN 100 PARALELO</t>
  </si>
  <si>
    <t>REDE AGUA FOFO K-7 DN 150 S/PAV</t>
  </si>
  <si>
    <t>REDE AGUA FOFO K-7 DN 150 ASFALTO</t>
  </si>
  <si>
    <t>REDE AGUA FOFO K-7 DN 150 BLOCO</t>
  </si>
  <si>
    <t>REDE AGUA FOFO K-7 DN 150 PARALELO</t>
  </si>
  <si>
    <t>REDE AGUA FOFO K-7 DN 200 S/PAV</t>
  </si>
  <si>
    <t>REDE AGUA FOFO K-7 DN 200 ASFALTO</t>
  </si>
  <si>
    <t>REDE AGUA FOFO K-7 DN 200 BLOCO</t>
  </si>
  <si>
    <t>REDE AGUA FOFO K-7 DN 200 PARALELO</t>
  </si>
  <si>
    <t>REDE AGUA FOFO K-7 DN 250 S/PAV</t>
  </si>
  <si>
    <t>REDE AGUA FOFO K-7 DN 250 ASFALTO</t>
  </si>
  <si>
    <t>REDE AGUA FOFO K-7 DN 250 BLOCO</t>
  </si>
  <si>
    <t>REDE AGUA FOFO K-7 DN 250 PARALELO</t>
  </si>
  <si>
    <t>REDE AGUA FOFO K-7 DN 300 S/PAV</t>
  </si>
  <si>
    <t>REDE AGUA FOFO K-7 DN 300 ASFALTO</t>
  </si>
  <si>
    <t>REDE AGUA FOFO K-7 DN 300 BLOCO</t>
  </si>
  <si>
    <t>REDE AGUA FOFO K-7 DN 300 PARALELO</t>
  </si>
  <si>
    <t>REDE AGUA FOFO K-7 DN 350 S/PAV</t>
  </si>
  <si>
    <t>REDE AGUA FOFO K-7 DN 350 ASFALTO</t>
  </si>
  <si>
    <t>REDE AGUA FOFO K-7 DN 350 BLOCO</t>
  </si>
  <si>
    <t>REDE AGUA FOFO K-7 DN 350 PARALELO</t>
  </si>
  <si>
    <t>REDE AGUA FOFO K-7 DN 400 S/PAV</t>
  </si>
  <si>
    <t>REDE AGUA FOFO K-7 DN 400 ASFALTO</t>
  </si>
  <si>
    <t>REDE AGUA FOFO K-7 DN 400 BLOCO</t>
  </si>
  <si>
    <t>REDE AGUA FOFO K-7 DN 400 PARALELO</t>
  </si>
  <si>
    <t>REDE AGUA FOFO K-9 DN 80 S/PAV S/F</t>
  </si>
  <si>
    <t>REDE AGUA FOFO K-9 DN 80 ASFALTO S/F</t>
  </si>
  <si>
    <t>REDE AGUA FOFO K-9 DN 80 BLOCO S/F</t>
  </si>
  <si>
    <t>REDE AGUA FOFO K-9 DN 80 PARALELO S/F</t>
  </si>
  <si>
    <t>REDE AGUA FOFO K-9 DN 100 S/PAV S/F</t>
  </si>
  <si>
    <t>REDE AGUA FOFO K-9 DN 100 ASFALTO S/F</t>
  </si>
  <si>
    <t>REDE AGUA FOFO K-9 DN 100 BLOCO S/F</t>
  </si>
  <si>
    <t>REDE AGUA FOFO K-9 DN 100 PARALELO S/F</t>
  </si>
  <si>
    <t>REDE AGUA FOFO K-7 DN 150 S/PAV S/F</t>
  </si>
  <si>
    <t>REDE AGUA FOFO K-7 DN 150 ASFALTO S/F</t>
  </si>
  <si>
    <t>REDE AGUA FOFO K-7 DN 150 BLOCO S/F</t>
  </si>
  <si>
    <t>REDE AGUA FOFO K-7 DN 150 PARALELO S/F</t>
  </si>
  <si>
    <t>REDE AGUA FOFO K-7 DN 200 S/PAV S/F</t>
  </si>
  <si>
    <t>REDE AGUA FOFO K-7 DN 200 ASFALTO S/F</t>
  </si>
  <si>
    <t>REDE AGUA FOFO K-7 DN 200 BLOCO S/F</t>
  </si>
  <si>
    <t>REDE AGUA FOFO K-7 DN 200 PARALELO S/F</t>
  </si>
  <si>
    <t>REDE AGUA FOFO K-7 DN 250 S/PAV S/F</t>
  </si>
  <si>
    <t>REDE AGUA FOFO K-7 DN 250 ASFALTO S/F</t>
  </si>
  <si>
    <t>REDE AGUA FOFO K-7 DN 250 BLOCO S/F</t>
  </si>
  <si>
    <t>REDE AGUA FOFO K-7 DN 250 PARALELO S/F</t>
  </si>
  <si>
    <t>REDE AGUA FOFO K-7 DN 300 S/PAV S/F</t>
  </si>
  <si>
    <t>REDE AGUA FOFO K-7 DN 300 ASFALTO S/F</t>
  </si>
  <si>
    <t>REDE AGUA FOFO K-7 DN 300 BLOCO S/F</t>
  </si>
  <si>
    <t>REDE AGUA FOFO K-7 DN 300 PARALELO S/F</t>
  </si>
  <si>
    <t>REDE AGUA FOFO K-7 DN 350 S/PAV S/F</t>
  </si>
  <si>
    <t>REDE AGUA FOFO K-7 DN 350 ASFALTO S/F</t>
  </si>
  <si>
    <t>REDE AGUA FOFO K-7 DN 350 BLOCO S/F</t>
  </si>
  <si>
    <t>REDE AGUA FOFO K-7 DN 350 PARALELO S/F</t>
  </si>
  <si>
    <t>REDE AGUA FOFO K-7 DN 400 S/PAV S/F</t>
  </si>
  <si>
    <t>REDE AGUA FOFO K-7 DN 400 ASFALTO S/F</t>
  </si>
  <si>
    <t>REDE AGUA FOFO K-7 DN 400 BLOCO S/F</t>
  </si>
  <si>
    <t>REDE AGUA FOFO K-7 DN 400 PARALELO S/F</t>
  </si>
  <si>
    <t>REDE DE AGUA AEREA FOFO K-9 DN 80</t>
  </si>
  <si>
    <t>REDE DE AGUA AEREA FOFO K-9 DN 100</t>
  </si>
  <si>
    <t>REDE DE AGUA AEREA FOFO K-7 DN 150</t>
  </si>
  <si>
    <t>REDE DE AGUA AEREA FOFO K-7 DN 200</t>
  </si>
  <si>
    <t>REDE DE AGUA AEREA FOFO K-7 DN 250</t>
  </si>
  <si>
    <t>REDE DE AGUA AEREA FOFO K-7 DN 300</t>
  </si>
  <si>
    <t>REDE DE AGUA AEREA FOFO K-9 DN 80 S/F</t>
  </si>
  <si>
    <t>REDE DE AGUA AEREA FOFO K-9 DN 100 S/F</t>
  </si>
  <si>
    <t>REDE DE AGUA AEREA FOFO K-7 DN 150 S/F</t>
  </si>
  <si>
    <t>REDE DE AGUA AEREA FOFO K-7 DN 200 S/F</t>
  </si>
  <si>
    <t>REDE DE AGUA AEREA FOFO K-7 DN 250 S/F</t>
  </si>
  <si>
    <t>REDE DE AGUA AEREA FOFO K-7 DN 300 S/F</t>
  </si>
  <si>
    <t>GRUPO - S26.010 - SISTEMA ESGOTAMENTO SANITÁRIO</t>
  </si>
  <si>
    <t>REDE ESG PVC NBR7362 150 ATE 1,25m S/PAV</t>
  </si>
  <si>
    <t>REDE ESG PVC NBR7362 150 ATE 1,25m ASFAL</t>
  </si>
  <si>
    <t>REDE ESG PVC NBR7362 150 ATE 1,25m BLOCO</t>
  </si>
  <si>
    <t>REDE ESG PVC NBR7362 150 ATE 1,25m PARAL</t>
  </si>
  <si>
    <t>REDE ESG PVC NBR7362 150 1,26A1,75 S/PAV</t>
  </si>
  <si>
    <t>REDE ESG PVC NBR7362 150 1,26A1,75 ASFAL</t>
  </si>
  <si>
    <t>REDE ESG PVC NBR7362 150 1,26A1,75 BLOCO</t>
  </si>
  <si>
    <t>REDE ESG PVC NBR7362 150 1,26A1,75 PARAL</t>
  </si>
  <si>
    <t>REDE ESG PVC NBR7362 150 1,76A2,25 S/PAV</t>
  </si>
  <si>
    <t>REDE ESG PVC NBR7362 150 1,76A2,25 ASFAL</t>
  </si>
  <si>
    <t>REDE ESG PVC NBR7362 150 1,76A2,25 BLOCO</t>
  </si>
  <si>
    <t>REDE ESG PVC NBR7362 150 1,76A2,25 PARAL</t>
  </si>
  <si>
    <t>REDE ESG PVC NBR7362 150 2,26A2,75 S/PAV</t>
  </si>
  <si>
    <t>REDE ESG PVC NBR7362 150 2,26A2,75 ASFAL</t>
  </si>
  <si>
    <t>REDE ESG PVC NBR7362 150 2,26A2,75 BLOCO</t>
  </si>
  <si>
    <t>REDE ESG PVC NBR7362 150 2,26A2,75 PARAL</t>
  </si>
  <si>
    <t>REDE ESG PVC NBR7362 150 2,76A3,25 S/PAV</t>
  </si>
  <si>
    <t>REDE ESG PVC NBR7362 150 2,76A3,25 ASFAL</t>
  </si>
  <si>
    <t>REDE ESG PVC NBR7362 150 2,76A3,25 BLOCO</t>
  </si>
  <si>
    <t>REDE ESG PVC NBR7362 150 2,76A3,25 PARAL</t>
  </si>
  <si>
    <t>REDE ESG PVC NBR7362 150 3,26A3,75 S/PAV</t>
  </si>
  <si>
    <t>REDE ESG PVC NBR7362 150 3,26A3,75 ASFAL</t>
  </si>
  <si>
    <t>REDE ESG PVC NBR7362 150 3,26A3,75 BLOCO</t>
  </si>
  <si>
    <t>REDE ESG PVC NBR7362 150 3,26A3,75 PARAL</t>
  </si>
  <si>
    <t>REDE ESG PVC NBR7362 150 3,76A4,25 S/PAV</t>
  </si>
  <si>
    <t>REDE ESG PVC NBR7362 150 3,76A4,25 ASFAL</t>
  </si>
  <si>
    <t>REDE ESG PVC NBR7362 150 3,76A4,25 BLOCO</t>
  </si>
  <si>
    <t>REDE ESG PVC NBR7362 150 3,76A4,25 PARAL</t>
  </si>
  <si>
    <t>REDE ESG PVC NBR7362 200 ATE 1,25m S/PAV</t>
  </si>
  <si>
    <t>REDE ESG PVC NBR7362 200 ATE 1,25m ASFAL</t>
  </si>
  <si>
    <t>REDE ESG PVC NBR7362 200 ATE 1,25m BLOCO</t>
  </si>
  <si>
    <t>REDE ESG PVC NBR7362 200 ATE 1,25m PARAL</t>
  </si>
  <si>
    <t>REDE ESG PVC NBR7362 200 1,26A1,75 S/PAV</t>
  </si>
  <si>
    <t>REDE ESG PVC NBR7362 200 1,26A1,75 ASFAL</t>
  </si>
  <si>
    <t>REDE ESG PVC NBR7362 200 1,26A1,75 BLOCO</t>
  </si>
  <si>
    <t>REDE ESG PVC NBR7362 200 1,26A1,75 PARAL</t>
  </si>
  <si>
    <t>REDE ESG PVC NBR7362 200 1,76A2,25 S/PAV</t>
  </si>
  <si>
    <t>REDE ESG PVC NBR7362 200 1,76A2,25 ASFAL</t>
  </si>
  <si>
    <t>REDE ESG PVC NBR7362 200 1,76A2,25 BLOCO</t>
  </si>
  <si>
    <t>REDE ESG PVC NBR7362 200 1,76A2,25 PARAL</t>
  </si>
  <si>
    <t>REDE ESG PVC NBR7362 200 2,26A2,75 S/PAV</t>
  </si>
  <si>
    <t>REDE ESG PVC NBR7362 200 2,26A2,75 ASFAL</t>
  </si>
  <si>
    <t>REDE ESG PVC NBR7362 200 2,26A2,75 BLOCO</t>
  </si>
  <si>
    <t>REDE ESG PVC NBR7362 200 2,26A2,75 PARAL</t>
  </si>
  <si>
    <t>REDE ESG PVC NBR7362 200 2,76A3,25 S/PAV</t>
  </si>
  <si>
    <t>REDE ESG PVC NBR7362 200 2,76A3,25 ASFAL</t>
  </si>
  <si>
    <t>REDE ESG PVC NBR7362 200 2,76A3,25 BLOCO</t>
  </si>
  <si>
    <t>REDE ESG PVC NBR7362 200 2,76A3,25 PARAL</t>
  </si>
  <si>
    <t>REDE ESG PVC NBR7362 200 3,26A3,75 S/PAV</t>
  </si>
  <si>
    <t>REDE ESG PVC NBR7362 200 3,26A3,75 ASFAL</t>
  </si>
  <si>
    <t>REDE ESG PVC NBR7362 200 3,26A3,75 BLOCO</t>
  </si>
  <si>
    <t>REDE ESG PVC NBR7362 200 3,26A3,75 PARAL</t>
  </si>
  <si>
    <t>REDE ESG PVC NBR7362 200 3,76A4,25 S/PAV</t>
  </si>
  <si>
    <t>REDE ESG PVC NBR7362 200 3,76A4,25 ASFAL</t>
  </si>
  <si>
    <t>REDE ESG PVC NBR7362 200 3,76A4,25 BLOCO</t>
  </si>
  <si>
    <t>REDE ESG PVC NBR7362 200 3,76A4,25 PARAL</t>
  </si>
  <si>
    <t>REDE ESG PVC NBR7362 250 ATE 1,25m S/PAV</t>
  </si>
  <si>
    <t>REDE ESG PVC NBR7362 250 ATE 1,25m ASFAL</t>
  </si>
  <si>
    <t>REDE ESG PVC NBR7362 250 ATE 1,25m BLOCO</t>
  </si>
  <si>
    <t>REDE ESG PVC NBR7362 250 ATE 1,25m PARAL</t>
  </si>
  <si>
    <t>REDE ESG PVC NBR7362 250 1,26A1,75 S/PAV</t>
  </si>
  <si>
    <t>REDE ESG PVC NBR7362 250 1,26A1,75 ASFAL</t>
  </si>
  <si>
    <t>REDE ESG PVC NBR7362 250 1,26A1,75 BLOCO</t>
  </si>
  <si>
    <t>REDE ESG PVC NBR7362 250 1,26A1,75 PARAL</t>
  </si>
  <si>
    <t>REDE ESG PVC NBR7362 250 1,76A2,25 S/PAV</t>
  </si>
  <si>
    <t>REDE ESG PVC NBR7362 250 1,76A2,25 ASFAL</t>
  </si>
  <si>
    <t>REDE ESG PVC NBR7362 250 1,76A2,25 BLOCO</t>
  </si>
  <si>
    <t>REDE ESG PVC NBR7362 250 1,76A2,25 PARAL</t>
  </si>
  <si>
    <t>REDE ESG PVC NBR7362 250 2,26A2,75 S/PAV</t>
  </si>
  <si>
    <t>REDE ESG PVC NBR7362 250 2,26A2,75 ASFAL</t>
  </si>
  <si>
    <t>REDE ESG PVC NBR7362 250 2,26A2,75 BLOCO</t>
  </si>
  <si>
    <t>REDE ESG PVC NBR7362 250 2,26A2,75 PARAL</t>
  </si>
  <si>
    <t>REDE ESG PVC NBR7362 250 2,76A3,25 S/PAV</t>
  </si>
  <si>
    <t>REDE ESG PVC NBR7362 250 2,76A3,25 ASFAL</t>
  </si>
  <si>
    <t>REDE ESG PVC NBR7362 250 2,76A3,25 BLOCO</t>
  </si>
  <si>
    <t>REDE ESG PVC NBR7362 250 2,76A3,25 PARAL</t>
  </si>
  <si>
    <t>REDE ESG PVC NBR7362 250 3,26A3,75 S/PAV</t>
  </si>
  <si>
    <t>REDE ESG PVC NBR7362 250 3,26A3,75 ASFAL</t>
  </si>
  <si>
    <t>REDE ESG PVC NBR7362 250 3,26A3,75 BLOCO</t>
  </si>
  <si>
    <t>REDE ESG PVC NBR7362 250 3,26A3,75 PARAL</t>
  </si>
  <si>
    <t>REDE ESG PVC NBR7362 250 3,76A4,25 S/PAV</t>
  </si>
  <si>
    <t>REDE ESG PVC NBR7362 250 3,76A4,25 ASFAL</t>
  </si>
  <si>
    <t>REDE ESG PVC NBR7362 250 3,76A4,25 BLOCO</t>
  </si>
  <si>
    <t>REDE ESG PVC NBR7362 250 3,76A4,25 PARAL</t>
  </si>
  <si>
    <t>REDE ESG PVC NBR7362 300 ATE 1,25m S/PAV</t>
  </si>
  <si>
    <t>REDE ESG PVC NBR7362 300 ATE 1,25m ASFAL</t>
  </si>
  <si>
    <t>REDE ESG PVC NBR7362 300 ATE 1,25m BLOCO</t>
  </si>
  <si>
    <t>REDE ESG PVC NBR7362 300 ATE 1,25m PARAL</t>
  </si>
  <si>
    <t>REDE ESG PVC NBR7362 300 1,26A1,75 S/PAV</t>
  </si>
  <si>
    <t>REDE ESG PVC NBR7362 300 1,26A1,75 ASFAL</t>
  </si>
  <si>
    <t>REDE ESG PVC NBR7362 300 1,26A1,75 BLOCO</t>
  </si>
  <si>
    <t>REDE ESG PVC NBR7362 300 1,26A1,75 PARAL</t>
  </si>
  <si>
    <t>REDE ESG PVC NBR7362 300 1,76A2,25 S/PAV</t>
  </si>
  <si>
    <t>REDE ESG PVC NBR7362 300 1,76A2,25 ASFAL</t>
  </si>
  <si>
    <t>REDE ESG PVC NBR7362 300 1,76A2,25 BLOCO</t>
  </si>
  <si>
    <t>REDE ESG PVC NBR7362 300 1,76A2,25 PARAL</t>
  </si>
  <si>
    <t>REDE ESG PVC NBR7362 300 2,26A2,75 S/PAV</t>
  </si>
  <si>
    <t>REDE ESG PVC NBR7362 300 2,26A2,75 ASFAL</t>
  </si>
  <si>
    <t>REDE ESG PVC NBR7362 300 2,26A2,75 BLOCO</t>
  </si>
  <si>
    <t>REDE ESG PVC NBR7362 300 2,26A2,75 PARAL</t>
  </si>
  <si>
    <t>REDE ESG PVC NBR7362 300 2,76A3,25 S/PAV</t>
  </si>
  <si>
    <t>REDE ESG PVC NBR7362 300 2,76A3,25 ASFAL</t>
  </si>
  <si>
    <t>REDE ESG PVC NBR7362 300 2,76A3,25 BLOCO</t>
  </si>
  <si>
    <t>REDE ESG PVC NBR7362 300 2,76A3,25 PARAL</t>
  </si>
  <si>
    <t>REDE ESG PVC NBR7362 300 3,26A3,75 S/PAV</t>
  </si>
  <si>
    <t>REDE ESG PVC NBR7362 300 3,26A3,75 ASFAL</t>
  </si>
  <si>
    <t>REDE ESG PVC NBR7362 300 3,26A3,75 BLOCO</t>
  </si>
  <si>
    <t>REDE ESG PVC NBR7362 300 3,26A3,75 PARAL</t>
  </si>
  <si>
    <t>REDE ESG PVC NBR7362 300 3,76A4,25 S/PAV</t>
  </si>
  <si>
    <t>REDE ESG PVC NBR7362 300 3,76A4,25 ASFAL</t>
  </si>
  <si>
    <t>REDE ESG PVC NBR7362 300 3,76A4,25 BLOCO</t>
  </si>
  <si>
    <t>REDE ESG PVC NBR7362 300 3,76A4,25 PARAL</t>
  </si>
  <si>
    <t>REDE ESG PVC NBR7362 350 ATE 1,25m S/PAV</t>
  </si>
  <si>
    <t>REDE ESG PVC NBR7362 350 ATE 1,25m ASFAL</t>
  </si>
  <si>
    <t>REDE ESG PVC NBR7362 350 ATE 1,25m BLOCO</t>
  </si>
  <si>
    <t>REDE ESG PVC NBR7362 350 ATE 1,25m PARAL</t>
  </si>
  <si>
    <t>REDE ESG PVC NBR7362 350 1,26A1,75 S/PAV</t>
  </si>
  <si>
    <t>REDE ESG PVC NBR7362 350 1,26A1,75 ASFAL</t>
  </si>
  <si>
    <t>REDE ESG PVC NBR7362 350 1,26A1,75 BLOCO</t>
  </si>
  <si>
    <t>REDE ESG PVC NBR7362 350 1,26A1,75 PARAL</t>
  </si>
  <si>
    <t>REDE ESG PVC NBR7362 350 1,76A2,25 S/PAV</t>
  </si>
  <si>
    <t>REDE ESG PVC NBR7362 350 1,76A2,25 ASFAL</t>
  </si>
  <si>
    <t>REDE ESG PVC NBR7362 350 1,76A2,25 BLOCO</t>
  </si>
  <si>
    <t>REDE ESG PVC NBR7362 350 1,76A2,25 PARAL</t>
  </si>
  <si>
    <t>REDE ESG PVC NBR7362 350 2,26A2,75 S/PAV</t>
  </si>
  <si>
    <t>REDE ESG PVC NBR7362 350 2,26A2,75 ASFAL</t>
  </si>
  <si>
    <t>REDE ESG PVC NBR7362 350 2,26A2,75 BLOCO</t>
  </si>
  <si>
    <t>REDE ESG PVC NBR7362 350 2,26A2,75 PARAL</t>
  </si>
  <si>
    <t>REDE ESG PVC NBR7362 350 2,76A3,25 S/PAV</t>
  </si>
  <si>
    <t>REDE ESG PVC NBR7362 350 2,76A3,25 ASFAL</t>
  </si>
  <si>
    <t>REDE ESG PVC NBR7362 350 2,76A3,25 BLOCO</t>
  </si>
  <si>
    <t>REDE ESG PVC NBR7362 350 2,76A3,25 PARAL</t>
  </si>
  <si>
    <t>REDE ESG PVC NBR7362 350 3,26A3,75 S/PAV</t>
  </si>
  <si>
    <t>REDE ESG PVC NBR7362 350 3,26A3,75 ASFAL</t>
  </si>
  <si>
    <t>REDE ESG PVC NBR7362 350 3,26A3,75 BLOCO</t>
  </si>
  <si>
    <t>REDE ESG PVC NBR7362 350 3,26A3,75 PARAL</t>
  </si>
  <si>
    <t>REDE ESG PVC NBR7362 350 3,76A4,25 S/PAV</t>
  </si>
  <si>
    <t>REDE ESG PVC NBR7362 350 3,76A4,25 ASFAL</t>
  </si>
  <si>
    <t>REDE ESG PVC NBR7362 350 3,76A4,25 BLOCO</t>
  </si>
  <si>
    <t>REDE ESG PVC NBR7362 350 3,76A4,25 PARAL</t>
  </si>
  <si>
    <t>REDE ESG PVC NBR7362 400 ATE 1,25m S/PAV</t>
  </si>
  <si>
    <t>REDE ESG PVC NBR7362 400 ATE 1,25m ASFAL</t>
  </si>
  <si>
    <t>REDE ESG PVC NBR7362 400 ATE 1,25m BLOCO</t>
  </si>
  <si>
    <t>REDE ESG PVC NBR7362 400 ATE 1,25m PARAL</t>
  </si>
  <si>
    <t>REDE ESG PVC NBR7362 400 1,26A1,75 S/PAV</t>
  </si>
  <si>
    <t>REDE ESG PVC NBR7362 400 1,26A1,75 ASFAL</t>
  </si>
  <si>
    <t>REDE ESG PVC NBR7362 400 1,26A1,75 BLOCO</t>
  </si>
  <si>
    <t>REDE ESG PVC NBR7362 400 1,26A1,75 PARAL</t>
  </si>
  <si>
    <t>REDE ESG PVC NBR7362 400 1,76A2,25 S/PAV</t>
  </si>
  <si>
    <t>REDE ESG PVC NBR7362 400 1,76A2,25 ASFAL</t>
  </si>
  <si>
    <t>REDE ESG PVC NBR7362 400 1,76A2,25 BLOCO</t>
  </si>
  <si>
    <t>REDE ESG PVC NBR7362 400 1,76A2,25 PARAL</t>
  </si>
  <si>
    <t>REDE ESG PVC NBR7362 400 2,26A2,75 S/PAV</t>
  </si>
  <si>
    <t>REDE ESG PVC NBR7362 400 2,26A2,75 ASFAL</t>
  </si>
  <si>
    <t>REDE ESG PVC NBR7362 400 2,26A2,75 BLOCO</t>
  </si>
  <si>
    <t>REDE ESG PVC NBR7362 400 2,26A2,75 PARAL</t>
  </si>
  <si>
    <t>REDE ESG PVC NBR7362 400 2,76A3,25 S/PAV</t>
  </si>
  <si>
    <t>REDE ESG PVC NBR7362 400 2,76A3,25 ASFAL</t>
  </si>
  <si>
    <t>REDE ESG PVC NBR7362 400 2,76A3,25 BLOCO</t>
  </si>
  <si>
    <t>REDE ESG PVC NBR7362 400 2,76A3,25 PARAL</t>
  </si>
  <si>
    <t>REDE ESG PVC NBR7362 400 3,26A3,75 S/PAV</t>
  </si>
  <si>
    <t>REDE ESG PVC NBR7362 400 3,26A3,75 ASFAL</t>
  </si>
  <si>
    <t>REDE ESG PVC NBR7362 400 3,26A3,75 BLOCO</t>
  </si>
  <si>
    <t>REDE ESG PVC NBR7362 400 3,26A3,75 PARAL</t>
  </si>
  <si>
    <t>REDE ESG PVC NBR7362 400 3,76A4,25 S/PAV</t>
  </si>
  <si>
    <t>REDE ESG PVC NBR7362 400 3,76A4,25 ASFAL</t>
  </si>
  <si>
    <t>REDE ESG PVC NBR7362 400 3,76A4,25 BLOCO</t>
  </si>
  <si>
    <t>REDE ESG PVC NBR7362 400 3,76A4,25 PARAL</t>
  </si>
  <si>
    <t>REDE ESG FOFO 80 ATE 1,25m S/PAV</t>
  </si>
  <si>
    <t>REDE ESG FOFO 80 ATE 1,25m ASF</t>
  </si>
  <si>
    <t>REDE ESG FOFO 80 ATE 1,25m BLOCO</t>
  </si>
  <si>
    <t>REDE ESG FOFO 80 ATE 1,25m PARAL</t>
  </si>
  <si>
    <t>REDE ESG FOFO 80 1,26A1,75m S/PAV</t>
  </si>
  <si>
    <t>REDE ESG FOFO 80 1,26A1,75m ASF</t>
  </si>
  <si>
    <t>REDE ESG FOFO 80 1,26A1,75m BLOCO</t>
  </si>
  <si>
    <t>REDE ESG FOFO 80 1,26A1,75m PARAL</t>
  </si>
  <si>
    <t>REDE ESG FOFO 80 1,76A2,25m S/PAV</t>
  </si>
  <si>
    <t>REDE ESG FOFO 80 1,76A2,25m ASF</t>
  </si>
  <si>
    <t>REDE ESG FOFO 80 1,76A2,25m BLOCO</t>
  </si>
  <si>
    <t>REDE ESG FOFO 80 1,76A2,25m PARAL</t>
  </si>
  <si>
    <t>REDE ESG FOFO 80 2,26A2,75m S/PAV</t>
  </si>
  <si>
    <t>REDE ESG FOFO 80 2,26A2,75m ASF</t>
  </si>
  <si>
    <t>REDE ESG FOFO 80 2,26A2,75m BLOCO</t>
  </si>
  <si>
    <t>REDE ESG FOFO 80 2,26A2,75m PARAL</t>
  </si>
  <si>
    <t>REDE ESG FOFO 80 2,76A3,25m S/PAV</t>
  </si>
  <si>
    <t>REDE ESG FOFO 80 2,76A3,25m ASF</t>
  </si>
  <si>
    <t>REDE ESG FOFO 80 2,76A3,25m BLOCO</t>
  </si>
  <si>
    <t>REDE ESG FOFO 80 2,76A3,25m PARAL</t>
  </si>
  <si>
    <t>REDE ESG FOFO 80 3,26A3,75m S/PAV</t>
  </si>
  <si>
    <t>REDE ESG FOFO 80 3,26A3,75m ASF</t>
  </si>
  <si>
    <t>REDE ESG FOFO 80 3,26A3,75m BLOCO</t>
  </si>
  <si>
    <t>REDE ESG FOFO 80 3,26A3,75m PARAL</t>
  </si>
  <si>
    <t>REDE ESG FOFO 80 3,76A4,25m S/PAV</t>
  </si>
  <si>
    <t>REDE ESG FOFO 80 3,76A4,25m ASF</t>
  </si>
  <si>
    <t>REDE ESG FOFO 80 3,76A4,25m BLOCO</t>
  </si>
  <si>
    <t>REDE ESG FOFO 80 3,76A4,25m PARAL</t>
  </si>
  <si>
    <t>REDE ESG FOFO 100 ATE 1,25m S/PAV</t>
  </si>
  <si>
    <t>REDE ESG FOFO 100 ATE 1,25m ASF</t>
  </si>
  <si>
    <t>REDE ESG FOFO 100 ATE 1,25m BLOCO</t>
  </si>
  <si>
    <t>REDE ESG FOFO 100 ATE 1,25m PARAL</t>
  </si>
  <si>
    <t>REDE ESG FOFO 100 1,26A1,75m S/PAV</t>
  </si>
  <si>
    <t>REDE ESG FOFO 100 1,26A1,75m ASF</t>
  </si>
  <si>
    <t>REDE ESG FOFO 100 1,26A1,75m BLOCO</t>
  </si>
  <si>
    <t>REDE ESG FOFO 100 1,26A1,75m PARAL</t>
  </si>
  <si>
    <t>REDE ESG FOFO 100 1,76A2,25m S/PAV</t>
  </si>
  <si>
    <t>REDE ESG FOFO 100 1,76A2,25m ASF</t>
  </si>
  <si>
    <t>REDE ESG FOFO 100 1,76A2,25m BLOCO</t>
  </si>
  <si>
    <t>REDE ESG FOFO 100 1,76A2,25m PARAL</t>
  </si>
  <si>
    <t>REDE ESG FOFO 100 2,26A2,75m S/PAV</t>
  </si>
  <si>
    <t>REDE ESG FOFO 100 2,26A2,75m ASF</t>
  </si>
  <si>
    <t>REDE ESG FOFO 100 2,26A2,75m BLOCO</t>
  </si>
  <si>
    <t>REDE ESG FOFO 100 2,26A2,75m PARAL</t>
  </si>
  <si>
    <t>REDE ESG FOFO 100 2,76A3,25m S/PAV</t>
  </si>
  <si>
    <t>REDE ESG FOFO 100 2,76A3,25m ASF</t>
  </si>
  <si>
    <t>REDE ESG FOFO 100 2,76A3,25m BLOCO</t>
  </si>
  <si>
    <t>REDE ESG FOFO 100 2,76A3,25m PARAL</t>
  </si>
  <si>
    <t>REDE ESG FOFO 100 3,26A3,75m S/PAV</t>
  </si>
  <si>
    <t>REDE ESG FOFO 100 3,26A3,75m ASF</t>
  </si>
  <si>
    <t>REDE ESG FOFO 100 3,26A3,75m BLOCO</t>
  </si>
  <si>
    <t>REDE ESG FOFO 100 3,26A3,75m PARAL</t>
  </si>
  <si>
    <t>REDE ESG FOFO 100 3,76A4,25m S/PAV</t>
  </si>
  <si>
    <t>REDE ESG FOFO 100 3,76A4,25m ASF</t>
  </si>
  <si>
    <t>REDE ESG FOFO 100 3,76A4,25m BLOCO</t>
  </si>
  <si>
    <t>REDE ESG FOFO 100 3,76A4,25m PARAL</t>
  </si>
  <si>
    <t>REDE ESG FOFO 80 ATE 1,25m S/PAV S/F</t>
  </si>
  <si>
    <t>REDE ESG FOFO 80 ATE 1,25m ASF S/F</t>
  </si>
  <si>
    <t>REDE ESG FOFO 80 ATE 1,25m BLOCO S/F</t>
  </si>
  <si>
    <t>REDE ESG FOFO 80 ATE 1,25m PARAL S/F</t>
  </si>
  <si>
    <t>REDE ESG FOFO 80 1,26A1,75m S/PAV S/F</t>
  </si>
  <si>
    <t>REDE ESG FOFO 80 1,26A1,75m ASF S/F</t>
  </si>
  <si>
    <t>REDE ESG FOFO 80 1,26A1,75m BLOCO S/F</t>
  </si>
  <si>
    <t>REDE ESG FOFO 80 1,26A1,75m PARAL S/F</t>
  </si>
  <si>
    <t>REDE ESG FOFO 80 1,76A2,25m S/PAV S/F</t>
  </si>
  <si>
    <t>REDE ESG FOFO 80 1,76A2,25m ASF S/F</t>
  </si>
  <si>
    <t>REDE ESG FOFO 80 1,76A2,25m BLOCO S/F</t>
  </si>
  <si>
    <t>REDE ESG FOFO 80 1,76A2,25m PARAL S/F</t>
  </si>
  <si>
    <t>REDE ESG FOFO 80 2,26A2,75m S/PAV S/F</t>
  </si>
  <si>
    <t>REDE ESG FOFO 80 2,26A2,75m ASF S/F</t>
  </si>
  <si>
    <t>REDE ESG FOFO 80 2,26A2,75m BLOCO S/F</t>
  </si>
  <si>
    <t>REDE ESG FOFO 80 2,26A2,75m PARAL S/F</t>
  </si>
  <si>
    <t>REDE ESG FOFO 80 2,76A3,25m S/PAV S/F</t>
  </si>
  <si>
    <t>REDE ESG FOFO 80 2,76A3,25m ASF S/F</t>
  </si>
  <si>
    <t>REDE ESG FOFO 80 2,76A3,25m BLOCO S/F</t>
  </si>
  <si>
    <t>REDE ESG FOFO 80 2,76A3,25m PARAL S/F</t>
  </si>
  <si>
    <t>REDE ESG FOFO 80 3,26A3,75m S/PAV S/F</t>
  </si>
  <si>
    <t>REDE ESG FOFO 80 3,26A3,75m ASF S/F</t>
  </si>
  <si>
    <t>REDE ESG FOFO 80 3,26A3,75m BLOCO S/F</t>
  </si>
  <si>
    <t>REDE ESG FOFO 80 3,26A3,75m PARAL S/F</t>
  </si>
  <si>
    <t>REDE ESG FOFO 80 3,76A4,25m S/PAV S/F</t>
  </si>
  <si>
    <t>REDE ESG FOFO 80 3,76A4,25m ASF S/F</t>
  </si>
  <si>
    <t>REDE ESG FOFO 80 3,76A4,25m BLOCO S/F</t>
  </si>
  <si>
    <t>REDE ESG FOFO 80 3,76A4,25m PARAL S/F</t>
  </si>
  <si>
    <t>REDE ESG FOFO 100 ATE 1,25m S/PAV S/F</t>
  </si>
  <si>
    <t>REDE ESG FOFO 100 ATE 1,25m ASF S/F</t>
  </si>
  <si>
    <t>REDE ESG FOFO 100 ATE 1,25m BLOCO S/F</t>
  </si>
  <si>
    <t>REDE ESG FOFO 100 ATE 1,25m PARAL S/F</t>
  </si>
  <si>
    <t>REDE ESG FOFO 100 1,26A1,75m S/PAV S/F</t>
  </si>
  <si>
    <t>REDE ESG FOFO 100 1,26A1,75m ASF S/F</t>
  </si>
  <si>
    <t>REDE ESG FOFO 100 1,26A1,75m BLOCO S/F</t>
  </si>
  <si>
    <t>REDE ESG FOFO 100 1,26A1,75m PARAL S/F</t>
  </si>
  <si>
    <t>REDE ESG FOFO 100 1,76A2,25m S/PAV S/F</t>
  </si>
  <si>
    <t>REDE ESG FOFO 100 1,76A2,25m ASF S/F</t>
  </si>
  <si>
    <t>REDE ESG FOFO 100 1,76A2,25m BLOCO S/F</t>
  </si>
  <si>
    <t>REDE ESG FOFO 100 1,76A2,25m PARAL S/F</t>
  </si>
  <si>
    <t>REDE ESG FOFO 100 2,26A2,75m S/PAV S/F</t>
  </si>
  <si>
    <t>REDE ESG FOFO 100 2,26A2,75m ASF S/F</t>
  </si>
  <si>
    <t>REDE ESG FOFO 100 2,26A2,75m BLOCO S/F</t>
  </si>
  <si>
    <t>REDE ESG FOFO 100 2,26A2,75m PARAL S/F</t>
  </si>
  <si>
    <t>REDE ESG FOFO 100 2,76A3,25m S/PAV S/F</t>
  </si>
  <si>
    <t>REDE ESG FOFO 100 2,76A3,25m ASF S/F</t>
  </si>
  <si>
    <t>REDE ESG FOFO 100 2,76A3,25m BLOCO S/F</t>
  </si>
  <si>
    <t>REDE ESG FOFO 100 2,76A3,25m PARAL S/F</t>
  </si>
  <si>
    <t>REDE ESG FOFO 100 3,26A3,75m S/PAV S/F</t>
  </si>
  <si>
    <t>REDE ESG FOFO 100 3,26A3,75m ASF S/F</t>
  </si>
  <si>
    <t>REDE ESG FOFO 100 3,26A3,75m BLOCO S/F</t>
  </si>
  <si>
    <t>REDE ESG FOFO 100 3,26A3,75m PARAL S/F</t>
  </si>
  <si>
    <t>REDE ESG FOFO 100 3,76A4,25m S/PAV S/F</t>
  </si>
  <si>
    <t>REDE ESG FOFO 100 3,76A4,25m ASF S/F</t>
  </si>
  <si>
    <t>REDE ESG FOFO 100 3,76A4,25m BLOCO S/F</t>
  </si>
  <si>
    <t>REDE ESG FOFO 100 3,76A4,25m PARAL S/F</t>
  </si>
  <si>
    <t>REDE ESG FOFO 150 ATE 1,25m S/PAV</t>
  </si>
  <si>
    <t>REDE ESG FOFO 150 ATE 1,25m ASF</t>
  </si>
  <si>
    <t>REDE ESG FOFO 150 ATE 1,25m BLOCO</t>
  </si>
  <si>
    <t>REDE ESG FOFO 150 ATE 1,25m PARAL</t>
  </si>
  <si>
    <t>REDE ESG FOFO 150 1,26A1,75m S/PAV</t>
  </si>
  <si>
    <t>REDE ESG FOFO 150 1,26A1,75m ASF</t>
  </si>
  <si>
    <t>REDE ESG FOFO 150 1,26A1,75m BLOCO</t>
  </si>
  <si>
    <t>REDE ESG FOFO 150 1,26A1,75m PARAL</t>
  </si>
  <si>
    <t>REDE ESG FOFO 150 1,76A2,25m S/PAV</t>
  </si>
  <si>
    <t>REDE ESG FOFO 150 1,76A2,25m ASF</t>
  </si>
  <si>
    <t>REDE ESG FOFO 150 1,76A2,25m BLOCO</t>
  </si>
  <si>
    <t>REDE ESG FOFO 150 1,76A2,25m PARAL</t>
  </si>
  <si>
    <t>REDE ESG FOFO 150 2,26A2,75m S/PAV</t>
  </si>
  <si>
    <t>REDE ESG FOFO 150 2,26A2,75m ASF</t>
  </si>
  <si>
    <t>REDE ESG FOFO 150 2,26A2,75m BLOCO</t>
  </si>
  <si>
    <t>REDE ESG FOFO 150 2,26A2,75m PARAL</t>
  </si>
  <si>
    <t>REDE ESG FOFO 150 2,76A3,25m S/PAV</t>
  </si>
  <si>
    <t>REDE ESG FOFO 150 2,76A3,25m ASF</t>
  </si>
  <si>
    <t>REDE ESG FOFO 150 2,76A3,25m BLOCO</t>
  </si>
  <si>
    <t>REDE ESG FOFO 150 2,76A3,25m PARAL</t>
  </si>
  <si>
    <t>REDE ESG FOFO 150 3,26A3,75m S/PAV</t>
  </si>
  <si>
    <t>REDE ESG FOFO 150 3,26A3,75m ASF</t>
  </si>
  <si>
    <t>REDE ESG FOFO 150 3,26A3,75m BLOCO</t>
  </si>
  <si>
    <t>REDE ESG FOFO 150 3,26A3,75m PARAL</t>
  </si>
  <si>
    <t>REDE ESG FOFO 150 3,76A4,25m S/PAV</t>
  </si>
  <si>
    <t>REDE ESG FOFO 150 3,76A4,25m ASF</t>
  </si>
  <si>
    <t>REDE ESG FOFO 150 3,76A4,25m BLOCO</t>
  </si>
  <si>
    <t>REDE ESG FOFO 150 3,76A4,25m PARAL</t>
  </si>
  <si>
    <t>REDE ESG FOFO 200 ATE 1,25m S/PAV</t>
  </si>
  <si>
    <t>REDE ESG FOFO 200 ATE 1,25m ASF</t>
  </si>
  <si>
    <t>REDE ESG FOFO 200 ATE 1,25m BLOCO</t>
  </si>
  <si>
    <t>REDE ESG FOFO 200 ATE 1,25m PARAL</t>
  </si>
  <si>
    <t>REDE ESG FOFO 200 1,26A1,75m S/PAV</t>
  </si>
  <si>
    <t>REDE ESG FOFO 200 1,26A1,75m ASF</t>
  </si>
  <si>
    <t>REDE ESG FOFO 200 1,26A1,75m BLOCO</t>
  </si>
  <si>
    <t>REDE ESG FOFO 200 1,26A1,75m PARAL</t>
  </si>
  <si>
    <t>REDE ESG FOFO 200 1,76A2,25m S/PAV</t>
  </si>
  <si>
    <t>REDE ESG FOFO 200 1,76A2,25m ASF</t>
  </si>
  <si>
    <t>REDE ESG FOFO 200 1,76A2,25m BLOCO</t>
  </si>
  <si>
    <t>REDE ESG FOFO 200 1,76A2,25m PARAL</t>
  </si>
  <si>
    <t>REDE ESG FOFO 200 2,26A2,75m S/PAV</t>
  </si>
  <si>
    <t>REDE ESG FOFO 200 2,26A2,75m ASF</t>
  </si>
  <si>
    <t>REDE ESG FOFO 200 2,26A2,75m BLOCO</t>
  </si>
  <si>
    <t>REDE ESG FOFO 200 2,26A2,75m PARAL</t>
  </si>
  <si>
    <t>REDE ESG FOFO 200 2,76A3,25m S/PAV</t>
  </si>
  <si>
    <t>REDE ESG FOFO 200 2,76A3,25m ASF</t>
  </si>
  <si>
    <t>REDE ESG FOFO 200 2,76A3,25m BLOCO</t>
  </si>
  <si>
    <t>REDE ESG FOFO 200 2,76A3,25m PARAL</t>
  </si>
  <si>
    <t>REDE ESG FOFO 200 3,26A3,75m S/PAV</t>
  </si>
  <si>
    <t>REDE ESG FOFO 200 3,26A3,75m ASF</t>
  </si>
  <si>
    <t>REDE ESG FOFO 200 3,26A3,75m BLOCO</t>
  </si>
  <si>
    <t>REDE ESG FOFO 200 3,26A3,75m PARAL</t>
  </si>
  <si>
    <t>REDE ESG FOFO 200 3,76A4,25m S/PAV</t>
  </si>
  <si>
    <t>REDE ESG FOFO 200 3,76A4,25m ASF</t>
  </si>
  <si>
    <t>REDE ESG FOFO 200 3,76A4,25m BLOCO</t>
  </si>
  <si>
    <t>REDE ESG FOFO 200 3,76A4,25m PARAL</t>
  </si>
  <si>
    <t>REDE ESG FOFO 250 ATE 1,25m S/PAV</t>
  </si>
  <si>
    <t>REDE ESG FOFO 250 ATE 1,25m ASF</t>
  </si>
  <si>
    <t>REDE ESG FOFO 250 ATE 1,25m BLOCO</t>
  </si>
  <si>
    <t>REDE ESG FOFO 250 ATE 1,25m PARAL</t>
  </si>
  <si>
    <t>REDE ESG FOFO 250 1,26A1,75m S/PAV</t>
  </si>
  <si>
    <t>REDE ESG FOFO 250 1,26A1,75m ASF</t>
  </si>
  <si>
    <t>REDE ESG FOFO 250 1,26A1,75m BLOCO</t>
  </si>
  <si>
    <t>REDE ESG FOFO 250 1,26A1,75m PARAL</t>
  </si>
  <si>
    <t>REDE ESG FOFO 250 1,76A2,25m S/PAV</t>
  </si>
  <si>
    <t>REDE ESG FOFO 250 1,76A2,25m ASF</t>
  </si>
  <si>
    <t>REDE ESG FOFO 250 1,76A2,25m BLOCO</t>
  </si>
  <si>
    <t>REDE ESG FOFO 250 1,76A2,25m PARAL</t>
  </si>
  <si>
    <t>REDE ESG FOFO 250 2,26A2,75m S/PAV</t>
  </si>
  <si>
    <t>REDE ESG FOFO 250 2,26A2,75m ASF</t>
  </si>
  <si>
    <t>REDE ESG FOFO 250 2,26A2,75m BLOCO</t>
  </si>
  <si>
    <t>REDE ESG FOFO 250 2,26A2,75m PARAL</t>
  </si>
  <si>
    <t>REDE ESG FOFO 250 2,76A3,25m S/PAV</t>
  </si>
  <si>
    <t>REDE ESG FOFO 250 2,76A3,25m ASF</t>
  </si>
  <si>
    <t>REDE ESG FOFO 250 2,76A3,25m BLOCO</t>
  </si>
  <si>
    <t>REDE ESG FOFO 250 2,76A3,25m PARAL</t>
  </si>
  <si>
    <t>REDE ESG FOFO 250 3,26A3,75m S/PAV</t>
  </si>
  <si>
    <t>REDE ESG FOFO 250 3,26A3,75m ASF</t>
  </si>
  <si>
    <t>REDE ESG FOFO 250 3,26A3,75m BLOCO</t>
  </si>
  <si>
    <t>REDE ESG FOFO 250 3,26A3,75m PARAL</t>
  </si>
  <si>
    <t>REDE ESG FOFO 250 3,76A4,25m S/PAV</t>
  </si>
  <si>
    <t>REDE ESG FOFO 250 3,76A4,25m ASF</t>
  </si>
  <si>
    <t>REDE ESG FOFO 250 3,76A4,25m BLOCO</t>
  </si>
  <si>
    <t>REDE ESG FOFO 250 3,76A4,25m PARAL</t>
  </si>
  <si>
    <t>REDE ESG FOFO 300 ATE 1,25m S/PAV</t>
  </si>
  <si>
    <t>REDE ESG FOFO 300 ATE 1,25m ASF</t>
  </si>
  <si>
    <t>REDE ESG FOFO 300 ATE 1,25m BLOCO</t>
  </si>
  <si>
    <t>REDE ESG FOFO 300 ATE 1,25m PARAL</t>
  </si>
  <si>
    <t>REDE ESG FOFO 300 1,26A1,75m S/PAV</t>
  </si>
  <si>
    <t>REDE ESG FOFO 300 1,26A1,75m ASF</t>
  </si>
  <si>
    <t>REDE ESG FOFO 300 1,26A1,75m BLOCO</t>
  </si>
  <si>
    <t>REDE ESG FOFO 300 1,26A1,75m PARAL</t>
  </si>
  <si>
    <t>REDE ESG FOFO 300 1,76A2,25m S/PAV</t>
  </si>
  <si>
    <t>REDE ESG FOFO 300 1,76A2,25m ASF</t>
  </si>
  <si>
    <t>REDE ESG FOFO 300 1,76A2,25m BLOCO</t>
  </si>
  <si>
    <t>REDE ESG FOFO 300 1,76A2,25m PARAL</t>
  </si>
  <si>
    <t>REDE ESG FOFO 300 2,26A2,75m S/PAV</t>
  </si>
  <si>
    <t>REDE ESG FOFO 300 2,26A2,75m ASF</t>
  </si>
  <si>
    <t>REDE ESG FOFO 300 2,26A2,75m BLOCO</t>
  </si>
  <si>
    <t>REDE ESG FOFO 300 2,26A2,75m PARAL</t>
  </si>
  <si>
    <t>REDE ESG FOFO 300 2,76A3,25m S/PAV</t>
  </si>
  <si>
    <t>REDE ESG FOFO 300 2,76A3,25m ASF</t>
  </si>
  <si>
    <t>REDE ESG FOFO 300 2,76A3,25m BLOCO</t>
  </si>
  <si>
    <t>REDE ESG FOFO 300 2,76A3,25m PARAL</t>
  </si>
  <si>
    <t>REDE ESG FOFO 300 3,26A3,75m S/PAV</t>
  </si>
  <si>
    <t>REDE ESG FOFO 300 3,26A3,75m ASF</t>
  </si>
  <si>
    <t>REDE ESG FOFO 300 3,26A3,75m BLOCO</t>
  </si>
  <si>
    <t>REDE ESG FOFO 300 3,26A3,75m PARAL</t>
  </si>
  <si>
    <t>REDE ESG FOFO 300 3,76A4,25m S/PAV</t>
  </si>
  <si>
    <t>REDE ESG FOFO 300 3,76A4,25m ASF</t>
  </si>
  <si>
    <t>REDE ESG FOFO 300 3,76A4,25m BLOCO</t>
  </si>
  <si>
    <t>REDE ESG FOFO 300 3,76A4,25m PARAL</t>
  </si>
  <si>
    <t>REDE ESG FOFO 350 ATE 1,25m S/PAV</t>
  </si>
  <si>
    <t>REDE ESG FOFO 350 ATE 1,25m ASF</t>
  </si>
  <si>
    <t>REDE ESG FOFO 350 ATE 1,25m BLOCO</t>
  </si>
  <si>
    <t>REDE ESG FOFO 350 ATE 1,25m PARAL</t>
  </si>
  <si>
    <t>REDE ESG FOFO 350 1,26A1,75m S/PAV</t>
  </si>
  <si>
    <t>REDE ESG FOFO 350 1,26A1,75m ASF</t>
  </si>
  <si>
    <t>REDE ESG FOFO 350 1,26A1,75m BLOCO</t>
  </si>
  <si>
    <t>REDE ESG FOFO 350 1,26A1,75m PARAL</t>
  </si>
  <si>
    <t>REDE ESG FOFO 350 1,76A2,25m S/PAV</t>
  </si>
  <si>
    <t>REDE ESG FOFO 350 1,76A2,25m ASF</t>
  </si>
  <si>
    <t>REDE ESG FOFO 350 1,76A2,25m BLOCO</t>
  </si>
  <si>
    <t>REDE ESG FOFO 350 1,76A2,25m PARAL</t>
  </si>
  <si>
    <t>REDE ESG FOFO 350 2,26A2,75m S/PAV</t>
  </si>
  <si>
    <t>REDE ESG FOFO 350 2,26A2,75m ASF</t>
  </si>
  <si>
    <t>REDE ESG FOFO 350 2,26A2,75m BLOCO</t>
  </si>
  <si>
    <t>REDE ESG FOFO 350 2,26A2,75m PARAL</t>
  </si>
  <si>
    <t>REDE ESG FOFO 350 2,76A3,25m S/PAV</t>
  </si>
  <si>
    <t>REDE ESG FOFO 350 2,76A3,25m ASF</t>
  </si>
  <si>
    <t>REDE ESG FOFO 350 2,76A3,25m BLOCO</t>
  </si>
  <si>
    <t>REDE ESG FOFO 350 2,76A3,25m PARAL</t>
  </si>
  <si>
    <t>REDE ESG FOFO 350 3,26A3,75m S/PAV</t>
  </si>
  <si>
    <t>REDE ESG FOFO 350 3,26A3,75m ASF</t>
  </si>
  <si>
    <t>REDE ESG FOFO 350 3,26A3,75m BLOCO</t>
  </si>
  <si>
    <t>REDE ESG FOFO 350 3,26A3,75m PARAL</t>
  </si>
  <si>
    <t>REDE ESG FOFO 350 3,76A4,25m S/PAV</t>
  </si>
  <si>
    <t>REDE ESG FOFO 350 3,76A4,25m ASF</t>
  </si>
  <si>
    <t>REDE ESG FOFO 350 3,76A4,25m BLOCO</t>
  </si>
  <si>
    <t>REDE ESG FOFO 350 3,76A4,25m PARAL</t>
  </si>
  <si>
    <t>REDE ESG FOFO 400 ATE 1,25m S/PAV</t>
  </si>
  <si>
    <t>REDE ESG FOFO 400 ATE 1,25m ASF</t>
  </si>
  <si>
    <t>REDE ESG FOFO 400 ATE 1,25m BLOCO</t>
  </si>
  <si>
    <t>REDE ESG FOFO 400 ATE 1,25m PARAL</t>
  </si>
  <si>
    <t>REDE ESG FOFO 400 1,26A1,75m S/PAV</t>
  </si>
  <si>
    <t>REDE ESG FOFO 400 1,26A1,75m ASF</t>
  </si>
  <si>
    <t>REDE ESG FOFO 400 1,26A1,75m BLOCO</t>
  </si>
  <si>
    <t>REDE ESG FOFO 400 1,26A1,75m PARAL</t>
  </si>
  <si>
    <t>REDE ESG FOFO 400 1,76A2,25m S/PAV</t>
  </si>
  <si>
    <t>REDE ESG FOFO 400 1,76A2,25m ASF</t>
  </si>
  <si>
    <t>REDE ESG FOFO 400 1,76A2,25m BLOCO</t>
  </si>
  <si>
    <t>REDE ESG FOFO 400 1,76A2,25m PARAL</t>
  </si>
  <si>
    <t>REDE ESG FOFO 400 2,26A2,75m S/PAV</t>
  </si>
  <si>
    <t>REDE ESG FOFO 400 2,26A2,75m ASF</t>
  </si>
  <si>
    <t>REDE ESG FOFO 400 2,26A2,75m BLOCO</t>
  </si>
  <si>
    <t>REDE ESG FOFO 400 2,26A2,75m PARAL</t>
  </si>
  <si>
    <t>REDE ESG FOFO 400 2,76A3,25m S/PAV</t>
  </si>
  <si>
    <t>REDE ESG FOFO 400 2,76A3,25m ASF</t>
  </si>
  <si>
    <t>REDE ESG FOFO 400 2,76A3,25m BLOCO</t>
  </si>
  <si>
    <t>REDE ESG FOFO 400 2,76A3,25m PARAL</t>
  </si>
  <si>
    <t>REDE ESG FOFO 400 3,26A3,75m S/PAV</t>
  </si>
  <si>
    <t>REDE ESG FOFO 400 3,26A3,75m ASF</t>
  </si>
  <si>
    <t>REDE ESG FOFO 400 3,26A3,75m BLOCO</t>
  </si>
  <si>
    <t>REDE ESG FOFO 400 3,26A3,75m PARAL</t>
  </si>
  <si>
    <t>REDE ESG FOFO 400 3,76A4,25m S/PAV</t>
  </si>
  <si>
    <t>REDE ESG FOFO 400 3,76A4,25m ASF</t>
  </si>
  <si>
    <t>REDE ESG FOFO 400 3,76A4,25m BLOCO</t>
  </si>
  <si>
    <t>REDE ESG FOFO 400 3,76A4,25m PARAL</t>
  </si>
  <si>
    <t>REDE ESG FOFO 150 ATE 1,25m S/PAV S/F</t>
  </si>
  <si>
    <t>REDE ESG FOFO 150 ATE 1,25m ASF S/F</t>
  </si>
  <si>
    <t>REDE ESG FOFO 150 ATE 1,25m BLOCO S/F</t>
  </si>
  <si>
    <t>REDE ESG FOFO 150 ATE 1,25m PARAL S/F</t>
  </si>
  <si>
    <t>REDE ESG FOFO 150 1,26A1,75m S/PAV S/F</t>
  </si>
  <si>
    <t>REDE ESG FOFO 150 1,26A1,75m ASF S/F</t>
  </si>
  <si>
    <t>REDE ESG FOFO 150 1,26A1,75m BLOCO S/F</t>
  </si>
  <si>
    <t>REDE ESG FOFO 150 1,26A1,75m PARAL S/F</t>
  </si>
  <si>
    <t>REDE ESG FOFO 150 1,76A2,25m S/PAV S/F</t>
  </si>
  <si>
    <t>REDE ESG FOFO 150 1,76A2,25m ASF S/F</t>
  </si>
  <si>
    <t>REDE ESG FOFO 150 1,76A2,25m BLOCO S/F</t>
  </si>
  <si>
    <t>REDE ESG FOFO 150 1,76A2,25m PARAL S/F</t>
  </si>
  <si>
    <t>REDE ESG FOFO 150 2,26A2,75m S/PAV S/F</t>
  </si>
  <si>
    <t>REDE ESG FOFO 150 2,26A2,75m ASF S/F</t>
  </si>
  <si>
    <t>REDE ESG FOFO 150 2,26A2,75m BLOCO S/F</t>
  </si>
  <si>
    <t>REDE ESG FOFO 150 2,26A2,75m PARAL S/F</t>
  </si>
  <si>
    <t>REDE ESG FOFO 150 2,76A3,25m S/PAV S/F</t>
  </si>
  <si>
    <t>REDE ESG FOFO 150 2,76A3,25m ASF S/F</t>
  </si>
  <si>
    <t>REDE ESG FOFO 150 2,76A3,25m BLOCO S/F</t>
  </si>
  <si>
    <t>REDE ESG FOFO 150 2,76A3,25m PARAL S/F</t>
  </si>
  <si>
    <t>REDE ESG FOFO 150 3,26A3,75m S/PAV S/F</t>
  </si>
  <si>
    <t>REDE ESG FOFO 150 3,26A3,75m ASF S/F</t>
  </si>
  <si>
    <t>REDE ESG FOFO 150 3,26A3,75m BLOCO S/F</t>
  </si>
  <si>
    <t>REDE ESG FOFO 150 3,26A3,75m PARAL S/F</t>
  </si>
  <si>
    <t>REDE ESG FOFO 150 3,76A4,25m S/PAV S/F</t>
  </si>
  <si>
    <t>REDE ESG FOFO 150 3,76A4,25m ASF S/F</t>
  </si>
  <si>
    <t>REDE ESG FOFO 150 3,76A4,25m BLOCO S/F</t>
  </si>
  <si>
    <t>REDE ESG FOFO 150 3,76A4,25m PARAL S/F</t>
  </si>
  <si>
    <t>REDE ESG FOFO 200 ATE 1,25m S/PAV S/F</t>
  </si>
  <si>
    <t>REDE ESG FOFO 200 ATE 1,25m ASF S/F</t>
  </si>
  <si>
    <t>REDE ESG FOFO 200 ATE 1,25m BLOCO S/F</t>
  </si>
  <si>
    <t>REDE ESG FOFO 200 ATE 1,25m PARAL S/F</t>
  </si>
  <si>
    <t>REDE ESG FOFO 200 1,26A1,75m S/PAV S/F</t>
  </si>
  <si>
    <t>REDE ESG FOFO 200 1,26A1,75m ASF S/F</t>
  </si>
  <si>
    <t>REDE ESG FOFO 200 1,26A1,75m BLOCO S/F</t>
  </si>
  <si>
    <t>REDE ESG FOFO 200 1,26A1,75m PARAL S/F</t>
  </si>
  <si>
    <t>REDE ESG FOFO 200 1,76A2,25m S/PAV S/F</t>
  </si>
  <si>
    <t>REDE ESG FOFO 200 1,76A2,25m ASF S/F</t>
  </si>
  <si>
    <t>REDE ESG FOFO 200 1,76A2,25m BLOCO S/F</t>
  </si>
  <si>
    <t>REDE ESG FOFO 200 1,76A2,25m PARAL S/F</t>
  </si>
  <si>
    <t>REDE ESG FOFO 200 2,26A2,75m S/PAV S/F</t>
  </si>
  <si>
    <t>REDE ESG FOFO 200 2,26A2,75m ASF S/F</t>
  </si>
  <si>
    <t>REDE ESG FOFO 200 2,26A2,75m BLOCO S/F</t>
  </si>
  <si>
    <t>REDE ESG FOFO 200 2,26A2,75m PARAL S/F</t>
  </si>
  <si>
    <t>REDE ESG FOFO 200 2,76A3,25m S/PAV S/F</t>
  </si>
  <si>
    <t>REDE ESG FOFO 200 2,76A3,25m ASF S/F</t>
  </si>
  <si>
    <t>REDE ESG FOFO 200 2,76A3,25m BLOCO S/F</t>
  </si>
  <si>
    <t>REDE ESG FOFO 200 2,76A3,25m PARAL S/F</t>
  </si>
  <si>
    <t>REDE ESG FOFO 200 3,26A3,75m S/PAV S/F</t>
  </si>
  <si>
    <t>REDE ESG FOFO 200 3,26A3,75m ASF S/F</t>
  </si>
  <si>
    <t>REDE ESG FOFO 200 3,26A3,75m BLOCO S/F</t>
  </si>
  <si>
    <t>REDE ESG FOFO 200 3,26A3,75m PARAL S/F</t>
  </si>
  <si>
    <t>REDE ESG FOFO 200 3,76A4,25m S/PAV S/F</t>
  </si>
  <si>
    <t>REDE ESG FOFO 200 3,76A4,25m ASF S/F</t>
  </si>
  <si>
    <t>REDE ESG FOFO 200 3,76A4,25m BLOCO S/F</t>
  </si>
  <si>
    <t>REDE ESG FOFO 200 3,76A4,25m PARAL S/F</t>
  </si>
  <si>
    <t>REDE ESG FOFO 250 ATE 1,25m S/PAV S/F</t>
  </si>
  <si>
    <t>REDE ESG FOFO 250 ATE 1,25m ASF S/F</t>
  </si>
  <si>
    <t>REDE ESG FOFO 250 ATE 1,25m BLOCO S/F</t>
  </si>
  <si>
    <t>REDE ESG FOFO 250 ATE 1,25m PARAL S/F</t>
  </si>
  <si>
    <t>REDE ESG FOFO 250 1,26A1,75m S/PAV S/F</t>
  </si>
  <si>
    <t>REDE ESG FOFO 250 1,26A1,75m ASF S/F</t>
  </si>
  <si>
    <t>REDE ESG FOFO 250 1,26A1,75m BLOCO S/F</t>
  </si>
  <si>
    <t>REDE ESG FOFO 250 1,26A1,75m PARAL S/F</t>
  </si>
  <si>
    <t>REDE ESG FOFO 250 1,76A2,25m S/PAV S/F</t>
  </si>
  <si>
    <t>REDE ESG FOFO 250 1,76A2,25m ASF S/F</t>
  </si>
  <si>
    <t>REDE ESG FOFO 250 1,76A2,25m BLOCO S/F</t>
  </si>
  <si>
    <t>REDE ESG FOFO 250 1,76A2,25m PARAL S/F</t>
  </si>
  <si>
    <t>REDE ESG FOFO 250 2,26A2,75m S/PAV S/F</t>
  </si>
  <si>
    <t>REDE ESG FOFO 250 2,26A2,75m ASF S/F</t>
  </si>
  <si>
    <t>REDE ESG FOFO 250 2,26A2,75m BLOCO S/F</t>
  </si>
  <si>
    <t>REDE ESG FOFO 250 2,26A2,75m PARAL S/F</t>
  </si>
  <si>
    <t>REDE ESG FOFO 250 2,76A3,25m S/PAV S/F</t>
  </si>
  <si>
    <t>REDE ESG FOFO 250 2,76A3,25m ASF S/F</t>
  </si>
  <si>
    <t>REDE ESG FOFO 250 2,76A3,25m BLOCO S/F</t>
  </si>
  <si>
    <t>REDE ESG FOFO 250 2,76A3,25m PARAL S/F</t>
  </si>
  <si>
    <t>REDE ESG FOFO 250 3,26A3,75m S/PAV S/F</t>
  </si>
  <si>
    <t>REDE ESG FOFO 250 3,26A3,75m ASF S/F</t>
  </si>
  <si>
    <t>REDE ESG FOFO 250 3,26A3,75m BLOCO S/F</t>
  </si>
  <si>
    <t>REDE ESG FOFO 250 3,26A3,75m PARAL S/F</t>
  </si>
  <si>
    <t>REDE ESG FOFO 250 3,76A4,25m S/PAV S/F</t>
  </si>
  <si>
    <t>REDE ESG FOFO 250 3,76A4,25m ASF S/F</t>
  </si>
  <si>
    <t>REDE ESG FOFO 250 3,76A4,25m BLOCO S/F</t>
  </si>
  <si>
    <t>REDE ESG FOFO 250 3,76A4,25m PARAL S/F</t>
  </si>
  <si>
    <t>REDE ESG FOFO 300 ATE 1,25m S/PAV S/F</t>
  </si>
  <si>
    <t>REDE ESG FOFO 300 ATE 1,25m ASF S/F</t>
  </si>
  <si>
    <t>REDE ESG FOFO 300 ATE 1,25m BLOCO S/F</t>
  </si>
  <si>
    <t>REDE ESG FOFO 300 ATE 1,25m PARAL S/F</t>
  </si>
  <si>
    <t>REDE ESG FOFO 300 1,26A1,75m S/PAV S/F</t>
  </si>
  <si>
    <t>REDE ESG FOFO 300 1,26A1,75m ASF S/F</t>
  </si>
  <si>
    <t>REDE ESG FOFO 300 1,26A1,75m BLOCO S/F</t>
  </si>
  <si>
    <t>REDE ESG FOFO 300 1,26A1,75m PARAL S/F</t>
  </si>
  <si>
    <t>REDE ESG FOFO 300 1,76A2,25m S/PAV S/F</t>
  </si>
  <si>
    <t>REDE ESG FOFO 300 1,76A2,25m ASF S/F</t>
  </si>
  <si>
    <t>REDE ESG FOFO 300 1,76A2,25m BLOCO S/F</t>
  </si>
  <si>
    <t>REDE ESG FOFO 300 1,76A2,25m PARAL S/F</t>
  </si>
  <si>
    <t>REDE ESG FOFO 300 2,26A2,75m S/PAV S/F</t>
  </si>
  <si>
    <t>REDE ESG FOFO 300 2,26A2,75m ASF S/F</t>
  </si>
  <si>
    <t>REDE ESG FOFO 300 2,26A2,75m BLOCO S/F</t>
  </si>
  <si>
    <t>REDE ESG FOFO 300 2,26A2,75m PARAL S/F</t>
  </si>
  <si>
    <t>REDE ESG FOFO 300 2,76A3,25m S/PAV S/F</t>
  </si>
  <si>
    <t>REDE ESG FOFO 300 2,76A3,25m ASF S/F</t>
  </si>
  <si>
    <t>REDE ESG FOFO 300 2,76A3,25m BLOCO S/F</t>
  </si>
  <si>
    <t>REDE ESG FOFO 300 2,76A3,25m PARAL S/F</t>
  </si>
  <si>
    <t>REDE ESG FOFO 300 3,26A3,75m S/PAV S/F</t>
  </si>
  <si>
    <t>REDE ESG FOFO 300 3,26A3,75m ASF S/F</t>
  </si>
  <si>
    <t>REDE ESG FOFO 300 3,26A3,75m BLOCO S/F</t>
  </si>
  <si>
    <t>REDE ESG FOFO 300 3,26A3,75m PARAL S/F</t>
  </si>
  <si>
    <t>REDE ESG FOFO 300 3,76A4,25m S/PAV S/F</t>
  </si>
  <si>
    <t>REDE ESG FOFO 300 3,76A4,25m ASF S/F</t>
  </si>
  <si>
    <t>REDE ESG FOFO 300 3,76A4,25m BLOCO S/F</t>
  </si>
  <si>
    <t>REDE ESG FOFO 300 3,76A4,25m PARAL S/F</t>
  </si>
  <si>
    <t>REDE ESG FOFO 350 ATE 1,25m S/PAV S/F</t>
  </si>
  <si>
    <t>REDE ESG FOFO 350 ATE 1,25m ASF S/F</t>
  </si>
  <si>
    <t>REDE ESG FOFO 350 ATE 1,25m BLOCO S/F</t>
  </si>
  <si>
    <t>REDE ESG FOFO 350 ATE 1,25m PARAL S/F</t>
  </si>
  <si>
    <t>REDE ESG FOFO 350 1,26A1,75m S/PAV S/F</t>
  </si>
  <si>
    <t>REDE ESG FOFO 350 1,26A1,75m ASF S/F</t>
  </si>
  <si>
    <t>REDE ESG FOFO 350 1,26A1,75m BLOCO S/F</t>
  </si>
  <si>
    <t>REDE ESG FOFO 350 1,26A1,75m PARAL S/F</t>
  </si>
  <si>
    <t>REDE ESG FOFO 350 1,76A2,25m S/PAV S/F</t>
  </si>
  <si>
    <t>REDE ESG FOFO 350 1,76A2,25m ASF S/F</t>
  </si>
  <si>
    <t>REDE ESG FOFO 350 1,76A2,25m BLOCO S/F</t>
  </si>
  <si>
    <t>REDE ESG FOFO 350 1,76A2,25m PARAL S/F</t>
  </si>
  <si>
    <t>REDE ESG FOFO 350 2,26A2,75m S/PAV S/F</t>
  </si>
  <si>
    <t>REDE ESG FOFO 350 2,26A2,75m ASF S/F</t>
  </si>
  <si>
    <t>REDE ESG FOFO 350 2,26A2,75m BLOCO S/F</t>
  </si>
  <si>
    <t>REDE ESG FOFO 350 2,26A2,75m PARAL S/F</t>
  </si>
  <si>
    <t>REDE ESG FOFO 350 2,76A3,25m S/PAV S/F</t>
  </si>
  <si>
    <t>REDE ESG FOFO 350 2,76A3,25m ASF S/F</t>
  </si>
  <si>
    <t>REDE ESG FOFO 350 2,76A3,25m BLOCO S/F</t>
  </si>
  <si>
    <t>REDE ESG FOFO 350 2,76A3,25m PARAL S/F</t>
  </si>
  <si>
    <t>REDE ESG FOFO 350 3,26A3,75m S/PAV S/F</t>
  </si>
  <si>
    <t>REDE ESG FOFO 350 3,26A3,75m ASF S/F</t>
  </si>
  <si>
    <t>REDE ESG FOFO 350 3,26A3,75m BLOCO S/F</t>
  </si>
  <si>
    <t>REDE ESG FOFO 350 3,26A3,75m PARAL S/F</t>
  </si>
  <si>
    <t>REDE ESG FOFO 350 3,76A4,25m S/PAV S/F</t>
  </si>
  <si>
    <t>REDE ESG FOFO 350 3,76A4,25m ASF S/F</t>
  </si>
  <si>
    <t>REDE ESG FOFO 350 3,76A4,25m BLOCO S/F</t>
  </si>
  <si>
    <t>REDE ESG FOFO 350 3,76A4,25m PARAL S/F</t>
  </si>
  <si>
    <t>REDE ESG FOFO 400 ATE 1,25m S/PAV S/F</t>
  </si>
  <si>
    <t>REDE ESG FOFO 400 ATE 1,25m ASF S/F</t>
  </si>
  <si>
    <t>REDE ESG FOFO 400 ATE 1,25m BLOCO S/F</t>
  </si>
  <si>
    <t>REDE ESG FOFO 400 ATE 1,25m PARAL S/F</t>
  </si>
  <si>
    <t>REDE ESG FOFO 400 1,26A1,75m S/PAV S/F</t>
  </si>
  <si>
    <t>REDE ESG FOFO 400 1,26A1,75m ASF S/F</t>
  </si>
  <si>
    <t>REDE ESG FOFO 400 1,26A1,75m BLOCO S/F</t>
  </si>
  <si>
    <t>REDE ESG FOFO 400 1,26A1,75m PARAL S/F</t>
  </si>
  <si>
    <t>REDE ESG FOFO 400 1,76A2,25m S/PAV S/F</t>
  </si>
  <si>
    <t>REDE ESG FOFO 400 1,76A2,25m ASF S/F</t>
  </si>
  <si>
    <t>REDE ESG FOFO 400 1,76A2,25m BLOCO S/F</t>
  </si>
  <si>
    <t>REDE ESG FOFO 400 1,76A2,25m PARAL S/F</t>
  </si>
  <si>
    <t>REDE ESG FOFO 400 2,26A2,75m S/PAV S/F</t>
  </si>
  <si>
    <t>REDE ESG FOFO 400 2,26A2,75m ASF S/F</t>
  </si>
  <si>
    <t>REDE ESG FOFO 400 2,26A2,75m BLOCO S/F</t>
  </si>
  <si>
    <t>REDE ESG FOFO 400 2,26A2,75m PARAL S/F</t>
  </si>
  <si>
    <t>REDE ESG FOFO 400 2,76A3,25m S/PAV S/F</t>
  </si>
  <si>
    <t>REDE ESG FOFO 400 2,76A3,25m ASF S/F</t>
  </si>
  <si>
    <t>REDE ESG FOFO 400 2,76A3,25m BLOCO S/F</t>
  </si>
  <si>
    <t>REDE ESG FOFO 400 2,76A3,25m PARAL S/F</t>
  </si>
  <si>
    <t>REDE ESG FOFO 400 3,26A3,75m S/PAV S/F</t>
  </si>
  <si>
    <t>REDE ESG FOFO 400 3,26A3,75m ASF S/F</t>
  </si>
  <si>
    <t>REDE ESG FOFO 400 3,26A3,75m BLOCO S/F</t>
  </si>
  <si>
    <t>REDE ESG FOFO 400 3,26A3,75m PARAL S/F</t>
  </si>
  <si>
    <t>REDE ESG FOFO 400 3,76A4,25m S/PAV S/F</t>
  </si>
  <si>
    <t>REDE ESG FOFO 400 3,76A4,25m ASF S/F</t>
  </si>
  <si>
    <t>REDE ESG FOFO 400 3,76A4,25m BLOCO S/F</t>
  </si>
  <si>
    <t>REDE ESG FOFO 400 3,76A4,25m PARAL S/F</t>
  </si>
  <si>
    <t>INTERCEP FOFO 150 ATE 1,25-BEIRA RIO</t>
  </si>
  <si>
    <t>INTERCEP FOFO 150 1,26A1,75M-B. RIO</t>
  </si>
  <si>
    <t>INTERCEP FOFO 150 1,76A2,25M-B. RIO</t>
  </si>
  <si>
    <t>INTERCEP FOFO 150 2,26A2,75M-B. RIO</t>
  </si>
  <si>
    <t>INTERCEP FOFO 200 ATE 1,25-BEIRA RIO</t>
  </si>
  <si>
    <t>INTERCEP FOFO 200 1,26A1,75M-B. RIO</t>
  </si>
  <si>
    <t>INTERCEP FOFO 200 1,76A2,25M-B. RIO</t>
  </si>
  <si>
    <t>INTERCEP FOFO 200 2,26A2,75M-B. RIO</t>
  </si>
  <si>
    <t>INTERCEP FOFO 250 ATE 1,25-BEIRA RIO</t>
  </si>
  <si>
    <t>INTERCEP FOFO 250 1,26A1,75M-B. RIO</t>
  </si>
  <si>
    <t>INTERCEP FOFO 250 1,76A2,25M-B. RIO</t>
  </si>
  <si>
    <t>INTERCEP FOFO 250 2,26A2,75M-B. RIO</t>
  </si>
  <si>
    <t>INTERCEP FOFO 300 ATE 1,25-BEIRA RIO</t>
  </si>
  <si>
    <t>INTERCEP FOFO 300 1,26A1,75M-B. RIO</t>
  </si>
  <si>
    <t>INTERCEP FOFO 300 1,76A2,25M-B. RIO</t>
  </si>
  <si>
    <t>INTERCEP FOFO 300 2,26A2,75M-B. RIO</t>
  </si>
  <si>
    <t>INTERCEP FOFO 150 AEREO - BEIRA RIO</t>
  </si>
  <si>
    <t>INTERCEP FOFO 200 AEREO - BEIRA RIO</t>
  </si>
  <si>
    <t>INTERCEP FOFO 250 AEREO - BEIRA RIO</t>
  </si>
  <si>
    <t>INTERCEP FOFO 300 AEREO - BEIRA RIO</t>
  </si>
  <si>
    <t>INTERCEP FOFO 150 ATE 1,25-BEIRA RIO S/F</t>
  </si>
  <si>
    <t>INTERCEP FOFO 150 1,26A1,75M-B. RIO S/F</t>
  </si>
  <si>
    <t>INTERCEP FOFO 150 1,76A2,25M-B. RIO S/F</t>
  </si>
  <si>
    <t>INTERCEP FOFO 150 2,26A2,75M-B. RIO S/F</t>
  </si>
  <si>
    <t>INTERCEP FOFO 200 ATE 1,25-BEIRA RIO S/F</t>
  </si>
  <si>
    <t>INTERCEP FOFO 200 1,26A1,75M-B. RIO S/F</t>
  </si>
  <si>
    <t>INTERCEP FOFO 200 1,76A2,25M-B. RIO S/F</t>
  </si>
  <si>
    <t>INTERCEP FOFO 200 2,26A2,75M-B. RIO S/F</t>
  </si>
  <si>
    <t>INTERCEP FOFO 250 ATE 1,25-BEIRA RIO S/F</t>
  </si>
  <si>
    <t>INTERCEP FOFO 250 1,26A1,75M-B. RIO S/F</t>
  </si>
  <si>
    <t>INTERCEP FOFO 250 1,76A2,25M-B. RIO S/F</t>
  </si>
  <si>
    <t>INTERCEP FOFO 250 2,26A2,75M-B. RIO S/F</t>
  </si>
  <si>
    <t>INTERCEP FOFO 300 ATE 1,25-BEIRA RIO S/F</t>
  </si>
  <si>
    <t>INTERCEP FOFO 300 1,26A1,75M-B. RIO S/F</t>
  </si>
  <si>
    <t>INTERCEP FOFO 300 1,76A2,25M-B. RIO S/F</t>
  </si>
  <si>
    <t>INTERCEP FOFO 300 2,26A2,75M-B. RIO S/F</t>
  </si>
  <si>
    <t>INTERCEP FOFO 150 AEREO - BEIRA RIO S/F</t>
  </si>
  <si>
    <t>INTERCEP FOFO 200 AEREO - BEIRA RIO S/F</t>
  </si>
  <si>
    <t>INTERCEP FOFO 250 AEREO - BEIRA RIO S/F</t>
  </si>
  <si>
    <t>INTERCEP FOFO 300 AEREO - BEIRA RIO S/F</t>
  </si>
  <si>
    <t>CESAN</t>
  </si>
  <si>
    <t>COMP</t>
  </si>
  <si>
    <t>UNIDADE</t>
  </si>
  <si>
    <t>PREÇO</t>
  </si>
  <si>
    <t>MÃO DE OBRA</t>
  </si>
  <si>
    <t>COEF</t>
  </si>
  <si>
    <t>UNIT</t>
  </si>
  <si>
    <t>h</t>
  </si>
  <si>
    <t>EQUIPAMENTOS</t>
  </si>
  <si>
    <t>TRANSPORTE</t>
  </si>
  <si>
    <t>SERVIÇOS</t>
  </si>
  <si>
    <t>ATIVIDADES AUXILIARES</t>
  </si>
  <si>
    <t>P9821</t>
  </si>
  <si>
    <t>Pedreiro</t>
  </si>
  <si>
    <t>Código</t>
  </si>
  <si>
    <t>FP</t>
  </si>
  <si>
    <t>CÓD</t>
  </si>
  <si>
    <t>RESUMO</t>
  </si>
  <si>
    <t>REF</t>
  </si>
  <si>
    <t>CUSTO DIRETO</t>
  </si>
  <si>
    <t>BDI</t>
  </si>
  <si>
    <t>PREÇO TOTAL</t>
  </si>
  <si>
    <t>OBSERVAÇÕES</t>
  </si>
  <si>
    <t>MATERIAIS</t>
  </si>
  <si>
    <t>CHP</t>
  </si>
  <si>
    <t>SUBTOTAL</t>
  </si>
  <si>
    <t>K</t>
  </si>
  <si>
    <t>NÃO IMPRIMIR</t>
  </si>
  <si>
    <r>
      <t>K</t>
    </r>
    <r>
      <rPr>
        <vertAlign val="subscript"/>
        <sz val="9"/>
        <color theme="0" tint="-0.499984740745262"/>
        <rFont val="Arial"/>
        <family val="2"/>
      </rPr>
      <t>XP</t>
    </r>
  </si>
  <si>
    <r>
      <t>K</t>
    </r>
    <r>
      <rPr>
        <vertAlign val="subscript"/>
        <sz val="9"/>
        <color theme="0" tint="-0.499984740745262"/>
        <rFont val="Arial"/>
        <family val="2"/>
      </rPr>
      <t>XR</t>
    </r>
  </si>
  <si>
    <t>PINTURA COM TINTA ALQUÍDICA DE ACABAMENTO (ESMALTE SINTÉTICO ACETINADO) PULVERIZADA SOBRE SUPERFÍCIES METÁLICAS (EXCETO PERFIL) EXECUTADO EM OBRA (02 DEMÃOS). AF_01/2020_P</t>
  </si>
  <si>
    <t>PINTURA COM TINTA ALQUÍDICA DE FUNDO (TIPO ZARCÃO) PULVERIZADA SOBRE PERFIL METÁLICO EXECUTADO EM FÁBRICA (POR DEMÃO). AF_01/2020_P</t>
  </si>
  <si>
    <t>GUARDA-CORPO DE AÇO GALVANIZADO DE 1,10M DE ALTURA, MONTANTES TUBULARES DE 1.1/2 ESPAÇADOS DE 1,20M, TRAVESSA SUPERIOR DE 2, GRADIL FORMADO POR BARRAS CHATAS EM FERRO DE 32X4,8MM, FIXADO COM CHUMBADOR MECÂNICO. AF_04/2019_P</t>
  </si>
  <si>
    <t>REMOCAO RESIDUOS CLASSE A CONAMA (CACAMBA) CLASSE II B (NBR10004) INCLUSIVE DESTINACAO FINAL</t>
  </si>
  <si>
    <t>SEDURB</t>
  </si>
  <si>
    <t>P9808</t>
  </si>
  <si>
    <t>P9824</t>
  </si>
  <si>
    <t>Carpinteiro</t>
  </si>
  <si>
    <t>Servente</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</si>
  <si>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</si>
  <si>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</si>
  <si>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</si>
  <si>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</si>
  <si>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</si>
  <si>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</si>
  <si>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</si>
  <si>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</si>
  <si>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</si>
  <si>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</si>
  <si>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</si>
  <si>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</si>
  <si>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</si>
  <si>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</si>
  <si>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</si>
  <si>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</si>
  <si>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</si>
  <si>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</si>
  <si>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</si>
  <si>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</si>
  <si>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</si>
  <si>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</si>
  <si>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</si>
  <si>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</si>
  <si>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</si>
  <si>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</si>
  <si>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</si>
  <si>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</si>
  <si>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</si>
  <si>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</si>
  <si>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</si>
  <si>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</si>
  <si>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</si>
  <si>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</si>
  <si>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</si>
  <si>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</si>
  <si>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</si>
  <si>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</si>
  <si>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</si>
  <si>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</si>
  <si>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</si>
  <si>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</si>
  <si>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</si>
  <si>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</si>
  <si>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</si>
  <si>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</si>
  <si>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</si>
  <si>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</si>
  <si>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</si>
  <si>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</si>
  <si>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</si>
  <si>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</si>
  <si>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</si>
  <si>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</si>
  <si>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</si>
  <si>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</si>
  <si>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</si>
  <si>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</si>
  <si>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</si>
  <si>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</si>
  <si>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</si>
  <si>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</si>
  <si>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</si>
  <si>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</si>
  <si>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</si>
  <si>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</si>
  <si>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</si>
  <si>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</si>
  <si>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</si>
  <si>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</si>
  <si>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</si>
  <si>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</si>
  <si>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</si>
  <si>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</si>
  <si>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</si>
  <si>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</si>
  <si>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</si>
  <si>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</si>
  <si>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</si>
  <si>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</si>
  <si>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</si>
  <si>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</si>
  <si>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</si>
  <si>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</si>
  <si>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</si>
  <si>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</si>
  <si>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</si>
  <si>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</si>
  <si>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</si>
  <si>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</si>
  <si>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</si>
  <si>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</si>
  <si>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</si>
  <si>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</si>
  <si>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</si>
  <si>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</si>
  <si>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</si>
  <si>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</si>
  <si>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</si>
  <si>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</si>
  <si>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</si>
  <si>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</si>
  <si>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</si>
  <si>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</si>
  <si>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</si>
  <si>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</si>
  <si>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</si>
  <si>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</si>
  <si>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</si>
  <si>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</si>
  <si>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</si>
  <si>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</si>
  <si>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</si>
  <si>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</si>
  <si>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</si>
  <si>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</si>
  <si>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</si>
  <si>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</si>
  <si>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</si>
  <si>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</si>
  <si>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</si>
  <si>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</si>
  <si>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</si>
  <si>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</si>
  <si>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</si>
  <si>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</si>
  <si>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</si>
  <si>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</si>
  <si>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</si>
  <si>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</si>
  <si>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</si>
  <si>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</si>
  <si>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</si>
  <si>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</si>
  <si>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</si>
  <si>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</si>
  <si>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</si>
  <si>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</si>
  <si>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</si>
  <si>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</si>
  <si>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</si>
  <si>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</si>
  <si>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</si>
  <si>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</si>
  <si>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</si>
  <si>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</si>
  <si>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</si>
  <si>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</si>
  <si>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</si>
  <si>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</si>
  <si>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</si>
  <si>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</si>
  <si>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</si>
  <si>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</si>
  <si>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</si>
  <si>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</si>
  <si>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</si>
  <si>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</si>
  <si>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</si>
  <si>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</si>
  <si>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</si>
  <si>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</si>
  <si>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</si>
  <si>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</si>
  <si>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</si>
  <si>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</si>
  <si>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</si>
  <si>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</si>
  <si>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</si>
  <si>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</si>
  <si>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</si>
  <si>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</si>
  <si>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</si>
  <si>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</si>
  <si>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</si>
  <si>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</si>
  <si>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</si>
  <si>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</si>
  <si>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</si>
  <si>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</si>
  <si>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</si>
  <si>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</si>
  <si>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</si>
  <si>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</si>
  <si>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</si>
  <si>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</si>
  <si>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</si>
  <si>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</si>
  <si>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</si>
  <si>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</si>
  <si>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</si>
  <si>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</si>
  <si>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</si>
  <si>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</si>
  <si>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</si>
  <si>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</si>
  <si>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</si>
  <si>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</si>
  <si>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</si>
  <si>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</si>
  <si>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</si>
  <si>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</si>
  <si>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</si>
  <si>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</si>
  <si>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</si>
  <si>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</si>
  <si>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</si>
  <si>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</si>
  <si>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</si>
  <si>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</si>
  <si>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</si>
  <si>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</si>
  <si>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</si>
  <si>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</si>
  <si>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</si>
  <si>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</si>
  <si>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</si>
  <si>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</si>
  <si>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</si>
  <si>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</si>
  <si>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</si>
  <si>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</si>
  <si>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</si>
  <si>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</si>
  <si>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</si>
  <si>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</si>
  <si>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</si>
  <si>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</si>
  <si>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</si>
  <si>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</si>
  <si>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</si>
  <si>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</si>
  <si>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</si>
  <si>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</si>
  <si>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</si>
  <si>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</si>
  <si>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</si>
  <si>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</si>
  <si>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</si>
  <si>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</si>
  <si>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</si>
  <si>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</si>
  <si>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</si>
  <si>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</si>
  <si>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</si>
  <si>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</si>
  <si>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</si>
  <si>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</si>
  <si>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</si>
  <si>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</si>
  <si>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</si>
  <si>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</si>
  <si>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</si>
  <si>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</si>
  <si>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</si>
  <si>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</si>
  <si>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</si>
  <si>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</si>
  <si>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</si>
  <si>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</si>
  <si>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</si>
  <si>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</si>
  <si>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</si>
  <si>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</si>
  <si>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</si>
  <si>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</si>
  <si>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</si>
  <si>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</si>
  <si>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</si>
  <si>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</si>
  <si>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</si>
  <si>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</si>
  <si>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</si>
  <si>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</si>
  <si>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</si>
  <si>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</si>
  <si>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</si>
  <si>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</si>
  <si>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</si>
  <si>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</si>
  <si>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</si>
  <si>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</si>
  <si>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</si>
  <si>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</si>
  <si>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</si>
  <si>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</si>
  <si>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</si>
  <si>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</si>
  <si>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</si>
  <si>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</si>
  <si>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</si>
  <si>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</si>
  <si>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</si>
  <si>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</si>
  <si>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</si>
  <si>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</si>
  <si>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</si>
  <si>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</si>
  <si>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</si>
  <si>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 ÁGUA ELEVADA DE 1000 LITROS. AF_05/2018_P</t>
  </si>
  <si>
    <t>ESTRUTURA DE MADEIRA PROVISÓRIA PARA SUPORTE DE CAIXA D ÁGUA ELEVADA DE 3000 LITROS. AF_05/2018_P</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</si>
  <si>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</si>
  <si>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</si>
  <si>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</si>
  <si>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</si>
  <si>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</si>
  <si>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</si>
  <si>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</si>
  <si>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</si>
  <si>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</si>
  <si>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</si>
  <si>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</si>
  <si>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</si>
  <si>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</si>
  <si>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</si>
  <si>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</si>
  <si>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</si>
  <si>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</si>
  <si>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</si>
  <si>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</si>
  <si>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</si>
  <si>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</si>
  <si>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</si>
  <si>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</si>
  <si>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</si>
  <si>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</si>
  <si>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</si>
  <si>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</si>
  <si>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</si>
  <si>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</si>
  <si>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</si>
  <si>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</si>
  <si>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</si>
  <si>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</si>
  <si>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</si>
  <si>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</si>
  <si>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</si>
  <si>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</si>
  <si>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</si>
  <si>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</si>
  <si>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</si>
  <si>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</si>
  <si>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</si>
  <si>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</si>
  <si>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</si>
  <si>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</si>
  <si>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</si>
  <si>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</si>
  <si>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</si>
  <si>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</si>
  <si>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</si>
  <si>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</si>
  <si>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</si>
  <si>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</si>
  <si>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</si>
  <si>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</si>
  <si>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</si>
  <si>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</si>
  <si>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</si>
  <si>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</si>
  <si>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</si>
  <si>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</si>
  <si>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</si>
  <si>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</si>
  <si>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</si>
  <si>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</si>
  <si>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</si>
  <si>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</si>
  <si>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</si>
  <si>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</si>
  <si>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</si>
  <si>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</si>
  <si>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</si>
  <si>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</si>
  <si>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</si>
  <si>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</si>
  <si>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</si>
  <si>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</si>
  <si>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</si>
  <si>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</si>
  <si>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</si>
  <si>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</si>
  <si>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</si>
  <si>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</si>
  <si>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</si>
  <si>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</si>
  <si>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</si>
  <si>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</si>
  <si>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</si>
  <si>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</si>
  <si>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</si>
  <si>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</si>
  <si>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</si>
  <si>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</si>
  <si>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</si>
  <si>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</si>
  <si>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</si>
  <si>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</si>
  <si>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</si>
  <si>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</si>
  <si>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</si>
  <si>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</si>
  <si>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</si>
  <si>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</si>
  <si>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</si>
  <si>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</si>
  <si>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</si>
  <si>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</si>
  <si>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</si>
  <si>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</si>
  <si>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</si>
  <si>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</si>
  <si>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</si>
  <si>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</si>
  <si>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</si>
  <si>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</si>
  <si>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</si>
  <si>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</si>
  <si>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</si>
  <si>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</si>
  <si>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</si>
  <si>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</si>
  <si>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</si>
  <si>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</si>
  <si>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</si>
  <si>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</si>
  <si>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</si>
  <si>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</si>
  <si>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</si>
  <si>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</si>
  <si>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</si>
  <si>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</si>
  <si>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</si>
  <si>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</si>
  <si>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</si>
  <si>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</si>
  <si>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</si>
  <si>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</si>
  <si>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</si>
  <si>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</si>
  <si>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</si>
  <si>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</si>
  <si>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</si>
  <si>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</si>
  <si>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</si>
  <si>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</si>
  <si>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</si>
  <si>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</si>
  <si>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</si>
  <si>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</si>
  <si>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</si>
  <si>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</si>
  <si>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</si>
  <si>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</si>
  <si>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</si>
  <si>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</si>
  <si>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</si>
  <si>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</si>
  <si>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</si>
  <si>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</si>
  <si>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</si>
  <si>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</si>
  <si>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</si>
  <si>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</si>
  <si>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</si>
  <si>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</si>
  <si>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</si>
  <si>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</si>
  <si>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</si>
  <si>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</si>
  <si>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</si>
  <si>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</si>
  <si>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</si>
  <si>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</si>
  <si>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</si>
  <si>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</si>
  <si>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</si>
  <si>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</si>
  <si>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</si>
  <si>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</si>
  <si>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</si>
  <si>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</si>
  <si>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</si>
  <si>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</si>
  <si>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</si>
  <si>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</si>
  <si>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</si>
  <si>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</si>
  <si>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</si>
  <si>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</si>
  <si>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</si>
  <si>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</si>
  <si>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</si>
  <si>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</si>
  <si>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</si>
  <si>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</si>
  <si>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</si>
  <si>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</si>
  <si>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</si>
  <si>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</si>
  <si>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</si>
  <si>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</si>
  <si>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</si>
  <si>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</si>
  <si>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</si>
  <si>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</si>
  <si>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</si>
  <si>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</si>
  <si>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</si>
  <si>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</si>
  <si>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</si>
  <si>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</si>
  <si>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</si>
  <si>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</si>
  <si>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</si>
  <si>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</si>
  <si>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</si>
  <si>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</si>
  <si>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</si>
  <si>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</si>
  <si>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</si>
  <si>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</si>
  <si>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</si>
  <si>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</si>
  <si>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</si>
  <si>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</si>
  <si>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</si>
  <si>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</si>
  <si>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</si>
  <si>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</si>
  <si>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</si>
  <si>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</si>
  <si>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</si>
  <si>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</si>
  <si>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</si>
  <si>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</si>
  <si>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</si>
  <si>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</si>
  <si>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</si>
  <si>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</si>
  <si>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</si>
  <si>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</si>
  <si>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</si>
  <si>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</si>
  <si>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</si>
  <si>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</si>
  <si>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</si>
  <si>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</si>
  <si>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</si>
  <si>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</si>
  <si>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</si>
  <si>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</si>
  <si>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</si>
  <si>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</si>
  <si>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</si>
  <si>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</si>
  <si>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</si>
  <si>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</si>
  <si>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</si>
  <si>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</si>
  <si>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</si>
  <si>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</si>
  <si>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</si>
  <si>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</si>
  <si>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</si>
  <si>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</si>
  <si>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</si>
  <si>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</si>
  <si>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</si>
  <si>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</si>
  <si>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</si>
  <si>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</si>
  <si>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</si>
  <si>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</si>
  <si>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</si>
  <si>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</si>
  <si>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</si>
  <si>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</si>
  <si>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</si>
  <si>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</si>
  <si>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</si>
  <si>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</si>
  <si>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</si>
  <si>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</si>
  <si>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</si>
  <si>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</si>
  <si>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</si>
  <si>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</si>
  <si>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</si>
  <si>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</si>
  <si>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</si>
  <si>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</si>
  <si>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</si>
  <si>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</si>
  <si>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</si>
  <si>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</si>
  <si>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</si>
  <si>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</si>
  <si>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</si>
  <si>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</si>
  <si>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</si>
  <si>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</si>
  <si>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</si>
  <si>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</si>
  <si>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</si>
  <si>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</si>
  <si>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</si>
  <si>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</si>
  <si>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</si>
  <si>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</si>
  <si>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</si>
  <si>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</si>
  <si>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</si>
  <si>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</si>
  <si>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</si>
  <si>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</si>
  <si>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</si>
  <si>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</si>
  <si>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</si>
  <si>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</si>
  <si>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</si>
  <si>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</si>
  <si>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</si>
  <si>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</si>
  <si>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</si>
  <si>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</si>
  <si>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</si>
  <si>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</si>
  <si>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</si>
  <si>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</si>
  <si>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</si>
  <si>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</si>
  <si>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</si>
  <si>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</si>
  <si>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</si>
  <si>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</si>
  <si>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</si>
  <si>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</si>
  <si>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</si>
  <si>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</si>
  <si>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</si>
  <si>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</si>
  <si>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</si>
  <si>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</si>
  <si>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</si>
  <si>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</si>
  <si>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</si>
  <si>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</si>
  <si>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</si>
  <si>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</si>
  <si>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</si>
  <si>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</si>
  <si>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</si>
  <si>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</si>
  <si>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</si>
  <si>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</si>
  <si>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</si>
  <si>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</si>
  <si>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</si>
  <si>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</si>
  <si>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</si>
  <si>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</si>
  <si>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</si>
  <si>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</si>
  <si>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</si>
  <si>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</si>
  <si>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</si>
  <si>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</si>
  <si>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</si>
  <si>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</si>
  <si>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</si>
  <si>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</si>
  <si>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</si>
  <si>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</si>
  <si>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</si>
  <si>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</si>
  <si>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</si>
  <si>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</si>
  <si>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</si>
  <si>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</si>
  <si>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</si>
  <si>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</si>
  <si>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</si>
  <si>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</si>
  <si>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</si>
  <si>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</si>
  <si>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</si>
  <si>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</si>
  <si>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</si>
  <si>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</si>
  <si>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</si>
  <si>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</si>
  <si>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</si>
  <si>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</si>
  <si>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</si>
  <si>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</si>
  <si>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</si>
  <si>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</si>
  <si>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</si>
  <si>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</si>
  <si>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</si>
  <si>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</si>
  <si>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</si>
  <si>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</si>
  <si>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</si>
  <si>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</si>
  <si>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</si>
  <si>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</si>
  <si>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</si>
  <si>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</si>
  <si>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</si>
  <si>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</si>
  <si>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</si>
  <si>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</si>
  <si>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</si>
  <si>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</si>
  <si>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</si>
  <si>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</si>
  <si>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</si>
  <si>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</si>
  <si>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</si>
  <si>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</si>
  <si>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</si>
  <si>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</si>
  <si>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</si>
  <si>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</si>
  <si>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</si>
  <si>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</si>
  <si>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</si>
  <si>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</si>
  <si>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</si>
  <si>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</si>
  <si>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</si>
  <si>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</si>
  <si>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</si>
  <si>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</si>
  <si>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</si>
  <si>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</si>
  <si>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</si>
  <si>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</si>
  <si>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</si>
  <si>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</si>
  <si>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</si>
  <si>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</si>
  <si>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</si>
  <si>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</si>
  <si>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</si>
  <si>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</si>
  <si>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</si>
  <si>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</si>
  <si>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</si>
  <si>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</si>
  <si>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</si>
  <si>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</si>
  <si>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</si>
  <si>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</si>
  <si>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</si>
  <si>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</si>
  <si>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</si>
  <si>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</si>
  <si>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</si>
  <si>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</si>
  <si>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</si>
  <si>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</si>
  <si>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</si>
  <si>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</si>
  <si>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</si>
  <si>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</si>
  <si>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</si>
  <si>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</si>
  <si>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</si>
  <si>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</si>
  <si>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</si>
  <si>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</si>
  <si>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</si>
  <si>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</si>
  <si>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</si>
  <si>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</si>
  <si>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</si>
  <si>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</si>
  <si>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</si>
  <si>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</si>
  <si>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</si>
  <si>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</si>
  <si>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</si>
  <si>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</si>
  <si>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</si>
  <si>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</si>
  <si>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</si>
  <si>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</si>
  <si>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</si>
  <si>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</si>
  <si>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</si>
  <si>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</si>
  <si>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</si>
  <si>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</si>
  <si>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</si>
  <si>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</si>
  <si>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</si>
  <si>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</si>
  <si>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</si>
  <si>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</si>
  <si>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</si>
  <si>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</si>
  <si>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</si>
  <si>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</si>
  <si>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</si>
  <si>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</si>
  <si>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</si>
  <si>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</si>
  <si>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</si>
  <si>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</si>
  <si>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</si>
  <si>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</si>
  <si>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</si>
  <si>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</si>
  <si>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</si>
  <si>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</si>
  <si>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</si>
  <si>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</si>
  <si>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</si>
  <si>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</si>
  <si>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</si>
  <si>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</si>
  <si>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</si>
  <si>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</si>
  <si>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</si>
  <si>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</si>
  <si>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</si>
  <si>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</si>
  <si>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</si>
  <si>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</si>
  <si>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</si>
  <si>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</si>
  <si>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</si>
  <si>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</si>
  <si>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</si>
  <si>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</si>
  <si>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</si>
  <si>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</si>
  <si>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</si>
  <si>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</si>
  <si>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</si>
  <si>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</si>
  <si>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</si>
  <si>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</si>
  <si>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</si>
  <si>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</si>
  <si>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</si>
  <si>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</si>
  <si>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</si>
  <si>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</si>
  <si>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</si>
  <si>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</si>
  <si>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</si>
  <si>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</si>
  <si>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</si>
  <si>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</si>
  <si>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</si>
  <si>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</si>
  <si>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</si>
  <si>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</si>
  <si>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</si>
  <si>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</si>
  <si>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</si>
  <si>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</si>
  <si>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</si>
  <si>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</si>
  <si>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</si>
  <si>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</si>
  <si>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</si>
  <si>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</si>
  <si>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</si>
  <si>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</si>
  <si>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</si>
  <si>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</si>
  <si>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</si>
  <si>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</si>
  <si>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</si>
  <si>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</si>
  <si>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</si>
  <si>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</si>
  <si>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</si>
  <si>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</si>
  <si>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</si>
  <si>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</si>
  <si>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</si>
  <si>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</si>
  <si>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</si>
  <si>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</si>
  <si>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</si>
  <si>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</si>
  <si>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</si>
  <si>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</si>
  <si>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</si>
  <si>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</si>
  <si>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</si>
  <si>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</si>
  <si>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</si>
  <si>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</si>
  <si>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</si>
  <si>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</si>
  <si>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</si>
  <si>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</si>
  <si>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</si>
  <si>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</si>
  <si>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</si>
  <si>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</si>
  <si>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</si>
  <si>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</si>
  <si>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</si>
  <si>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</si>
  <si>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</si>
  <si>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</si>
  <si>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</si>
  <si>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</si>
  <si>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</si>
  <si>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</si>
  <si>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</si>
  <si>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</si>
  <si>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</si>
  <si>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</si>
  <si>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</si>
  <si>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</si>
  <si>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</si>
  <si>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</si>
  <si>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</si>
  <si>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</si>
  <si>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</si>
  <si>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</si>
  <si>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</si>
  <si>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</si>
  <si>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</si>
  <si>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</si>
  <si>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</si>
  <si>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</si>
  <si>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</si>
  <si>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</si>
  <si>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</si>
  <si>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</si>
  <si>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</si>
  <si>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</si>
  <si>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</si>
  <si>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</si>
  <si>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</si>
  <si>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</si>
  <si>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</si>
  <si>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</si>
  <si>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</si>
  <si>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</si>
  <si>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</si>
  <si>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</si>
  <si>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</si>
  <si>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</si>
  <si>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</si>
  <si>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</si>
  <si>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</si>
  <si>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</si>
  <si>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</si>
  <si>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</si>
  <si>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</si>
  <si>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</si>
  <si>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</si>
  <si>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</si>
  <si>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</si>
  <si>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</si>
  <si>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</si>
  <si>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</si>
  <si>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</si>
  <si>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</si>
  <si>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</si>
  <si>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</si>
  <si>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</si>
  <si>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</si>
  <si>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</si>
  <si>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</si>
  <si>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</si>
  <si>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</si>
  <si>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</si>
  <si>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</si>
  <si>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</si>
  <si>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</si>
  <si>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</si>
  <si>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</si>
  <si>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</si>
  <si>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</si>
  <si>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</si>
  <si>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</si>
  <si>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</si>
  <si>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</si>
  <si>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</si>
  <si>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</si>
  <si>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</si>
  <si>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</si>
  <si>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</si>
  <si>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</si>
  <si>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</si>
  <si>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</si>
  <si>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</si>
  <si>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</si>
  <si>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</si>
  <si>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</si>
  <si>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</si>
  <si>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</si>
  <si>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</si>
  <si>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</si>
  <si>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</si>
  <si>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</si>
  <si>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</si>
  <si>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</si>
  <si>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</si>
  <si>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</si>
  <si>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</si>
  <si>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</si>
  <si>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</si>
  <si>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</si>
  <si>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</si>
  <si>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</si>
  <si>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</si>
  <si>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</si>
  <si>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</si>
  <si>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</si>
  <si>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</si>
  <si>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</si>
  <si>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</si>
  <si>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</si>
  <si>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</si>
  <si>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</si>
  <si>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</si>
  <si>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</si>
  <si>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</si>
  <si>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</si>
  <si>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</si>
  <si>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</si>
  <si>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</si>
  <si>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</si>
  <si>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</si>
  <si>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</si>
  <si>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</si>
  <si>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</si>
  <si>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</si>
  <si>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</si>
  <si>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</si>
  <si>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</si>
  <si>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</si>
  <si>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</si>
  <si>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</si>
  <si>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</si>
  <si>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</si>
  <si>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</si>
  <si>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</si>
  <si>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</si>
  <si>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</si>
  <si>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</si>
  <si>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</si>
  <si>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</si>
  <si>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</si>
  <si>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</si>
  <si>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</si>
  <si>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</si>
  <si>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</si>
  <si>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</si>
  <si>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</si>
  <si>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</si>
  <si>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</si>
  <si>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</si>
  <si>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</si>
  <si>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</si>
  <si>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</si>
  <si>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</si>
  <si>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</si>
  <si>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</si>
  <si>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</si>
  <si>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</si>
  <si>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</si>
  <si>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</si>
  <si>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</si>
  <si>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</si>
  <si>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</si>
  <si>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</si>
  <si>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</si>
  <si>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</si>
  <si>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</si>
  <si>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</si>
  <si>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</si>
  <si>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</si>
  <si>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</si>
  <si>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</si>
  <si>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</si>
  <si>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</si>
  <si>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</si>
  <si>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</si>
  <si>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</si>
  <si>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</si>
  <si>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</si>
  <si>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</si>
  <si>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</si>
  <si>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</si>
  <si>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</si>
  <si>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</si>
  <si>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</si>
  <si>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</si>
  <si>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</si>
  <si>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</si>
  <si>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</si>
  <si>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</si>
  <si>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</si>
  <si>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</si>
  <si>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</si>
  <si>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</si>
  <si>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</si>
  <si>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</si>
  <si>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</si>
  <si>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</si>
  <si>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</si>
  <si>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</si>
  <si>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</si>
  <si>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</si>
  <si>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</si>
  <si>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</si>
  <si>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</si>
  <si>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</si>
  <si>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</si>
  <si>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</si>
  <si>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</si>
  <si>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</si>
  <si>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</si>
  <si>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</si>
  <si>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</si>
  <si>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</si>
  <si>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</si>
  <si>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</si>
  <si>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</si>
  <si>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</si>
  <si>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</si>
  <si>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</si>
  <si>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</si>
  <si>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</si>
  <si>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</si>
  <si>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</si>
  <si>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</si>
  <si>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</si>
  <si>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</si>
  <si>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</si>
  <si>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</si>
  <si>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</si>
  <si>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</si>
  <si>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</si>
  <si>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</si>
  <si>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</si>
  <si>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</si>
  <si>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</si>
  <si>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</si>
  <si>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</si>
  <si>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</si>
  <si>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</si>
  <si>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</si>
  <si>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</si>
  <si>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</si>
  <si>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</si>
  <si>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</si>
  <si>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</si>
  <si>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</si>
  <si>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</si>
  <si>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</si>
  <si>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</si>
  <si>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</si>
  <si>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</si>
  <si>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</si>
  <si>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</si>
  <si>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</si>
  <si>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</si>
  <si>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</si>
  <si>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</si>
  <si>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</si>
  <si>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</si>
  <si>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</si>
  <si>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</si>
  <si>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</si>
  <si>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</si>
  <si>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</si>
  <si>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</si>
  <si>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</si>
  <si>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</si>
  <si>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</si>
  <si>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</si>
  <si>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</si>
  <si>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</si>
  <si>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</si>
  <si>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</si>
  <si>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</si>
  <si>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</si>
  <si>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</si>
  <si>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</si>
  <si>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</si>
  <si>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</si>
  <si>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</si>
  <si>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</si>
  <si>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</si>
  <si>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</si>
  <si>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</si>
  <si>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</si>
  <si>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</si>
  <si>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</si>
  <si>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</si>
  <si>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</si>
  <si>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</si>
  <si>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</si>
  <si>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</si>
  <si>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</si>
  <si>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</si>
  <si>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</si>
  <si>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</si>
  <si>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</si>
  <si>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</si>
  <si>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</si>
  <si>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</si>
  <si>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</si>
  <si>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</si>
  <si>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</si>
  <si>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</si>
  <si>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</si>
  <si>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</si>
  <si>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</si>
  <si>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</si>
  <si>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</si>
  <si>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</si>
  <si>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</si>
  <si>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</si>
  <si>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</si>
  <si>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</si>
  <si>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</si>
  <si>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</si>
  <si>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</si>
  <si>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</si>
  <si>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</si>
  <si>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</si>
  <si>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</si>
  <si>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</si>
  <si>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</si>
  <si>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</si>
  <si>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</si>
  <si>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8 MM, COM ATÉ 2 ÁGUAS, INCLUSO IÇAMENTO. AF_07/2019_P</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</si>
  <si>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</si>
  <si>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</si>
  <si>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</si>
  <si>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</si>
  <si>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</si>
  <si>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</si>
  <si>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</si>
  <si>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</si>
  <si>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</si>
  <si>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</si>
  <si>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</si>
  <si>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</si>
  <si>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</si>
  <si>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</si>
  <si>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</si>
  <si>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</si>
  <si>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</si>
  <si>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</si>
  <si>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</si>
  <si>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</si>
  <si>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</si>
  <si>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</si>
  <si>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</si>
  <si>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</si>
  <si>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</si>
  <si>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</si>
  <si>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</si>
  <si>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</si>
  <si>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</si>
  <si>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</si>
  <si>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</si>
  <si>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</si>
  <si>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</si>
  <si>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</si>
  <si>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</si>
  <si>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</si>
  <si>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</si>
  <si>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</si>
  <si>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</si>
  <si>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</si>
  <si>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</si>
  <si>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</si>
  <si>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</si>
  <si>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</si>
  <si>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</si>
  <si>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</si>
  <si>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</si>
  <si>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</si>
  <si>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</si>
  <si>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</si>
  <si>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</si>
  <si>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</si>
  <si>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</si>
  <si>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</si>
  <si>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</si>
  <si>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</si>
  <si>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</si>
  <si>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</si>
  <si>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</si>
  <si>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</si>
  <si>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</si>
  <si>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</si>
  <si>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</si>
  <si>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</si>
  <si>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</si>
  <si>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</si>
  <si>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</si>
  <si>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</si>
  <si>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</si>
  <si>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</si>
  <si>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</si>
  <si>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</si>
  <si>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</si>
  <si>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</si>
  <si>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</si>
  <si>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</si>
  <si>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</si>
  <si>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</si>
  <si>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</si>
  <si>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</si>
  <si>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</si>
  <si>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</si>
  <si>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</si>
  <si>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</si>
  <si>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</si>
  <si>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</si>
  <si>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</si>
  <si>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</si>
  <si>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</si>
  <si>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</si>
  <si>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</si>
  <si>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</si>
  <si>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</si>
  <si>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</si>
  <si>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</si>
  <si>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</si>
  <si>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</si>
  <si>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</si>
  <si>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</si>
  <si>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</si>
  <si>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</si>
  <si>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</si>
  <si>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</si>
  <si>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</si>
  <si>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</si>
  <si>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PVC CORRUGADO FLEXÍVEL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</si>
  <si>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</si>
  <si>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</si>
  <si>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</si>
  <si>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</si>
  <si>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</si>
  <si>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</si>
  <si>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</si>
  <si>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</si>
  <si>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</si>
  <si>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</si>
  <si>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</si>
  <si>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</si>
  <si>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</si>
  <si>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</si>
  <si>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</si>
  <si>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</si>
  <si>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</si>
  <si>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</si>
  <si>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</si>
  <si>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</si>
  <si>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</si>
  <si>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</si>
  <si>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</si>
  <si>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</si>
  <si>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</si>
  <si>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</si>
  <si>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</si>
  <si>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</si>
  <si>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</si>
  <si>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</si>
  <si>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</si>
  <si>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</si>
  <si>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</si>
  <si>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</si>
  <si>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</si>
  <si>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</si>
  <si>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</si>
  <si>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</si>
  <si>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</si>
  <si>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</si>
  <si>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</si>
  <si>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</si>
  <si>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</si>
  <si>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</si>
  <si>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</si>
  <si>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</si>
  <si>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</si>
  <si>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</si>
  <si>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</si>
  <si>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</si>
  <si>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</si>
  <si>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</si>
  <si>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</si>
  <si>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</si>
  <si>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</si>
  <si>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</si>
  <si>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</si>
  <si>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</si>
  <si>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</si>
  <si>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</si>
  <si>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</si>
  <si>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</si>
  <si>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</si>
  <si>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</si>
  <si>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</si>
  <si>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</si>
  <si>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</si>
  <si>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</si>
  <si>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</si>
  <si>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</si>
  <si>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</si>
  <si>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</si>
  <si>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</si>
  <si>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</si>
  <si>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</si>
  <si>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</si>
  <si>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</si>
  <si>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</si>
  <si>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</si>
  <si>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</si>
  <si>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</si>
  <si>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</si>
  <si>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</si>
  <si>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</si>
  <si>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</si>
  <si>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</si>
  <si>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</si>
  <si>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</si>
  <si>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</si>
  <si>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</si>
  <si>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</si>
  <si>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</si>
  <si>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</si>
  <si>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</si>
  <si>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</si>
  <si>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</si>
  <si>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</si>
  <si>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</si>
  <si>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</si>
  <si>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</si>
  <si>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</si>
  <si>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</si>
  <si>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</si>
  <si>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</si>
  <si>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</si>
  <si>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</si>
  <si>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</si>
  <si>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</si>
  <si>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</si>
  <si>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</si>
  <si>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</si>
  <si>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</si>
  <si>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</si>
  <si>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</si>
  <si>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</si>
  <si>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</si>
  <si>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</si>
  <si>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</si>
  <si>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</si>
  <si>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</si>
  <si>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</si>
  <si>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</si>
  <si>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</si>
  <si>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</si>
  <si>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</si>
  <si>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</si>
  <si>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</si>
  <si>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</si>
  <si>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</si>
  <si>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</si>
  <si>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</si>
  <si>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</si>
  <si>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</si>
  <si>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</si>
  <si>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</si>
  <si>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</si>
  <si>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</si>
  <si>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</si>
  <si>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</si>
  <si>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</si>
  <si>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</si>
  <si>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</si>
  <si>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</si>
  <si>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</si>
  <si>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</si>
  <si>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</si>
  <si>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</si>
  <si>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</si>
  <si>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</si>
  <si>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</si>
  <si>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</si>
  <si>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</si>
  <si>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</si>
  <si>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</si>
  <si>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</si>
  <si>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</si>
  <si>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</si>
  <si>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</si>
  <si>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</si>
  <si>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</si>
  <si>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</si>
  <si>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</si>
  <si>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</si>
  <si>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</si>
  <si>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</si>
  <si>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</si>
  <si>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</si>
  <si>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</si>
  <si>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</si>
  <si>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</si>
  <si>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</si>
  <si>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</si>
  <si>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</si>
  <si>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</si>
  <si>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</si>
  <si>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</si>
  <si>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</si>
  <si>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</si>
  <si>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</si>
  <si>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</si>
  <si>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</si>
  <si>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</si>
  <si>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</si>
  <si>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</si>
  <si>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</si>
  <si>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</si>
  <si>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</si>
  <si>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</si>
  <si>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</si>
  <si>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</si>
  <si>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</si>
  <si>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</si>
  <si>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</si>
  <si>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</si>
  <si>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</si>
  <si>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</si>
  <si>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</si>
  <si>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</si>
  <si>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</si>
  <si>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</si>
  <si>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</si>
  <si>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</si>
  <si>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</si>
  <si>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</si>
  <si>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</si>
  <si>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</si>
  <si>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</si>
  <si>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</si>
  <si>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</si>
  <si>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</si>
  <si>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</si>
  <si>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</si>
  <si>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</si>
  <si>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</si>
  <si>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</si>
  <si>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</si>
  <si>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</si>
  <si>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</si>
  <si>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</si>
  <si>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</si>
  <si>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</si>
  <si>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</si>
  <si>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</si>
  <si>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</si>
  <si>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</si>
  <si>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</si>
  <si>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</si>
  <si>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</si>
  <si>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</si>
  <si>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</si>
  <si>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</si>
  <si>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</si>
  <si>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</si>
  <si>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</si>
  <si>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</si>
  <si>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</si>
  <si>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</si>
  <si>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</si>
  <si>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</si>
  <si>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</si>
  <si>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</si>
  <si>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</si>
  <si>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</si>
  <si>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</si>
  <si>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</si>
  <si>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</si>
  <si>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</si>
  <si>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</si>
  <si>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</si>
  <si>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</si>
  <si>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</si>
  <si>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</si>
  <si>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</si>
  <si>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</si>
  <si>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</si>
  <si>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</si>
  <si>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</si>
  <si>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</si>
  <si>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</si>
  <si>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</si>
  <si>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</si>
  <si>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</si>
  <si>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</si>
  <si>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CIRCULAR PARA DRENAGEM, EM CONCRETO PRÉ-MOLDADO, DIÂMETRO INTERNO = 1 M, PROFUNDIDADE = 1,45 M, EXCLUINDO TAMPÃO. AF_05/2018</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</si>
  <si>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</si>
  <si>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</si>
  <si>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</si>
  <si>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</si>
  <si>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</si>
  <si>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</si>
  <si>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</si>
  <si>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</si>
  <si>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</si>
  <si>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</si>
  <si>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</si>
  <si>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</si>
  <si>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</si>
  <si>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</si>
  <si>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</si>
  <si>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</si>
  <si>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</si>
  <si>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</si>
  <si>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</si>
  <si>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</si>
  <si>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</si>
  <si>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</si>
  <si>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</si>
  <si>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</si>
  <si>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</si>
  <si>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</si>
  <si>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</si>
  <si>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</si>
  <si>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</si>
  <si>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</si>
  <si>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</si>
  <si>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</si>
  <si>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</si>
  <si>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</si>
  <si>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</si>
  <si>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</si>
  <si>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</si>
  <si>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</si>
  <si>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</si>
  <si>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</si>
  <si>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</si>
  <si>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</si>
  <si>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</si>
  <si>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</si>
  <si>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</si>
  <si>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</si>
  <si>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</si>
  <si>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</si>
  <si>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</si>
  <si>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BASE PARA POÇO DE VISITA CIRCULAR PARA DRENAGEM, EM CONCRETO PRÉ-MOLDADO, DIÂMETRO INTERNO = 1,2 M, PROFUNDIDADE = 1,45 M, EXCLUINDO TAMPÃO. AF_05/2021</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</si>
  <si>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</si>
  <si>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</si>
  <si>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</si>
  <si>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</si>
  <si>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</si>
  <si>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</si>
  <si>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</si>
  <si>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</si>
  <si>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</si>
  <si>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</si>
  <si>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</si>
  <si>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</si>
  <si>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</si>
  <si>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</si>
  <si>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</si>
  <si>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</si>
  <si>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</si>
  <si>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</si>
  <si>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</si>
  <si>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</si>
  <si>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</si>
  <si>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</si>
  <si>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</si>
  <si>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</si>
  <si>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</si>
  <si>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</si>
  <si>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</si>
  <si>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</si>
  <si>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</si>
  <si>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</si>
  <si>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</si>
  <si>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</si>
  <si>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</si>
  <si>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</si>
  <si>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</si>
  <si>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</si>
  <si>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</si>
  <si>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</si>
  <si>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</si>
  <si>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</si>
  <si>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</si>
  <si>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</si>
  <si>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</si>
  <si>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</si>
  <si>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</si>
  <si>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</si>
  <si>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</si>
  <si>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</si>
  <si>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</si>
  <si>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</si>
  <si>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</si>
  <si>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</si>
  <si>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</si>
  <si>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</si>
  <si>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</si>
  <si>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</si>
  <si>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</si>
  <si>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</si>
  <si>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</si>
  <si>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</si>
  <si>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</si>
  <si>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</si>
  <si>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</si>
  <si>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</si>
  <si>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</si>
  <si>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</si>
  <si>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</si>
  <si>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</si>
  <si>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</si>
  <si>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</si>
  <si>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</si>
  <si>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</si>
  <si>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</si>
  <si>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</si>
  <si>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</si>
  <si>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</si>
  <si>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</si>
  <si>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</si>
  <si>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</si>
  <si>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</si>
  <si>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</si>
  <si>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</si>
  <si>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</si>
  <si>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</si>
  <si>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</si>
  <si>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</si>
  <si>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</si>
  <si>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</si>
  <si>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</si>
  <si>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</si>
  <si>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</si>
  <si>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</si>
  <si>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</si>
  <si>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</si>
  <si>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</si>
  <si>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</si>
  <si>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</si>
  <si>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</si>
  <si>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</si>
  <si>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</si>
  <si>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</si>
  <si>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</si>
  <si>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</si>
  <si>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</si>
  <si>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</si>
  <si>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</si>
  <si>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</si>
  <si>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</si>
  <si>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</si>
  <si>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</si>
  <si>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</si>
  <si>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</si>
  <si>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</si>
  <si>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</si>
  <si>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</si>
  <si>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</si>
  <si>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</si>
  <si>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</si>
  <si>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</si>
  <si>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</si>
  <si>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</si>
  <si>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</si>
  <si>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</si>
  <si>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</si>
  <si>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</si>
  <si>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</si>
  <si>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</si>
  <si>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</si>
  <si>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</si>
  <si>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</si>
  <si>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</si>
  <si>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</si>
  <si>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</si>
  <si>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</si>
  <si>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</si>
  <si>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</si>
  <si>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</si>
  <si>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</si>
  <si>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</si>
  <si>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</si>
  <si>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</si>
  <si>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</si>
  <si>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</si>
  <si>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</si>
  <si>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</si>
  <si>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</si>
  <si>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</si>
  <si>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</si>
  <si>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</si>
  <si>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</si>
  <si>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</si>
  <si>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</si>
  <si>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</si>
  <si>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</si>
  <si>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</si>
  <si>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</si>
  <si>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</si>
  <si>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</si>
  <si>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</si>
  <si>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</si>
  <si>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</si>
  <si>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</si>
  <si>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</si>
  <si>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</si>
  <si>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</si>
  <si>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</si>
  <si>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</si>
  <si>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</si>
  <si>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</si>
  <si>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</si>
  <si>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</si>
  <si>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</si>
  <si>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</si>
  <si>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</si>
  <si>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</si>
  <si>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</si>
  <si>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</si>
  <si>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</si>
  <si>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</si>
  <si>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</si>
  <si>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</si>
  <si>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</si>
  <si>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</si>
  <si>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</si>
  <si>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</si>
  <si>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</si>
  <si>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</si>
  <si>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</si>
  <si>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</si>
  <si>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</si>
  <si>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</si>
  <si>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</si>
  <si>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</si>
  <si>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</si>
  <si>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</si>
  <si>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</si>
  <si>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</si>
  <si>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</si>
  <si>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</si>
  <si>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</si>
  <si>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</si>
  <si>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</si>
  <si>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</si>
  <si>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</si>
  <si>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</si>
  <si>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</si>
  <si>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</si>
  <si>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</si>
  <si>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</si>
  <si>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</si>
  <si>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</si>
  <si>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</si>
  <si>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</si>
  <si>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</si>
  <si>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</si>
  <si>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</si>
  <si>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</si>
  <si>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</si>
  <si>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</si>
  <si>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</si>
  <si>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</si>
  <si>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</si>
  <si>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</si>
  <si>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</si>
  <si>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</si>
  <si>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</si>
  <si>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</si>
  <si>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</si>
  <si>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</si>
  <si>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</si>
  <si>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</si>
  <si>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</si>
  <si>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</si>
  <si>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</si>
  <si>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</si>
  <si>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</si>
  <si>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</si>
  <si>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</si>
  <si>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</si>
  <si>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</si>
  <si>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</si>
  <si>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</si>
  <si>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</si>
  <si>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</si>
  <si>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</si>
  <si>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</si>
  <si>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</si>
  <si>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</si>
  <si>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</si>
  <si>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</si>
  <si>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</si>
  <si>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</si>
  <si>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</si>
  <si>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</si>
  <si>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</si>
  <si>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</si>
  <si>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</si>
  <si>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</si>
  <si>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</si>
  <si>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</si>
  <si>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</si>
  <si>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</si>
  <si>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</si>
  <si>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</si>
  <si>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</si>
  <si>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</si>
  <si>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</si>
  <si>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</si>
  <si>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</si>
  <si>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</si>
  <si>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</si>
  <si>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</si>
  <si>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</si>
  <si>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</si>
  <si>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</si>
  <si>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</si>
  <si>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</si>
  <si>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</si>
  <si>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</si>
  <si>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</si>
  <si>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</si>
  <si>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</si>
  <si>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</si>
  <si>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</si>
  <si>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</si>
  <si>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</si>
  <si>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</si>
  <si>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</si>
  <si>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</si>
  <si>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</si>
  <si>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</si>
  <si>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</si>
  <si>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</si>
  <si>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</si>
  <si>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</si>
  <si>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</si>
  <si>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</si>
  <si>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</si>
  <si>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</si>
  <si>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</si>
  <si>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</si>
  <si>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</si>
  <si>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</si>
  <si>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</si>
  <si>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</si>
  <si>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</si>
  <si>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</si>
  <si>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</si>
  <si>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</si>
  <si>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</si>
  <si>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</si>
  <si>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</si>
  <si>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</si>
  <si>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</si>
  <si>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</si>
  <si>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</si>
  <si>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</si>
  <si>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</si>
  <si>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</si>
  <si>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</si>
  <si>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</si>
  <si>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</si>
  <si>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</si>
  <si>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</si>
  <si>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</si>
  <si>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</si>
  <si>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</si>
  <si>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</si>
  <si>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</si>
  <si>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</si>
  <si>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</si>
  <si>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</si>
  <si>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</si>
  <si>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</si>
  <si>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</si>
  <si>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</si>
  <si>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</si>
  <si>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</si>
  <si>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</si>
  <si>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</si>
  <si>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</si>
  <si>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</si>
  <si>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</si>
  <si>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</si>
  <si>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</si>
  <si>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</si>
  <si>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</si>
  <si>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</si>
  <si>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</si>
  <si>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</si>
  <si>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</si>
  <si>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</si>
  <si>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</si>
  <si>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</si>
  <si>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</si>
  <si>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</si>
  <si>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</si>
  <si>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</si>
  <si>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</si>
  <si>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</si>
  <si>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</si>
  <si>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</si>
  <si>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</si>
  <si>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</si>
  <si>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</si>
  <si>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</si>
  <si>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</si>
  <si>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</si>
  <si>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</si>
  <si>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</si>
  <si>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AF_07/2016</t>
  </si>
  <si>
    <t>LASTRO DE CONCRETO MAGRO, APLICADO EM PISOS, LAJES SOBRE SOLO OU RADIERS, ESPESSURA DE 5 CM. AF_07/2016</t>
  </si>
  <si>
    <t>LASTRO DE CONCRETO MAGRO, APLICADO EM BLOCOS DE COROAMENTO OU SAPATAS. AF_08/2017</t>
  </si>
  <si>
    <t>LASTRO DE CONCRETO MAGRO, APLICADO EM BLOCOS DE COROAMENTO OU SAPATAS, ESPESSURA DE 3 CM. AF_08/2017</t>
  </si>
  <si>
    <t>LASTRO DE CONCRETO MAGRO, APLICADO EM PISOS, LAJES SOBRE SOLO OU RADIERS. AF_08/2017</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</si>
  <si>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</si>
  <si>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</si>
  <si>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</si>
  <si>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</si>
  <si>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</si>
  <si>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</si>
  <si>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</si>
  <si>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</si>
  <si>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</si>
  <si>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</si>
  <si>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</si>
  <si>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</si>
  <si>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</si>
  <si>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</si>
  <si>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</si>
  <si>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</si>
  <si>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</si>
  <si>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</si>
  <si>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</si>
  <si>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</si>
  <si>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(AREIA MÉDIA), APLICADO EM PISOS OU LAJES SOBRE SOLO, ESPESSURA DE *10 CM*. AF_07/2019</t>
  </si>
  <si>
    <t>LASTRO COM MATERIAL GRANULAR (PEDRA BRITADA N.1 E PEDRA BRITADA N.2), APLICADO EM PISOS OU LAJES SOBRE SOLO, ESPESSURA DE *10 CM*. AF_07/2019</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</si>
  <si>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</si>
  <si>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</si>
  <si>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</si>
  <si>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</si>
  <si>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</si>
  <si>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</si>
  <si>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</si>
  <si>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</si>
  <si>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</si>
  <si>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</si>
  <si>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</si>
  <si>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</si>
  <si>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</si>
  <si>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</si>
  <si>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</si>
  <si>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</si>
  <si>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</si>
  <si>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</si>
  <si>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</si>
  <si>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</si>
  <si>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</si>
  <si>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</si>
  <si>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</si>
  <si>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</si>
  <si>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</si>
  <si>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</si>
  <si>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</si>
  <si>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</si>
  <si>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</si>
  <si>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</si>
  <si>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</si>
  <si>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</si>
  <si>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</si>
  <si>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</si>
  <si>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</si>
  <si>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</si>
  <si>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</si>
  <si>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</si>
  <si>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</si>
  <si>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</si>
  <si>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</si>
  <si>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</si>
  <si>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</si>
  <si>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</si>
  <si>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</si>
  <si>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</si>
  <si>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</si>
  <si>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</si>
  <si>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</si>
  <si>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</si>
  <si>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</si>
  <si>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</si>
  <si>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</si>
  <si>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</si>
  <si>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</si>
  <si>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</si>
  <si>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</si>
  <si>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</si>
  <si>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</si>
  <si>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</si>
  <si>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</si>
  <si>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</si>
  <si>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</si>
  <si>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</si>
  <si>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</si>
  <si>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</si>
  <si>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</si>
  <si>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</si>
  <si>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</si>
  <si>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</si>
  <si>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</si>
  <si>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</si>
  <si>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</si>
  <si>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</si>
  <si>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</si>
  <si>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</si>
  <si>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</si>
  <si>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</si>
  <si>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</si>
  <si>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</si>
  <si>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</si>
  <si>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</si>
  <si>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</si>
  <si>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</si>
  <si>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</si>
  <si>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</si>
  <si>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</si>
  <si>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</si>
  <si>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</si>
  <si>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</si>
  <si>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</si>
  <si>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</si>
  <si>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</si>
  <si>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</si>
  <si>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</si>
  <si>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</si>
  <si>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</si>
  <si>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</si>
  <si>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</si>
  <si>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</si>
  <si>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</si>
  <si>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</si>
  <si>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</si>
  <si>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</si>
  <si>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</si>
  <si>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</si>
  <si>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</si>
  <si>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</si>
  <si>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</si>
  <si>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</si>
  <si>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</si>
  <si>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</si>
  <si>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</si>
  <si>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</si>
  <si>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</si>
  <si>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</si>
  <si>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</si>
  <si>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</si>
  <si>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</si>
  <si>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</si>
  <si>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</si>
  <si>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</si>
  <si>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</si>
  <si>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</si>
  <si>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</si>
  <si>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</si>
  <si>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</si>
  <si>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</si>
  <si>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</si>
  <si>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</si>
  <si>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</si>
  <si>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</si>
  <si>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</si>
  <si>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</si>
  <si>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</si>
  <si>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</si>
  <si>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</si>
  <si>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</si>
  <si>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</si>
  <si>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</si>
  <si>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</si>
  <si>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</si>
  <si>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</si>
  <si>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</si>
  <si>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</si>
  <si>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</si>
  <si>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</si>
  <si>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</si>
  <si>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</si>
  <si>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</si>
  <si>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</si>
  <si>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</si>
  <si>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</si>
  <si>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</si>
  <si>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</si>
  <si>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</si>
  <si>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</si>
  <si>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</si>
  <si>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</si>
  <si>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</si>
  <si>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</si>
  <si>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</si>
  <si>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</si>
  <si>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</si>
  <si>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</si>
  <si>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</si>
  <si>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</si>
  <si>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</si>
  <si>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</si>
  <si>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</si>
  <si>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</si>
  <si>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</si>
  <si>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</si>
  <si>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</si>
  <si>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</si>
  <si>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</si>
  <si>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</si>
  <si>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</si>
  <si>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</si>
  <si>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</si>
  <si>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</si>
  <si>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</si>
  <si>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</si>
  <si>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</si>
  <si>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</si>
  <si>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</si>
  <si>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</si>
  <si>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</si>
  <si>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</si>
  <si>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</si>
  <si>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</si>
  <si>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</si>
  <si>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</si>
  <si>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</si>
  <si>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</si>
  <si>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</si>
  <si>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</si>
  <si>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</si>
  <si>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</si>
  <si>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</si>
  <si>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</si>
  <si>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</si>
  <si>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</si>
  <si>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</si>
  <si>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</si>
  <si>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</si>
  <si>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</si>
  <si>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</si>
  <si>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</si>
  <si>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</si>
  <si>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</si>
  <si>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</si>
  <si>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</si>
  <si>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</si>
  <si>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</si>
  <si>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</si>
  <si>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</si>
  <si>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</si>
  <si>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</si>
  <si>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</si>
  <si>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</si>
  <si>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</si>
  <si>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</si>
  <si>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</si>
  <si>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</si>
  <si>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</si>
  <si>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</si>
  <si>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</si>
  <si>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</si>
  <si>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</si>
  <si>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</si>
  <si>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</si>
  <si>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</si>
  <si>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</si>
  <si>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</si>
  <si>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</si>
  <si>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</si>
  <si>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</si>
  <si>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</si>
  <si>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</si>
  <si>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</si>
  <si>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</si>
  <si>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</si>
  <si>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</si>
  <si>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</si>
  <si>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</si>
  <si>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</si>
  <si>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</si>
  <si>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</si>
  <si>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</si>
  <si>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</si>
  <si>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</si>
  <si>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</si>
  <si>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</si>
  <si>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</si>
  <si>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</si>
  <si>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</si>
  <si>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</si>
  <si>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</si>
  <si>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</si>
  <si>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</si>
  <si>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</si>
  <si>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</si>
  <si>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</si>
  <si>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</si>
  <si>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</si>
  <si>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</si>
  <si>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</si>
  <si>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</si>
  <si>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</si>
  <si>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</si>
  <si>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</si>
  <si>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</si>
  <si>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</si>
  <si>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</si>
  <si>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</si>
  <si>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</si>
  <si>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</si>
  <si>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</si>
  <si>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</si>
  <si>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</si>
  <si>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</si>
  <si>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</si>
  <si>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</si>
  <si>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</si>
  <si>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</si>
  <si>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</si>
  <si>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</si>
  <si>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</si>
  <si>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</si>
  <si>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</si>
  <si>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</si>
  <si>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</si>
  <si>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</si>
  <si>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</si>
  <si>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</si>
  <si>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</si>
  <si>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</si>
  <si>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</si>
  <si>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AF_09/2021</t>
  </si>
  <si>
    <t>CORTE E DOBRA DE AÇO CA-50, DIÂMETRO DE 6,3 MM, UTILIZADO EM ESTRIBO CONTÍNUO HELICOIDAL. AF_09/2021</t>
  </si>
  <si>
    <t>CORTE E DOBRA DE AÇO CA-50, DIÂMERO DE 32 MM, UTILIZADO EM ESTRUTURAS DIVERSAS, EXCETO LAJE. AF_10/2016</t>
  </si>
  <si>
    <t>MONTAGEM DE ARMADURA DE ESTACAS, DIÂMETRO = 8,0 MM. AF_09/2021</t>
  </si>
  <si>
    <t>MONTAGEM DE ARMADURA DE ESTACAS, DIÂMETRO = 10,0 MM. AF_09/2021</t>
  </si>
  <si>
    <t>MONTAGEM DE ARMADURA DE ESTACAS, DIÂMETRO = 12,5 MM. AF_09/2021</t>
  </si>
  <si>
    <t>MONTAGEM DE ARMADURA DE ESTACAS, DIÂMETRO = 16,0 MM. AF_09/2021</t>
  </si>
  <si>
    <t>MONTAGEM DE ARMADURA DE ESTACAS, DIÂMETRO = 20,0 MM. AF_09/2021</t>
  </si>
  <si>
    <t>MONTAGEM DE ARMADURA DE ESTACAS, DIÂMETRO = 25,0 MM. AF_09/2021</t>
  </si>
  <si>
    <t>MONTAGEM DE ARMADURA DE ESTACAS, DIÂMETRO = 32,0 MM. AF_09/2021</t>
  </si>
  <si>
    <t>MONTAGEM DE ARMADURA TRANSVERSAL DE ESTACAS DE SEÇÃO CIRCULAR, DIÂMETRO = 5,0 MM. AF_09/2021</t>
  </si>
  <si>
    <t>MONTAGEM DE ARMADURA TRANSVERSAL DE ESTACAS DE SEÇÃO CIRCULAR, DIÂMETRO = 6,30 MM. AF_09/2021</t>
  </si>
  <si>
    <t>MONTAGEM DE ARMADURA TRANVERSAL DE ESTACAS DE SEÇÃO RETANGULAR, DIÂMETRO = 5,0 MM. AF_09/2021</t>
  </si>
  <si>
    <t>MONTAGEM DE ARMADURA TRANSVERSAL DE ESTACAS DE SEÇÃO RETANGULAR, DIÂMETRO = 6,30 MM. AF_09/2021</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</si>
  <si>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</si>
  <si>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</si>
  <si>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</si>
  <si>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</si>
  <si>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</si>
  <si>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</si>
  <si>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</si>
  <si>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</si>
  <si>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</si>
  <si>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</si>
  <si>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</si>
  <si>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</si>
  <si>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</si>
  <si>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</si>
  <si>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</si>
  <si>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</si>
  <si>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</si>
  <si>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</si>
  <si>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</si>
  <si>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</si>
  <si>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</si>
  <si>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</si>
  <si>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</si>
  <si>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</si>
  <si>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</si>
  <si>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</si>
  <si>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</si>
  <si>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</si>
  <si>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</si>
  <si>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</si>
  <si>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</si>
  <si>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</si>
  <si>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</si>
  <si>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</si>
  <si>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</si>
  <si>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</si>
  <si>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</si>
  <si>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</si>
  <si>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</si>
  <si>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</si>
  <si>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</si>
  <si>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</si>
  <si>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</si>
  <si>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</si>
  <si>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</si>
  <si>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</si>
  <si>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</si>
  <si>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</si>
  <si>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</si>
  <si>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</si>
  <si>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</si>
  <si>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</si>
  <si>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</si>
  <si>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</si>
  <si>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</si>
  <si>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</si>
  <si>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</si>
  <si>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</si>
  <si>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</si>
  <si>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</si>
  <si>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</si>
  <si>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</si>
  <si>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</si>
  <si>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</si>
  <si>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</si>
  <si>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</si>
  <si>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</si>
  <si>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</si>
  <si>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</si>
  <si>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</si>
  <si>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</si>
  <si>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</si>
  <si>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</si>
  <si>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</si>
  <si>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</si>
  <si>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</si>
  <si>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</si>
  <si>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</si>
  <si>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</si>
  <si>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</si>
  <si>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</si>
  <si>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</si>
  <si>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</si>
  <si>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</si>
  <si>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</si>
  <si>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</si>
  <si>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</si>
  <si>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</si>
  <si>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</si>
  <si>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</si>
  <si>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</si>
  <si>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</si>
  <si>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</si>
  <si>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</si>
  <si>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</si>
  <si>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</si>
  <si>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</si>
  <si>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</si>
  <si>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</si>
  <si>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</si>
  <si>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</si>
  <si>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</si>
  <si>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</si>
  <si>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</si>
  <si>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</si>
  <si>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TARUGO DE POLIETILENO E SELANTE PU, INCLUSO PREENCHIMENTO COM ESPUMA EXPANSIVA PU. AF_06/2018</t>
  </si>
  <si>
    <t>TRATAMENTO DE JUNTA DE DILATAÇÃO COM MANTA ASFÁLTICA ADERIDA COM MAÇARICO. AF_06/2018</t>
  </si>
  <si>
    <t>TRATAMENTO DE JUNTA SERRADA, COM TARUGO DE POLIETILENO E SELANTE À BASE DE SILICONE.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</si>
  <si>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</si>
  <si>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</si>
  <si>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</si>
  <si>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</si>
  <si>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</si>
  <si>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</si>
  <si>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</si>
  <si>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</si>
  <si>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</si>
  <si>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</si>
  <si>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</si>
  <si>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</si>
  <si>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</si>
  <si>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</si>
  <si>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</si>
  <si>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</si>
  <si>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</si>
  <si>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</si>
  <si>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</si>
  <si>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</si>
  <si>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</si>
  <si>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</si>
  <si>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</si>
  <si>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</si>
  <si>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</si>
  <si>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</si>
  <si>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</si>
  <si>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</si>
  <si>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</si>
  <si>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</si>
  <si>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</si>
  <si>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</si>
  <si>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</si>
  <si>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</si>
  <si>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</si>
  <si>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</si>
  <si>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</si>
  <si>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</si>
  <si>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</si>
  <si>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</si>
  <si>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</si>
  <si>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</si>
  <si>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</si>
  <si>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</si>
  <si>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</si>
  <si>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</si>
  <si>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</si>
  <si>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</si>
  <si>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</si>
  <si>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</si>
  <si>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</si>
  <si>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</si>
  <si>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</si>
  <si>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</si>
  <si>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</si>
  <si>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</si>
  <si>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</si>
  <si>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</si>
  <si>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</si>
  <si>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</si>
  <si>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</si>
  <si>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</si>
  <si>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</si>
  <si>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</si>
  <si>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</si>
  <si>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</si>
  <si>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</si>
  <si>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</si>
  <si>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</si>
  <si>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</si>
  <si>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</si>
  <si>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</si>
  <si>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</si>
  <si>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</si>
  <si>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</si>
  <si>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</si>
  <si>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</si>
  <si>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</si>
  <si>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</si>
  <si>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</si>
  <si>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</si>
  <si>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</si>
  <si>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</si>
  <si>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</si>
  <si>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</si>
  <si>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</si>
  <si>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</si>
  <si>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</si>
  <si>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</si>
  <si>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</si>
  <si>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</si>
  <si>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</si>
  <si>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</si>
  <si>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</si>
  <si>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</si>
  <si>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</si>
  <si>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</si>
  <si>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</si>
  <si>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</si>
  <si>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</si>
  <si>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</si>
  <si>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</si>
  <si>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</si>
  <si>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</si>
  <si>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</si>
  <si>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</si>
  <si>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</si>
  <si>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</si>
  <si>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</si>
  <si>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</si>
  <si>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</si>
  <si>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</si>
  <si>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</si>
  <si>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</si>
  <si>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</si>
  <si>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</si>
  <si>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</si>
  <si>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</si>
  <si>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</si>
  <si>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</si>
  <si>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</si>
  <si>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</si>
  <si>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</si>
  <si>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</si>
  <si>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</si>
  <si>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</si>
  <si>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</si>
  <si>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</si>
  <si>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</si>
  <si>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</si>
  <si>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</si>
  <si>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</si>
  <si>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</si>
  <si>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</si>
  <si>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</si>
  <si>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</si>
  <si>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</si>
  <si>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</si>
  <si>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</si>
  <si>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</si>
  <si>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</si>
  <si>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</si>
  <si>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</si>
  <si>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</si>
  <si>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</si>
  <si>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</si>
  <si>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</si>
  <si>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</si>
  <si>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</si>
  <si>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</si>
  <si>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</si>
  <si>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</si>
  <si>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</si>
  <si>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</si>
  <si>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</si>
  <si>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</si>
  <si>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</si>
  <si>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</si>
  <si>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</si>
  <si>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</si>
  <si>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</si>
  <si>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</si>
  <si>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</si>
  <si>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</si>
  <si>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</si>
  <si>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</si>
  <si>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</si>
  <si>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</si>
  <si>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</si>
  <si>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</si>
  <si>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</si>
  <si>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</si>
  <si>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</si>
  <si>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</si>
  <si>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</si>
  <si>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</si>
  <si>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</si>
  <si>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</si>
  <si>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</si>
  <si>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</si>
  <si>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</si>
  <si>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</si>
  <si>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</si>
  <si>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</si>
  <si>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</si>
  <si>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</si>
  <si>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</si>
  <si>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</si>
  <si>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</si>
  <si>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</si>
  <si>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</si>
  <si>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</si>
  <si>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</si>
  <si>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</si>
  <si>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</si>
  <si>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</si>
  <si>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</si>
  <si>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</si>
  <si>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</si>
  <si>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</si>
  <si>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</si>
  <si>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</si>
  <si>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</si>
  <si>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</si>
  <si>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</si>
  <si>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</si>
  <si>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</si>
  <si>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</si>
  <si>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</si>
  <si>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</si>
  <si>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</si>
  <si>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</si>
  <si>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</si>
  <si>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</si>
  <si>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</si>
  <si>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</si>
  <si>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</si>
  <si>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</si>
  <si>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</si>
  <si>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</si>
  <si>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</si>
  <si>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</si>
  <si>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</si>
  <si>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</si>
  <si>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</si>
  <si>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</si>
  <si>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</si>
  <si>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</si>
  <si>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</si>
  <si>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</si>
  <si>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</si>
  <si>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</si>
  <si>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</si>
  <si>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</si>
  <si>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</si>
  <si>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</si>
  <si>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</si>
  <si>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</si>
  <si>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</si>
  <si>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</si>
  <si>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</si>
  <si>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</si>
  <si>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</si>
  <si>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</si>
  <si>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</si>
  <si>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</si>
  <si>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</si>
  <si>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</si>
  <si>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</si>
  <si>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</si>
  <si>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</si>
  <si>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</si>
  <si>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</si>
  <si>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</si>
  <si>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</si>
  <si>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</si>
  <si>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</si>
  <si>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</si>
  <si>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</si>
  <si>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</si>
  <si>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</si>
  <si>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</si>
  <si>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</si>
  <si>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</si>
  <si>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</si>
  <si>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</si>
  <si>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</si>
  <si>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</si>
  <si>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</si>
  <si>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</si>
  <si>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</si>
  <si>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</si>
  <si>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</si>
  <si>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</si>
  <si>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</si>
  <si>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</si>
  <si>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</si>
  <si>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</si>
  <si>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</si>
  <si>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</si>
  <si>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</si>
  <si>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</si>
  <si>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</si>
  <si>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</si>
  <si>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</si>
  <si>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</si>
  <si>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</si>
  <si>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</si>
  <si>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</si>
  <si>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</si>
  <si>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</si>
  <si>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</si>
  <si>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</si>
  <si>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</si>
  <si>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</si>
  <si>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</si>
  <si>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</si>
  <si>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</si>
  <si>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</si>
  <si>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</si>
  <si>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</si>
  <si>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</si>
  <si>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</si>
  <si>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</si>
  <si>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</si>
  <si>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</si>
  <si>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</si>
  <si>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</si>
  <si>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</si>
  <si>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</si>
  <si>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</si>
  <si>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</si>
  <si>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</si>
  <si>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</si>
  <si>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</si>
  <si>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</si>
  <si>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</si>
  <si>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</si>
  <si>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</si>
  <si>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</si>
  <si>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</si>
  <si>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</si>
  <si>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</si>
  <si>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</si>
  <si>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</si>
  <si>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</si>
  <si>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</si>
  <si>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</si>
  <si>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</si>
  <si>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</si>
  <si>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</si>
  <si>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</si>
  <si>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</si>
  <si>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</si>
  <si>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</si>
  <si>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</si>
  <si>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</si>
  <si>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</si>
  <si>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</si>
  <si>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</si>
  <si>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</si>
  <si>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</si>
  <si>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</si>
  <si>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</si>
  <si>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</si>
  <si>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</si>
  <si>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</si>
  <si>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</si>
  <si>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</si>
  <si>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</si>
  <si>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</si>
  <si>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</si>
  <si>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</si>
  <si>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</si>
  <si>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</si>
  <si>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</si>
  <si>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</si>
  <si>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</si>
  <si>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</si>
  <si>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</si>
  <si>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</si>
  <si>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</si>
  <si>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</si>
  <si>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</si>
  <si>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</si>
  <si>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</si>
  <si>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</si>
  <si>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</si>
  <si>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</si>
  <si>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</si>
  <si>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</si>
  <si>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</si>
  <si>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</si>
  <si>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</si>
  <si>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</si>
  <si>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</si>
  <si>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</si>
  <si>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</si>
  <si>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</si>
  <si>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</si>
  <si>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</si>
  <si>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</si>
  <si>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</si>
  <si>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</si>
  <si>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</si>
  <si>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</si>
  <si>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</si>
  <si>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</si>
  <si>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</si>
  <si>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</si>
  <si>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</si>
  <si>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</si>
  <si>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</si>
  <si>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</si>
  <si>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</si>
  <si>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</si>
  <si>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</si>
  <si>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</si>
  <si>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</si>
  <si>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</si>
  <si>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</si>
  <si>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</si>
  <si>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</si>
  <si>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</si>
  <si>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</si>
  <si>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</si>
  <si>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</si>
  <si>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</si>
  <si>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</si>
  <si>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</si>
  <si>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</si>
  <si>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</si>
  <si>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</si>
  <si>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</si>
  <si>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</si>
  <si>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</si>
  <si>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</si>
  <si>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</si>
  <si>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</si>
  <si>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</si>
  <si>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</si>
  <si>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</si>
  <si>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</si>
  <si>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</si>
  <si>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</si>
  <si>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</si>
  <si>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</si>
  <si>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</si>
  <si>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</si>
  <si>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</si>
  <si>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</si>
  <si>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</si>
  <si>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</si>
  <si>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</si>
  <si>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</si>
  <si>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</si>
  <si>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</si>
  <si>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</si>
  <si>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</si>
  <si>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</si>
  <si>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</si>
  <si>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</si>
  <si>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</si>
  <si>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</si>
  <si>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</si>
  <si>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</si>
  <si>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</si>
  <si>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</si>
  <si>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</si>
  <si>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</si>
  <si>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</si>
  <si>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</si>
  <si>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</si>
  <si>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</si>
  <si>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</si>
  <si>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</si>
  <si>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</si>
  <si>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</si>
  <si>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</si>
  <si>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</si>
  <si>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</si>
  <si>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</si>
  <si>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</si>
  <si>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</si>
  <si>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</si>
  <si>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</si>
  <si>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</si>
  <si>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</si>
  <si>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</si>
  <si>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</si>
  <si>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</si>
  <si>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</si>
  <si>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</si>
  <si>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</si>
  <si>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</si>
  <si>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</si>
  <si>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</si>
  <si>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</si>
  <si>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</si>
  <si>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</si>
  <si>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</si>
  <si>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</si>
  <si>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</si>
  <si>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</si>
  <si>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</si>
  <si>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</si>
  <si>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</si>
  <si>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</si>
  <si>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</si>
  <si>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</si>
  <si>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</si>
  <si>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</si>
  <si>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</si>
  <si>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</si>
  <si>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</si>
  <si>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</si>
  <si>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</si>
  <si>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</si>
  <si>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</si>
  <si>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</si>
  <si>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</si>
  <si>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</si>
  <si>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</si>
  <si>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</si>
  <si>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</si>
  <si>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</si>
  <si>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</si>
  <si>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</si>
  <si>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</si>
  <si>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</si>
  <si>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</si>
  <si>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</si>
  <si>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</si>
  <si>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</si>
  <si>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</si>
  <si>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</si>
  <si>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</si>
  <si>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</si>
  <si>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</si>
  <si>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</si>
  <si>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</si>
  <si>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</si>
  <si>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</si>
  <si>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</si>
  <si>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</si>
  <si>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</si>
  <si>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</si>
  <si>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</si>
  <si>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</si>
  <si>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</si>
  <si>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</si>
  <si>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</si>
  <si>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</si>
  <si>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</si>
  <si>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</si>
  <si>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</si>
  <si>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</si>
  <si>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</si>
  <si>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</si>
  <si>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</si>
  <si>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</si>
  <si>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</si>
  <si>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</si>
  <si>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</si>
  <si>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</si>
  <si>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</si>
  <si>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</si>
  <si>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</si>
  <si>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</si>
  <si>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</si>
  <si>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</si>
  <si>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</si>
  <si>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</si>
  <si>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</si>
  <si>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</si>
  <si>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</si>
  <si>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</si>
  <si>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</si>
  <si>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</si>
  <si>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</si>
  <si>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</si>
  <si>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</si>
  <si>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</si>
  <si>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</si>
  <si>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</si>
  <si>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</si>
  <si>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</si>
  <si>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</si>
  <si>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</si>
  <si>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</si>
  <si>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</si>
  <si>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</si>
  <si>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</si>
  <si>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</si>
  <si>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</si>
  <si>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</si>
  <si>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</si>
  <si>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</si>
  <si>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</si>
  <si>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</si>
  <si>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</si>
  <si>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</si>
  <si>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</si>
  <si>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</si>
  <si>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</si>
  <si>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</si>
  <si>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</si>
  <si>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</si>
  <si>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</si>
  <si>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</si>
  <si>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</si>
  <si>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</si>
  <si>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</si>
  <si>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</si>
  <si>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</si>
  <si>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</si>
  <si>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</si>
  <si>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</si>
  <si>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</si>
  <si>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</si>
  <si>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</si>
  <si>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</si>
  <si>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</si>
  <si>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</si>
  <si>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</si>
  <si>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</si>
  <si>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</si>
  <si>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</si>
  <si>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</si>
  <si>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</si>
  <si>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</si>
  <si>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</si>
  <si>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</si>
  <si>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</si>
  <si>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</si>
  <si>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</si>
  <si>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</si>
  <si>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</si>
  <si>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</si>
  <si>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</si>
  <si>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</si>
  <si>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</si>
  <si>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</si>
  <si>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</si>
  <si>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</si>
  <si>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</si>
  <si>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</si>
  <si>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</si>
  <si>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</si>
  <si>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</si>
  <si>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</si>
  <si>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</si>
  <si>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</si>
  <si>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</si>
  <si>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</si>
  <si>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</si>
  <si>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</si>
  <si>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</si>
  <si>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</si>
  <si>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</si>
  <si>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</si>
  <si>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</si>
  <si>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</si>
  <si>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</si>
  <si>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</si>
  <si>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</si>
  <si>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</si>
  <si>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</si>
  <si>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</si>
  <si>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</si>
  <si>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</si>
  <si>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</si>
  <si>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</si>
  <si>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</si>
  <si>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</si>
  <si>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</si>
  <si>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</si>
  <si>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</si>
  <si>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</si>
  <si>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</si>
  <si>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</si>
  <si>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</si>
  <si>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</si>
  <si>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</si>
  <si>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</si>
  <si>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</si>
  <si>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</si>
  <si>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</si>
  <si>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</si>
  <si>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</si>
  <si>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</si>
  <si>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</si>
  <si>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</si>
  <si>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</si>
  <si>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</si>
  <si>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</si>
  <si>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</si>
  <si>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</si>
  <si>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</si>
  <si>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</si>
  <si>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</si>
  <si>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</si>
  <si>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</si>
  <si>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</si>
  <si>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</si>
  <si>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</si>
  <si>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</si>
  <si>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</si>
  <si>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</si>
  <si>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</si>
  <si>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</si>
  <si>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</si>
  <si>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</si>
  <si>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</si>
  <si>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</si>
  <si>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</si>
  <si>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</si>
  <si>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</si>
  <si>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</si>
  <si>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</si>
  <si>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</si>
  <si>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</si>
  <si>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</si>
  <si>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</si>
  <si>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</si>
  <si>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</si>
  <si>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</si>
  <si>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</si>
  <si>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</si>
  <si>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</si>
  <si>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</si>
  <si>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</si>
  <si>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</si>
  <si>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</si>
  <si>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</si>
  <si>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</si>
  <si>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</si>
  <si>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</si>
  <si>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</si>
  <si>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</si>
  <si>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</si>
  <si>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</si>
  <si>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</si>
  <si>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</si>
  <si>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</si>
  <si>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</si>
  <si>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</si>
  <si>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</si>
  <si>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</si>
  <si>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</si>
  <si>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</si>
  <si>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</si>
  <si>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</si>
  <si>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</si>
  <si>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</si>
  <si>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</si>
  <si>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</si>
  <si>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</si>
  <si>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</si>
  <si>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</si>
  <si>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</si>
  <si>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</si>
  <si>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</si>
  <si>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</si>
  <si>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</si>
  <si>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</si>
  <si>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</si>
  <si>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</si>
  <si>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</si>
  <si>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</si>
  <si>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</si>
  <si>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</si>
  <si>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</si>
  <si>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</si>
  <si>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</si>
  <si>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</si>
  <si>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</si>
  <si>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</si>
  <si>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</si>
  <si>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</si>
  <si>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</si>
  <si>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</si>
  <si>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</si>
  <si>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</si>
  <si>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PINTURA ANTICORROSIVA DE DUTO METÁLICO. AF_04/2018</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</si>
  <si>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</si>
  <si>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</si>
  <si>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</si>
  <si>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</si>
  <si>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</si>
  <si>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</si>
  <si>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</si>
  <si>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</si>
  <si>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</si>
  <si>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</si>
  <si>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</si>
  <si>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</si>
  <si>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</si>
  <si>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</si>
  <si>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</si>
  <si>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</si>
  <si>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</si>
  <si>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</si>
  <si>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</si>
  <si>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</si>
  <si>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</si>
  <si>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</si>
  <si>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</si>
  <si>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</si>
  <si>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</si>
  <si>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</si>
  <si>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</si>
  <si>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</si>
  <si>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</si>
  <si>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</si>
  <si>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</si>
  <si>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</si>
  <si>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</si>
  <si>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</si>
  <si>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</si>
  <si>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</si>
  <si>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</si>
  <si>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</si>
  <si>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</si>
  <si>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</si>
  <si>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</si>
  <si>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</si>
  <si>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</si>
  <si>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</si>
  <si>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</si>
  <si>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</si>
  <si>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</si>
  <si>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</si>
  <si>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</si>
  <si>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</si>
  <si>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</si>
  <si>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</si>
  <si>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</si>
  <si>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</si>
  <si>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</si>
  <si>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</si>
  <si>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</si>
  <si>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</si>
  <si>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</si>
  <si>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</si>
  <si>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</si>
  <si>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</si>
  <si>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</si>
  <si>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</si>
  <si>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</si>
  <si>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</si>
  <si>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</si>
  <si>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</si>
  <si>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</si>
  <si>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</si>
  <si>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</si>
  <si>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</si>
  <si>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</si>
  <si>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</si>
  <si>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</si>
  <si>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</si>
  <si>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</si>
  <si>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</si>
  <si>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</si>
  <si>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</si>
  <si>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</si>
  <si>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</si>
  <si>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</si>
  <si>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</si>
  <si>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</si>
  <si>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</si>
  <si>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</si>
  <si>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</si>
  <si>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</si>
  <si>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</si>
  <si>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</si>
  <si>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</si>
  <si>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</si>
  <si>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</si>
  <si>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</si>
  <si>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</si>
  <si>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</si>
  <si>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</si>
  <si>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</si>
  <si>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</si>
  <si>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</si>
  <si>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</si>
  <si>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</si>
  <si>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</si>
  <si>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</si>
  <si>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</si>
  <si>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</si>
  <si>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</si>
  <si>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</si>
  <si>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</si>
  <si>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</si>
  <si>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</si>
  <si>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</si>
  <si>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</si>
  <si>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</si>
  <si>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</si>
  <si>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</si>
  <si>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</si>
  <si>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</si>
  <si>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</si>
  <si>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</si>
  <si>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</si>
  <si>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</si>
  <si>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</si>
  <si>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</si>
  <si>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</si>
  <si>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</si>
  <si>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</si>
  <si>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</si>
  <si>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</si>
  <si>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</si>
  <si>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</si>
  <si>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</si>
  <si>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</si>
  <si>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</si>
  <si>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</si>
  <si>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</si>
  <si>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</si>
  <si>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</si>
  <si>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</si>
  <si>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</si>
  <si>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</si>
  <si>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</si>
  <si>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</si>
  <si>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</si>
  <si>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</si>
  <si>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</si>
  <si>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</si>
  <si>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</si>
  <si>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</si>
  <si>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</si>
  <si>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</si>
  <si>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</si>
  <si>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</si>
  <si>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</si>
  <si>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</si>
  <si>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</si>
  <si>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</si>
  <si>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</si>
  <si>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</si>
  <si>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</si>
  <si>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</si>
  <si>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</si>
  <si>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</si>
  <si>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</si>
  <si>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</si>
  <si>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</si>
  <si>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</si>
  <si>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</si>
  <si>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</si>
  <si>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</si>
  <si>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</si>
  <si>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</si>
  <si>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</si>
  <si>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</si>
  <si>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</si>
  <si>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</si>
  <si>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</si>
  <si>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</si>
  <si>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</si>
  <si>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</si>
  <si>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</si>
  <si>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</si>
  <si>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</si>
  <si>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</si>
  <si>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</si>
  <si>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</si>
  <si>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</si>
  <si>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</si>
  <si>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</si>
  <si>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</si>
  <si>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</si>
  <si>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</si>
  <si>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</si>
  <si>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</si>
  <si>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</si>
  <si>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</si>
  <si>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</si>
  <si>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</si>
  <si>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</si>
  <si>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</si>
  <si>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</si>
  <si>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</si>
  <si>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</si>
  <si>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</si>
  <si>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</si>
  <si>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</si>
  <si>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</si>
  <si>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</si>
  <si>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</si>
  <si>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</si>
  <si>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</si>
  <si>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</si>
  <si>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</si>
  <si>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</si>
  <si>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</si>
  <si>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</si>
  <si>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</si>
  <si>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</si>
  <si>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</si>
  <si>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</si>
  <si>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</si>
  <si>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</si>
  <si>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</si>
  <si>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</si>
  <si>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</si>
  <si>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</si>
  <si>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</si>
  <si>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</si>
  <si>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</si>
  <si>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</si>
  <si>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</si>
  <si>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</si>
  <si>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</si>
  <si>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</si>
  <si>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</si>
  <si>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</si>
  <si>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</si>
  <si>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</si>
  <si>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</si>
  <si>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</si>
  <si>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</si>
  <si>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</si>
  <si>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</si>
  <si>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</si>
  <si>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</si>
  <si>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</si>
  <si>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</si>
  <si>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</si>
  <si>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</si>
  <si>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</si>
  <si>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</si>
  <si>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</si>
  <si>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</si>
  <si>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</si>
  <si>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</si>
  <si>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</si>
  <si>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</si>
  <si>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</si>
  <si>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</si>
  <si>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</si>
  <si>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</si>
  <si>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</si>
  <si>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</si>
  <si>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</si>
  <si>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</si>
  <si>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</si>
  <si>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</si>
  <si>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</si>
  <si>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</si>
  <si>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</si>
  <si>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</si>
  <si>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</si>
  <si>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</si>
  <si>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</si>
  <si>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</si>
  <si>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</si>
  <si>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</si>
  <si>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</si>
  <si>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</si>
  <si>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</si>
  <si>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</si>
  <si>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</si>
  <si>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</si>
  <si>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</si>
  <si>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</si>
  <si>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</si>
  <si>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</si>
  <si>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</si>
  <si>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</si>
  <si>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</si>
  <si>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</si>
  <si>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</si>
  <si>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</si>
  <si>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</si>
  <si>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</si>
  <si>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</si>
  <si>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</si>
  <si>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</si>
  <si>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</si>
  <si>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</si>
  <si>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</si>
  <si>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</si>
  <si>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</si>
  <si>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</si>
  <si>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</si>
  <si>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</si>
  <si>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</si>
  <si>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</si>
  <si>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</si>
  <si>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</si>
  <si>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</si>
  <si>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</si>
  <si>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</si>
  <si>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</si>
  <si>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</si>
  <si>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</si>
  <si>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</si>
  <si>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</si>
  <si>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</si>
  <si>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</si>
  <si>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</si>
  <si>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</si>
  <si>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</si>
  <si>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</si>
  <si>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</si>
  <si>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</si>
  <si>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</si>
  <si>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</si>
  <si>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</si>
  <si>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</si>
  <si>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</si>
  <si>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</si>
  <si>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</si>
  <si>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</si>
  <si>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</si>
  <si>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</si>
  <si>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</si>
  <si>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</si>
  <si>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</si>
  <si>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</si>
  <si>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</si>
  <si>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</si>
  <si>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</si>
  <si>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</si>
  <si>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</si>
  <si>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</si>
  <si>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</si>
  <si>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</si>
  <si>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</si>
  <si>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</si>
  <si>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</si>
  <si>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</si>
  <si>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</si>
  <si>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</si>
  <si>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</si>
  <si>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</si>
  <si>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</si>
  <si>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</si>
  <si>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</si>
  <si>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</si>
  <si>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</si>
  <si>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</si>
  <si>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</si>
  <si>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</si>
  <si>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</si>
  <si>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</si>
  <si>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</si>
  <si>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</si>
  <si>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</si>
  <si>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</si>
  <si>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</si>
  <si>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</si>
  <si>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</si>
  <si>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</si>
  <si>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</si>
  <si>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</si>
  <si>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</si>
  <si>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</si>
  <si>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</si>
  <si>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</si>
  <si>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</si>
  <si>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</si>
  <si>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</si>
  <si>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</si>
  <si>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</si>
  <si>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</si>
  <si>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</si>
  <si>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</si>
  <si>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</si>
  <si>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</si>
  <si>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</si>
  <si>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</si>
  <si>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</si>
  <si>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CURVAR 45 GRAUS, PVC, SERIE R, ÁGUA PLUVIAL, DN 100 MM, JUNTA ELÁSTICA, FORNECIDO E INSTALADO EM RAMAL DE ENCAMINHAMENTO.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</si>
  <si>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</si>
  <si>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</si>
  <si>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</si>
  <si>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</si>
  <si>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</si>
  <si>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</si>
  <si>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</si>
  <si>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</si>
  <si>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</si>
  <si>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</si>
  <si>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</si>
  <si>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</si>
  <si>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</si>
  <si>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</si>
  <si>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</si>
  <si>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</si>
  <si>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</si>
  <si>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</si>
  <si>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</si>
  <si>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</si>
  <si>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</si>
  <si>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</si>
  <si>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</si>
  <si>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</si>
  <si>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</si>
  <si>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</si>
  <si>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</si>
  <si>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</si>
  <si>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</si>
  <si>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</si>
  <si>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</si>
  <si>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</si>
  <si>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</si>
  <si>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</si>
  <si>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</si>
  <si>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</si>
  <si>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</si>
  <si>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</si>
  <si>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</si>
  <si>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</si>
  <si>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</si>
  <si>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</si>
  <si>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</si>
  <si>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CURVAR 45 GRAUS,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</si>
  <si>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</si>
  <si>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</si>
  <si>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</si>
  <si>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</si>
  <si>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</si>
  <si>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</si>
  <si>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</si>
  <si>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</si>
  <si>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</si>
  <si>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</si>
  <si>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</si>
  <si>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</si>
  <si>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</si>
  <si>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</si>
  <si>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</si>
  <si>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</si>
  <si>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</si>
  <si>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</si>
  <si>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</si>
  <si>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</si>
  <si>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</si>
  <si>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</si>
  <si>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</si>
  <si>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</si>
  <si>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</si>
  <si>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</si>
  <si>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</si>
  <si>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</si>
  <si>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</si>
  <si>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</si>
  <si>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</si>
  <si>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</si>
  <si>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</si>
  <si>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</si>
  <si>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</si>
  <si>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</si>
  <si>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</si>
  <si>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</si>
  <si>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</si>
  <si>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</si>
  <si>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</si>
  <si>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</si>
  <si>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</si>
  <si>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</si>
  <si>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</si>
  <si>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</si>
  <si>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</si>
  <si>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</si>
  <si>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</si>
  <si>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</si>
  <si>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</si>
  <si>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</si>
  <si>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</si>
  <si>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</si>
  <si>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</si>
  <si>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</si>
  <si>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</si>
  <si>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</si>
  <si>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</si>
  <si>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</si>
  <si>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</si>
  <si>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</si>
  <si>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</si>
  <si>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</si>
  <si>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</si>
  <si>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</si>
  <si>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</si>
  <si>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</si>
  <si>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</si>
  <si>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</si>
  <si>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</si>
  <si>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</si>
  <si>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</si>
  <si>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</si>
  <si>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</si>
  <si>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</si>
  <si>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</si>
  <si>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</si>
  <si>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</si>
  <si>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</si>
  <si>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</si>
  <si>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</si>
  <si>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TÊ DE INSPEÇÃO, PVC, SERIE R, ÁGUA PLUVIAL, DN 150 X 100 MM, JUNTA ELÁSTICA, FORNECIDO E INSTALADO EM CONDUTORES VERTICAIS DE ÁGUAS PLUVIAIS.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</si>
  <si>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</si>
  <si>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</si>
  <si>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</si>
  <si>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</si>
  <si>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</si>
  <si>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</si>
  <si>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</si>
  <si>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</si>
  <si>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</si>
  <si>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</si>
  <si>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</si>
  <si>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</si>
  <si>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</si>
  <si>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</si>
  <si>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</si>
  <si>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</si>
  <si>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</si>
  <si>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</si>
  <si>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</si>
  <si>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</si>
  <si>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</si>
  <si>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</si>
  <si>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</si>
  <si>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</si>
  <si>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</si>
  <si>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</si>
  <si>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DE TRANSIÇÃO, 90 GRAUS, CPVC, SOLDÁVEL, DN 22MM X 1/2", INSTALADO EM RAMAL DE ALIMENTAÇAÕ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</si>
  <si>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</si>
  <si>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</si>
  <si>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</si>
  <si>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</si>
  <si>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</si>
  <si>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</si>
  <si>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</si>
  <si>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</si>
  <si>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</si>
  <si>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</si>
  <si>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</si>
  <si>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</si>
  <si>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</si>
  <si>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</si>
  <si>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</si>
  <si>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</si>
  <si>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</si>
  <si>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</si>
  <si>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</si>
  <si>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</si>
  <si>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</si>
  <si>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</si>
  <si>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</si>
  <si>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</si>
  <si>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</si>
  <si>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</si>
  <si>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</si>
  <si>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</si>
  <si>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</si>
  <si>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</si>
  <si>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</si>
  <si>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</si>
  <si>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</si>
  <si>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</si>
  <si>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</si>
  <si>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</si>
  <si>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</si>
  <si>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</si>
  <si>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</si>
  <si>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</si>
  <si>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</si>
  <si>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</si>
  <si>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</si>
  <si>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</si>
  <si>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</si>
  <si>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</si>
  <si>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</si>
  <si>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</si>
  <si>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</si>
  <si>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</si>
  <si>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</si>
  <si>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</si>
  <si>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</si>
  <si>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</si>
  <si>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</si>
  <si>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</si>
  <si>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</si>
  <si>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</si>
  <si>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</si>
  <si>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</si>
  <si>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</si>
  <si>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</si>
  <si>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</si>
  <si>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</si>
  <si>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</si>
  <si>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</si>
  <si>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</si>
  <si>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</si>
  <si>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</si>
  <si>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</si>
  <si>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</si>
  <si>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</si>
  <si>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</si>
  <si>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</si>
  <si>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</si>
  <si>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</si>
  <si>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</si>
  <si>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</si>
  <si>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</si>
  <si>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</si>
  <si>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</si>
  <si>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</si>
  <si>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</si>
  <si>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</si>
  <si>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</si>
  <si>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</si>
  <si>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</si>
  <si>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</si>
  <si>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</si>
  <si>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</si>
  <si>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</si>
  <si>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</si>
  <si>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</si>
  <si>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</si>
  <si>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</si>
  <si>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</si>
  <si>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</si>
  <si>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</si>
  <si>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</si>
  <si>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</si>
  <si>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</si>
  <si>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</si>
  <si>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</si>
  <si>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</si>
  <si>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</si>
  <si>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</si>
  <si>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</si>
  <si>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</si>
  <si>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</si>
  <si>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</si>
  <si>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</si>
  <si>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</si>
  <si>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</si>
  <si>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</si>
  <si>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</si>
  <si>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</si>
  <si>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</si>
  <si>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</si>
  <si>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</si>
  <si>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</si>
  <si>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</si>
  <si>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</si>
  <si>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</si>
  <si>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</si>
  <si>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</si>
  <si>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</si>
  <si>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</si>
  <si>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</si>
  <si>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</si>
  <si>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</si>
  <si>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</si>
  <si>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</si>
  <si>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</si>
  <si>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</si>
  <si>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</si>
  <si>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</si>
  <si>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</si>
  <si>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</si>
  <si>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</si>
  <si>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</si>
  <si>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</si>
  <si>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</si>
  <si>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</si>
  <si>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</si>
  <si>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</si>
  <si>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</si>
  <si>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</si>
  <si>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</si>
  <si>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</si>
  <si>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</si>
  <si>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</si>
  <si>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</si>
  <si>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</si>
  <si>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</si>
  <si>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</si>
  <si>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</si>
  <si>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</si>
  <si>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</si>
  <si>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</si>
  <si>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</si>
  <si>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</si>
  <si>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</si>
  <si>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</si>
  <si>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</si>
  <si>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</si>
  <si>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</si>
  <si>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</si>
  <si>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</si>
  <si>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</si>
  <si>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</si>
  <si>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</si>
  <si>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</si>
  <si>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</si>
  <si>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</si>
  <si>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</si>
  <si>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</si>
  <si>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</si>
  <si>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</si>
  <si>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</si>
  <si>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</si>
  <si>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</si>
  <si>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</si>
  <si>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</si>
  <si>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</si>
  <si>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</si>
  <si>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</si>
  <si>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</si>
  <si>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</si>
  <si>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</si>
  <si>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</si>
  <si>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</si>
  <si>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</si>
  <si>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</si>
  <si>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</si>
  <si>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</si>
  <si>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</si>
  <si>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</si>
  <si>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</si>
  <si>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</si>
  <si>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</si>
  <si>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</si>
  <si>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</si>
  <si>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</si>
  <si>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</si>
  <si>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</si>
  <si>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</si>
  <si>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</si>
  <si>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</si>
  <si>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</si>
  <si>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</si>
  <si>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</si>
  <si>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</si>
  <si>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</si>
  <si>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</si>
  <si>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</si>
  <si>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</si>
  <si>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</si>
  <si>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</si>
  <si>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</si>
  <si>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</si>
  <si>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</si>
  <si>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</si>
  <si>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</si>
  <si>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</si>
  <si>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</si>
  <si>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</si>
  <si>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</si>
  <si>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</si>
  <si>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</si>
  <si>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</si>
  <si>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</si>
  <si>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</si>
  <si>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</si>
  <si>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</si>
  <si>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</si>
  <si>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</si>
  <si>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</si>
  <si>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</si>
  <si>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</si>
  <si>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</si>
  <si>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</si>
  <si>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</si>
  <si>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</si>
  <si>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</si>
  <si>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</si>
  <si>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</si>
  <si>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</si>
  <si>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</si>
  <si>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</si>
  <si>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</si>
  <si>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</si>
  <si>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</si>
  <si>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</si>
  <si>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</si>
  <si>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</si>
  <si>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</si>
  <si>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</si>
  <si>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</si>
  <si>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</si>
  <si>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</si>
  <si>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</si>
  <si>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</si>
  <si>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</si>
  <si>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</si>
  <si>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</si>
  <si>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</si>
  <si>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</si>
  <si>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</si>
  <si>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</si>
  <si>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</si>
  <si>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</si>
  <si>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</si>
  <si>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</si>
  <si>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</si>
  <si>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</si>
  <si>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</si>
  <si>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</si>
  <si>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</si>
  <si>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</si>
  <si>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</si>
  <si>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</si>
  <si>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</si>
  <si>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</si>
  <si>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</si>
  <si>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</si>
  <si>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</si>
  <si>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</si>
  <si>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</si>
  <si>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</si>
  <si>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</si>
  <si>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</si>
  <si>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</si>
  <si>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</si>
  <si>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</si>
  <si>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</si>
  <si>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</si>
  <si>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</si>
  <si>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</si>
  <si>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</si>
  <si>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</si>
  <si>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</si>
  <si>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</si>
  <si>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</si>
  <si>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</si>
  <si>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</si>
  <si>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</si>
  <si>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</si>
  <si>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</si>
  <si>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</si>
  <si>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</si>
  <si>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</si>
  <si>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</si>
  <si>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</si>
  <si>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</si>
  <si>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</si>
  <si>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</si>
  <si>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</si>
  <si>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</si>
  <si>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</si>
  <si>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</si>
  <si>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</si>
  <si>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</si>
  <si>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</si>
  <si>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</si>
  <si>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</si>
  <si>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</si>
  <si>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</si>
  <si>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</si>
  <si>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</si>
  <si>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</si>
  <si>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</si>
  <si>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</si>
  <si>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</si>
  <si>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</si>
  <si>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</si>
  <si>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</si>
  <si>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</si>
  <si>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</si>
  <si>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</si>
  <si>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</si>
  <si>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</si>
  <si>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</si>
  <si>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</si>
  <si>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</si>
  <si>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</si>
  <si>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</si>
  <si>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</si>
  <si>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</si>
  <si>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</si>
  <si>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</si>
  <si>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</si>
  <si>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</si>
  <si>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</si>
  <si>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</si>
  <si>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</si>
  <si>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</si>
  <si>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</si>
  <si>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</si>
  <si>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</si>
  <si>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</si>
  <si>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</si>
  <si>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</si>
  <si>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</si>
  <si>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</si>
  <si>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</si>
  <si>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</si>
  <si>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</si>
  <si>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</si>
  <si>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</si>
  <si>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</si>
  <si>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</si>
  <si>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</si>
  <si>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</si>
  <si>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</si>
  <si>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</si>
  <si>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</si>
  <si>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</si>
  <si>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</si>
  <si>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</si>
  <si>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</si>
  <si>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</si>
  <si>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</si>
  <si>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</si>
  <si>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</si>
  <si>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</si>
  <si>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</si>
  <si>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</si>
  <si>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</si>
  <si>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</si>
  <si>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</si>
  <si>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</si>
  <si>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</si>
  <si>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</si>
  <si>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</si>
  <si>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</si>
  <si>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</si>
  <si>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</si>
  <si>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</si>
  <si>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</si>
  <si>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</si>
  <si>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</si>
  <si>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</si>
  <si>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</si>
  <si>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</si>
  <si>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</si>
  <si>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</si>
  <si>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</si>
  <si>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</si>
  <si>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</si>
  <si>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</si>
  <si>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</si>
  <si>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</si>
  <si>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</si>
  <si>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</si>
  <si>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</si>
  <si>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</si>
  <si>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</si>
  <si>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</si>
  <si>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</si>
  <si>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</si>
  <si>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</si>
  <si>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</si>
  <si>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</si>
  <si>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</si>
  <si>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</si>
  <si>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</si>
  <si>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</si>
  <si>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</si>
  <si>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</si>
  <si>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</si>
  <si>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</si>
  <si>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</si>
  <si>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</si>
  <si>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</si>
  <si>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</si>
  <si>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</si>
  <si>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</si>
  <si>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</si>
  <si>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</si>
  <si>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</si>
  <si>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</si>
  <si>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</si>
  <si>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</si>
  <si>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</si>
  <si>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</si>
  <si>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</si>
  <si>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</si>
  <si>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</si>
  <si>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</si>
  <si>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</si>
  <si>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</si>
  <si>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</si>
  <si>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</si>
  <si>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</si>
  <si>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</si>
  <si>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</si>
  <si>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</si>
  <si>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</si>
  <si>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</si>
  <si>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</si>
  <si>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</si>
  <si>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</si>
  <si>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</si>
  <si>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</si>
  <si>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</si>
  <si>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</si>
  <si>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</si>
  <si>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</si>
  <si>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</si>
  <si>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</si>
  <si>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</si>
  <si>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</si>
  <si>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</si>
  <si>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</si>
  <si>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</si>
  <si>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</si>
  <si>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</si>
  <si>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</si>
  <si>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</si>
  <si>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</si>
  <si>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</si>
  <si>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</si>
  <si>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</si>
  <si>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</si>
  <si>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</si>
  <si>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</si>
  <si>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</si>
  <si>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</si>
  <si>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</si>
  <si>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</si>
  <si>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</si>
  <si>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</si>
  <si>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</si>
  <si>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</si>
  <si>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</si>
  <si>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</si>
  <si>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</si>
  <si>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</si>
  <si>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</si>
  <si>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</si>
  <si>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</si>
  <si>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</si>
  <si>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</si>
  <si>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</si>
  <si>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</si>
  <si>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</si>
  <si>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</si>
  <si>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</si>
  <si>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</si>
  <si>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</si>
  <si>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</si>
  <si>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</si>
  <si>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</si>
  <si>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</si>
  <si>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</si>
  <si>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</si>
  <si>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</si>
  <si>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</si>
  <si>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</si>
  <si>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</si>
  <si>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</si>
  <si>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</si>
  <si>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</si>
  <si>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</si>
  <si>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</si>
  <si>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</si>
  <si>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</si>
  <si>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</si>
  <si>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</si>
  <si>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AF_10/2020</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</si>
  <si>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</si>
  <si>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</si>
  <si>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</si>
  <si>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</si>
  <si>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</si>
  <si>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</si>
  <si>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</si>
  <si>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</si>
  <si>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</si>
  <si>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</si>
  <si>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</si>
  <si>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</si>
  <si>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</si>
  <si>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</si>
  <si>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</si>
  <si>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</si>
  <si>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</si>
  <si>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</si>
  <si>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</si>
  <si>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</si>
  <si>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</si>
  <si>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</si>
  <si>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</si>
  <si>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</si>
  <si>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</si>
  <si>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</si>
  <si>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</si>
  <si>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</si>
  <si>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</si>
  <si>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</si>
  <si>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</si>
  <si>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</si>
  <si>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</si>
  <si>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</si>
  <si>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</si>
  <si>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</si>
  <si>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</si>
  <si>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</si>
  <si>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</si>
  <si>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</si>
  <si>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</si>
  <si>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</si>
  <si>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</si>
  <si>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</si>
  <si>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</si>
  <si>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</si>
  <si>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</si>
  <si>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</si>
  <si>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</si>
  <si>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</si>
  <si>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</si>
  <si>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</si>
  <si>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</si>
  <si>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</si>
  <si>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</si>
  <si>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</si>
  <si>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</si>
  <si>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</si>
  <si>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</si>
  <si>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</si>
  <si>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</si>
  <si>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</si>
  <si>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</si>
  <si>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</si>
  <si>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</si>
  <si>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</si>
  <si>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</si>
  <si>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</si>
  <si>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</si>
  <si>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</si>
  <si>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</si>
  <si>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</si>
  <si>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</si>
  <si>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</si>
  <si>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</si>
  <si>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</si>
  <si>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</si>
  <si>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</si>
  <si>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</si>
  <si>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</si>
  <si>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</si>
  <si>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</si>
  <si>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</si>
  <si>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</si>
  <si>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</si>
  <si>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</si>
  <si>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</si>
  <si>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</si>
  <si>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</si>
  <si>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</si>
  <si>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</si>
  <si>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</si>
  <si>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</si>
  <si>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</si>
  <si>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</si>
  <si>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</si>
  <si>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</si>
  <si>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</si>
  <si>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</si>
  <si>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</si>
  <si>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</si>
  <si>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</si>
  <si>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</si>
  <si>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</si>
  <si>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</si>
  <si>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</si>
  <si>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</si>
  <si>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</si>
  <si>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</si>
  <si>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</si>
  <si>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</si>
  <si>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</si>
  <si>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</si>
  <si>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</si>
  <si>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</si>
  <si>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</si>
  <si>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</si>
  <si>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</si>
  <si>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</si>
  <si>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</si>
  <si>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</si>
  <si>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</si>
  <si>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</si>
  <si>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</si>
  <si>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</si>
  <si>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</si>
  <si>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</si>
  <si>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</si>
  <si>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</si>
  <si>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</si>
  <si>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</si>
  <si>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</si>
  <si>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</si>
  <si>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</si>
  <si>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</si>
  <si>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</si>
  <si>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</si>
  <si>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</si>
  <si>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</si>
  <si>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</si>
  <si>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</si>
  <si>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</si>
  <si>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</si>
  <si>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</si>
  <si>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</si>
  <si>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</si>
  <si>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</si>
  <si>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</si>
  <si>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</si>
  <si>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</si>
  <si>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</si>
  <si>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</si>
  <si>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</si>
  <si>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</si>
  <si>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</si>
  <si>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</si>
  <si>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</si>
  <si>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</si>
  <si>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</si>
  <si>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</si>
  <si>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</si>
  <si>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</si>
  <si>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</si>
  <si>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</si>
  <si>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</si>
  <si>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</si>
  <si>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</si>
  <si>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</si>
  <si>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</si>
  <si>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</si>
  <si>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</si>
  <si>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</si>
  <si>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</si>
  <si>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</si>
  <si>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</si>
  <si>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</si>
  <si>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</si>
  <si>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</si>
  <si>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</si>
  <si>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</si>
  <si>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</si>
  <si>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</si>
  <si>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</si>
  <si>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</si>
  <si>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</si>
  <si>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</si>
  <si>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</si>
  <si>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</si>
  <si>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</si>
  <si>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</si>
  <si>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</si>
  <si>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</si>
  <si>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</si>
  <si>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</si>
  <si>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</si>
  <si>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</si>
  <si>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</si>
  <si>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</si>
  <si>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</si>
  <si>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</si>
  <si>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</si>
  <si>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</si>
  <si>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</si>
  <si>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</si>
  <si>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</si>
  <si>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</si>
  <si>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</si>
  <si>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</si>
  <si>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</si>
  <si>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</si>
  <si>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</si>
  <si>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</si>
  <si>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</si>
  <si>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</si>
  <si>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</si>
  <si>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</si>
  <si>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</si>
  <si>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</si>
  <si>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</si>
  <si>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</si>
  <si>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</si>
  <si>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</si>
  <si>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</si>
  <si>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</si>
  <si>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</si>
  <si>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</si>
  <si>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</si>
  <si>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</si>
  <si>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</si>
  <si>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</si>
  <si>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</si>
  <si>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</si>
  <si>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</si>
  <si>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</si>
  <si>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</si>
  <si>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</si>
  <si>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</si>
  <si>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</si>
  <si>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</si>
  <si>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</si>
  <si>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</si>
  <si>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</si>
  <si>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</si>
  <si>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</si>
  <si>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</si>
  <si>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</si>
  <si>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</si>
  <si>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</si>
  <si>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</si>
  <si>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</si>
  <si>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</si>
  <si>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</si>
  <si>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</si>
  <si>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</si>
  <si>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</si>
  <si>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</si>
  <si>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</si>
  <si>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</si>
  <si>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</si>
  <si>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</si>
  <si>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</si>
  <si>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</si>
  <si>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</si>
  <si>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</si>
  <si>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</si>
  <si>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</si>
  <si>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</si>
  <si>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</si>
  <si>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</si>
  <si>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</si>
  <si>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</si>
  <si>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</si>
  <si>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</si>
  <si>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</si>
  <si>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CONECTOR EM BRONZE/LATÃO, DN 22 MM X 1/2", SEM ANEL DE SOLDA, BOLSA X ROSCA F, INSTALADO EM PRUMADA  FORNECIMENTO E INSTALAÇÃO. AF_01/2016</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</si>
  <si>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</si>
  <si>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</si>
  <si>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</si>
  <si>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</si>
  <si>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</si>
  <si>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</si>
  <si>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</si>
  <si>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</si>
  <si>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</si>
  <si>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</si>
  <si>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</si>
  <si>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</si>
  <si>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</si>
  <si>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</si>
  <si>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</si>
  <si>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</si>
  <si>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</si>
  <si>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</si>
  <si>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</si>
  <si>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</si>
  <si>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</si>
  <si>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</si>
  <si>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</si>
  <si>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</si>
  <si>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</si>
  <si>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</si>
  <si>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</si>
  <si>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</si>
  <si>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</si>
  <si>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</si>
  <si>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</si>
  <si>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</si>
  <si>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</si>
  <si>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</si>
  <si>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</si>
  <si>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</si>
  <si>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</si>
  <si>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</si>
  <si>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</si>
  <si>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</si>
  <si>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</si>
  <si>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</si>
  <si>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</si>
  <si>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</si>
  <si>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</si>
  <si>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</si>
  <si>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</si>
  <si>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</si>
  <si>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</si>
  <si>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</si>
  <si>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</si>
  <si>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</si>
  <si>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</si>
  <si>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</si>
  <si>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</si>
  <si>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</si>
  <si>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</si>
  <si>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</si>
  <si>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</si>
  <si>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</si>
  <si>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</si>
  <si>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</si>
  <si>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</si>
  <si>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</si>
  <si>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</si>
  <si>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</si>
  <si>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</si>
  <si>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</si>
  <si>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</si>
  <si>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</si>
  <si>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</si>
  <si>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</si>
  <si>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</si>
  <si>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</si>
  <si>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</si>
  <si>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</si>
  <si>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</si>
  <si>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</si>
  <si>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</si>
  <si>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</si>
  <si>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</si>
  <si>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</si>
  <si>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</si>
  <si>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</si>
  <si>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</si>
  <si>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</si>
  <si>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</si>
  <si>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</si>
  <si>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</si>
  <si>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</si>
  <si>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</si>
  <si>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</si>
  <si>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</si>
  <si>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</si>
  <si>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</si>
  <si>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</si>
  <si>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</si>
  <si>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</si>
  <si>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</si>
  <si>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</si>
  <si>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</si>
  <si>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</si>
  <si>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</si>
  <si>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</si>
  <si>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</si>
  <si>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</si>
  <si>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</si>
  <si>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</si>
  <si>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</si>
  <si>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</si>
  <si>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</si>
  <si>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</si>
  <si>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</si>
  <si>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</si>
  <si>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</si>
  <si>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</si>
  <si>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</si>
  <si>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</si>
  <si>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</si>
  <si>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</si>
  <si>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</si>
  <si>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</si>
  <si>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</si>
  <si>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</si>
  <si>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</si>
  <si>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</si>
  <si>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</si>
  <si>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</si>
  <si>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</si>
  <si>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</si>
  <si>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</si>
  <si>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</si>
  <si>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</si>
  <si>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</si>
  <si>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</si>
  <si>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</si>
  <si>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</si>
  <si>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</si>
  <si>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</si>
  <si>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</si>
  <si>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</si>
  <si>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</si>
  <si>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</si>
  <si>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</si>
  <si>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</si>
  <si>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</si>
  <si>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</si>
  <si>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</si>
  <si>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</si>
  <si>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</si>
  <si>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</si>
  <si>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</si>
  <si>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</si>
  <si>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</si>
  <si>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</si>
  <si>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</si>
  <si>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</si>
  <si>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</si>
  <si>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</si>
  <si>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</si>
  <si>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</si>
  <si>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</si>
  <si>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</si>
  <si>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</si>
  <si>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</si>
  <si>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</si>
  <si>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</si>
  <si>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</si>
  <si>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</si>
  <si>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</si>
  <si>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</si>
  <si>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</si>
  <si>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</si>
  <si>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</si>
  <si>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</si>
  <si>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</si>
  <si>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</si>
  <si>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</si>
  <si>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</si>
  <si>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</si>
  <si>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</si>
  <si>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</si>
  <si>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</si>
  <si>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</si>
  <si>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</si>
  <si>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</si>
  <si>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</si>
  <si>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</si>
  <si>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</si>
  <si>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</si>
  <si>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</si>
  <si>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</si>
  <si>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</si>
  <si>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</si>
  <si>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</si>
  <si>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</si>
  <si>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</si>
  <si>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</si>
  <si>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</si>
  <si>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</si>
  <si>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</si>
  <si>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</si>
  <si>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</si>
  <si>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</si>
  <si>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</si>
  <si>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</si>
  <si>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</si>
  <si>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</si>
  <si>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</si>
  <si>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</si>
  <si>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</si>
  <si>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</si>
  <si>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</si>
  <si>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</si>
  <si>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</si>
  <si>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</si>
  <si>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</si>
  <si>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</si>
  <si>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</si>
  <si>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</si>
  <si>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</si>
  <si>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</si>
  <si>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</si>
  <si>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</si>
  <si>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</si>
  <si>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</si>
  <si>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</si>
  <si>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</si>
  <si>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</si>
  <si>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</si>
  <si>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</si>
  <si>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</si>
  <si>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</si>
  <si>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</si>
  <si>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</si>
  <si>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</si>
  <si>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</si>
  <si>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</si>
  <si>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</si>
  <si>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</si>
  <si>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</si>
  <si>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</si>
  <si>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</si>
  <si>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</si>
  <si>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</si>
  <si>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</si>
  <si>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</si>
  <si>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</si>
  <si>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</si>
  <si>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</si>
  <si>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</si>
  <si>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</si>
  <si>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</si>
  <si>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</si>
  <si>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</si>
  <si>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</si>
  <si>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</si>
  <si>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</si>
  <si>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</si>
  <si>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</si>
  <si>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</si>
  <si>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</si>
  <si>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</si>
  <si>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</si>
  <si>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</si>
  <si>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</si>
  <si>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</si>
  <si>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</si>
  <si>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</si>
  <si>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</si>
  <si>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</si>
  <si>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</si>
  <si>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</si>
  <si>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</si>
  <si>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</si>
  <si>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</si>
  <si>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</si>
  <si>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</si>
  <si>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</si>
  <si>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</si>
  <si>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</si>
  <si>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</si>
  <si>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</si>
  <si>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</si>
  <si>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</si>
  <si>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</si>
  <si>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</si>
  <si>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</si>
  <si>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</si>
  <si>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</si>
  <si>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</si>
  <si>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</si>
  <si>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</si>
  <si>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</si>
  <si>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</si>
  <si>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</si>
  <si>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</si>
  <si>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</si>
  <si>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</si>
  <si>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</si>
  <si>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</si>
  <si>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</si>
  <si>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</si>
  <si>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</si>
  <si>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</si>
  <si>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</si>
  <si>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</si>
  <si>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</si>
  <si>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</si>
  <si>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</si>
  <si>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</si>
  <si>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</si>
  <si>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</si>
  <si>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</si>
  <si>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</si>
  <si>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25 (1 )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</si>
  <si>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</si>
  <si>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</si>
  <si>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</si>
  <si>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</si>
  <si>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</si>
  <si>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</si>
  <si>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</si>
  <si>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</si>
  <si>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</si>
  <si>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</si>
  <si>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</si>
  <si>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</si>
  <si>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</si>
  <si>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</si>
  <si>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</si>
  <si>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</si>
  <si>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</si>
  <si>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</si>
  <si>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</si>
  <si>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</si>
  <si>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</si>
  <si>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</si>
  <si>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</si>
  <si>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</si>
  <si>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</si>
  <si>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</si>
  <si>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</si>
  <si>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</si>
  <si>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</si>
  <si>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</si>
  <si>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</si>
  <si>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</si>
  <si>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</si>
  <si>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</si>
  <si>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</si>
  <si>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</si>
  <si>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</si>
  <si>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</si>
  <si>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</si>
  <si>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</si>
  <si>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</si>
  <si>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</si>
  <si>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</si>
  <si>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</si>
  <si>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</si>
  <si>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</si>
  <si>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</si>
  <si>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</si>
  <si>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</si>
  <si>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</si>
  <si>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</si>
  <si>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</si>
  <si>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</si>
  <si>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</si>
  <si>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</si>
  <si>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</si>
  <si>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</si>
  <si>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</si>
  <si>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</si>
  <si>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</si>
  <si>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</si>
  <si>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</si>
  <si>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</si>
  <si>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</si>
  <si>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</si>
  <si>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</si>
  <si>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</si>
  <si>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</si>
  <si>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</si>
  <si>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</si>
  <si>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</si>
  <si>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</si>
  <si>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</si>
  <si>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</si>
  <si>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</si>
  <si>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</si>
  <si>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</si>
  <si>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</si>
  <si>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</si>
  <si>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</si>
  <si>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</si>
  <si>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ELETROCALHA FIXADA. AF_07/2017</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</si>
  <si>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</si>
  <si>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</si>
  <si>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</si>
  <si>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</si>
  <si>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</si>
  <si>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</si>
  <si>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</si>
  <si>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</si>
  <si>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</si>
  <si>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</si>
  <si>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</si>
  <si>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</si>
  <si>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</si>
  <si>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</si>
  <si>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</si>
  <si>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</si>
  <si>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</si>
  <si>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</si>
  <si>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</si>
  <si>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</si>
  <si>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</si>
  <si>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</si>
  <si>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</si>
  <si>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</si>
  <si>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</si>
  <si>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</si>
  <si>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</si>
  <si>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</si>
  <si>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</si>
  <si>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</si>
  <si>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</si>
  <si>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</si>
  <si>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</si>
  <si>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</si>
  <si>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</si>
  <si>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</si>
  <si>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</si>
  <si>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</si>
  <si>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</si>
  <si>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</si>
  <si>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</si>
  <si>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</si>
  <si>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</si>
  <si>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</si>
  <si>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</si>
  <si>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</si>
  <si>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</si>
  <si>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</si>
  <si>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</si>
  <si>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</si>
  <si>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</si>
  <si>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</si>
  <si>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</si>
  <si>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</si>
  <si>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</si>
  <si>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</si>
  <si>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</si>
  <si>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</si>
  <si>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</si>
  <si>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</si>
  <si>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</si>
  <si>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</si>
  <si>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</si>
  <si>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</si>
  <si>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</si>
  <si>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</si>
  <si>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</si>
  <si>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</si>
  <si>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</si>
  <si>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</si>
  <si>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</si>
  <si>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</si>
  <si>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</si>
  <si>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</si>
  <si>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</si>
  <si>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</si>
  <si>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</si>
  <si>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</si>
  <si>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</si>
  <si>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</si>
  <si>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</si>
  <si>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</si>
  <si>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</si>
  <si>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</si>
  <si>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</si>
  <si>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</si>
  <si>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</si>
  <si>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</si>
  <si>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</si>
  <si>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</si>
  <si>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</si>
  <si>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</si>
  <si>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</si>
  <si>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</si>
  <si>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</si>
  <si>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</si>
  <si>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</si>
  <si>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</si>
  <si>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</si>
  <si>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</si>
  <si>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</si>
  <si>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</si>
  <si>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</si>
  <si>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</si>
  <si>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</si>
  <si>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</si>
  <si>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</si>
  <si>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</si>
  <si>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</si>
  <si>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</si>
  <si>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</si>
  <si>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</si>
  <si>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</si>
  <si>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</si>
  <si>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</si>
  <si>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</si>
  <si>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</si>
  <si>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</si>
  <si>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</si>
  <si>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</si>
  <si>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</si>
  <si>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</si>
  <si>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</si>
  <si>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</si>
  <si>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</si>
  <si>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</si>
  <si>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</si>
  <si>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</si>
  <si>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</si>
  <si>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</si>
  <si>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</si>
  <si>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</si>
  <si>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</si>
  <si>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</si>
  <si>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</si>
  <si>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</si>
  <si>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</si>
  <si>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</si>
  <si>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</si>
  <si>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</si>
  <si>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</si>
  <si>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</si>
  <si>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</si>
  <si>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</si>
  <si>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</si>
  <si>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</si>
  <si>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</si>
  <si>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</si>
  <si>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</si>
  <si>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</si>
  <si>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</si>
  <si>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</si>
  <si>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ENTRE MONTANTE E JUSANTE/UMA COMPOSIÇÃO POR TRECHO), COM ESCAVADEIRA HIDRÁULICA (0,8 M3), LARG. DE 1,5 M A 2,5 M, EM SOLO DE 1A CATEGORIA, EM LOCAIS COM ALTO NÍVEL DE INTERFERÊNCIA. AF_02/2021</t>
  </si>
  <si>
    <t>ESCAVAÇÃO MECANIZADA DE VALA COM PROF. MAIOR QUE 1,5 M ATÉ 3,0 M (MÉDIA ENTRE MONTANTE E JUSANTE/UMA COMPOSIÇÃO POR TRECHO), COM ESCAVADEIRA HIDRÁULICA (0,8 M3/111 HP), LARGURA ATÉ 1,5 M, EM SOLO DE 1A CATEGORIA, EM LOCAIS COM ALTO NÍVEL DE INTERFERÊNCIA. AF_02/2021</t>
  </si>
  <si>
    <t>ESCAVAÇÃO MECANIZADA DE VALA COM PROF. MAIOR QUE 3,0 M ATÉ 4,5 M(MÉDIA ENTRE MONTANTE E JUSANTE/UMA COMPOSIÇÃO POR TRECHO), COM ESCAVADEIRA HIDRÁULICA (0,8 M3/111 HP), LARG. MENOR QUE 1,5 M, EM SOLO DE 1A CATEGORIA, EM LOCAIS COM ALTO NÍVEL DE INTERFERÊNCIA. AF_02/2021</t>
  </si>
  <si>
    <t>ESCAVAÇÃO MECANIZADA DE VALA COM PROF. DE 3,0 M ATÉ 4,5 M(MÉDIA ENTRE MONTANTE E JUSANTE/UMA COMPOSIÇÃO POR TRECHO), COM ESCAVADEIRA HIDRÁULICA (1,2 M3/155 HP), LARG. DE 1,5 M A 2,5 M, EM SOLO DE 1A CATEGORIA, EM LOCAIS COM ALTO NÍVEL DE INTERFERÊNCIA. AF_02/2021</t>
  </si>
  <si>
    <t>ESCAVAÇÃO MECANIZADA DE VALA COM PROF. MAIOR QUE 4,5 M ATÉ 6,0 M(MÉDIA ENTRE MONTANTE E JUSANTE/UMA COMPOSIÇÃO POR TRECHO), COM ESCAVADEIRA HIDRÁULICA (1,2 M3/155 HP), LARG. DE 1,5 M A 2,5 M, EM SOLO DE 1A CATEGORIA, EM LOCAIS COM ALTO NÍVEL DE INTERFERÊNCIA. AF_02/2021</t>
  </si>
  <si>
    <t>ESCAVAÇÃO MECANIZADA DE VALA COM PROF. ATÉ 1,5 M(MÉDIA ENTRE MONTANTE E JUSANTE/UMA COMPOSIÇÃO POR TRECHO), COM ESCAVADEIRA HIDRÁULICA (0,8 M3), LARG. DE 1,5M A 2,5 M, EM SOLO DE 1A CATEGORIA, LOCAIS COM BAIXO NÍVEL DE INTERFERÊNCIA. AF_02/2021</t>
  </si>
  <si>
    <t>ESCAVAÇÃO MECANIZADA DE VALA COM PROF. MAIOR QUE 1,5 M E ATÉ 3,0 M(MÉDIA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</si>
  <si>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</si>
  <si>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(1,2 M3/155 HP), LARG. DE 1,5 M A 2,5 M, EM SOLO DE 1A CATEGORIA, LOCAIS COM BAIXO NÍVEL DE INTERFERÊNCIA. AF_02/2021</t>
  </si>
  <si>
    <t>ESCAVAÇÃO MECANIZADA DE VALA COM PROF. MAIOR QUE 4,5 M ATÉ 6,0 M (MÉDIA ENTRE MONTANTE E JUSANTE/UMA COMPOSIÇÃO POR TRECHO), COM ESCAVADEIRA HIDRÁULICA (1,2 M3/155 HP), LARG. DE 1,5 M A 2,5 M, EM SOLO DE 1A CATEGORIA, LOCAIS COM BAIXO NÍVEL DE INTERFERÊNCIA. AF_02/2021</t>
  </si>
  <si>
    <t>ESCAVAÇÃO MECANIZADA DE VALA COM PROF. ATÉ 1,5 M (MÉDIA ENTRE MONTANTE E JUSANTE/UMA COMPOSIÇÃO POR TRECHO), COM RETROESCAVADEIRA (0,26 M3/88 HP), LARG. MENOR QUE 0,8 M, EM SOLO DE 1A CATEGORIA, EM LOCAIS COM ALTO NÍVEL DE INTERFERÊNCIA. AF_02/2021</t>
  </si>
  <si>
    <t>ESCAVAÇÃO MECANIZADA DE VALA COM PROF. ATÉ 1,5 M (MÉDIA ENTRE MONTANTE E JUSANTE/UMA COMPOSIÇÃO POR TRECHO), COM RETROESCAVADEIRA (0,26 M3/88 HP), LARG. DE 0,8 M A 1,5 M, EM SOLO DE 1A CATEGORIA, EM LOCAIS COM ALTO NÍVEL DE INTERFERÊNCIA. AF_02/2021</t>
  </si>
  <si>
    <t>ESCAVAÇÃO MECANIZADA DE VALA COM PROF. MAIOR QUE 1,5 M ATÉ 3,0 M (MÉDIA ENTRE MONTANTE E JUSANTE/UMA COMPOSIÇÃO POR TRECHO), COM RETROESCAVADEIRA (0,26 M3/88 HP), LARG. MENOR QUE 0,8 M, EM SOLO DE 1A CATEGORIA, EM LOCAIS COM ALTO NÍVEL DE INTERFERÊNCIA.AF_02/2021</t>
  </si>
  <si>
    <t>ESCAVAÇÃO MECANIZADA DE VALA COM PROF. MAIOR QUE 1,5 M ATÉ 3,0 M (MÉDIA ENTRE MONTANTE E JUSANTE/UMA COMPOSIÇÃO POR TRECHO), COM RETROESCAVADEIRA (0,26 M3/ POTÊNCIA:88 HP), LARGURA DE 0,8 M A 1,5 M, EM SOLO DE 1A CATEGORIA, EM LOCAIS COM ALTO NÍVEL DE INTERFERÊNCIA. AF_02/2021</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</si>
  <si>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</si>
  <si>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</si>
  <si>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</si>
  <si>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t>
  </si>
  <si>
    <t>ESCAVAÇÃO MANUAL DE VALA COM PROFUNDIDADE MENOR OU IGUAL A 1,30 M. AF_02/2021</t>
  </si>
  <si>
    <t>ESCAVAÇÃO MECANIZADA DE VALA COM PROF. ATÉ 1,5 M (MÉDIA ENTRE MONTANTE E JUSANTE/UMA COMPOSIÇÃO POR TRECHO), COM ESCAVADEIRA HIDRÁULICA (0,8 M3/111 HP), LARG. MENOR QUE 1,5 M, EM SOLO DE 1A CATEGORIA, EM LOCAIS COM ALTO NÍVEL DE INTERFERÊNCIA. AF_02/2021</t>
  </si>
  <si>
    <t>ESCAVAÇÃO MECANIZADA DE VALA COM PROF. MAIOR QUE  4,5 M ATÉ 6,0 M (MÉDIA ENTRE MONTANTE E JUSANTE/UMA COMPOSIÇÃO POR TRECHO), COM ESCAVADEIRA HIDRÁULICA (0,8 M3/111 H P), LARG. MENOR QUE 1,5 M, EM SOLO DE 1A CATEGORIA, EM LOCAIS COM ALTO NÍVEL DE INTERFERÊNCIA. AF_02/2021</t>
  </si>
  <si>
    <t>ESCAVAÇÃO MECANIZADA DE VALA COM PROF. MAIOR QUE 1,50 M ATÉ 3,0 M (MÉDIA ENTRE MONTANTE E JUSANTE/UMA COMPOSIÇÃO POR TRECHO), COM ESCAVADEIRA HIDRÁULICA (1,2 M3/155 HP), LARG. DE 1,5 M A 2,5 M, EM SOLO DE 1A CATEGORIA, EM LOCAIS COM ALTO NÍVEL DE INTERFERÊNCIA. AF_02/2021</t>
  </si>
  <si>
    <t>ESCAVAÇÃO MECANIZADA DE VALA COM PROF. ATÉ 1,5 M (MÉDIA ENTRE MONTANTE E JUSANTE/UMA COMPOSIÇÃO POR TRECHO), COM ESCAVADEIRA HIDRÁULICA (0,8 M3/111 HP),LARG. MENOR QUE 1,5 M, EM SOLO DE 1A CATEGORIA, LOCAIS COM BAIXO NÍVEL DE INTERFERÊNCIA. AF_02/2021</t>
  </si>
  <si>
    <t>ESCAVAÇÃO MECANIZADA DE VALA COM PROF. MAIOR QUE 4,5 M ATÉ 6,0 M (MÉDIA ENTRE MONTANTE E JUSANTE/UMA COMPOSIÇÃO POR TRECHO),COM ESCAVADEIRA HIDRÁULICA (0,8 M3/111 HP), LARG. MENOR QUE 1,5 M, EM SOLO DE 1A CATEGORIA, LOCAIS COM BAIXO NÍVEL DE INTERFERÊNCIA. AF_02/2021</t>
  </si>
  <si>
    <t>ESCAVAÇÃO MECANIZADA DE VALA COM PROF. MAIOR QUE 1,5 M ATÉ 3,0 M (MÉDIA ENTRE MONTANTE E JUSANTE/UMA COMPOSIÇÃO POR TRECHO),COM ESCAVADEIRA HIDRÁULICA (1,2 M3/155 HP),LARG. DE 1,5 M A 2,5 M, EM SOLO DE 1A CATEGORIA, LOCAIS COM BAIXO NÍVEL DE INTERFERÊNCIA. AF_02/2021</t>
  </si>
  <si>
    <t>ESCAVAÇÃO MECANIZADA DE VALA COM PROF. ATÉ 1,5 M (MÉDIA ENTRE MONTANTE E JUSANTE/UMA COMPOSIÇÃO POR TRECHO), COM ESCAVADEIRA HIDRÁULICA (0,8 M3/111 HP),LARG. MENOR QUE 1,5 M, EM SOLO DE MOLE, EM LOCAIS COM ALTO NÍVEL DE INTERFERÊNCIA. AF_02/2021</t>
  </si>
  <si>
    <t>ESCAVAÇÃO MECANIZADA DE VALA COM PROF. ATÉ 1,5 M (MÉDIA ENTRE MONTANTE E JUSANTE/UMA COMPOSIÇÃO POR TRECHO), COM ESCAVADEIRA HIDRÁULICA (0,8 M3/111 HP), LARG. DE 1,5 M A 2,5 M, EM SOLO MOLE, EM LOCAIS COM ALTO NÍVEL DE INTERFERÊNCIA. AF_02/2021</t>
  </si>
  <si>
    <t>ESCAVAÇÃO MECANIZADA DE VALA COM PROF. MAIOR QUE 1,5 M ATÉ 3,0 M (MÉDIA ENTRE MONTANTE E JUSANTE/UMA COMPOSIÇÃO POR TRECHO), COM ESCAVADEIRA HIDRÁULICA (0,8 M3/111 HP), LARGURA ATÉ 1,5 M, EM SOLO MOLE, EM LOCAIS COM ALTO NÍVEL DE INTERFERÊNCIA. AF_02/2021</t>
  </si>
  <si>
    <t>ESCAVAÇÃO MECANIZADA DE VALA COM PROF. MAIOR QUE 3,0 M ATÉ 4,5 M (MÉDIA ENTRE MONTANTE E JUSANTE/UMA COMPOSIÇÃO POR TRECHO), COM ESCAVADEIRA HIDRÁULICA (0,8 M3/111 HP), LARG. MENOR QUE 1,5 M, EM SOLO  MOLE, EM LOCAIS COM ALTO NÍVEL DE INTERFERÊNCIA. AF_02/2021</t>
  </si>
  <si>
    <t>ESCAVAÇÃO MECANIZADA DE VALA COM PROF. MAIOR QUE 4,5 M ATÉ 6,0 M (MÉDIA ENTRE MONTANTE E JUSANTE/UMA COMPOSIÇÃO POR TRECHO), COM ESCAVADEIRA HIDRÁULICA (0,8 M3/111 HP),LARG. MENOR QUE 1,5 M, EM SOLO DE MOLE, EM LOCAIS COM ALTO NÍVEL DE INTERFERÊNCIA. AF_02/2021</t>
  </si>
  <si>
    <t>ESCAVAÇÃO MECANIZADA DE VALA COM PROF. MAIOR QUE 1,5 M ATÉ 3,0 M (MÉDIA ENTRE MONTANTE E JUSANTE/UMA COMPOSIÇÃO POR TRECHO),COM ESCAVADEIRA HIDRÁULICA (1,2 M3/155 HP),LARG. DE 1,5 M A 2,5 M, EM SOLO MOLE, EM LOCAIS COM ALTO NÍVEL DE INTERFERÊNCIA. AF_02/2021</t>
  </si>
  <si>
    <t>ESCAVAÇÃO MECANIZADA DE VALA COM PROF. DE 3,0 M ATÉ 4,5 M (MÉDIA ENTRE MONTANTE E JUSANTE/UMA COMPOSIÇÃO POR TRECHO), COM ESCAVADEIRA HIDRÁULICA (1,2 M3/155 HP), LARG. DE 1,5 M A 2,5 M, EM SOLO MOLE, EM LOCAIS COM ALTO NÍVEL DE INTERFERÊNCIA. AF_02/2021</t>
  </si>
  <si>
    <t>ESCAVAÇÃO MECANIZADA DE VALA COM PROF. MAIOR QUE 4,5 M ATÉ 6,0 M (MÉDIA ENTRE MONTANTE E JUSANTE/UMA COMPOSIÇÃO POR TRECHO), COM ESCAVADEIRA HIDRÁULICA (1,2 M3/155 HP), LARG. DE 1,5 M A 2,5 M, EM SOLO MOLE , EM LOCAIS COM ALTO NÍVEL DE INTERFERÊNCIA. AF_02/2021</t>
  </si>
  <si>
    <t>ESCAVAÇÃO MECANIZADA DE VALA COM PROF. ATÉ 1,5 M (MÉDIA ENTRE MONTANTE E JUSANTE/UMA COMPOSIÇÃO POR TRECHO), COM ESCAVADEIRA HIDRÁULICA (0,8 M3/111 HP),LARG. MENOR QUE 1,5 M, EM SOLO MOLE, LOCAIS COM BAIXO NÍVEL DE INTERFERÊNCIA. AF_02/2021</t>
  </si>
  <si>
    <t>ESCAVAÇÃO MECANIZADA DE VALA COM PROF. ATÉ 1,5 M (MÉDIA ENTRE MONTANTE E JUSANTE/UMA COMPOSIÇÃO POR TRECHO), COM ESCAVADEIRA HIDRÁULICA (0,8 M3/111 HP), LARG. DE 1,5 M A 2,5 M, EM SOLO MOLE, LOCAIS COM BAIXO NÍVEL DE INTERFERÊNCIA. AF_02/2021</t>
  </si>
  <si>
    <t>ESCAVAÇÃO MECANIZADA DE VALA COM PROF. MAIOR QUE 1,5 M E ATÉ 3,0 M (MÉDIA ENTRE MONTANTE E JUSANTE/UMA COMPOSIÇÃO POR TRECHO), COM ESCAVADEIRA HIDRÁULICA (0,8 M3/111 HP), LARG. MENOR QUE 1,5 M, EM SOLO MOLE, LOCAIS COM BAIXO NÍVEL DE INTERFERÊNCIA. AF_02/2021</t>
  </si>
  <si>
    <t>ESCAVAÇÃO MECANIZADA DE VALA COM PROF.MAIOR QUE 3,0 M ATÉ 4,5 M (MÉDIA ENTRE MONTANTE E JUSANTE/UMA COMPOSIÇÃO POR TRECHO), COM ESCAVADEIRA HIDRÁULICA (0,8 M3/111 HP), LARG. MENOR QUE 1,5 M, EM SOLO MOLE, LOCAIS COM BAIXO NÍVEL DE INTERFERÊNCIA. AF_02/2021</t>
  </si>
  <si>
    <t>ESCAVAÇÃO MECANIZADA DE VALA COM PROF. MAIOR QUE 4,5 M ATÉ 6,0 M (MÉDIA ENTRE MONTANTE E JUSANTE/UMA COMPOSIÇÃO POR TRECHO),COM ESCAVADEIRA HIDRÁULICA (0,8 M3/111 HP), LARG. MENOR QUE 1,5 M, EM SOLO MOLE, LOCAIS COM BAIXO NÍVEL DE INTERFERÊNCIA. AF_02/2021</t>
  </si>
  <si>
    <t>ESCAVAÇÃO MECANIZADA DE VALA COM PROF. MAIOR QUE 1,5 M ATÉ 3,0 M (MÉDIA ENTRE MONTANTE E JUSANTE/UMA COMPOSIÇÃO POR TRECHO),COM ESCAVADEIRA HIDRÁULICA (1,2 M3/155 HP), LARG. DE 1,5 M A 2,5 M, EM SOLO MOLE, LOCAIS COM BAIXO NÍVEL DE INTERFERÊNCIA. AF_02/2021</t>
  </si>
  <si>
    <t>ESCAVAÇÃO MECANIZADA DE VALA COM PROF. MAIOR QUE 3,0 M ATÉ 4,5 M (MÉDIA ENTRE MONTANTE E JUSANTE/UMA COMPOSIÇÃO POR TRECHO), COM ESCAVADEIRA HIDRÁULICA (1,2 M3/155 HP), LARG. DE 1,5 M A 2,5 M, EM SOLO MOLE, LOCAIS COM BAIXO NÍVEL DE INTERFERÊNCIA. AF_02/2021</t>
  </si>
  <si>
    <t>ESCAVAÇÃO MECANIZADA DE VALA COM PROF. MAIOR QUE 4,5 M ATÉ 6,0 M (MÉDIA ENTRE MONTANTE E JUSANTE/UMA COMPOSIÇÃO POR TRECHO), COM ESCAVADEIRA HIDRÁULICA (1,2 M3/155 HP), LARG. DE 1,5 M A 2,5 M, EM SOLO MOLE, LOCAIS COM BAIXO NÍVEL DE INTERFERÊNCIA. AF_02/2021</t>
  </si>
  <si>
    <t>ESCAVAÇÃO MECANIZADA DE VALA COM PROF. ATÉ 1,5 M (MÉDIA ENTRE MONTANTE E JUSANTE/UMA COMPOSIÇÃO POR TRECHO), COM RETROESCAVADEIRA (0,26 M3/88 HP), LARG. MENOR QUE 0,8 M, EM SOLO MOLE, EM LOCAIS COM ALTO NÍVEL DE INTERFERÊNCIA. AF_02/2021</t>
  </si>
  <si>
    <t>ESCAVAÇÃO MECANIZADA DE VALA COM PROF. ATÉ 1,5 M (MÉDIA ENTRE MONTANTE E JUSANTE/UMA COMPOSIÇÃO POR TRECHO), COM RETROESCAVADEIRA (0,26 M3/88 HP), LARG. DE 0,8 M A 1,5 M, EM SOLO MOLE, EM LOCAIS COM ALTO NÍVEL DE INTERFERÊNCIA. AF_02/2021</t>
  </si>
  <si>
    <t>ESCAVAÇÃO MECANIZADA DE VALA COM PROF. MAIOR QUE 1,5 M ATÉ 3,0 M (MÉDIA ENTRE MONTANTE E JUSANTE/UMA COMPOSIÇÃO POR TRECHO), COM RETROESCAVADEIRA (0,26 M3/88 HP), LARG. MENOR QUE 0,8 M, EM SOLO MOLE, EM LOCAIS COM ALTO NÍVEL DE INTERFERÊNCIA. AF_02/2021</t>
  </si>
  <si>
    <t>ESCAVAÇÃO MECANIZADA DE VALA COM PROF. MAIOR QUE 1,5 M ATÉ 3,0 M (MÉDIA ENTRE MONTANTE E JUSANTE/UMA COMPOSIÇÃO POR TRECHO), COM RETROESCAVADEIRA (0,26 M3/ 88 HP), LARG. DE 0,8 M A 1,5 M, EM SOLO MOLE, EM LOCAIS COM ALTO NÍVEL DE INTERFERÊNCIA. AF_02/2021</t>
  </si>
  <si>
    <t>ESCAVAÇÃO MECANIZADA DE VALA COM PROF. ATÉ 1,5 M (MÉDIA ENTRE MONTANTE E JUSANTE/UMA COMPOSIÇÃO POR TRECHO) COM RETROESCAVADEIRA (0,26 M3 /88 HP), LARG. MENOR  QUE 0,8 M, EM SOLO MOLE, LOCAIS COM BAIXO NÍVEL DE NTERFERÊNCIA.  AF_02/2021</t>
  </si>
  <si>
    <t>ESCAVAÇÃO MECANIZADA DE VALA COM PROF. ATÉ 1,5 M (MÉDIA ENTRE MONTANTE E JUSANTE/UMA COMPOSIÇÃO POR TRECHO) COM RETROESCAVADEIRA (0,26 M3 / 88 HP), LARG. DE 0,8 M A 1,5 M, EM SOLO MOLE, LOCAIS COM BAIXO NÍVEL DE INTERFERÊNCIA. AF_02/2021</t>
  </si>
  <si>
    <t>ESCAVAÇÃO MECANIZADA DE VALA COM PROF. MAIOR QUE 1,5 M ATÉ 3,0 M (MÉDIA ENTRE MONTANTE E JUSANTE/UMA COMPOSIÇÃO POR TRECHO) COM RETROESCAVADEIRA (0,26 M3 /88 HP),LARG. MENOR QUE 0,8 M, EM SOLO MOLE, LOCAIS COM BAIXO NÍVEL DE INTERFERÊNCIA. AF_02/2021</t>
  </si>
  <si>
    <t>ESCAVAÇÃO MECANIZADA DE VALA COM PROF. MAIOR QUE 1,5 M ATÉ 3,0 M (MÉDIA ENTRE MONTANTE E JUSANTE/UMA COMPOSIÇÃO POR TRECHO) COM RETROESCAVADEIRA (0,26 M3 / 88 HP), LARG. DE 0,8 M A 1,5 M, EM SOLO MOLE, LOCAIS COM BAIXO NÍVEL DE INTERFERÊNCIA. AF_02/2021</t>
  </si>
  <si>
    <t>ESCAVAÇÃO MECANIZADA DE VALA COM PROF. ATÉ 1,5 M (MÉDIA ENTRE MONTANTE E JUSANTE/UMA COMPOSIÇÃO POR TRECHO), COM ESCAVADEIRA HIDRÁULICA (0,8 M3/111 HP),LARG. ATÉ 1,5 M, EM SOLO DE 2A CATEGORIA, EM LOCAIS COM ALTO NÍVEL DE INTERFERÊNCIA.  AF_02/2021</t>
  </si>
  <si>
    <t>ESCAVAÇÃO MECANIZADA DE VALA COM PROF. ATÉ 1,5 M (MÉDIA ENTRE MONTANTE E JUSANTE/UMA COMPOSIÇÃO POR TRECHO), COM ESCAVADEIRA HIDRÁULICA (0,8 M3/111 HP), LARG. DE 1,5 M A 2,5 M, EM SOLO DE 2A CATEGORIA, EM LOCAIS COM ALTO NÍVEL DE INTERFERÊNCIA.  AF_02/2021</t>
  </si>
  <si>
    <t>ESCAVAÇÃO MECANIZADA DE VALA COM PROF. MAIOR QUE 1,5 M ATÉ 3,0 M (MÉDIA ENTRE MONTANTE E JUSANTE/UMA COMPOSIÇÃO POR TRECHO), COM ESCAVADEIRA HIDRÁULICA (0,8 M3/111 HP), LARG. ATÉ 1,5 M, EM SOLO DE 2A CATEGORIA, EM LOCAIS COM ALTO NÍVEL DE INTERFERÊNCIA.AF_02/2021</t>
  </si>
  <si>
    <t>ESCAVAÇÃO MECANIZADA DE VALA COM PROF. MAIOR QUE 3,0 M ATÉ 4,5 M (MÉDIA ENTRE MONTANTE E JUSANTE/UMA COMPOSIÇÃO POR TRECHO), COM ESCAVADEIRA HIDRÁULICA (0,8 M3/111 HP), LARG. MENOR QUE 1,5 M, EM SOLO DE 2A CATEGORIA, EM LOCAIS COM ALTO NÍVEL DE INTERFERÊNCIA.  AF_02/2021</t>
  </si>
  <si>
    <t>ESCAVAÇÃO MECANIZADA DE VALA COM PROF.MAIOR QUE 4,5 M ATÉ 6,0 M (MÉDIA ENTRE MONTANTE E JUSANTE/UMA COMPOSIÇÃO POR TRECHO),COM ESCAVADEIRA HIDRÁULICA (0,8 M3/111 HP), LARG. MENOR QUE 1,5 M, EM SOLO DE 2A CATEGORIA, EM LOCAIS COM ALTO NÍVEL DE INTERFERÊNCIA. AF_02/2021</t>
  </si>
  <si>
    <t>ESCAVAÇÃO MECANIZADA DE VALA COM PROF. MAIOR QUE 1,5 M ATÉ 3,0 M (MÉDIA ENTRE MONTANTE E JUSANTE/UMA COMPOSIÇÃO POR TRECHO),COM ESCAVADEIRA HIDRÁULICA (1,2 M3/155 HP),LARG. DE 1,5 M A 2,5 M, EM SOLO DE 2A CATEGORIA, EM LOCAIS COM ALTO NÍVEL DE INTERFERÊNCIA.  AF_02/2021</t>
  </si>
  <si>
    <t>ESCAVAÇÃO MECANIZADA DE VALA COM PROF. DE 3,0 M ATÉ 4,5 M (MÉDIA ENTRE MONTANTE E JUSANTE/UMA COMPOSIÇÃO POR TRECHO), COM ESCAVADEIRA HIDRÁULICA (1,2 M3/155 HP), LARG. DE 1,5 M A 2,5 M, EM SOLO DE 2A CATEGORIA, EM LOCAIS COM ALTO NÍVEL DE INTERFERÊNCIA.AF_02/2021</t>
  </si>
  <si>
    <t>ESCAVAÇÃO MECANIZADA DE VALA COM PROF. MAIOR QUE 4,5 M ATÉ 6,0 M (MÉDIA ENTRE MONTANTE E JUSANTE/UMA COMPOSIÇÃO POR TRECHO), COM ESCAVADEIRA HIDRÁULICA (1,2 M3/155 HP), LARG. DE 1,5 M A 2,5 M, EM SOLO DE 2A CATEGORIA, EM LOCAIS COM ALTO NÍVEL DE INTERFERÊNCIA. AF_02/2021</t>
  </si>
  <si>
    <t>ESCAVAÇÃO MECANIZADA DE VALA COM PROF. ATÉ 1,5 M (MÉDIA ENTRE MONTANTE E JUSANTE/UMA COMPOSIÇÃO POR TRECHO),COM ESCAVADEIRA HIDRÁULICA (0,8 M3/111 HP), LARG. MENOR QUE 1,5 M, EM SOLO DE 2A CATEGORIA, LOCAIS COM BAIXO NÍVEL DE INTERFERÊNCIA. AF_02/2021</t>
  </si>
  <si>
    <t>ESCAVAÇÃO MECANIZADA DE VALA COM PROF. ATÉ 1,5 M (MÉDIA ENTRE MONTANTE E JUSANTE/UMA COMPOSIÇÃO POR TRECHO), COM ESCAVADEIRA HIDRÁULICA (0,8 M3/111 HP), LARG. DE 1,5 M A 2,5 M, EM SOLO DE 2A CATEGORIA, LOCAIS COM BAIXO NÍVEL DE INTERFERÊNCIA. AF_02/2021</t>
  </si>
  <si>
    <t>ESCAVAÇÃO MECANIZADA DE VALA COM PROF. MAIOR QUE 1,5 M E ATÉ 3,0 M (MÉDIA ENTRE MONTANTE E JUSANTE/UMA COMPOSIÇÃO POR TRECHO), COM ESCAVADEIRA HIDRÁULICA (0,8 M3/111 HP), LARG. MENOR QUE 1,5 M, EM SOLO DE 2A CATEGORIA, LOCAIS COM BAIXO NÍVEL DE INTERFERÊNCIA. AF_02/2021</t>
  </si>
  <si>
    <t>ESCAVAÇÃO MECANIZADA DE VALA COM PROF.MAIOR QUE 3,0 M ATÉ 4,5 M (MÉDIA ENTRE MONTANTE E JUSANTE/UMA COMPOSIÇÃO POR TRECHO), COM ESCAVADEIRA HIDRÁULICA (0,8 M3/111 HP), LARG. MENOR QUE 1,5 M, EM SOLO DE 2A CATEGORIA, LOCAIS COM BAIXO NÍVEL DE INTERFERÊNCIA. AF_02/2021</t>
  </si>
  <si>
    <t>ESCAVAÇÃO MECANIZADA DE VALA COM PROF.MAIOR QUE 4,5 M ATÉ 6,0 M (MÉDIA ENTRE MONTANTE E JUSANTE/UMA COMPOSIÇÃO POR TRECHO),COM ESCAVADEIRA HIDRÁULICA (0,8 M3/111 HP), LARG. MENOR QUE 1,5 M, EM SOLO DE 2A CATEGORIA, EM LOCAIS COM BAIXO NÍVEL DE INTERFERÊNCIA. AF_02/2021</t>
  </si>
  <si>
    <t>ESCAVAÇÃO MECANIZADA DE VALA COM PROF. MAIOR QUE 1,5 M ATÉ 3,0 M (MÉDIA ENTRE MONTANTE E JUSANTE/UMA COMPOSIÇÃO POR TRECHO),COM ESCAVADEIRA HIDRÁULICA (1,2 M3/155 HP),LARG. DE 1,5 M A 2,5 M, EM SOLO DE 2A CATEGORIA, LOCAIS COM BAIXO NÍVEL DE INTERFERÊNCIA. AF_02/2021</t>
  </si>
  <si>
    <t>ESCAVAÇÃO MECANIZADA DE VALA COM PROF. MAIOR QUE 3,0 M ATÉ 4,5 M (MÉDIA ENTRE MONTANTE E JUSANTE/UMA COMPOSIÇÃO POR TRECHO), COM ESCAVADEIRA HIDRÁULICA (1,2 M3/155 HP), LARG. DE 1,5 M A 2,5 M, EM SOLO DE 2A CATEGORIA, LOCAIS COM BAIXO NÍVEL DE INTERFERÊNCIA. AF_02/2021</t>
  </si>
  <si>
    <t>ESCAVAÇÃO MECANIZADA DE VALA COM PROF. MAIOR QUE 4,5 M ATÉ 6,0 M (MÉDIA ENTRE MONTANTE E JUSANTE/UMA COMPOSIÇÃO POR TRECHO), COM ESCAVADEIRA HIDRÁULICA (1,2 M3/155 HP), LARG. DE 1,5 M A 2,5 M, EM SOLO DE 2A CATEGORIA, LOCAIS COM BAIXO NÍVEL DE INTERFERÊNCIA. AF_02/2021</t>
  </si>
  <si>
    <t>ESCAVAÇÃO MECANIZADA DE VALA COM PROF. ATÉ 1,5 M (MÉDIA ENTRE MONTANTE E JUSANTE/UMA COMPOSIÇÃO POR TRECHO), COM RETROESCAVADEIRA (0,26 M3/88 HP), LARG. MENOR QUE 0,8 M, EM SOLO DE 2A CATEGORIA, EM LOCAIS COM ALTO NÍVEL DE INTERFERÊNCIA. AF_02/2021</t>
  </si>
  <si>
    <t>ESCAVAÇÃO MECANIZADA DE VALA COM PROF. ATÉ 1,5 M (MÉDIA ENTRE MONTANTE E JUSANTE/UMA COMPOSIÇÃO POR TRECHO), COM RETROESCAVADEIRA (0,26 M3/88 HP), LARG. DE 0,8 M A 1,5 M, EM SOLO DE 2A CATEGORIA, EM LOCAIS COM ALTO NÍVEL DE INTERFERÊNCIA. AF_02/2021</t>
  </si>
  <si>
    <t>ESCAVAÇÃO MECANIZADA DE VALA COM PROF. MAIOR QUE 1,5 M ATÉ 3,0 M (MÉDIA ENTRE MONTANTE E JUSANTE/UMA COMPOSIÇÃO POR TRECHO), COM RETROESCAVADEIRA (0,26 M3/88 HP), LARG. MENOR QUE 0,8 M, EM SOLO DE 2A CATEGORIA, EM LOCAIS COM ALTO NÍVEL DE INTERFERÊNCIA.AF_02/2021</t>
  </si>
  <si>
    <t>ESCAVAÇÃO MECANIZADA DE VALA COM PROF. MAIOR QUE 1,5 M ATÉ 3,0 M (MÉDIA ENTRE MONTANTE E JUSANTE/UMA COMPOSIÇÃO POR TRECHO), COM RETROESCAVADEIRA (0,26 M3/88 HP), LARG. DE 0,8 M A 1,5 M, EM SOLO DE 2ª CATEGORIA, EM LOCAIS COM ALTO NÍVEL DE INTERFERÊNCIA.AF_02/2021</t>
  </si>
  <si>
    <t>ESCAVAÇÃO MECANIZADA DE VALA COM PROF. ATÉ 1,5 M (MÉDIA ENTRE MONTANTE E JUSANTE/UMA COMPOSIÇÃO POR TRECHO) COM RETROESCAVADEIRA (0,26 M3/88 HP), LARGURA MENOR  QUE 0,8 M, EM SOLO DE 2A CATEGORIA, EM LOCAIS COM BAIXO NÍVEL DE NTERFERÊNCIA. AF_02/2021</t>
  </si>
  <si>
    <t>ESCAVAÇÃO MECANIZADA DE VALA COM PROF. ATÉ 1,5 M (MÉDIA ENTRE MONTANTE E JUSANTE/UMA COMPOSIÇÃO POR TRECHO) COM RETROESCAVADEIRA (0,26 M3 /88 HP), LARG. DE 0,8 M A 1,5 M, EM SOLO DE 2A CATEGORIA, EM LOCAIS COM BAIXO NÍVEL DE INTERFERÊNCIA. AF_02/2021</t>
  </si>
  <si>
    <t>ESCAVAÇÃO MECANIZADA DE VALA COM PROF. MAIOR QUE 1,5 M ATÉ 3,0 M (MÉDIA ENTRE MONTANTE E JUSANTE/UMA COMPOSIÇÃO POR TRECHO) COM RETROESCAVADEIRA (0,26 M3/ 88 HP),LARG. MENOR QUE 0,8 M, EM SOLO DE 2ª CATEGORIA, EM LOCAIS COM BAIXO NÍVEL DE INTERFERÊNCIA.AF_02/2021</t>
  </si>
  <si>
    <t>ESCAVAÇÃO MECANIZADA DE VALA COM PROF. MAIOR QUE 1,5 M ATÉ 3,0 M (MÉDIA ENTRE MONTANTE E JUSANTE/UMA COMPOSIÇÃO POR TRECHO) COM RETROESCAVADEIRA (0,26 M3 / 88 HP), LARG. DE 0,8 M A 1,5 M, EM SOLO DE 2ª CATEGORIA, EM LOCAIS COM BAIXO NÍVEL DE INTERFERÊNCIA. AF_02/2021</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</si>
  <si>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</si>
  <si>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</si>
  <si>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</si>
  <si>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</si>
  <si>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</si>
  <si>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</si>
  <si>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</si>
  <si>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</si>
  <si>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</si>
  <si>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</si>
  <si>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</si>
  <si>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</si>
  <si>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</si>
  <si>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</si>
  <si>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</si>
  <si>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</si>
  <si>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</si>
  <si>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</si>
  <si>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</si>
  <si>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</si>
  <si>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</si>
  <si>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</si>
  <si>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</si>
  <si>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</si>
  <si>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</si>
  <si>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</si>
  <si>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</si>
  <si>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</si>
  <si>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</si>
  <si>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</si>
  <si>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</si>
  <si>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</si>
  <si>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</si>
  <si>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</si>
  <si>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</si>
  <si>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</si>
  <si>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</si>
  <si>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</si>
  <si>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</si>
  <si>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</si>
  <si>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</si>
  <si>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</si>
  <si>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</si>
  <si>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</si>
  <si>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</si>
  <si>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</si>
  <si>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</si>
  <si>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</si>
  <si>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TRANSPORTE COM CAMINHÃO BASCULANTE DE 6 M³, EM VIA URBANA EM LEITO NATURAL (UNIDADE: TXKM). AF_07/2020</t>
  </si>
  <si>
    <t>TXKM</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</si>
  <si>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</si>
  <si>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</si>
  <si>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</si>
  <si>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</si>
  <si>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</si>
  <si>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</si>
  <si>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</si>
  <si>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</si>
  <si>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</si>
  <si>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</si>
  <si>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</si>
  <si>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</si>
  <si>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</si>
  <si>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UMIDIFICAÇÃO DE MATERIAL PARA VALAS COM CAMINHÃO PIPA 10000L. AF_11/2016</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</si>
  <si>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</si>
  <si>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</si>
  <si>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</si>
  <si>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</si>
  <si>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</si>
  <si>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</si>
  <si>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</si>
  <si>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</si>
  <si>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</si>
  <si>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</si>
  <si>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</si>
  <si>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</si>
  <si>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</si>
  <si>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</si>
  <si>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</si>
  <si>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</si>
  <si>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</si>
  <si>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</si>
  <si>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</si>
  <si>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</si>
  <si>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</si>
  <si>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</si>
  <si>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</si>
  <si>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</si>
  <si>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</si>
  <si>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</si>
  <si>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</si>
  <si>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</si>
  <si>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</si>
  <si>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</si>
  <si>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</si>
  <si>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</si>
  <si>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</si>
  <si>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</si>
  <si>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</si>
  <si>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</si>
  <si>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</si>
  <si>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</si>
  <si>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</si>
  <si>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</si>
  <si>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</si>
  <si>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</si>
  <si>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</si>
  <si>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</si>
  <si>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</si>
  <si>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</si>
  <si>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</si>
  <si>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</si>
  <si>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</si>
  <si>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</si>
  <si>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</si>
  <si>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</si>
  <si>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</si>
  <si>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</si>
  <si>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</si>
  <si>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</si>
  <si>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</si>
  <si>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</si>
  <si>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</si>
  <si>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VEDAÇÃO DE BLOCOS CERÂMICOS MACIÇOS DE 5X10X20CM (ESPESSURA 10CM) E ARGAMASSA DE ASSENTAMENTO COM PREPARO EM BETONEIRA. AF_05/2020</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</si>
  <si>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</si>
  <si>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</si>
  <si>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</si>
  <si>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</si>
  <si>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</si>
  <si>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</si>
  <si>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</si>
  <si>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</si>
  <si>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</si>
  <si>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</si>
  <si>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</si>
  <si>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</si>
  <si>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</si>
  <si>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</si>
  <si>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</si>
  <si>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</si>
  <si>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</si>
  <si>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</si>
  <si>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</si>
  <si>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</si>
  <si>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</si>
  <si>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</si>
  <si>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</si>
  <si>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</si>
  <si>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</si>
  <si>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</si>
  <si>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</si>
  <si>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</si>
  <si>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</si>
  <si>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</si>
  <si>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</si>
  <si>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</si>
  <si>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COM ELEMENTO VAZADO DE CERÂMICA (COBOGÓ) DE 7X20X20CM E ARGAMASSA DE ASSENTAMENTO COM PREPARO EM BETONEIRA. AF_05/2020</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</si>
  <si>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</si>
  <si>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</si>
  <si>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</si>
  <si>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</si>
  <si>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</si>
  <si>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</si>
  <si>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</si>
  <si>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</si>
  <si>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</si>
  <si>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</si>
  <si>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</si>
  <si>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</si>
  <si>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</si>
  <si>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</si>
  <si>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</si>
  <si>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</si>
  <si>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</si>
  <si>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</si>
  <si>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</si>
  <si>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</si>
  <si>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</si>
  <si>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</si>
  <si>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</si>
  <si>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</si>
  <si>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</si>
  <si>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</si>
  <si>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</si>
  <si>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</si>
  <si>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</si>
  <si>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</si>
  <si>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</si>
  <si>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</si>
  <si>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</si>
  <si>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</si>
  <si>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</si>
  <si>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</si>
  <si>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</si>
  <si>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</si>
  <si>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</si>
  <si>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</si>
  <si>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</si>
  <si>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</si>
  <si>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</si>
  <si>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</si>
  <si>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</si>
  <si>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</si>
  <si>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</si>
  <si>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</si>
  <si>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</si>
  <si>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</si>
  <si>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</si>
  <si>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</si>
  <si>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</si>
  <si>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</si>
  <si>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</si>
  <si>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</si>
  <si>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</si>
  <si>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</si>
  <si>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</si>
  <si>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</si>
  <si>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</si>
  <si>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</si>
  <si>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</si>
  <si>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</si>
  <si>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</si>
  <si>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</si>
  <si>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</si>
  <si>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</si>
  <si>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</si>
  <si>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</si>
  <si>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</si>
  <si>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</si>
  <si>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</si>
  <si>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</si>
  <si>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</si>
  <si>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</si>
  <si>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</si>
  <si>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</si>
  <si>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</si>
  <si>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</si>
  <si>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</si>
  <si>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</si>
  <si>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</si>
  <si>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</si>
  <si>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</si>
  <si>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</si>
  <si>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</si>
  <si>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</si>
  <si>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</si>
  <si>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</si>
  <si>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TAPA BURACO COM APLICAÇÃO DE CONCRETO ASFÁLTICO (USINAGEM PRÓPRIA) E PINTURA DE LIGAÇÃO. AF_12/2020</t>
  </si>
  <si>
    <t>EXECUÇÃO DE TAPA BURACO COM APLICAÇÃO DE PRÉ MISTURADO A FRIO (USINAGEM PRÓPRIA) E PINTURA DE LIGAÇÃO. AF_12/2020</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</si>
  <si>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</si>
  <si>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</si>
  <si>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</si>
  <si>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</si>
  <si>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</si>
  <si>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</si>
  <si>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</si>
  <si>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</si>
  <si>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</si>
  <si>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</si>
  <si>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</si>
  <si>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</si>
  <si>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</si>
  <si>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</si>
  <si>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</si>
  <si>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</si>
  <si>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(60/40) COM CIMENTO (TEOR DE 4%) - INCLUSO RETIRADA E COLOCAÇÃO DO MATERIAL. AF_12/2020</t>
  </si>
  <si>
    <t>RECOMPOSIÇÃO DE BASE E OU SUB-BASE PARA REMENDO PROFUNDO DE SOLO BRITA (60/40) COM CIMENTO (TEOR DE 6%) - INCLUSO RETIRADA E COLOCAÇÃO DO MATERIAL. AF_12/2020</t>
  </si>
  <si>
    <t>RECOMPOSIÇÃO DE BASE E OU SUB-BASE PARA REMENDO PROFUNDO DE SOLO BRITA (60/40)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</si>
  <si>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</si>
  <si>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</si>
  <si>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</si>
  <si>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</si>
  <si>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</si>
  <si>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</si>
  <si>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</si>
  <si>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</si>
  <si>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</si>
  <si>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</si>
  <si>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</si>
  <si>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(60/40) COM CIMENTO (TEOR DE 4%) - INCLUSO RETIRADA E COLOCAÇÃO DO MATERIAL. AF_12/2020</t>
  </si>
  <si>
    <t>RECOMPOSIÇÃO DE BASE E OU SUB-BASE PARA FECHAMENTO DE VALAS DE SOLO BRITA (60/40) COM CIMENTO (TEOR DE 6%) - INCLUSO RETIRADA E COLOCAÇÃO DO MATERIAL. AF_12/2020</t>
  </si>
  <si>
    <t>RECOMPOSIÇÃO DE BASE E OU SUB-BASE PARA FECHAMENTO DE VALAS DE SOLO BRITA (60/40)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</si>
  <si>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</si>
  <si>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</si>
  <si>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</si>
  <si>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</si>
  <si>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</si>
  <si>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</si>
  <si>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</si>
  <si>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</si>
  <si>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</si>
  <si>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</si>
  <si>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</si>
  <si>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</si>
  <si>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</si>
  <si>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</si>
  <si>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</si>
  <si>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</si>
  <si>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</si>
  <si>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</si>
  <si>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</si>
  <si>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</si>
  <si>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</si>
  <si>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</si>
  <si>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</si>
  <si>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</si>
  <si>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</si>
  <si>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EXECUÇÃO DE TAPA BURACO COM APLICAÇÃO DE CONCRETO ASFÁLTICO (AQUISIÇÃO EM USINA) E PINTURA DE LIGAÇÃO. AF_12/2020</t>
  </si>
  <si>
    <t>RECOMPOSIÇÃO DE REVESTIMENTO EM CONCRETO ASFÁLTICO (AQUISIÇÃO EM USINA), PARA O FECHAMENTO DE VALAS - INCLUSO DEMOLIÇÃO DO PAVIMENTO. AF_12/2020</t>
  </si>
  <si>
    <t>EXECUÇÃO DE PINTURA DE LIGAÇÃO COM EMULSÃO ASFÁLTICA RR-2C, PARA O FECHAMENTO DE VALAS. AF_12/2020</t>
  </si>
  <si>
    <t>RECOMPOSIÇÃO DE PAVIMENTO EM PISO INTERTRAVADO, COM REAPROVEITAMENTO DOS BLOCOS INTERTRAVADOS, PARA FECHAMENTO DE VALAS - INCLUSO RETIRADA E COLOCAÇÃO DO MATERIAL. AF_12/2020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</si>
  <si>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</si>
  <si>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</si>
  <si>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</si>
  <si>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</si>
  <si>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</si>
  <si>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</si>
  <si>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</si>
  <si>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</si>
  <si>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</si>
  <si>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</si>
  <si>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</si>
  <si>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</si>
  <si>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</si>
  <si>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</si>
  <si>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</si>
  <si>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</si>
  <si>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</si>
  <si>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</si>
  <si>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</si>
  <si>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</si>
  <si>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</si>
  <si>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</si>
  <si>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</si>
  <si>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</si>
  <si>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</si>
  <si>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</si>
  <si>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</si>
  <si>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</si>
  <si>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</si>
  <si>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</si>
  <si>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</si>
  <si>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</si>
  <si>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</si>
  <si>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</si>
  <si>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</si>
  <si>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</si>
  <si>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</si>
  <si>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</si>
  <si>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</si>
  <si>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</si>
  <si>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</si>
  <si>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</si>
  <si>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</si>
  <si>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</si>
  <si>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</si>
  <si>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</si>
  <si>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</si>
  <si>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</si>
  <si>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</si>
  <si>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</si>
  <si>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</si>
  <si>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</si>
  <si>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</si>
  <si>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</si>
  <si>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</si>
  <si>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</si>
  <si>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</si>
  <si>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APLICAÇÃO DE LONA PLÁSTICA PARA EXECUÇÃO DE PAVIMENTOS DE CONCRETO. AF_11/2017</t>
  </si>
  <si>
    <t>EXECUÇÃO DE JUNTAS DE CONTRAÇÃO PARA PAVIMENTOS DE CONCRETO. AF_11/2017</t>
  </si>
  <si>
    <t>APLICAÇÃO DE GRAXA EM BARRAS DE TRANSFERÊNCIA PARA EXECUÇÃO DE PAVIMENTO DE CONCRETO.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</si>
  <si>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</si>
  <si>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</si>
  <si>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</si>
  <si>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</si>
  <si>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BARRAS DE LIGAÇÃO, AÇO CA-50 DE 10 MM, PARA EXECUÇÃO DE PAVIMENTO DE CONCRETO  FORNECIMENTO E INSTALAÇÃO. AF_11/2017</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</si>
  <si>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</si>
  <si>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</si>
  <si>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</si>
  <si>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</si>
  <si>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</si>
  <si>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</si>
  <si>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</si>
  <si>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</si>
  <si>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</si>
  <si>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</si>
  <si>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</si>
  <si>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</si>
  <si>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</si>
  <si>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</si>
  <si>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</si>
  <si>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</si>
  <si>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</si>
  <si>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</si>
  <si>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</si>
  <si>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</si>
  <si>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</si>
  <si>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</si>
  <si>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</si>
  <si>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</si>
  <si>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</si>
  <si>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</si>
  <si>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</si>
  <si>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</si>
  <si>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</si>
  <si>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</si>
  <si>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</si>
  <si>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</si>
  <si>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</si>
  <si>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</si>
  <si>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</si>
  <si>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</si>
  <si>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</si>
  <si>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</si>
  <si>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</si>
  <si>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</si>
  <si>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</si>
  <si>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</si>
  <si>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</si>
  <si>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</si>
  <si>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</si>
  <si>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</si>
  <si>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</si>
  <si>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</si>
  <si>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</si>
  <si>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</si>
  <si>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</si>
  <si>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</si>
  <si>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</si>
  <si>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</si>
  <si>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</si>
  <si>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</si>
  <si>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</si>
  <si>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</si>
  <si>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</si>
  <si>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</si>
  <si>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</si>
  <si>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</si>
  <si>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</si>
  <si>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</si>
  <si>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</si>
  <si>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</si>
  <si>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</si>
  <si>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</si>
  <si>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</si>
  <si>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</si>
  <si>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</si>
  <si>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</si>
  <si>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</si>
  <si>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</si>
  <si>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</si>
  <si>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</si>
  <si>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</si>
  <si>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</si>
  <si>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</si>
  <si>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</si>
  <si>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</si>
  <si>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</si>
  <si>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</si>
  <si>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</si>
  <si>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</si>
  <si>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</si>
  <si>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</si>
  <si>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</si>
  <si>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</si>
  <si>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</si>
  <si>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</si>
  <si>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</si>
  <si>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</si>
  <si>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</si>
  <si>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</si>
  <si>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</si>
  <si>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</si>
  <si>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</si>
  <si>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</si>
  <si>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</si>
  <si>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</si>
  <si>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</si>
  <si>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AF_01/2020_P</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</si>
  <si>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</si>
  <si>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AF_01/2020_P</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</si>
  <si>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</si>
  <si>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AF_01/2020_P</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</si>
  <si>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</si>
  <si>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AF_01/2020_P</t>
  </si>
  <si>
    <t>PINTURA COM TINTA EPOXÍDICA DE FUNDO APLICADA A ROLO OU PINCEL SOBRE PERFIL METÁLICO EXECUTADO EM FÁBRICA (POR DEMÃO). AF_01/2020</t>
  </si>
  <si>
    <t>PINTURA COM TINTA EPOXÍDICA DE ACABAMENTO PULVERIZADA SOBRE PERFIL METÁLICO EXECUTADO EM FÁBRICA (POR DEMÃO). AF_01/2020_P</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</si>
  <si>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</si>
  <si>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AF_01/2020_P</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</si>
  <si>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</si>
  <si>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AF_01/2020_P</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</si>
  <si>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</si>
  <si>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AF_01/2020_P</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</si>
  <si>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</si>
  <si>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AF_01/2020_P</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</si>
  <si>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</si>
  <si>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AF_01/2020_P</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</si>
  <si>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</si>
  <si>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AF_01/2020_P</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</si>
  <si>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</si>
  <si>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AF_01/2020_P</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</si>
  <si>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</si>
  <si>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AF_01/2020_P</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</si>
  <si>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</si>
  <si>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AF_01/2020_P</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</si>
  <si>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</si>
  <si>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AF_01/2020_P</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</si>
  <si>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</si>
  <si>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</si>
  <si>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AF_01/2020_P</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</si>
  <si>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</si>
  <si>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AF_01/2020_P</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</si>
  <si>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</si>
  <si>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</si>
  <si>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</si>
  <si>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</si>
  <si>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</si>
  <si>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</si>
  <si>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</si>
  <si>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</si>
  <si>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</si>
  <si>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</si>
  <si>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</si>
  <si>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</si>
  <si>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</si>
  <si>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</si>
  <si>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</si>
  <si>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</si>
  <si>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</si>
  <si>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</si>
  <si>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</si>
  <si>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</si>
  <si>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</si>
  <si>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</si>
  <si>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</si>
  <si>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</si>
  <si>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</si>
  <si>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</si>
  <si>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</si>
  <si>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</si>
  <si>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</si>
  <si>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</si>
  <si>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</si>
  <si>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</si>
  <si>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</si>
  <si>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</si>
  <si>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</si>
  <si>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</si>
  <si>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</si>
  <si>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</si>
  <si>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</si>
  <si>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</si>
  <si>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</si>
  <si>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</si>
  <si>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</si>
  <si>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</si>
  <si>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</si>
  <si>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</si>
  <si>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</si>
  <si>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</si>
  <si>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</si>
  <si>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</si>
  <si>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</si>
  <si>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</si>
  <si>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</si>
  <si>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</si>
  <si>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</si>
  <si>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</si>
  <si>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</si>
  <si>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</si>
  <si>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</si>
  <si>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</si>
  <si>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</si>
  <si>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</si>
  <si>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</si>
  <si>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PODOTÁTIL, DIRECIONAL OU ALERTA,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</si>
  <si>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</si>
  <si>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</si>
  <si>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</si>
  <si>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</si>
  <si>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</si>
  <si>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</si>
  <si>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</si>
  <si>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</si>
  <si>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</si>
  <si>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</si>
  <si>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</si>
  <si>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</si>
  <si>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</si>
  <si>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</si>
  <si>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</si>
  <si>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</si>
  <si>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</si>
  <si>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RODAPÉ EM ARDÓSIA ALTURA 10CM. AF_09/2020</t>
  </si>
  <si>
    <t>RODAPÉ EM MARMORITE, ALTURA 10CM. AF_09/2020</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</si>
  <si>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</si>
  <si>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</si>
  <si>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</si>
  <si>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</si>
  <si>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</si>
  <si>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</si>
  <si>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</si>
  <si>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</si>
  <si>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</si>
  <si>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</si>
  <si>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PISO EM CONCRETO 20 MPA PREPARO MECÂNICO, ESPESSURA 7CM. AF_09/2020</t>
  </si>
  <si>
    <t>PISO TÊXTIL (CARPETE) EM PLACA. AF_09/2020</t>
  </si>
  <si>
    <t>PISO TÊXTIL (CARPETE) EM MANTA (ROLO) E = 6 A 7 MM. AF_09/2020</t>
  </si>
  <si>
    <t>PISO TÊXTIL (CARPETE) EM MANTA (ROLO) E = 9 A 10 MM. AF_09/2020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</si>
  <si>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</si>
  <si>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</si>
  <si>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</si>
  <si>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</si>
  <si>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</si>
  <si>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</si>
  <si>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</si>
  <si>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</si>
  <si>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</si>
  <si>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</si>
  <si>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</si>
  <si>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</si>
  <si>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</si>
  <si>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</si>
  <si>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</si>
  <si>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</si>
  <si>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</si>
  <si>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</si>
  <si>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</si>
  <si>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</si>
  <si>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</si>
  <si>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</si>
  <si>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</si>
  <si>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</si>
  <si>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</si>
  <si>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</si>
  <si>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</si>
  <si>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</si>
  <si>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</si>
  <si>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</si>
  <si>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</si>
  <si>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</si>
  <si>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</si>
  <si>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</si>
  <si>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</si>
  <si>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</si>
  <si>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</si>
  <si>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</si>
  <si>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</si>
  <si>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</si>
  <si>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</si>
  <si>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</si>
  <si>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</si>
  <si>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</si>
  <si>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</si>
  <si>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</si>
  <si>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</si>
  <si>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</si>
  <si>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</si>
  <si>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</si>
  <si>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</si>
  <si>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</si>
  <si>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</si>
  <si>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</si>
  <si>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</si>
  <si>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</si>
  <si>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</si>
  <si>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</si>
  <si>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</si>
  <si>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</si>
  <si>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</si>
  <si>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REFORÇO SUPERFICIAL PARA CONTRAPISOS DE ARGAMASSA SEMI-SECA. AF_07/2021</t>
  </si>
  <si>
    <t>RODAPÉ BORRACHA LISO, ALTURA = 7CM, ESPESSURA = 2 MM, PARA ARGAMASSA. AF_09/2020</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</si>
  <si>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</si>
  <si>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</si>
  <si>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</si>
  <si>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</si>
  <si>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</si>
  <si>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</si>
  <si>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</si>
  <si>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</si>
  <si>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</si>
  <si>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</si>
  <si>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</si>
  <si>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</si>
  <si>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</si>
  <si>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</si>
  <si>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</si>
  <si>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</si>
  <si>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</si>
  <si>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</si>
  <si>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</si>
  <si>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</si>
  <si>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</si>
  <si>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</si>
  <si>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</si>
  <si>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</si>
  <si>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</si>
  <si>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</si>
  <si>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</si>
  <si>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</si>
  <si>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</si>
  <si>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</si>
  <si>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</si>
  <si>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</si>
  <si>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</si>
  <si>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</si>
  <si>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</si>
  <si>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</si>
  <si>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</si>
  <si>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</si>
  <si>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</si>
  <si>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</si>
  <si>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</si>
  <si>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</si>
  <si>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</si>
  <si>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</si>
  <si>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</si>
  <si>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</si>
  <si>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</si>
  <si>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</si>
  <si>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</si>
  <si>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</si>
  <si>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</si>
  <si>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</si>
  <si>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</si>
  <si>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</si>
  <si>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</si>
  <si>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</si>
  <si>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</si>
  <si>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</si>
  <si>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</si>
  <si>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</si>
  <si>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</si>
  <si>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</si>
  <si>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</si>
  <si>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</si>
  <si>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</si>
  <si>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</si>
  <si>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</si>
  <si>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</si>
  <si>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</si>
  <si>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</si>
  <si>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</si>
  <si>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</si>
  <si>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</si>
  <si>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</si>
  <si>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</si>
  <si>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</si>
  <si>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</si>
  <si>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</si>
  <si>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</si>
  <si>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</si>
  <si>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</si>
  <si>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</si>
  <si>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</si>
  <si>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</si>
  <si>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</si>
  <si>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</si>
  <si>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</si>
  <si>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</si>
  <si>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</si>
  <si>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</si>
  <si>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</si>
  <si>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</si>
  <si>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</si>
  <si>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</si>
  <si>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</si>
  <si>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</si>
  <si>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</si>
  <si>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</si>
  <si>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</si>
  <si>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</si>
  <si>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</si>
  <si>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</si>
  <si>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</si>
  <si>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</si>
  <si>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</si>
  <si>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</si>
  <si>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</si>
  <si>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</si>
  <si>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</si>
  <si>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</si>
  <si>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</si>
  <si>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</si>
  <si>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</si>
  <si>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</si>
  <si>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</si>
  <si>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</si>
  <si>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</si>
  <si>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</si>
  <si>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</si>
  <si>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</si>
  <si>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</si>
  <si>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</si>
  <si>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</si>
  <si>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</si>
  <si>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</si>
  <si>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</si>
  <si>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</si>
  <si>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</si>
  <si>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</si>
  <si>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</si>
  <si>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</si>
  <si>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</si>
  <si>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</si>
  <si>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</si>
  <si>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</si>
  <si>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</si>
  <si>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</si>
  <si>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</si>
  <si>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</si>
  <si>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</si>
  <si>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</si>
  <si>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</si>
  <si>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</si>
  <si>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</si>
  <si>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</si>
  <si>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</si>
  <si>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</si>
  <si>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</si>
  <si>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</si>
  <si>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</si>
  <si>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</si>
  <si>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</si>
  <si>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</si>
  <si>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</si>
  <si>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</si>
  <si>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</si>
  <si>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</si>
  <si>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</si>
  <si>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</si>
  <si>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</si>
  <si>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</si>
  <si>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</si>
  <si>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</si>
  <si>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</si>
  <si>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</si>
  <si>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</si>
  <si>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</si>
  <si>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</si>
  <si>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</si>
  <si>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</si>
  <si>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</si>
  <si>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</si>
  <si>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</si>
  <si>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</si>
  <si>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</si>
  <si>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</si>
  <si>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</si>
  <si>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</si>
  <si>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</si>
  <si>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</si>
  <si>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</si>
  <si>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</si>
  <si>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</si>
  <si>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</si>
  <si>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PAREDE, OU PAREDE INTEIRA, PLACAS TIPO ESMALTADA EXTRA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</si>
  <si>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</si>
  <si>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</si>
  <si>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</si>
  <si>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</si>
  <si>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</si>
  <si>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</si>
  <si>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</si>
  <si>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</si>
  <si>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</si>
  <si>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</si>
  <si>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</si>
  <si>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</si>
  <si>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</si>
  <si>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</si>
  <si>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</si>
  <si>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</si>
  <si>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</si>
  <si>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</si>
  <si>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</si>
  <si>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</si>
  <si>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</si>
  <si>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</si>
  <si>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</si>
  <si>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</si>
  <si>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</si>
  <si>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</si>
  <si>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</si>
  <si>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</si>
  <si>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</si>
  <si>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</si>
  <si>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</si>
  <si>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</si>
  <si>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</si>
  <si>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</si>
  <si>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</si>
  <si>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</si>
  <si>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</si>
  <si>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</si>
  <si>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</si>
  <si>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</si>
  <si>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</si>
  <si>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</si>
  <si>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</si>
  <si>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</si>
  <si>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</si>
  <si>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</si>
  <si>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</si>
  <si>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</si>
  <si>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</si>
  <si>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</si>
  <si>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</si>
  <si>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</si>
  <si>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</si>
  <si>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</si>
  <si>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</si>
  <si>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</si>
  <si>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</si>
  <si>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</si>
  <si>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</si>
  <si>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</si>
  <si>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</si>
  <si>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</si>
  <si>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</si>
  <si>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</si>
  <si>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</si>
  <si>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</si>
  <si>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</si>
  <si>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</si>
  <si>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</si>
  <si>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</si>
  <si>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</si>
  <si>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</si>
  <si>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</si>
  <si>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</si>
  <si>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</si>
  <si>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</si>
  <si>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</si>
  <si>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</si>
  <si>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</si>
  <si>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</si>
  <si>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</si>
  <si>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</si>
  <si>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</si>
  <si>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</si>
  <si>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</si>
  <si>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</si>
  <si>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</si>
  <si>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</si>
  <si>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</si>
  <si>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</si>
  <si>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</si>
  <si>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</si>
  <si>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</si>
  <si>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</si>
  <si>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</si>
  <si>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</si>
  <si>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</si>
  <si>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</si>
  <si>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</si>
  <si>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</si>
  <si>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</si>
  <si>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</si>
  <si>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</si>
  <si>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</si>
  <si>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</si>
  <si>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</si>
  <si>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</si>
  <si>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</si>
  <si>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</si>
  <si>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</si>
  <si>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</si>
  <si>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</si>
  <si>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</si>
  <si>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</si>
  <si>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</si>
  <si>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</si>
  <si>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</si>
  <si>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</si>
  <si>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</si>
  <si>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</si>
  <si>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</si>
  <si>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</si>
  <si>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</si>
  <si>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</si>
  <si>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</si>
  <si>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</si>
  <si>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</si>
  <si>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</si>
  <si>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</si>
  <si>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</si>
  <si>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</si>
  <si>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</si>
  <si>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</si>
  <si>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</si>
  <si>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</si>
  <si>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</si>
  <si>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</si>
  <si>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</si>
  <si>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</si>
  <si>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</si>
  <si>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</si>
  <si>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</si>
  <si>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</si>
  <si>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</si>
  <si>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</si>
  <si>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</si>
  <si>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</si>
  <si>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</si>
  <si>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</si>
  <si>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</si>
  <si>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</si>
  <si>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</si>
  <si>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</si>
  <si>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</si>
  <si>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</si>
  <si>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</si>
  <si>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</si>
  <si>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</si>
  <si>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</si>
  <si>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</si>
  <si>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</si>
  <si>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</si>
  <si>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</si>
  <si>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</si>
  <si>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</si>
  <si>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</si>
  <si>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</si>
  <si>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</si>
  <si>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</si>
  <si>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</si>
  <si>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</si>
  <si>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</si>
  <si>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</si>
  <si>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</si>
  <si>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</si>
  <si>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</si>
  <si>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</si>
  <si>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</si>
  <si>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</si>
  <si>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</si>
  <si>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</si>
  <si>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</si>
  <si>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</si>
  <si>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</si>
  <si>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</si>
  <si>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</si>
  <si>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</si>
  <si>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</si>
  <si>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</si>
  <si>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</si>
  <si>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</si>
  <si>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</si>
  <si>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</si>
  <si>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M3XKM</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</si>
  <si>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</si>
  <si>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</si>
  <si>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</si>
  <si>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</si>
  <si>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</si>
  <si>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</si>
  <si>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</si>
  <si>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</si>
  <si>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</si>
  <si>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</si>
  <si>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</si>
  <si>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</si>
  <si>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</si>
  <si>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</si>
  <si>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</si>
  <si>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</si>
  <si>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</si>
  <si>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</si>
  <si>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</si>
  <si>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</si>
  <si>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</si>
  <si>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</si>
  <si>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</si>
  <si>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</si>
  <si>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</si>
  <si>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</si>
  <si>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</si>
  <si>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</si>
  <si>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</si>
  <si>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</si>
  <si>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</si>
  <si>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</si>
  <si>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</si>
  <si>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L</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</si>
  <si>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</si>
  <si>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</si>
  <si>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</si>
  <si>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</si>
  <si>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</si>
  <si>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</si>
  <si>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</si>
  <si>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</si>
  <si>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</si>
  <si>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</si>
  <si>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</si>
  <si>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</si>
  <si>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</si>
  <si>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</si>
  <si>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</si>
  <si>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</si>
  <si>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</si>
  <si>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</si>
  <si>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</si>
  <si>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</si>
  <si>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</si>
  <si>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</si>
  <si>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</si>
  <si>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</si>
  <si>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</si>
  <si>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</si>
  <si>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</si>
  <si>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</si>
  <si>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</si>
  <si>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</si>
  <si>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</si>
  <si>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</si>
  <si>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</si>
  <si>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</si>
  <si>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</si>
  <si>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</si>
  <si>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</si>
  <si>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</si>
  <si>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</si>
  <si>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</si>
  <si>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</si>
  <si>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</si>
  <si>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</si>
  <si>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</si>
  <si>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</si>
  <si>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</si>
  <si>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</si>
  <si>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</si>
  <si>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</si>
  <si>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</si>
  <si>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</si>
  <si>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</si>
  <si>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</si>
  <si>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</si>
  <si>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</si>
  <si>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</si>
  <si>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</si>
  <si>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</si>
  <si>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</si>
  <si>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</si>
  <si>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</si>
  <si>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</si>
  <si>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</si>
  <si>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</si>
  <si>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</si>
  <si>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</si>
  <si>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</si>
  <si>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</si>
  <si>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</si>
  <si>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</si>
  <si>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</si>
  <si>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</si>
  <si>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</si>
  <si>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</si>
  <si>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</si>
  <si>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</si>
  <si>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</si>
  <si>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</si>
  <si>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</si>
  <si>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</si>
  <si>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</si>
  <si>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</si>
  <si>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</si>
  <si>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</si>
  <si>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</si>
  <si>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</si>
  <si>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</si>
  <si>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</si>
  <si>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</si>
  <si>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</si>
  <si>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</si>
  <si>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</si>
  <si>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</si>
  <si>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</si>
  <si>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</si>
  <si>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</si>
  <si>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</si>
  <si>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</si>
  <si>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</si>
  <si>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</si>
  <si>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</si>
  <si>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</si>
  <si>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</si>
  <si>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</si>
  <si>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</si>
  <si>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</si>
  <si>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</si>
  <si>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</si>
  <si>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</si>
  <si>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</si>
  <si>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</si>
  <si>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</si>
  <si>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</si>
  <si>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</si>
  <si>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</si>
  <si>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</si>
  <si>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</si>
  <si>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</si>
  <si>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</si>
  <si>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</si>
  <si>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</si>
  <si>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</si>
  <si>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</si>
  <si>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</si>
  <si>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</si>
  <si>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</si>
  <si>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</si>
  <si>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</si>
  <si>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</si>
  <si>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</si>
  <si>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</si>
  <si>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</si>
  <si>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</si>
  <si>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</si>
  <si>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</si>
  <si>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</si>
  <si>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</si>
  <si>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</si>
  <si>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</si>
  <si>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</si>
  <si>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</si>
  <si>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</si>
  <si>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</si>
  <si>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</si>
  <si>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</si>
  <si>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</si>
  <si>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</si>
  <si>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</si>
  <si>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</si>
  <si>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</si>
  <si>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</si>
  <si>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</si>
  <si>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</si>
  <si>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</si>
  <si>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</si>
  <si>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</si>
  <si>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</si>
  <si>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</si>
  <si>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</si>
  <si>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</si>
  <si>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</si>
  <si>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</si>
  <si>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</si>
  <si>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</si>
  <si>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</si>
  <si>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</si>
  <si>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</si>
  <si>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</si>
  <si>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</si>
  <si>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</si>
  <si>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</si>
  <si>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</si>
  <si>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</si>
  <si>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</si>
  <si>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</si>
  <si>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</si>
  <si>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</si>
  <si>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</si>
  <si>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</si>
  <si>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</si>
  <si>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</si>
  <si>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</si>
  <si>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</si>
  <si>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</si>
  <si>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</si>
  <si>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</si>
  <si>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</si>
  <si>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</si>
  <si>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</si>
  <si>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</si>
  <si>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</si>
  <si>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</si>
  <si>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</si>
  <si>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</si>
  <si>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</si>
  <si>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</si>
  <si>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</si>
  <si>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</si>
  <si>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</si>
  <si>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</si>
  <si>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</si>
  <si>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</si>
  <si>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</si>
  <si>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</si>
  <si>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</si>
  <si>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</si>
  <si>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</si>
  <si>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</si>
  <si>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</si>
  <si>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</si>
  <si>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</si>
  <si>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</si>
  <si>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</si>
  <si>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</si>
  <si>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</si>
  <si>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</si>
  <si>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</si>
  <si>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</si>
  <si>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</si>
  <si>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</si>
  <si>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</si>
  <si>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</si>
  <si>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</si>
  <si>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</si>
  <si>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</si>
  <si>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</si>
  <si>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</si>
  <si>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</si>
  <si>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</si>
  <si>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</si>
  <si>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</si>
  <si>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</si>
  <si>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</si>
  <si>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</si>
  <si>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</si>
  <si>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</si>
  <si>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</si>
  <si>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</si>
  <si>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</si>
  <si>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</si>
  <si>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</si>
  <si>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</si>
  <si>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</si>
  <si>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</si>
  <si>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</si>
  <si>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</si>
  <si>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</si>
  <si>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</si>
  <si>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</si>
  <si>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</si>
  <si>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</si>
  <si>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</si>
  <si>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</si>
  <si>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</si>
  <si>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</si>
  <si>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</si>
  <si>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</si>
  <si>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</si>
  <si>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</si>
  <si>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</si>
  <si>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</si>
  <si>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</si>
  <si>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</si>
  <si>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</si>
  <si>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</si>
  <si>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</si>
  <si>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</si>
  <si>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</si>
  <si>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</si>
  <si>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</si>
  <si>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</si>
  <si>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</si>
  <si>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</si>
  <si>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</si>
  <si>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</si>
  <si>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</si>
  <si>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</si>
  <si>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</si>
  <si>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</si>
  <si>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</si>
  <si>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</si>
  <si>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</si>
  <si>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</si>
  <si>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</si>
  <si>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</si>
  <si>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</si>
  <si>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</si>
  <si>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</si>
  <si>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</si>
  <si>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</si>
  <si>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</si>
  <si>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</si>
  <si>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</si>
  <si>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</si>
  <si>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</si>
  <si>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</si>
  <si>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</si>
  <si>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</si>
  <si>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</si>
  <si>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</si>
  <si>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</si>
  <si>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</si>
  <si>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</si>
  <si>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</si>
  <si>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</si>
  <si>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</si>
  <si>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</si>
  <si>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</si>
  <si>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</si>
  <si>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</si>
  <si>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</si>
  <si>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</si>
  <si>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</si>
  <si>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</si>
  <si>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</si>
  <si>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</si>
  <si>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</si>
  <si>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</si>
  <si>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</si>
  <si>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</si>
  <si>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</si>
  <si>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</si>
  <si>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</si>
  <si>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</si>
  <si>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</si>
  <si>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</si>
  <si>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</si>
  <si>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</si>
  <si>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</si>
  <si>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</si>
  <si>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</si>
  <si>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</si>
  <si>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</si>
  <si>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</si>
  <si>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</si>
  <si>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</si>
  <si>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</si>
  <si>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</si>
  <si>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</si>
  <si>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</si>
  <si>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</si>
  <si>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</si>
  <si>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</si>
  <si>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</si>
  <si>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</si>
  <si>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</si>
  <si>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</si>
  <si>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</si>
  <si>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</si>
  <si>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</si>
  <si>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</si>
  <si>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</si>
  <si>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</si>
  <si>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</si>
  <si>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</si>
  <si>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</si>
  <si>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</si>
  <si>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</si>
  <si>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</si>
  <si>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</si>
  <si>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</si>
  <si>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</si>
  <si>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</si>
  <si>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</si>
  <si>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</si>
  <si>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</si>
  <si>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</si>
  <si>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</si>
  <si>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</si>
  <si>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</si>
  <si>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</si>
  <si>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</si>
  <si>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</si>
  <si>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</si>
  <si>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</si>
  <si>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</si>
  <si>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</si>
  <si>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</si>
  <si>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</si>
  <si>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</si>
  <si>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</si>
  <si>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</si>
  <si>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</si>
  <si>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</si>
  <si>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</si>
  <si>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</si>
  <si>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</si>
  <si>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</si>
  <si>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</si>
  <si>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</si>
  <si>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</si>
  <si>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</si>
  <si>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</si>
  <si>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</si>
  <si>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</si>
  <si>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</si>
  <si>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</si>
  <si>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</si>
  <si>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</si>
  <si>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</si>
  <si>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</si>
  <si>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</si>
  <si>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</si>
  <si>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</si>
  <si>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</si>
  <si>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</si>
  <si>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</si>
  <si>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</si>
  <si>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</si>
  <si>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</si>
  <si>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</si>
  <si>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</si>
  <si>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</si>
  <si>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</si>
  <si>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</si>
  <si>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</si>
  <si>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</si>
  <si>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</si>
  <si>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</si>
  <si>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</si>
  <si>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</si>
  <si>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</si>
  <si>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</si>
  <si>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</si>
  <si>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</si>
  <si>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</si>
  <si>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</si>
  <si>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</si>
  <si>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</si>
  <si>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</si>
  <si>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</si>
  <si>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</si>
  <si>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</si>
  <si>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</si>
  <si>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</si>
  <si>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</si>
  <si>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</si>
  <si>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</si>
  <si>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</si>
  <si>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</si>
  <si>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</si>
  <si>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</si>
  <si>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</si>
  <si>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</si>
  <si>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</si>
  <si>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</si>
  <si>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</si>
  <si>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</si>
  <si>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</si>
  <si>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</si>
  <si>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</si>
  <si>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</si>
  <si>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</si>
  <si>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</si>
  <si>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</si>
  <si>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</si>
  <si>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</si>
  <si>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</si>
  <si>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</si>
  <si>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</si>
  <si>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</si>
  <si>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</si>
  <si>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</si>
  <si>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</si>
  <si>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</si>
  <si>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</si>
  <si>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</si>
  <si>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</si>
  <si>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</si>
  <si>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</si>
  <si>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</si>
  <si>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</si>
  <si>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</si>
  <si>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</si>
  <si>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</si>
  <si>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</si>
  <si>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</si>
  <si>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</si>
  <si>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</si>
  <si>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</si>
  <si>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</si>
  <si>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</si>
  <si>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</si>
  <si>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</si>
  <si>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</si>
  <si>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</si>
  <si>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</si>
  <si>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</si>
  <si>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</si>
  <si>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</si>
  <si>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</si>
  <si>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</si>
  <si>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</si>
  <si>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</si>
  <si>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</si>
  <si>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</si>
  <si>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</si>
  <si>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</si>
  <si>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</si>
  <si>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</si>
  <si>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</si>
  <si>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</si>
  <si>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</si>
  <si>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</si>
  <si>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</si>
  <si>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</si>
  <si>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</si>
  <si>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</si>
  <si>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</si>
  <si>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</si>
  <si>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</si>
  <si>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</si>
  <si>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</si>
  <si>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</si>
  <si>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</si>
  <si>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</si>
  <si>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</si>
  <si>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</si>
  <si>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</si>
  <si>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</si>
  <si>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</si>
  <si>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</si>
  <si>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</si>
  <si>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</si>
  <si>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</si>
  <si>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</si>
  <si>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</si>
  <si>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</si>
  <si>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</si>
  <si>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</si>
  <si>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</si>
  <si>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</si>
  <si>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</si>
  <si>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</si>
  <si>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</si>
  <si>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</si>
  <si>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</si>
  <si>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</si>
  <si>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</si>
  <si>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</si>
  <si>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</si>
  <si>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</si>
  <si>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</si>
  <si>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</si>
  <si>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</si>
  <si>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</si>
  <si>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</si>
  <si>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</si>
  <si>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</si>
  <si>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</si>
  <si>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</si>
  <si>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</si>
  <si>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</si>
  <si>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</si>
  <si>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</si>
  <si>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</si>
  <si>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</si>
  <si>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</si>
  <si>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</si>
  <si>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</si>
  <si>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</si>
  <si>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</si>
  <si>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</si>
  <si>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</si>
  <si>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</si>
  <si>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</si>
  <si>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</si>
  <si>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</si>
  <si>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SEGURANÇA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</si>
  <si>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</si>
  <si>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</si>
  <si>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</si>
  <si>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</si>
  <si>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</si>
  <si>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</si>
  <si>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</si>
  <si>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</si>
  <si>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</si>
  <si>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</si>
  <si>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</si>
  <si>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</si>
  <si>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</si>
  <si>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</si>
  <si>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</si>
  <si>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</si>
  <si>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</si>
  <si>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</si>
  <si>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</si>
  <si>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</si>
  <si>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</si>
  <si>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</si>
  <si>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</si>
  <si>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</si>
  <si>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</si>
  <si>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</si>
  <si>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</si>
  <si>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</si>
  <si>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</si>
  <si>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</si>
  <si>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</si>
  <si>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</si>
  <si>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</si>
  <si>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</si>
  <si>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</si>
  <si>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</si>
  <si>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</si>
  <si>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</si>
  <si>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</si>
  <si>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</si>
  <si>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</si>
  <si>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</si>
  <si>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</si>
  <si>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</si>
  <si>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</si>
  <si>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</si>
  <si>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</si>
  <si>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</si>
  <si>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</si>
  <si>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</si>
  <si>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</si>
  <si>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</si>
  <si>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</si>
  <si>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</si>
  <si>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</si>
  <si>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</si>
  <si>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</si>
  <si>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</si>
  <si>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</si>
  <si>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</si>
  <si>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</si>
  <si>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</si>
  <si>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</si>
  <si>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</si>
  <si>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</si>
  <si>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</si>
  <si>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</si>
  <si>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</si>
  <si>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</si>
  <si>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</si>
  <si>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</si>
  <si>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</si>
  <si>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</si>
  <si>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</si>
  <si>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</si>
  <si>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</si>
  <si>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</si>
  <si>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</si>
  <si>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</si>
  <si>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</si>
  <si>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</si>
  <si>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</si>
  <si>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</si>
  <si>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</si>
  <si>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</si>
  <si>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</si>
  <si>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</si>
  <si>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</si>
  <si>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</si>
  <si>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</si>
  <si>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</si>
  <si>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</si>
  <si>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</si>
  <si>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</si>
  <si>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</si>
  <si>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</si>
  <si>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</si>
  <si>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</si>
  <si>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</si>
  <si>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</si>
  <si>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</si>
  <si>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</si>
  <si>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</si>
  <si>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</si>
  <si>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</si>
  <si>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</si>
  <si>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</si>
  <si>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</si>
  <si>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</si>
  <si>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</si>
  <si>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</si>
  <si>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</si>
  <si>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</si>
  <si>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</si>
  <si>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</si>
  <si>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</si>
  <si>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</si>
  <si>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</si>
  <si>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</si>
  <si>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</si>
  <si>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</si>
  <si>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</si>
  <si>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</si>
  <si>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</si>
  <si>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</si>
  <si>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</si>
  <si>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</si>
  <si>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</si>
  <si>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</si>
  <si>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</si>
  <si>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</si>
  <si>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</si>
  <si>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</si>
  <si>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</si>
  <si>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</si>
  <si>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</si>
  <si>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</si>
  <si>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</si>
  <si>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</si>
  <si>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</si>
  <si>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</si>
  <si>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DESCRICAO</t>
  </si>
  <si>
    <t>CUSTO</t>
  </si>
  <si>
    <t>INSUMOS</t>
  </si>
  <si>
    <t>!EM PROCESSO DE DESATIVACAO! CHAPA DE MADEIRA COMPENSADA PLASTIFICADA PARA FORMA DE CONCRETO, DE 2,20 x 1,10 M, E = 6 MM</t>
  </si>
  <si>
    <t xml:space="preserve">UN    </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</si>
  <si>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</si>
  <si>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</si>
  <si>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</si>
  <si>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20 MM</t>
  </si>
  <si>
    <t>!EM PROCESSO DE DESATIVACAO! CHAPA DE MADEIRA COMPENSADA RESINADA PARA FORMA DE CONCRETO, DE *2,2 X 1,1* M, E = 6 MM</t>
  </si>
  <si>
    <t>!EM PROCESSO DE DESATIVACAO! DOBRADICA EM ACO/FERRO, 3" X 2 1/2", E= 1,2 A 1,8 MM, SEM ANEL,  CROMADO OU ZINCADO, TAMPA BOLA, COM PARAFUSOS</t>
  </si>
  <si>
    <t>!EM PROCESSO DE DESATIVACAO! FUNDO SINTETICO NIVELADOR BRANCO FOSCO PARA MADEIRA</t>
  </si>
  <si>
    <t xml:space="preserve">GL    </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</si>
  <si>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</si>
  <si>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</si>
  <si>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</si>
  <si>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JANELA BASCULANTE, ACO, COM BATENTE/REQUADRO, 60 X 80 CM (SEM VIDROS)</t>
  </si>
  <si>
    <t xml:space="preserve">M2    </t>
  </si>
  <si>
    <t>!EM PROCESSO DE DESATIVACAO! JANELA DE CORRER, ACO, BATENTE/REQUADRO DE 6 A 14 CM, QUADRICULADA, PINTURA ANTICORROSIVA, SEM VIDRO, BANDEIRA COM BASCULA, 4 FLS, 120  X 150 CM (A X L)</t>
  </si>
  <si>
    <t>!EM PROCESSO DE DESATIVACAO! LUMINARIA FECHADA P/ ILUMINACAO PUBLICA, TIPO ABL 50/F OU EQUIV, P/ LAMPADA A VAPOR DE MERCURIO 400W</t>
  </si>
  <si>
    <t>!EM PROCESSO DE DESATIVACAO! MASSA CORRIDA PVA PARA PAREDES INTERNAS</t>
  </si>
  <si>
    <t>!EM PROCESSO DE DESATIVACAO! TINTA LATEX PVA PREMIUM, COR BRANCA</t>
  </si>
  <si>
    <t>!EM PROCESSO DE DESATIVACAO! VERNIZ POLIURETANO BRILHANTE PARA MADEIRA, SEM FILTRO SOLAR, USO INTERNO E EXTERNO</t>
  </si>
  <si>
    <t xml:space="preserve">L     </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</si>
  <si>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</si>
  <si>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</si>
  <si>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</si>
  <si>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</si>
  <si>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</si>
  <si>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</si>
  <si>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</si>
  <si>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</si>
  <si>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</si>
  <si>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</si>
  <si>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</si>
  <si>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</si>
  <si>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</si>
  <si>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</si>
  <si>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</si>
  <si>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</si>
  <si>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</si>
  <si>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</si>
  <si>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</si>
  <si>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</si>
  <si>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</si>
  <si>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</si>
  <si>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</si>
  <si>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</si>
  <si>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</si>
  <si>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</si>
  <si>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</si>
  <si>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</si>
  <si>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</si>
  <si>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</si>
  <si>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</si>
  <si>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</si>
  <si>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</si>
  <si>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</si>
  <si>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</si>
  <si>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</si>
  <si>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</si>
  <si>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</si>
  <si>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</si>
  <si>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</si>
  <si>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</si>
  <si>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</si>
  <si>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</si>
  <si>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</si>
  <si>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</si>
  <si>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</si>
  <si>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</si>
  <si>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</si>
  <si>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</si>
  <si>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DE PAREDE,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</si>
  <si>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</si>
  <si>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</si>
  <si>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</si>
  <si>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</si>
  <si>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 xml:space="preserve">KG    </t>
  </si>
  <si>
    <t>ACIDO CLORIDRICO / 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</si>
  <si>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</si>
  <si>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</si>
  <si>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</si>
  <si>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</si>
  <si>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</si>
  <si>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</si>
  <si>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</si>
  <si>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</si>
  <si>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</si>
  <si>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</si>
  <si>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</si>
  <si>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</si>
  <si>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</si>
  <si>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</si>
  <si>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</si>
  <si>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</si>
  <si>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</si>
  <si>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</si>
  <si>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</si>
  <si>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</si>
  <si>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</si>
  <si>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</si>
  <si>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</si>
  <si>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</si>
  <si>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</si>
  <si>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</si>
  <si>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</si>
  <si>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</si>
  <si>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</si>
  <si>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</si>
  <si>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</si>
  <si>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</si>
  <si>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</si>
  <si>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</si>
  <si>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</si>
  <si>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</si>
  <si>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</si>
  <si>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</si>
  <si>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</si>
  <si>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</si>
  <si>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</si>
  <si>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</si>
  <si>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</si>
  <si>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</si>
  <si>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</si>
  <si>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</si>
  <si>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</si>
  <si>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</si>
  <si>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</si>
  <si>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</si>
  <si>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</si>
  <si>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</si>
  <si>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</si>
  <si>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</si>
  <si>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</si>
  <si>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</si>
  <si>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</si>
  <si>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</si>
  <si>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</si>
  <si>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</si>
  <si>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</si>
  <si>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</si>
  <si>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</si>
  <si>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</si>
  <si>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</si>
  <si>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</si>
  <si>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</si>
  <si>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</si>
  <si>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</si>
  <si>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</si>
  <si>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</si>
  <si>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</si>
  <si>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</si>
  <si>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</si>
  <si>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</si>
  <si>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</si>
  <si>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</si>
  <si>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</si>
  <si>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</si>
  <si>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</si>
  <si>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</si>
  <si>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</si>
  <si>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</si>
  <si>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</si>
  <si>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</si>
  <si>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</si>
  <si>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</si>
  <si>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</si>
  <si>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</si>
  <si>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</si>
  <si>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</si>
  <si>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</si>
  <si>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</si>
  <si>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</si>
  <si>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</si>
  <si>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</si>
  <si>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</si>
  <si>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</si>
  <si>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</si>
  <si>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</si>
  <si>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</si>
  <si>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</si>
  <si>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</si>
  <si>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</si>
  <si>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</si>
  <si>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</si>
  <si>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</si>
  <si>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</si>
  <si>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</si>
  <si>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AJUDANTE DE ARMADOR</t>
  </si>
  <si>
    <t>AJUDANTE DE ARMADOR (MENSALISTA)</t>
  </si>
  <si>
    <t xml:space="preserve">MES   </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</si>
  <si>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</si>
  <si>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</si>
  <si>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</si>
  <si>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</si>
  <si>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</si>
  <si>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</si>
  <si>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</si>
  <si>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</si>
  <si>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</si>
  <si>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</si>
  <si>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</si>
  <si>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</si>
  <si>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</si>
  <si>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</si>
  <si>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</si>
  <si>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</si>
  <si>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</si>
  <si>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</si>
  <si>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</si>
  <si>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</si>
  <si>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</si>
  <si>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</si>
  <si>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</si>
  <si>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</si>
  <si>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</si>
  <si>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</si>
  <si>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</si>
  <si>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</si>
  <si>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</si>
  <si>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</si>
  <si>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</si>
  <si>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</si>
  <si>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</si>
  <si>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</si>
  <si>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</si>
  <si>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</si>
  <si>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</si>
  <si>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</si>
  <si>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</si>
  <si>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</si>
  <si>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</si>
  <si>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</si>
  <si>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</si>
  <si>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</si>
  <si>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</si>
  <si>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</si>
  <si>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</si>
  <si>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</si>
  <si>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</si>
  <si>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</si>
  <si>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</si>
  <si>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</si>
  <si>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</si>
  <si>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</si>
  <si>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</si>
  <si>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</si>
  <si>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</si>
  <si>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</si>
  <si>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</si>
  <si>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</si>
  <si>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</si>
  <si>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</si>
  <si>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</si>
  <si>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</si>
  <si>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</si>
  <si>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</si>
  <si>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</si>
  <si>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</si>
  <si>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</si>
  <si>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</si>
  <si>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</si>
  <si>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</si>
  <si>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</si>
  <si>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</si>
  <si>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</si>
  <si>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</si>
  <si>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</si>
  <si>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</si>
  <si>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 VEDACAO, PVC FLEXIVEL, 100 MM, PARA SAIDA DE BACIA / VASO SANITARIO</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</si>
  <si>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</si>
  <si>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</si>
  <si>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</si>
  <si>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</si>
  <si>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</si>
  <si>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</si>
  <si>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</si>
  <si>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</si>
  <si>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</si>
  <si>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</si>
  <si>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</si>
  <si>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</si>
  <si>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</si>
  <si>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</si>
  <si>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</si>
  <si>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</si>
  <si>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</si>
  <si>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</si>
  <si>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</si>
  <si>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</si>
  <si>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</si>
  <si>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</si>
  <si>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</si>
  <si>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</si>
  <si>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</si>
  <si>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</si>
  <si>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 xml:space="preserve">DM3   </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</si>
  <si>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</si>
  <si>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</si>
  <si>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</si>
  <si>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</si>
  <si>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</si>
  <si>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</si>
  <si>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</si>
  <si>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</si>
  <si>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</si>
  <si>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</si>
  <si>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</si>
  <si>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</si>
  <si>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</si>
  <si>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</si>
  <si>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</si>
  <si>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</si>
  <si>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</si>
  <si>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</si>
  <si>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</si>
  <si>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</si>
  <si>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</si>
  <si>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</si>
  <si>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</si>
  <si>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</si>
  <si>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</si>
  <si>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</si>
  <si>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</si>
  <si>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</si>
  <si>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</si>
  <si>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</si>
  <si>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</si>
  <si>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</si>
  <si>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</si>
  <si>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</si>
  <si>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</si>
  <si>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</si>
  <si>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</si>
  <si>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</si>
  <si>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</si>
  <si>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</si>
  <si>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</si>
  <si>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</si>
  <si>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</si>
  <si>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</si>
  <si>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</si>
  <si>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</si>
  <si>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</si>
  <si>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</si>
  <si>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</si>
  <si>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</si>
  <si>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</si>
  <si>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</si>
  <si>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</si>
  <si>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</si>
  <si>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</si>
  <si>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</si>
  <si>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</si>
  <si>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</si>
  <si>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</si>
  <si>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</si>
  <si>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</si>
  <si>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</si>
  <si>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</si>
  <si>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</si>
  <si>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</si>
  <si>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</si>
  <si>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</si>
  <si>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</si>
  <si>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</si>
  <si>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</si>
  <si>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</si>
  <si>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</si>
  <si>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</si>
  <si>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</si>
  <si>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</si>
  <si>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</si>
  <si>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</si>
  <si>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</si>
  <si>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</si>
  <si>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</si>
  <si>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</si>
  <si>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</si>
  <si>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</si>
  <si>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</si>
  <si>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</si>
  <si>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</si>
  <si>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</si>
  <si>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</si>
  <si>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</si>
  <si>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</si>
  <si>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</si>
  <si>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</si>
  <si>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</si>
  <si>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</si>
  <si>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</si>
  <si>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</si>
  <si>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</si>
  <si>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</si>
  <si>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</si>
  <si>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</si>
  <si>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</si>
  <si>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</si>
  <si>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</si>
  <si>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</si>
  <si>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</si>
  <si>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</si>
  <si>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</si>
  <si>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</si>
  <si>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</si>
  <si>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</si>
  <si>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</si>
  <si>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</si>
  <si>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</si>
  <si>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</si>
  <si>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</si>
  <si>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</si>
  <si>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</si>
  <si>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</si>
  <si>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</si>
  <si>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</si>
  <si>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</si>
  <si>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</si>
  <si>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</si>
  <si>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</si>
  <si>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</si>
  <si>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</si>
  <si>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</si>
  <si>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</si>
  <si>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</si>
  <si>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</si>
  <si>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</si>
  <si>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</si>
  <si>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</si>
  <si>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</si>
  <si>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</si>
  <si>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</si>
  <si>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</si>
  <si>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</si>
  <si>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</si>
  <si>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</si>
  <si>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</si>
  <si>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</si>
  <si>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</si>
  <si>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</si>
  <si>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</si>
  <si>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</si>
  <si>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</si>
  <si>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t>
  </si>
  <si>
    <t>AZULEJISTA OU LADRILHEIRO (MENSALISTA)</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</si>
  <si>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</si>
  <si>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</si>
  <si>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</si>
  <si>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</si>
  <si>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</si>
  <si>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</si>
  <si>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</si>
  <si>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</si>
  <si>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</si>
  <si>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</si>
  <si>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</si>
  <si>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</si>
  <si>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</si>
  <si>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</si>
  <si>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</si>
  <si>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</si>
  <si>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</si>
  <si>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</si>
  <si>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</si>
  <si>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</si>
  <si>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</si>
  <si>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</si>
  <si>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</si>
  <si>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</si>
  <si>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</si>
  <si>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</si>
  <si>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</si>
  <si>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 xml:space="preserve">PAR   </t>
  </si>
  <si>
    <t>BARRA ANTIPANICO DUPLA, PARA PORTA DE VIDRO, COR CINZA</t>
  </si>
  <si>
    <t>BARRA ANTIPANICO SIMPLES, CEGA EM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</si>
  <si>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</si>
  <si>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</si>
  <si>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</si>
  <si>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</si>
  <si>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</si>
  <si>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</si>
  <si>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</si>
  <si>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</si>
  <si>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</si>
  <si>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</si>
  <si>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</si>
  <si>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</si>
  <si>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</si>
  <si>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</si>
  <si>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</si>
  <si>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</si>
  <si>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</si>
  <si>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</si>
  <si>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</si>
  <si>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</si>
  <si>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</si>
  <si>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</si>
  <si>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</si>
  <si>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</si>
  <si>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</si>
  <si>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BASE DE MISTURADOR MONOCOMANDO PARA CHUVEIRO, DE PAREDE (NAO INCLUI ACABAMENTOS)</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</si>
  <si>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</si>
  <si>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</si>
  <si>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</si>
  <si>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</si>
  <si>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</si>
  <si>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</si>
  <si>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 xml:space="preserve">JG    </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</si>
  <si>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</si>
  <si>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</si>
  <si>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</si>
  <si>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</si>
  <si>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</si>
  <si>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</si>
  <si>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</si>
  <si>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</si>
  <si>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</si>
  <si>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</si>
  <si>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</si>
  <si>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</si>
  <si>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</si>
  <si>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 TIJOLO DE VIDRO INCOLOR, CANELADO / ONDULADO, *19 X 19 X 8* CM (A X L X E)</t>
  </si>
  <si>
    <t>BLOCO / TIJOLO DE VIDRO INCOLOR, XADREZ, *20 X 20 X 10* CM (A X L X E)</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</si>
  <si>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</si>
  <si>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</si>
  <si>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</si>
  <si>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</si>
  <si>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CERAMICO VAZADO PARA ALVENARIA DE VEDACAO, DE 9 X 19 X 19 CM (L X A X C)</t>
  </si>
  <si>
    <t xml:space="preserve">MIL   </t>
  </si>
  <si>
    <t>BLOCO CERAMICO VAZADO PARA ALVENARIA DE VEDACAO, 4 FUROS, DE 9 X 9 X 19 CM (L X A X C)</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</si>
  <si>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</si>
  <si>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</si>
  <si>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</si>
  <si>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</si>
  <si>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</si>
  <si>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</si>
  <si>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</si>
  <si>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</si>
  <si>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</si>
  <si>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</si>
  <si>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</si>
  <si>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</si>
  <si>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</si>
  <si>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</si>
  <si>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</si>
  <si>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</si>
  <si>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</si>
  <si>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</si>
  <si>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</si>
  <si>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</si>
  <si>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</si>
  <si>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</si>
  <si>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</si>
  <si>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</si>
  <si>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</si>
  <si>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</si>
  <si>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</si>
  <si>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</si>
  <si>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</si>
  <si>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</si>
  <si>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</si>
  <si>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</si>
  <si>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</si>
  <si>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</si>
  <si>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</si>
  <si>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</si>
  <si>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</si>
  <si>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</si>
  <si>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</si>
  <si>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</si>
  <si>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 ELEMENTO VAZADO, INCOLOR, VENEZIANA, *20 X 20 X 6* CM (A X L X E)</t>
  </si>
  <si>
    <t>BLOCO DE VIDRO / ELEMENTO VAZADO, INCOLOR, VENEZIANA, DE *20 X 10 X 8* CM (A X L X E)</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</si>
  <si>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</si>
  <si>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</si>
  <si>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</si>
  <si>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</si>
  <si>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</si>
  <si>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</si>
  <si>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</si>
  <si>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</si>
  <si>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</si>
  <si>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</si>
  <si>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</si>
  <si>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</si>
  <si>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</si>
  <si>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</si>
  <si>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</si>
  <si>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</si>
  <si>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</si>
  <si>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</si>
  <si>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</si>
  <si>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</si>
  <si>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</si>
  <si>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</si>
  <si>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</si>
  <si>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</si>
  <si>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</si>
  <si>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</si>
  <si>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</si>
  <si>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</si>
  <si>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</si>
  <si>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</si>
  <si>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</si>
  <si>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</si>
  <si>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</si>
  <si>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</si>
  <si>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</si>
  <si>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</si>
  <si>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</si>
  <si>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</si>
  <si>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</si>
  <si>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</si>
  <si>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</si>
  <si>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</si>
  <si>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</si>
  <si>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</si>
  <si>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</si>
  <si>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</si>
  <si>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</si>
  <si>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</si>
  <si>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</si>
  <si>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</si>
  <si>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</si>
  <si>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</si>
  <si>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</si>
  <si>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</si>
  <si>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</si>
  <si>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</si>
  <si>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SIMPLES</t>
  </si>
  <si>
    <t>BRACO OU HASTE RETA COM CANOPLA PLASTICA, 1/2 ", PARA CHUVEIRO ELETRICO</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</si>
  <si>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</si>
  <si>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</si>
  <si>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</si>
  <si>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</si>
  <si>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</si>
  <si>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</si>
  <si>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</si>
  <si>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</si>
  <si>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</si>
  <si>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</si>
  <si>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</si>
  <si>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</si>
  <si>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</si>
  <si>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</si>
  <si>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</si>
  <si>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</si>
  <si>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</si>
  <si>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</si>
  <si>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</si>
  <si>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</si>
  <si>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</si>
  <si>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</si>
  <si>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</si>
  <si>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</si>
  <si>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</si>
  <si>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</si>
  <si>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</si>
  <si>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</si>
  <si>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</si>
  <si>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</si>
  <si>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</si>
  <si>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</si>
  <si>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</si>
  <si>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</si>
  <si>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</si>
  <si>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</si>
  <si>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</si>
  <si>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</si>
  <si>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</si>
  <si>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</si>
  <si>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</si>
  <si>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</si>
  <si>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</si>
  <si>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</si>
  <si>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</si>
  <si>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</si>
  <si>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</si>
  <si>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</si>
  <si>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</si>
  <si>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</si>
  <si>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</si>
  <si>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</si>
  <si>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</si>
  <si>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</si>
  <si>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</si>
  <si>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</si>
  <si>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</si>
  <si>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</si>
  <si>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</si>
  <si>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</si>
  <si>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</si>
  <si>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</si>
  <si>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</si>
  <si>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</si>
  <si>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</si>
  <si>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</si>
  <si>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</si>
  <si>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</si>
  <si>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</si>
  <si>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</si>
  <si>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</si>
  <si>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</si>
  <si>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</si>
  <si>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</si>
  <si>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</si>
  <si>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</si>
  <si>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</si>
  <si>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</si>
  <si>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</si>
  <si>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</si>
  <si>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</si>
  <si>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</si>
  <si>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</si>
  <si>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</si>
  <si>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</si>
  <si>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</si>
  <si>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</si>
  <si>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</si>
  <si>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</si>
  <si>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</si>
  <si>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</si>
  <si>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</si>
  <si>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</si>
  <si>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</si>
  <si>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</si>
  <si>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</si>
  <si>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</si>
  <si>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</si>
  <si>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</si>
  <si>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</si>
  <si>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</si>
  <si>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</si>
  <si>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</si>
  <si>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</si>
  <si>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</si>
  <si>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</si>
  <si>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</si>
  <si>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</si>
  <si>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</si>
  <si>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</si>
  <si>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</si>
  <si>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OU AGUAS PLUVIAIS PREDIAIS</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</si>
  <si>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</si>
  <si>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</si>
  <si>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</si>
  <si>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</si>
  <si>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</si>
  <si>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</si>
  <si>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</si>
  <si>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</si>
  <si>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</si>
  <si>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</si>
  <si>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</si>
  <si>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</si>
  <si>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</si>
  <si>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</si>
  <si>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</si>
  <si>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</si>
  <si>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</si>
  <si>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</si>
  <si>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</si>
  <si>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</si>
  <si>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</si>
  <si>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</si>
  <si>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</si>
  <si>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</si>
  <si>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</si>
  <si>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</si>
  <si>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</si>
  <si>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</si>
  <si>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</si>
  <si>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</si>
  <si>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</si>
  <si>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</si>
  <si>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</si>
  <si>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</si>
  <si>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</si>
  <si>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</si>
  <si>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</si>
  <si>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</si>
  <si>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</si>
  <si>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</si>
  <si>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</si>
  <si>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</si>
  <si>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</si>
  <si>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</si>
  <si>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</si>
  <si>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</si>
  <si>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</si>
  <si>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</si>
  <si>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</si>
  <si>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</si>
  <si>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</si>
  <si>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</si>
  <si>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</si>
  <si>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</si>
  <si>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</si>
  <si>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</si>
  <si>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</si>
  <si>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</si>
  <si>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</si>
  <si>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</si>
  <si>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</si>
  <si>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</si>
  <si>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</si>
  <si>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</si>
  <si>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</si>
  <si>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</si>
  <si>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</si>
  <si>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</si>
  <si>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</si>
  <si>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</si>
  <si>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</si>
  <si>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</si>
  <si>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</si>
  <si>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</si>
  <si>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</si>
  <si>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</si>
  <si>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</si>
  <si>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</si>
  <si>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</si>
  <si>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</si>
  <si>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</si>
  <si>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</si>
  <si>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</si>
  <si>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</si>
  <si>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</si>
  <si>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</si>
  <si>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</si>
  <si>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</si>
  <si>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</si>
  <si>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</si>
  <si>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</si>
  <si>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</si>
  <si>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</si>
  <si>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</si>
  <si>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</si>
  <si>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</si>
  <si>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</si>
  <si>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</si>
  <si>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</si>
  <si>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</si>
  <si>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</si>
  <si>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</si>
  <si>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</si>
  <si>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</si>
  <si>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</si>
  <si>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</si>
  <si>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</si>
  <si>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</si>
  <si>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</si>
  <si>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</si>
  <si>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</si>
  <si>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</si>
  <si>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</si>
  <si>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</si>
  <si>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</si>
  <si>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</si>
  <si>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</si>
  <si>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</si>
  <si>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</si>
  <si>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</si>
  <si>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</si>
  <si>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</si>
  <si>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</si>
  <si>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</si>
  <si>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</si>
  <si>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</si>
  <si>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</si>
  <si>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</si>
  <si>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</si>
  <si>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</si>
  <si>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</si>
  <si>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</si>
  <si>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</si>
  <si>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</si>
  <si>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</si>
  <si>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</si>
  <si>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</si>
  <si>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</si>
  <si>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</si>
  <si>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</si>
  <si>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</si>
  <si>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</si>
  <si>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</si>
  <si>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</si>
  <si>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</si>
  <si>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</si>
  <si>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</si>
  <si>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</si>
  <si>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</si>
  <si>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</si>
  <si>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</si>
  <si>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</si>
  <si>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</si>
  <si>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</si>
  <si>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</si>
  <si>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</si>
  <si>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</si>
  <si>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</si>
  <si>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</si>
  <si>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</si>
  <si>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</si>
  <si>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</si>
  <si>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</si>
  <si>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</si>
  <si>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</si>
  <si>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</si>
  <si>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</si>
  <si>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</si>
  <si>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</si>
  <si>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</si>
  <si>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</si>
  <si>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</si>
  <si>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</si>
  <si>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</si>
  <si>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</si>
  <si>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</si>
  <si>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</si>
  <si>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</si>
  <si>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</si>
  <si>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</si>
  <si>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</si>
  <si>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</si>
  <si>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</si>
  <si>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</si>
  <si>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</si>
  <si>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</si>
  <si>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</si>
  <si>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</si>
  <si>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</si>
  <si>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</si>
  <si>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</si>
  <si>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</si>
  <si>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</si>
  <si>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</si>
  <si>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ATERRAMENTO EM CONCRETO PRÃ-MOLDADO,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</si>
  <si>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</si>
  <si>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</si>
  <si>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</si>
  <si>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</si>
  <si>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</si>
  <si>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</si>
  <si>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</si>
  <si>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</si>
  <si>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</si>
  <si>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</si>
  <si>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</si>
  <si>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</si>
  <si>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</si>
  <si>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</si>
  <si>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</si>
  <si>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</si>
  <si>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</si>
  <si>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</si>
  <si>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</si>
  <si>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</si>
  <si>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</si>
  <si>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</si>
  <si>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</si>
  <si>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</si>
  <si>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</si>
  <si>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</si>
  <si>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</si>
  <si>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</si>
  <si>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</si>
  <si>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</si>
  <si>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</si>
  <si>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</si>
  <si>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</si>
  <si>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</si>
  <si>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</si>
  <si>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</si>
  <si>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</si>
  <si>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</si>
  <si>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</si>
  <si>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</si>
  <si>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</si>
  <si>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</si>
  <si>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</si>
  <si>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</si>
  <si>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</si>
  <si>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</si>
  <si>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</si>
  <si>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</si>
  <si>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</si>
  <si>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</si>
  <si>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</si>
  <si>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</si>
  <si>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</si>
  <si>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</si>
  <si>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</si>
  <si>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</si>
  <si>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</si>
  <si>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</si>
  <si>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</si>
  <si>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</si>
  <si>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</si>
  <si>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</si>
  <si>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</si>
  <si>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</si>
  <si>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</si>
  <si>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</si>
  <si>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</si>
  <si>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</si>
  <si>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</si>
  <si>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</si>
  <si>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</si>
  <si>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</si>
  <si>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</si>
  <si>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</si>
  <si>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</si>
  <si>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</si>
  <si>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</si>
  <si>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</si>
  <si>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</si>
  <si>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</si>
  <si>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</si>
  <si>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</si>
  <si>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</si>
  <si>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</si>
  <si>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</si>
  <si>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</si>
  <si>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</si>
  <si>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</si>
  <si>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</si>
  <si>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</si>
  <si>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</si>
  <si>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</si>
  <si>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</si>
  <si>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</si>
  <si>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</si>
  <si>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</si>
  <si>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</si>
  <si>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</si>
  <si>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</si>
  <si>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</si>
  <si>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</si>
  <si>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</si>
  <si>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</si>
  <si>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</si>
  <si>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</si>
  <si>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</si>
  <si>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</si>
  <si>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</si>
  <si>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</si>
  <si>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</si>
  <si>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</si>
  <si>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</si>
  <si>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</si>
  <si>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</si>
  <si>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</si>
  <si>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</si>
  <si>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</si>
  <si>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</si>
  <si>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</si>
  <si>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</si>
  <si>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</si>
  <si>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</si>
  <si>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</si>
  <si>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</si>
  <si>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</si>
  <si>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</si>
  <si>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</si>
  <si>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</si>
  <si>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</si>
  <si>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</si>
  <si>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</si>
  <si>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</si>
  <si>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</si>
  <si>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</si>
  <si>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</si>
  <si>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</si>
  <si>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</si>
  <si>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(ABAS IGUAIS) EM FERRO GALVANIZADO, 25,4 MM X 3,17 MM (L X E), 1,27KG/M</t>
  </si>
  <si>
    <t>CANTONEIRA (ABAS IGUAIS) EM FERRO GALVANIZADO, 38,1 MM X 3,17 MM (L X E), 3,48 KG/M</t>
  </si>
  <si>
    <t>CANTONEIRA (ABAS IGUAIS) EM FERRO GALVANIZADO, 50,8 MM X 9,53 MM (L X E), 6,99 KG/M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</si>
  <si>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</si>
  <si>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</si>
  <si>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</si>
  <si>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</si>
  <si>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</si>
  <si>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</si>
  <si>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</si>
  <si>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</si>
  <si>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</si>
  <si>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</si>
  <si>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</si>
  <si>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</si>
  <si>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</si>
  <si>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</si>
  <si>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</si>
  <si>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</si>
  <si>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</si>
  <si>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</si>
  <si>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</si>
  <si>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</si>
  <si>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</si>
  <si>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</si>
  <si>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</si>
  <si>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</si>
  <si>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</si>
  <si>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</si>
  <si>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</si>
  <si>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</si>
  <si>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</si>
  <si>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</si>
  <si>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</si>
  <si>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OU AGUAS PLUVIAIS PREDIAIS</t>
  </si>
  <si>
    <t>CAP PVC, SERIE R, DN 150 MM, PARA ESGOTO OU AGUAS PLUVIAIS PREDIAIS</t>
  </si>
  <si>
    <t>CAP PVC, SERIE R, DN 75 MM, PARA ESGOTO OU AGUAS PLUVIAIS PREDIAIS</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</si>
  <si>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</si>
  <si>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</si>
  <si>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</si>
  <si>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</si>
  <si>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</si>
  <si>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</si>
  <si>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</si>
  <si>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</si>
  <si>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</si>
  <si>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</si>
  <si>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</si>
  <si>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</si>
  <si>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</si>
  <si>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</si>
  <si>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</si>
  <si>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</si>
  <si>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</si>
  <si>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</si>
  <si>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</si>
  <si>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</si>
  <si>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</si>
  <si>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</si>
  <si>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</si>
  <si>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</si>
  <si>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</si>
  <si>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</si>
  <si>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</si>
  <si>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</si>
  <si>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</si>
  <si>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</si>
  <si>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</si>
  <si>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</si>
  <si>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</si>
  <si>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</si>
  <si>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</si>
  <si>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</si>
  <si>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</si>
  <si>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</si>
  <si>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</si>
  <si>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</si>
  <si>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</si>
  <si>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</si>
  <si>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</si>
  <si>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</si>
  <si>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</si>
  <si>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</si>
  <si>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</si>
  <si>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</si>
  <si>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</si>
  <si>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 xml:space="preserve">T     </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</si>
  <si>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</si>
  <si>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</si>
  <si>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</si>
  <si>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</si>
  <si>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</si>
  <si>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</si>
  <si>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</si>
  <si>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</si>
  <si>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</si>
  <si>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</si>
  <si>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</si>
  <si>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</si>
  <si>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</si>
  <si>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</si>
  <si>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</si>
  <si>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</si>
  <si>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</si>
  <si>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</si>
  <si>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</si>
  <si>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</si>
  <si>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</si>
  <si>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</si>
  <si>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</si>
  <si>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</si>
  <si>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</si>
  <si>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</si>
  <si>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</si>
  <si>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</si>
  <si>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</si>
  <si>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</si>
  <si>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</si>
  <si>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</si>
  <si>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</si>
  <si>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</si>
  <si>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</si>
  <si>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</si>
  <si>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</si>
  <si>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</si>
  <si>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</si>
  <si>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</si>
  <si>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</si>
  <si>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</si>
  <si>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</si>
  <si>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</si>
  <si>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</si>
  <si>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</si>
  <si>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</si>
  <si>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</si>
  <si>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</si>
  <si>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</si>
  <si>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</si>
  <si>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</si>
  <si>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</si>
  <si>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</si>
  <si>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</si>
  <si>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</si>
  <si>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</si>
  <si>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</si>
  <si>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</si>
  <si>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</si>
  <si>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</si>
  <si>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</si>
  <si>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</si>
  <si>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</si>
  <si>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</si>
  <si>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</si>
  <si>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</si>
  <si>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</si>
  <si>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</si>
  <si>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</si>
  <si>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</si>
  <si>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</si>
  <si>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</si>
  <si>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</si>
  <si>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</si>
  <si>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</si>
  <si>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</si>
  <si>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</si>
  <si>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</si>
  <si>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</si>
  <si>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</si>
  <si>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</si>
  <si>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</si>
  <si>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</si>
  <si>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</si>
  <si>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</si>
  <si>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</si>
  <si>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</si>
  <si>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</si>
  <si>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</si>
  <si>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</si>
  <si>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</si>
  <si>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</si>
  <si>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</si>
  <si>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</si>
  <si>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</si>
  <si>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</si>
  <si>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</si>
  <si>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</si>
  <si>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</si>
  <si>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</si>
  <si>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</si>
  <si>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</si>
  <si>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</si>
  <si>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</si>
  <si>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CIMENTO ASFALTICO DE PETROLEO A GRANEL (CAP) 50/70 (COLETADO CAIXA NA ANP ACRESCIDO DE ICMS)</t>
  </si>
  <si>
    <t>CIMENTO BRANCO</t>
  </si>
  <si>
    <t>CIMENTO IMPERMEABILIZANTE DE PEGA ULTRARRAPIDA PARA TAMPONAMENTOS</t>
  </si>
  <si>
    <t>CIMENTO PORTLAND COMPOSTO CP II-32</t>
  </si>
  <si>
    <t>CIMENTO PORTLAND DE ALTO FORNO (AF) CP III-40</t>
  </si>
  <si>
    <t>CIMENTO PORTLAND ESTRUTURAL BRANCO CPB-32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</si>
  <si>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</si>
  <si>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</si>
  <si>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</si>
  <si>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</si>
  <si>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</si>
  <si>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</si>
  <si>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</si>
  <si>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</si>
  <si>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</si>
  <si>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</si>
  <si>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</si>
  <si>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</si>
  <si>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</si>
  <si>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</si>
  <si>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</si>
  <si>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</si>
  <si>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</si>
  <si>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</si>
  <si>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</si>
  <si>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</si>
  <si>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</si>
  <si>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</si>
  <si>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</si>
  <si>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</si>
  <si>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</si>
  <si>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</si>
  <si>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</si>
  <si>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</si>
  <si>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</si>
  <si>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</si>
  <si>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</si>
  <si>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</si>
  <si>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</si>
  <si>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</si>
  <si>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</si>
  <si>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</si>
  <si>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</si>
  <si>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</si>
  <si>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</si>
  <si>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</si>
  <si>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</si>
  <si>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</si>
  <si>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</si>
  <si>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</si>
  <si>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</si>
  <si>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</si>
  <si>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</si>
  <si>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</si>
  <si>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</si>
  <si>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</si>
  <si>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</si>
  <si>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</si>
  <si>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</si>
  <si>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</si>
  <si>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</si>
  <si>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</si>
  <si>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</si>
  <si>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</si>
  <si>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</si>
  <si>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</si>
  <si>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</si>
  <si>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</si>
  <si>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</si>
  <si>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</si>
  <si>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</si>
  <si>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</si>
  <si>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</si>
  <si>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</si>
  <si>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</si>
  <si>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</si>
  <si>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</si>
  <si>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</si>
  <si>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</si>
  <si>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</si>
  <si>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</si>
  <si>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</si>
  <si>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</si>
  <si>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</si>
  <si>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</si>
  <si>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</si>
  <si>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</si>
  <si>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</si>
  <si>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</si>
  <si>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</si>
  <si>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</si>
  <si>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</si>
  <si>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</si>
  <si>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</si>
  <si>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</si>
  <si>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</si>
  <si>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</si>
  <si>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</si>
  <si>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</si>
  <si>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</si>
  <si>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</si>
  <si>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</si>
  <si>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</si>
  <si>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</si>
  <si>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</si>
  <si>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</si>
  <si>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</si>
  <si>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</si>
  <si>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</si>
  <si>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</si>
  <si>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</si>
  <si>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</si>
  <si>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</si>
  <si>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</si>
  <si>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</si>
  <si>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</si>
  <si>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</si>
  <si>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</si>
  <si>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</si>
  <si>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</si>
  <si>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</si>
  <si>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</si>
  <si>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</si>
  <si>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</si>
  <si>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</si>
  <si>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</si>
  <si>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</si>
  <si>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</si>
  <si>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</si>
  <si>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</si>
  <si>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</si>
  <si>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</si>
  <si>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</si>
  <si>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</si>
  <si>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</si>
  <si>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</si>
  <si>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</si>
  <si>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</si>
  <si>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</si>
  <si>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</si>
  <si>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</si>
  <si>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</si>
  <si>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</si>
  <si>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</si>
  <si>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</si>
  <si>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</si>
  <si>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</si>
  <si>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</si>
  <si>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</si>
  <si>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</si>
  <si>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</si>
  <si>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</si>
  <si>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</si>
  <si>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</si>
  <si>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</si>
  <si>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</si>
  <si>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</si>
  <si>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</si>
  <si>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</si>
  <si>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</si>
  <si>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</si>
  <si>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</si>
  <si>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</si>
  <si>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</si>
  <si>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</si>
  <si>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</si>
  <si>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</si>
  <si>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</si>
  <si>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</si>
  <si>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</si>
  <si>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</si>
  <si>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</si>
  <si>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</si>
  <si>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</si>
  <si>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</si>
  <si>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</si>
  <si>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</si>
  <si>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</si>
  <si>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</si>
  <si>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</si>
  <si>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</si>
  <si>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</si>
  <si>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</si>
  <si>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</si>
  <si>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</si>
  <si>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</si>
  <si>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</si>
  <si>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</si>
  <si>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</si>
  <si>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</si>
  <si>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</si>
  <si>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</si>
  <si>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</si>
  <si>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</si>
  <si>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</si>
  <si>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</si>
  <si>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</si>
  <si>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</si>
  <si>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</si>
  <si>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</si>
  <si>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</si>
  <si>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</si>
  <si>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</si>
  <si>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</si>
  <si>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</si>
  <si>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</si>
  <si>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</si>
  <si>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</si>
  <si>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</si>
  <si>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</si>
  <si>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</si>
  <si>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</si>
  <si>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</si>
  <si>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</si>
  <si>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</si>
  <si>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</si>
  <si>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</si>
  <si>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</si>
  <si>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</si>
  <si>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</si>
  <si>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</si>
  <si>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</si>
  <si>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</si>
  <si>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</si>
  <si>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 DE FERRAGENS PARA PORTA DE VIDRO TEMPERADO, EM ZAMAC CROMADO, CONTEMPLANDO: DOBRADICA INF.; DOBRADICA SUP.; PIVO PARA DOBRADICA INF.; PIVO PARA DOBRADICA SUP.; FECHADURA CENTRAL EM ZAMC CROMADO; CONTRA FECHADURA DE PRESSAO</t>
  </si>
  <si>
    <t xml:space="preserve">CJ    </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</si>
  <si>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</si>
  <si>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</si>
  <si>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</si>
  <si>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</si>
  <si>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</si>
  <si>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</si>
  <si>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</si>
  <si>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</si>
  <si>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</si>
  <si>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</si>
  <si>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</si>
  <si>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</si>
  <si>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</si>
  <si>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</si>
  <si>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</si>
  <si>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</si>
  <si>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</si>
  <si>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</si>
  <si>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</si>
  <si>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</si>
  <si>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</si>
  <si>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</si>
  <si>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</si>
  <si>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</si>
  <si>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</si>
  <si>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</si>
  <si>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</si>
  <si>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</si>
  <si>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</si>
  <si>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</si>
  <si>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</si>
  <si>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</si>
  <si>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</si>
  <si>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</si>
  <si>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</si>
  <si>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</si>
  <si>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</si>
  <si>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</si>
  <si>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</si>
  <si>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</si>
  <si>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</si>
  <si>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</si>
  <si>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</si>
  <si>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</si>
  <si>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</si>
  <si>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</si>
  <si>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</si>
  <si>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</si>
  <si>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</si>
  <si>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</si>
  <si>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</si>
  <si>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</si>
  <si>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</si>
  <si>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</si>
  <si>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</si>
  <si>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</si>
  <si>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</si>
  <si>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</si>
  <si>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</si>
  <si>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</si>
  <si>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</si>
  <si>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</si>
  <si>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</si>
  <si>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</si>
  <si>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</si>
  <si>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</si>
  <si>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</si>
  <si>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</si>
  <si>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</si>
  <si>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</si>
  <si>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</si>
  <si>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</si>
  <si>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</si>
  <si>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</si>
  <si>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</si>
  <si>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</si>
  <si>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</si>
  <si>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</si>
  <si>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</si>
  <si>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</si>
  <si>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</si>
  <si>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</si>
  <si>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</si>
  <si>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</si>
  <si>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</si>
  <si>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</si>
  <si>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</si>
  <si>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</si>
  <si>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</si>
  <si>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</si>
  <si>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</si>
  <si>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</si>
  <si>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</si>
  <si>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</si>
  <si>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</si>
  <si>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</si>
  <si>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</si>
  <si>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</si>
  <si>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</si>
  <si>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</si>
  <si>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</si>
  <si>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</si>
  <si>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</si>
  <si>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</si>
  <si>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</si>
  <si>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</si>
  <si>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</si>
  <si>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</si>
  <si>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</si>
  <si>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</si>
  <si>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</si>
  <si>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</si>
  <si>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</si>
  <si>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</si>
  <si>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</si>
  <si>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</si>
  <si>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</si>
  <si>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</si>
  <si>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</si>
  <si>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</si>
  <si>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</si>
  <si>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</si>
  <si>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</si>
  <si>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</si>
  <si>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</si>
  <si>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</si>
  <si>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</si>
  <si>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</si>
  <si>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</si>
  <si>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</si>
  <si>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</si>
  <si>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</si>
  <si>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</si>
  <si>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</si>
  <si>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</si>
  <si>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</si>
  <si>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</si>
  <si>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</si>
  <si>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</si>
  <si>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</si>
  <si>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</si>
  <si>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</si>
  <si>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</si>
  <si>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</si>
  <si>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</si>
  <si>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</si>
  <si>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</si>
  <si>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</si>
  <si>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</si>
  <si>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</si>
  <si>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</si>
  <si>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</si>
  <si>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</si>
  <si>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</si>
  <si>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</si>
  <si>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</si>
  <si>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</si>
  <si>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</si>
  <si>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</si>
  <si>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</si>
  <si>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</si>
  <si>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</si>
  <si>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</si>
  <si>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</si>
  <si>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</si>
  <si>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</si>
  <si>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</si>
  <si>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</si>
  <si>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</si>
  <si>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</si>
  <si>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</si>
  <si>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</si>
  <si>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</si>
  <si>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</si>
  <si>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</si>
  <si>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</si>
  <si>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</si>
  <si>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</si>
  <si>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</si>
  <si>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</si>
  <si>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</si>
  <si>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</si>
  <si>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</si>
  <si>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</si>
  <si>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</si>
  <si>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</si>
  <si>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</si>
  <si>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</si>
  <si>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</si>
  <si>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</si>
  <si>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</si>
  <si>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</si>
  <si>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</si>
  <si>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</si>
  <si>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</si>
  <si>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</si>
  <si>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</si>
  <si>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</si>
  <si>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</si>
  <si>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</si>
  <si>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</si>
  <si>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</si>
  <si>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</si>
  <si>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</si>
  <si>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</si>
  <si>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</si>
  <si>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</si>
  <si>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</si>
  <si>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</si>
  <si>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</si>
  <si>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</si>
  <si>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</si>
  <si>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</si>
  <si>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</si>
  <si>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</si>
  <si>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</si>
  <si>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</si>
  <si>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</si>
  <si>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</si>
  <si>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</si>
  <si>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</si>
  <si>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</si>
  <si>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</si>
  <si>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</si>
  <si>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</si>
  <si>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</si>
  <si>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</si>
  <si>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</si>
  <si>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</si>
  <si>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</si>
  <si>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</si>
  <si>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</si>
  <si>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</si>
  <si>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</si>
  <si>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</si>
  <si>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</si>
  <si>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</si>
  <si>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</si>
  <si>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</si>
  <si>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</si>
  <si>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</si>
  <si>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</si>
  <si>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</si>
  <si>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</si>
  <si>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</si>
  <si>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</si>
  <si>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</si>
  <si>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</si>
  <si>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</si>
  <si>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</si>
  <si>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</si>
  <si>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</si>
  <si>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</si>
  <si>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</si>
  <si>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</si>
  <si>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</si>
  <si>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</si>
  <si>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</si>
  <si>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</si>
  <si>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</si>
  <si>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</si>
  <si>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</si>
  <si>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</si>
  <si>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</si>
  <si>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</si>
  <si>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</si>
  <si>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</si>
  <si>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</si>
  <si>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</si>
  <si>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</si>
  <si>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</si>
  <si>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</si>
  <si>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</si>
  <si>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</si>
  <si>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</si>
  <si>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</si>
  <si>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</si>
  <si>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</si>
  <si>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</si>
  <si>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</si>
  <si>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</si>
  <si>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</si>
  <si>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</si>
  <si>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</si>
  <si>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</si>
  <si>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</si>
  <si>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</si>
  <si>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</si>
  <si>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</si>
  <si>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</si>
  <si>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</si>
  <si>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</si>
  <si>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</si>
  <si>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</si>
  <si>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</si>
  <si>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</si>
  <si>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</si>
  <si>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</si>
  <si>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</si>
  <si>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</si>
  <si>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</si>
  <si>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</si>
  <si>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</si>
  <si>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</si>
  <si>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</si>
  <si>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</si>
  <si>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</si>
  <si>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</si>
  <si>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</si>
  <si>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</si>
  <si>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</si>
  <si>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</si>
  <si>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</si>
  <si>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</si>
  <si>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</si>
  <si>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</si>
  <si>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</si>
  <si>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</si>
  <si>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</si>
  <si>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</si>
  <si>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</si>
  <si>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</si>
  <si>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</si>
  <si>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</si>
  <si>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</si>
  <si>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</si>
  <si>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</si>
  <si>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</si>
  <si>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</si>
  <si>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</si>
  <si>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</si>
  <si>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</si>
  <si>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</si>
  <si>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</si>
  <si>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</si>
  <si>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</si>
  <si>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</si>
  <si>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</si>
  <si>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</si>
  <si>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</si>
  <si>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</si>
  <si>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</si>
  <si>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</si>
  <si>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</si>
  <si>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</si>
  <si>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</si>
  <si>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</si>
  <si>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</si>
  <si>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</si>
  <si>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</si>
  <si>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</si>
  <si>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</si>
  <si>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</si>
  <si>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</si>
  <si>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</si>
  <si>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</si>
  <si>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</si>
  <si>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</si>
  <si>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</si>
  <si>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</si>
  <si>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</si>
  <si>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</si>
  <si>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</si>
  <si>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</si>
  <si>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</si>
  <si>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</si>
  <si>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</si>
  <si>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</si>
  <si>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</si>
  <si>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</si>
  <si>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</si>
  <si>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</si>
  <si>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</si>
  <si>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</si>
  <si>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</si>
  <si>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</si>
  <si>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</si>
  <si>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</si>
  <si>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</si>
  <si>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</si>
  <si>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</si>
  <si>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</si>
  <si>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</si>
  <si>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</si>
  <si>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</si>
  <si>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</si>
  <si>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</si>
  <si>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</si>
  <si>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</si>
  <si>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</si>
  <si>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</si>
  <si>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</si>
  <si>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</si>
  <si>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</si>
  <si>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</si>
  <si>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</si>
  <si>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</si>
  <si>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</si>
  <si>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</si>
  <si>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</si>
  <si>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</si>
  <si>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</si>
  <si>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</si>
  <si>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</si>
  <si>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</si>
  <si>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</si>
  <si>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</si>
  <si>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</si>
  <si>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</si>
  <si>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</si>
  <si>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</si>
  <si>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</si>
  <si>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</si>
  <si>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</si>
  <si>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</si>
  <si>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</si>
  <si>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</si>
  <si>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</si>
  <si>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</si>
  <si>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</si>
  <si>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</si>
  <si>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</si>
  <si>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</si>
  <si>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</si>
  <si>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</si>
  <si>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</si>
  <si>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</si>
  <si>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</si>
  <si>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</si>
  <si>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</si>
  <si>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</si>
  <si>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</si>
  <si>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</si>
  <si>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</si>
  <si>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</si>
  <si>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</si>
  <si>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</si>
  <si>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</si>
  <si>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</si>
  <si>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 CHUVEIRO METALICO, DE PAREDE, ARTICULAVEL, COM BRACO/CANO, SEM DESVIADOR</t>
  </si>
  <si>
    <t>DUCHA / CHUVEIRO METALICO, DE PAREDE, ARTICULAVEL, COM DESVIADOR E DUCHA MANUAL</t>
  </si>
  <si>
    <t>DUCHA / CHUVEIRO PLASTICO SIMPLES, 5 '', BRANCO, PARA ACOPLAR EM HASTE 1/2 ", AGUA FRIA</t>
  </si>
  <si>
    <t>DUCHA HIGIENICA PLASTICA COM REGISTRO METALICO 1/2 "</t>
  </si>
  <si>
    <t>DUMPER COM CAPACIDADE DE CARGA DE 1700 KG, PARTIDA ELETRICA, MOTOR DIESEL COM POTENCIA DE 16 CV</t>
  </si>
  <si>
    <t>ELEMENTO VAZADO CERAMICO DIAGONAL (TIPO FLOR/QUADRADO/XIS) 25 X 18 X 7 CM</t>
  </si>
  <si>
    <t>ELEMENTO VAZADO CERAMICO QUADRADO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</si>
  <si>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</si>
  <si>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</si>
  <si>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</si>
  <si>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</si>
  <si>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</si>
  <si>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</si>
  <si>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</si>
  <si>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</si>
  <si>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</si>
  <si>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</si>
  <si>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</si>
  <si>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</si>
  <si>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</si>
  <si>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</si>
  <si>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</si>
  <si>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</si>
  <si>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</si>
  <si>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</si>
  <si>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</si>
  <si>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</si>
  <si>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</si>
  <si>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</si>
  <si>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</si>
  <si>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</si>
  <si>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</si>
  <si>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</si>
  <si>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</si>
  <si>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</si>
  <si>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</si>
  <si>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</si>
  <si>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</si>
  <si>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</si>
  <si>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</si>
  <si>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</si>
  <si>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</si>
  <si>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</si>
  <si>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</si>
  <si>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</si>
  <si>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</si>
  <si>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</si>
  <si>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</si>
  <si>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</si>
  <si>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</si>
  <si>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</si>
  <si>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</si>
  <si>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</si>
  <si>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</si>
  <si>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</si>
  <si>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</si>
  <si>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</si>
  <si>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</si>
  <si>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</si>
  <si>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</si>
  <si>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</si>
  <si>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</si>
  <si>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</si>
  <si>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</si>
  <si>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</si>
  <si>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</si>
  <si>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</si>
  <si>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</si>
  <si>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</si>
  <si>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</si>
  <si>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</si>
  <si>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</si>
  <si>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</si>
  <si>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</si>
  <si>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</si>
  <si>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</si>
  <si>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</si>
  <si>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</si>
  <si>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</si>
  <si>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</si>
  <si>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</si>
  <si>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</si>
  <si>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</si>
  <si>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</si>
  <si>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</si>
  <si>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</si>
  <si>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</si>
  <si>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</si>
  <si>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</si>
  <si>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</si>
  <si>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</si>
  <si>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ENDURECEDOR MINERAL DE BASE CIMENTICIA PARA PISO DE CONCRETO</t>
  </si>
  <si>
    <t>ENERGIA ELETRICA ATE 2000 KWH INDUSTRIAL, SEM DEMANDA</t>
  </si>
  <si>
    <t xml:space="preserve">KW/H  </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</si>
  <si>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</si>
  <si>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</si>
  <si>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</si>
  <si>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</si>
  <si>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</si>
  <si>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</si>
  <si>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</si>
  <si>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</si>
  <si>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</si>
  <si>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</si>
  <si>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</si>
  <si>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</si>
  <si>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</si>
  <si>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</si>
  <si>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</si>
  <si>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</si>
  <si>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</si>
  <si>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</si>
  <si>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</si>
  <si>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</si>
  <si>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</si>
  <si>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</si>
  <si>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</si>
  <si>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</si>
  <si>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</si>
  <si>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</si>
  <si>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</si>
  <si>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</si>
  <si>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</si>
  <si>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</si>
  <si>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</si>
  <si>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</si>
  <si>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</si>
  <si>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</si>
  <si>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</si>
  <si>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</si>
  <si>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</si>
  <si>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</si>
  <si>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</si>
  <si>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</si>
  <si>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</si>
  <si>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</si>
  <si>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</si>
  <si>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</si>
  <si>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</si>
  <si>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</si>
  <si>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</si>
  <si>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</si>
  <si>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</si>
  <si>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</si>
  <si>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</si>
  <si>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</si>
  <si>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</si>
  <si>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</si>
  <si>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</si>
  <si>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</si>
  <si>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</si>
  <si>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</si>
  <si>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</si>
  <si>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</si>
  <si>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</si>
  <si>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</si>
  <si>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</si>
  <si>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</si>
  <si>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</si>
  <si>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</si>
  <si>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</si>
  <si>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</si>
  <si>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</si>
  <si>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</si>
  <si>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</si>
  <si>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</si>
  <si>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</si>
  <si>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</si>
  <si>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</si>
  <si>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</si>
  <si>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</si>
  <si>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</si>
  <si>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</si>
  <si>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</si>
  <si>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</si>
  <si>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</si>
  <si>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</si>
  <si>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</si>
  <si>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</si>
  <si>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</si>
  <si>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</si>
  <si>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</si>
  <si>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</si>
  <si>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</si>
  <si>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</si>
  <si>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</si>
  <si>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</si>
  <si>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</si>
  <si>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</si>
  <si>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</si>
  <si>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</si>
  <si>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</si>
  <si>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</si>
  <si>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</si>
  <si>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</si>
  <si>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</si>
  <si>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</si>
  <si>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</si>
  <si>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</si>
  <si>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</si>
  <si>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</si>
  <si>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</si>
  <si>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</si>
  <si>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</si>
  <si>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</si>
  <si>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</si>
  <si>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</si>
  <si>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</si>
  <si>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</si>
  <si>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</si>
  <si>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</si>
  <si>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</si>
  <si>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</si>
  <si>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</si>
  <si>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</si>
  <si>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</si>
  <si>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</si>
  <si>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</si>
  <si>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</si>
  <si>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</si>
  <si>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</si>
  <si>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</si>
  <si>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</si>
  <si>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</si>
  <si>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</si>
  <si>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</si>
  <si>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</si>
  <si>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</si>
  <si>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</si>
  <si>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</si>
  <si>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SEGURANCA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</si>
  <si>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</si>
  <si>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</si>
  <si>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</si>
  <si>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</si>
  <si>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</si>
  <si>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</si>
  <si>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</si>
  <si>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</si>
  <si>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</si>
  <si>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</si>
  <si>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</si>
  <si>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</si>
  <si>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</si>
  <si>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</si>
  <si>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</si>
  <si>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</si>
  <si>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</si>
  <si>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</si>
  <si>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</si>
  <si>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</si>
  <si>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</si>
  <si>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</si>
  <si>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</si>
  <si>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</si>
  <si>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</si>
  <si>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</si>
  <si>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</si>
  <si>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</si>
  <si>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</si>
  <si>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</si>
  <si>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</si>
  <si>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</si>
  <si>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</si>
  <si>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</si>
  <si>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</si>
  <si>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</si>
  <si>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</si>
  <si>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</si>
  <si>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</si>
  <si>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</si>
  <si>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</si>
  <si>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</si>
  <si>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</si>
  <si>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</si>
  <si>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</si>
  <si>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</si>
  <si>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</si>
  <si>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</si>
  <si>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</si>
  <si>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</si>
  <si>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</si>
  <si>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</si>
  <si>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</si>
  <si>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</si>
  <si>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</si>
  <si>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</si>
  <si>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</si>
  <si>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</si>
  <si>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</si>
  <si>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</si>
  <si>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</si>
  <si>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</si>
  <si>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</si>
  <si>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</si>
  <si>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</si>
  <si>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</si>
  <si>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</si>
  <si>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</si>
  <si>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</si>
  <si>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</si>
  <si>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 xml:space="preserve">CENTO </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</si>
  <si>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</si>
  <si>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</si>
  <si>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</si>
  <si>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</si>
  <si>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</si>
  <si>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</si>
  <si>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</si>
  <si>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</si>
  <si>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</si>
  <si>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</si>
  <si>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</si>
  <si>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</si>
  <si>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</si>
  <si>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</si>
  <si>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</si>
  <si>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</si>
  <si>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</si>
  <si>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</si>
  <si>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</si>
  <si>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</si>
  <si>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</si>
  <si>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</si>
  <si>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</si>
  <si>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</si>
  <si>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</si>
  <si>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</si>
  <si>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</si>
  <si>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</si>
  <si>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</si>
  <si>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</si>
  <si>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</si>
  <si>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</si>
  <si>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</si>
  <si>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</si>
  <si>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</si>
  <si>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</si>
  <si>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</si>
  <si>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</si>
  <si>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</si>
  <si>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</si>
  <si>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</si>
  <si>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</si>
  <si>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</si>
  <si>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</si>
  <si>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</si>
  <si>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</si>
  <si>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</si>
  <si>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</si>
  <si>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</si>
  <si>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</si>
  <si>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</si>
  <si>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</si>
  <si>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</si>
  <si>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</si>
  <si>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</si>
  <si>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</si>
  <si>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</si>
  <si>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</si>
  <si>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</si>
  <si>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</si>
  <si>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</si>
  <si>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</si>
  <si>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</si>
  <si>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</si>
  <si>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</si>
  <si>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</si>
  <si>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</si>
  <si>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</si>
  <si>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</si>
  <si>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</si>
  <si>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</si>
  <si>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</si>
  <si>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</si>
  <si>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</si>
  <si>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</si>
  <si>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</si>
  <si>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</si>
  <si>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</si>
  <si>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</si>
  <si>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</si>
  <si>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</si>
  <si>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</si>
  <si>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</si>
  <si>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</si>
  <si>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</si>
  <si>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</si>
  <si>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</si>
  <si>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</si>
  <si>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</si>
  <si>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</si>
  <si>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</si>
  <si>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</si>
  <si>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</si>
  <si>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</si>
  <si>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</si>
  <si>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</si>
  <si>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</si>
  <si>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</si>
  <si>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</si>
  <si>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</si>
  <si>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</si>
  <si>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</si>
  <si>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</si>
  <si>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</si>
  <si>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</si>
  <si>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</si>
  <si>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</si>
  <si>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</si>
  <si>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</si>
  <si>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</si>
  <si>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</si>
  <si>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</si>
  <si>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</si>
  <si>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</si>
  <si>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</si>
  <si>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</si>
  <si>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</si>
  <si>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</si>
  <si>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</si>
  <si>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</si>
  <si>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</si>
  <si>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</si>
  <si>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</si>
  <si>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</si>
  <si>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</si>
  <si>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</si>
  <si>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</si>
  <si>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</si>
  <si>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</si>
  <si>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</si>
  <si>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</si>
  <si>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</si>
  <si>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</si>
  <si>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</si>
  <si>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</si>
  <si>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</si>
  <si>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</si>
  <si>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</si>
  <si>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</si>
  <si>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</si>
  <si>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</si>
  <si>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</si>
  <si>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</si>
  <si>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</si>
  <si>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</si>
  <si>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</si>
  <si>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</si>
  <si>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FIXA, EM PVC BRANCA, QUADRADA, 150 X 150 MM, PARA RALOS E CAIXAS</t>
  </si>
  <si>
    <t>GRELHA FIXA, PVC CROMADA, REDONDA, 150 MM, PARA RALOS E CAIXAS</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</si>
  <si>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</si>
  <si>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</si>
  <si>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</si>
  <si>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</si>
  <si>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</si>
  <si>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</si>
  <si>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</si>
  <si>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</si>
  <si>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</si>
  <si>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</si>
  <si>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</si>
  <si>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</si>
  <si>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</si>
  <si>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</si>
  <si>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</si>
  <si>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</si>
  <si>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</si>
  <si>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</si>
  <si>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</si>
  <si>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</si>
  <si>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</si>
  <si>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</si>
  <si>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</si>
  <si>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</si>
  <si>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</si>
  <si>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</si>
  <si>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</si>
  <si>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GUARNICAO/ALIZAR/VISTA, E = *1,3* CM, L = *5,0* CM HASTE REGULAVEL = *35* MM, EM MDF/PVC WOOD/ POLIESTIRENO OU MADEIRA LAMINADA, PRIMER BRANCO (JOGO PARA 1 FACE)</t>
  </si>
  <si>
    <t>GUARNICAO/ALIZAR/VISTA, E = *1,3* CM, L = *7,0* CM, EM POLIESTIRENO, BRANCO (JOGO PARA 1 FACE)</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</si>
  <si>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</si>
  <si>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</si>
  <si>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</si>
  <si>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</si>
  <si>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</si>
  <si>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</si>
  <si>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</si>
  <si>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</si>
  <si>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</si>
  <si>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</si>
  <si>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</si>
  <si>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</si>
  <si>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</si>
  <si>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</si>
  <si>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</si>
  <si>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</si>
  <si>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</si>
  <si>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</si>
  <si>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</si>
  <si>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</si>
  <si>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</si>
  <si>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</si>
  <si>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</si>
  <si>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</si>
  <si>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</si>
  <si>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</si>
  <si>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</si>
  <si>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</si>
  <si>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</si>
  <si>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</si>
  <si>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</si>
  <si>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</si>
  <si>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</si>
  <si>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</si>
  <si>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</si>
  <si>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</si>
  <si>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</si>
  <si>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</si>
  <si>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</si>
  <si>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</si>
  <si>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</si>
  <si>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</si>
  <si>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</si>
  <si>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</si>
  <si>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</si>
  <si>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</si>
  <si>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</si>
  <si>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</si>
  <si>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</si>
  <si>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</si>
  <si>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</si>
  <si>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</si>
  <si>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</si>
  <si>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</si>
  <si>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</si>
  <si>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</si>
  <si>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</si>
  <si>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</si>
  <si>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</si>
  <si>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</si>
  <si>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</si>
  <si>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</si>
  <si>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</si>
  <si>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</si>
  <si>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</si>
  <si>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</si>
  <si>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</si>
  <si>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</si>
  <si>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</si>
  <si>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</si>
  <si>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</si>
  <si>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</si>
  <si>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</si>
  <si>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</si>
  <si>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</si>
  <si>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</si>
  <si>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80 X 60 CM (A X L), ACABAMENTO ACET OU BRILHANTE,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</si>
  <si>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</si>
  <si>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</si>
  <si>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</si>
  <si>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</si>
  <si>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</si>
  <si>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</si>
  <si>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</si>
  <si>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</si>
  <si>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</si>
  <si>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</si>
  <si>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200 CM, 4 FLS,  BANDEIRA COM BASCULA,  ACABAMENTO ACET OU BRILHANTE, BATENTE/REQUADRO DE 6 A 14 CM, COM VIDRO, SEM GUARNICAO/ALIZAR</t>
  </si>
  <si>
    <t>JANELA DE CORRER EM ALUMINIO, 120 X 150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</si>
  <si>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</si>
  <si>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</si>
  <si>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</si>
  <si>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</si>
  <si>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</si>
  <si>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</si>
  <si>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</si>
  <si>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</si>
  <si>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</si>
  <si>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</si>
  <si>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COM VISITA, PVC SERIE R, 90 GRAUS, 100 X 75 MM, PARA ESGOTO OU AGUAS PLUVIAIS PREDIAIS</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</si>
  <si>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</si>
  <si>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</si>
  <si>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</si>
  <si>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</si>
  <si>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</si>
  <si>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</si>
  <si>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</si>
  <si>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</si>
  <si>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</si>
  <si>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</si>
  <si>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</si>
  <si>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</si>
  <si>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</si>
  <si>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</si>
  <si>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</si>
  <si>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</si>
  <si>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</si>
  <si>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</si>
  <si>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</si>
  <si>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</si>
  <si>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</si>
  <si>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</si>
  <si>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</si>
  <si>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</si>
  <si>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</si>
  <si>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</si>
  <si>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</si>
  <si>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</si>
  <si>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</si>
  <si>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</si>
  <si>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</si>
  <si>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</si>
  <si>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</si>
  <si>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</si>
  <si>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</si>
  <si>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</si>
  <si>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</si>
  <si>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</si>
  <si>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</si>
  <si>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</si>
  <si>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</si>
  <si>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</si>
  <si>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</si>
  <si>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</si>
  <si>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</si>
  <si>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</si>
  <si>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</si>
  <si>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</si>
  <si>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</si>
  <si>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</si>
  <si>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</si>
  <si>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</si>
  <si>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</si>
  <si>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</si>
  <si>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</si>
  <si>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</si>
  <si>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</si>
  <si>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</si>
  <si>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</si>
  <si>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</si>
  <si>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</si>
  <si>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</si>
  <si>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</si>
  <si>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</si>
  <si>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</si>
  <si>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</si>
  <si>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</si>
  <si>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</si>
  <si>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</si>
  <si>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</si>
  <si>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</si>
  <si>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</si>
  <si>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</si>
  <si>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</si>
  <si>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</si>
  <si>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</si>
  <si>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</si>
  <si>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</si>
  <si>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</si>
  <si>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</si>
  <si>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</si>
  <si>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</si>
  <si>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</si>
  <si>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</si>
  <si>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</si>
  <si>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</si>
  <si>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</si>
  <si>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</si>
  <si>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</si>
  <si>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</si>
  <si>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</si>
  <si>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</si>
  <si>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</si>
  <si>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</si>
  <si>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</si>
  <si>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</si>
  <si>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</si>
  <si>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</si>
  <si>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</si>
  <si>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</si>
  <si>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</si>
  <si>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</si>
  <si>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</si>
  <si>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</si>
  <si>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</si>
  <si>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</si>
  <si>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</si>
  <si>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</si>
  <si>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</si>
  <si>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</si>
  <si>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</si>
  <si>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</si>
  <si>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</si>
  <si>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</si>
  <si>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</si>
  <si>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</si>
  <si>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</si>
  <si>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</si>
  <si>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</si>
  <si>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</si>
  <si>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</si>
  <si>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</si>
  <si>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</si>
  <si>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</si>
  <si>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</si>
  <si>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</si>
  <si>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</si>
  <si>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</si>
  <si>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</si>
  <si>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</si>
  <si>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</si>
  <si>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</si>
  <si>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</si>
  <si>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</si>
  <si>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</si>
  <si>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</si>
  <si>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</si>
  <si>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</si>
  <si>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</si>
  <si>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</si>
  <si>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</si>
  <si>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</si>
  <si>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</si>
  <si>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</si>
  <si>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</si>
  <si>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</si>
  <si>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</si>
  <si>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</si>
  <si>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</si>
  <si>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</si>
  <si>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</si>
  <si>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OU AGUAS PLUVIAIS PREDIAIS</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</si>
  <si>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</si>
  <si>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</si>
  <si>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</si>
  <si>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</si>
  <si>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</si>
  <si>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</si>
  <si>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</si>
  <si>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</si>
  <si>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</si>
  <si>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</si>
  <si>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</si>
  <si>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</si>
  <si>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</si>
  <si>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</si>
  <si>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</si>
  <si>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</si>
  <si>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</si>
  <si>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</si>
  <si>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</si>
  <si>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</si>
  <si>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</si>
  <si>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</si>
  <si>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</si>
  <si>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</si>
  <si>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</si>
  <si>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</si>
  <si>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</si>
  <si>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</si>
  <si>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</si>
  <si>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</si>
  <si>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</si>
  <si>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</si>
  <si>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</si>
  <si>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</si>
  <si>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</si>
  <si>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</si>
  <si>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</si>
  <si>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</si>
  <si>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</si>
  <si>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</si>
  <si>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</si>
  <si>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</si>
  <si>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</si>
  <si>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</si>
  <si>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</si>
  <si>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</si>
  <si>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</si>
  <si>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</si>
  <si>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</si>
  <si>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</si>
  <si>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</si>
  <si>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</si>
  <si>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</si>
  <si>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</si>
  <si>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</si>
  <si>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</si>
  <si>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</si>
  <si>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</si>
  <si>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</si>
  <si>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</si>
  <si>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</si>
  <si>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</si>
  <si>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</si>
  <si>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</si>
  <si>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</si>
  <si>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</si>
  <si>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</si>
  <si>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</si>
  <si>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</si>
  <si>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</si>
  <si>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</si>
  <si>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</si>
  <si>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</si>
  <si>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</si>
  <si>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</si>
  <si>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</si>
  <si>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</si>
  <si>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</si>
  <si>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</si>
  <si>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</si>
  <si>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</si>
  <si>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</si>
  <si>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</si>
  <si>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</si>
  <si>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</si>
  <si>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</si>
  <si>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</si>
  <si>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</si>
  <si>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</si>
  <si>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</si>
  <si>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</si>
  <si>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</si>
  <si>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</si>
  <si>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</si>
  <si>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</si>
  <si>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</si>
  <si>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</si>
  <si>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</si>
  <si>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</si>
  <si>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</si>
  <si>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</si>
  <si>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</si>
  <si>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</si>
  <si>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</si>
  <si>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</si>
  <si>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</si>
  <si>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</si>
  <si>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</si>
  <si>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</si>
  <si>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</si>
  <si>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</si>
  <si>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</si>
  <si>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</si>
  <si>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</si>
  <si>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</si>
  <si>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</si>
  <si>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</si>
  <si>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</si>
  <si>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</si>
  <si>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</si>
  <si>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</si>
  <si>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</si>
  <si>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</si>
  <si>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</si>
  <si>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</si>
  <si>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</si>
  <si>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</si>
  <si>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</si>
  <si>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</si>
  <si>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LEITURISTA OU CADASTRISTA DE REDES DE AGUA E ESGOTO</t>
  </si>
  <si>
    <t>LEITURISTA OU CADASTRISTA DE REDES DE AGUA E ESGOTO (MENSALISTA)</t>
  </si>
  <si>
    <t>LETRA ACO INOX (AISI 304), CHAPA NUM. 22, RECORTADO, H= 20 CM (SEM RELEVO)</t>
  </si>
  <si>
    <t>LEVANTADOR DE JANELA GUILHOTINA, EM LATAO CROMADO</t>
  </si>
  <si>
    <t>LIMPA VIDROS COM PULVERIZADOR</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</si>
  <si>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</si>
  <si>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</si>
  <si>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</si>
  <si>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</si>
  <si>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</si>
  <si>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</si>
  <si>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</si>
  <si>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</si>
  <si>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</si>
  <si>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</si>
  <si>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</si>
  <si>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</si>
  <si>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M2XMES</t>
  </si>
  <si>
    <t>LOCACAO DE ANDAIME METALICO TUBULAR DE ENCAIXE, TIPO DE TORRE, COM LARGURA DE 1 ATE 1,5 M E ALTURA DE *1,00* M (INCLUSO SAPATAS FIXAS OU RODIZIOS)</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</si>
  <si>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</si>
  <si>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</si>
  <si>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</si>
  <si>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</si>
  <si>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</si>
  <si>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</si>
  <si>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</si>
  <si>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</si>
  <si>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</si>
  <si>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</si>
  <si>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</si>
  <si>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</si>
  <si>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</si>
  <si>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</si>
  <si>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</si>
  <si>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</si>
  <si>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</si>
  <si>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</si>
  <si>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</si>
  <si>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</si>
  <si>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</si>
  <si>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</si>
  <si>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</si>
  <si>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</si>
  <si>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</si>
  <si>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</si>
  <si>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</si>
  <si>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</si>
  <si>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</si>
  <si>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</si>
  <si>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</si>
  <si>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</si>
  <si>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</si>
  <si>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</si>
  <si>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</si>
  <si>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</si>
  <si>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</si>
  <si>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</si>
  <si>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</si>
  <si>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</si>
  <si>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</si>
  <si>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</si>
  <si>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</si>
  <si>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</si>
  <si>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</si>
  <si>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</si>
  <si>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</si>
  <si>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</si>
  <si>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</si>
  <si>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</si>
  <si>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</si>
  <si>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</si>
  <si>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</si>
  <si>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</si>
  <si>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</si>
  <si>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</si>
  <si>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</si>
  <si>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</si>
  <si>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</si>
  <si>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</si>
  <si>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</si>
  <si>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</si>
  <si>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</si>
  <si>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</si>
  <si>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</si>
  <si>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</si>
  <si>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</si>
  <si>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</si>
  <si>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</si>
  <si>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</si>
  <si>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</si>
  <si>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</si>
  <si>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</si>
  <si>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</si>
  <si>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</si>
  <si>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</si>
  <si>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</si>
  <si>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</si>
  <si>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</si>
  <si>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</si>
  <si>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</si>
  <si>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</si>
  <si>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</si>
  <si>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</si>
  <si>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</si>
  <si>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</si>
  <si>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</si>
  <si>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</si>
  <si>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</si>
  <si>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</si>
  <si>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</si>
  <si>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</si>
  <si>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</si>
  <si>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</si>
  <si>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</si>
  <si>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</si>
  <si>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</si>
  <si>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</si>
  <si>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</si>
  <si>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</si>
  <si>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</si>
  <si>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</si>
  <si>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</si>
  <si>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</si>
  <si>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</si>
  <si>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</si>
  <si>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</si>
  <si>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</si>
  <si>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</si>
  <si>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</si>
  <si>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</si>
  <si>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</si>
  <si>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</si>
  <si>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 100 MM, PARA ESGOTO OU AGUAS PLUVIAIS PREDIAIS</t>
  </si>
  <si>
    <t>LUVA DE CORRER, PVC SERIE R, 150 MM, PARA ESGOTO OU AGUAS PLUVIAIS PREDIAIS</t>
  </si>
  <si>
    <t>LUVA DE CORRER, PVC SERIE R, 75 MM, PARA ESGOTO OU AGUAS PLUVIAIS PREDIAIS</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</si>
  <si>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</si>
  <si>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</si>
  <si>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</si>
  <si>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</si>
  <si>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</si>
  <si>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</si>
  <si>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</si>
  <si>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</si>
  <si>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</si>
  <si>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</si>
  <si>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</si>
  <si>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</si>
  <si>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</si>
  <si>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</si>
  <si>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</si>
  <si>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</si>
  <si>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</si>
  <si>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</si>
  <si>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</si>
  <si>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</si>
  <si>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</si>
  <si>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</si>
  <si>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</si>
  <si>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</si>
  <si>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</si>
  <si>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</si>
  <si>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</si>
  <si>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</si>
  <si>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</si>
  <si>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</si>
  <si>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</si>
  <si>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</si>
  <si>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</si>
  <si>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</si>
  <si>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</si>
  <si>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</si>
  <si>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</si>
  <si>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</si>
  <si>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</si>
  <si>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</si>
  <si>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</si>
  <si>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</si>
  <si>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</si>
  <si>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</si>
  <si>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</si>
  <si>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</si>
  <si>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</si>
  <si>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</si>
  <si>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</si>
  <si>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</si>
  <si>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</si>
  <si>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</si>
  <si>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</si>
  <si>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</si>
  <si>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</si>
  <si>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</si>
  <si>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</si>
  <si>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</si>
  <si>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</si>
  <si>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</si>
  <si>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</si>
  <si>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</si>
  <si>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</si>
  <si>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</si>
  <si>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</si>
  <si>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</si>
  <si>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</si>
  <si>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</si>
  <si>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</si>
  <si>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</si>
  <si>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</si>
  <si>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</si>
  <si>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</si>
  <si>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</si>
  <si>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</si>
  <si>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</si>
  <si>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</si>
  <si>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</si>
  <si>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</si>
  <si>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</si>
  <si>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</si>
  <si>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</si>
  <si>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</si>
  <si>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</si>
  <si>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</si>
  <si>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</si>
  <si>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</si>
  <si>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</si>
  <si>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</si>
  <si>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</si>
  <si>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</si>
  <si>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</si>
  <si>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</si>
  <si>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</si>
  <si>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</si>
  <si>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</si>
  <si>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</si>
  <si>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</si>
  <si>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</si>
  <si>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</si>
  <si>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</si>
  <si>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</si>
  <si>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</si>
  <si>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</si>
  <si>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</si>
  <si>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</si>
  <si>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</si>
  <si>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</si>
  <si>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</si>
  <si>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</si>
  <si>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</si>
  <si>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</si>
  <si>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</si>
  <si>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</si>
  <si>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</si>
  <si>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</si>
  <si>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</si>
  <si>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</si>
  <si>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</si>
  <si>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</si>
  <si>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</si>
  <si>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</si>
  <si>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</si>
  <si>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</si>
  <si>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</si>
  <si>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</si>
  <si>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</si>
  <si>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</si>
  <si>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</si>
  <si>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</si>
  <si>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</si>
  <si>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</si>
  <si>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</si>
  <si>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</si>
  <si>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</si>
  <si>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</si>
  <si>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</si>
  <si>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</si>
  <si>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</si>
  <si>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</si>
  <si>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</si>
  <si>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</si>
  <si>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</si>
  <si>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</si>
  <si>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</si>
  <si>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</si>
  <si>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</si>
  <si>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</si>
  <si>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</si>
  <si>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</si>
  <si>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</si>
  <si>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</si>
  <si>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</si>
  <si>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</si>
  <si>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</si>
  <si>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</si>
  <si>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</si>
  <si>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</si>
  <si>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</si>
  <si>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</si>
  <si>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</si>
  <si>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</si>
  <si>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</si>
  <si>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</si>
  <si>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</si>
  <si>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</si>
  <si>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</si>
  <si>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</si>
  <si>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</si>
  <si>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</si>
  <si>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</si>
  <si>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</si>
  <si>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</si>
  <si>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</si>
  <si>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</si>
  <si>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</si>
  <si>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</si>
  <si>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</si>
  <si>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</si>
  <si>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</si>
  <si>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</si>
  <si>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</si>
  <si>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</si>
  <si>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</si>
  <si>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</si>
  <si>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</si>
  <si>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</si>
  <si>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</si>
  <si>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</si>
  <si>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</si>
  <si>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</si>
  <si>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</si>
  <si>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</si>
  <si>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</si>
  <si>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</si>
  <si>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</si>
  <si>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</si>
  <si>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</si>
  <si>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</si>
  <si>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</si>
  <si>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</si>
  <si>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</si>
  <si>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</si>
  <si>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</si>
  <si>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</si>
  <si>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</si>
  <si>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</si>
  <si>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</si>
  <si>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</si>
  <si>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</si>
  <si>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</si>
  <si>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</si>
  <si>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</si>
  <si>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</si>
  <si>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</si>
  <si>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</si>
  <si>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</si>
  <si>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</si>
  <si>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</si>
  <si>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</si>
  <si>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</si>
  <si>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</si>
  <si>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</si>
  <si>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</si>
  <si>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</si>
  <si>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</si>
  <si>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</si>
  <si>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</si>
  <si>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</si>
  <si>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</si>
  <si>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</si>
  <si>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</si>
  <si>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</si>
  <si>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</si>
  <si>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</si>
  <si>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</si>
  <si>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</si>
  <si>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</si>
  <si>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</si>
  <si>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</si>
  <si>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</si>
  <si>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</si>
  <si>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</si>
  <si>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</si>
  <si>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</si>
  <si>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</si>
  <si>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</si>
  <si>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</si>
  <si>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</si>
  <si>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</si>
  <si>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</si>
  <si>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</si>
  <si>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</si>
  <si>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</si>
  <si>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</si>
  <si>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</si>
  <si>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</si>
  <si>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</si>
  <si>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</si>
  <si>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</si>
  <si>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</si>
  <si>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</si>
  <si>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</si>
  <si>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</si>
  <si>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</si>
  <si>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</si>
  <si>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</si>
  <si>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</si>
  <si>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</si>
  <si>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</si>
  <si>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</si>
  <si>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</si>
  <si>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</si>
  <si>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</si>
  <si>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</si>
  <si>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</si>
  <si>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</si>
  <si>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</si>
  <si>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</si>
  <si>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</si>
  <si>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</si>
  <si>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</si>
  <si>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</si>
  <si>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</si>
  <si>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</si>
  <si>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</si>
  <si>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</si>
  <si>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</si>
  <si>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</si>
  <si>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</si>
  <si>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</si>
  <si>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</si>
  <si>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</si>
  <si>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</si>
  <si>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</si>
  <si>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</si>
  <si>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</si>
  <si>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</si>
  <si>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</si>
  <si>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</si>
  <si>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</si>
  <si>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</si>
  <si>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</si>
  <si>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</si>
  <si>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</si>
  <si>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</si>
  <si>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</si>
  <si>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</si>
  <si>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</si>
  <si>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</si>
  <si>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</si>
  <si>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</si>
  <si>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</si>
  <si>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</si>
  <si>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</si>
  <si>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</si>
  <si>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</si>
  <si>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</si>
  <si>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</si>
  <si>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</si>
  <si>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</si>
  <si>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INDICUDUAL, SIFONADO, LOUCA BRANCA, SEM COMPLEMENTOS</t>
  </si>
  <si>
    <t>MICTORIO INDIVIDUAL ACO INOX (AISI 304), E = 0,8 MM, DE *50  X 45  X 35* (C X A X P)</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</si>
  <si>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</si>
  <si>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</si>
  <si>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</si>
  <si>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</si>
  <si>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</si>
  <si>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</si>
  <si>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</si>
  <si>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</si>
  <si>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</si>
  <si>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</si>
  <si>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</si>
  <si>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</si>
  <si>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</si>
  <si>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</si>
  <si>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</si>
  <si>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CROMADO DE MESA, BICA BAIXA, PARA LAVATORIO (REF 1875)</t>
  </si>
  <si>
    <t>MISTURADOR CROMADO DE PAREDE PARA LAVATORIO (REF 1878)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</si>
  <si>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</si>
  <si>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</si>
  <si>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</si>
  <si>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ALTA MOVEL, COM AREJADOR ARTICULADO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</si>
  <si>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</si>
  <si>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</si>
  <si>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ACABAMENTO CROMADO</t>
  </si>
  <si>
    <t>MISTURADOR, BASE PARA CHUVEIRO/BANHEIRA, 1/2 " OU 3/4 ", SOLDAVEL OU ROSCAVEL (NAO INCLUI ACABAMENTOS)</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</si>
  <si>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</si>
  <si>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</si>
  <si>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</si>
  <si>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</si>
  <si>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</si>
  <si>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</si>
  <si>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</si>
  <si>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</si>
  <si>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</si>
  <si>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</si>
  <si>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</si>
  <si>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</si>
  <si>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</si>
  <si>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</si>
  <si>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</si>
  <si>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</si>
  <si>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</si>
  <si>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</si>
  <si>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</si>
  <si>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</si>
  <si>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</si>
  <si>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</si>
  <si>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</si>
  <si>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</si>
  <si>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</si>
  <si>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</si>
  <si>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</si>
  <si>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</si>
  <si>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</si>
  <si>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</si>
  <si>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</si>
  <si>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</si>
  <si>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</si>
  <si>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</si>
  <si>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</si>
  <si>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</si>
  <si>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</si>
  <si>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</si>
  <si>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</si>
  <si>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</si>
  <si>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</si>
  <si>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</si>
  <si>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</si>
  <si>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</si>
  <si>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</si>
  <si>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</si>
  <si>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</si>
  <si>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</si>
  <si>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</si>
  <si>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</si>
  <si>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</si>
  <si>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</si>
  <si>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</si>
  <si>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</si>
  <si>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</si>
  <si>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</si>
  <si>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</si>
  <si>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</si>
  <si>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</si>
  <si>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</si>
  <si>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</si>
  <si>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</si>
  <si>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</si>
  <si>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</si>
  <si>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</si>
  <si>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</si>
  <si>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</si>
  <si>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</si>
  <si>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</si>
  <si>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</si>
  <si>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</si>
  <si>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</si>
  <si>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</si>
  <si>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</si>
  <si>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</si>
  <si>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</si>
  <si>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</si>
  <si>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</si>
  <si>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</si>
  <si>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</si>
  <si>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</si>
  <si>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</si>
  <si>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</si>
  <si>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</si>
  <si>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</si>
  <si>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</si>
  <si>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</si>
  <si>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</si>
  <si>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</si>
  <si>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</si>
  <si>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</si>
  <si>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</si>
  <si>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</si>
  <si>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</si>
  <si>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</si>
  <si>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</si>
  <si>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</si>
  <si>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</si>
  <si>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</si>
  <si>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</si>
  <si>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</si>
  <si>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</si>
  <si>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</si>
  <si>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</si>
  <si>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</si>
  <si>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</si>
  <si>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</si>
  <si>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</si>
  <si>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</si>
  <si>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</si>
  <si>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</si>
  <si>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</si>
  <si>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</si>
  <si>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</si>
  <si>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</si>
  <si>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</si>
  <si>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</si>
  <si>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</si>
  <si>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</si>
  <si>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</si>
  <si>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</si>
  <si>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</si>
  <si>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</si>
  <si>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</si>
  <si>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</si>
  <si>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</si>
  <si>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</si>
  <si>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</si>
  <si>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</si>
  <si>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</si>
  <si>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</si>
  <si>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</si>
  <si>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</si>
  <si>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</si>
  <si>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</si>
  <si>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</si>
  <si>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</si>
  <si>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</si>
  <si>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</si>
  <si>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</si>
  <si>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</si>
  <si>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</si>
  <si>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</si>
  <si>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</si>
  <si>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</si>
  <si>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</si>
  <si>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</si>
  <si>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</si>
  <si>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</si>
  <si>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</si>
  <si>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</si>
  <si>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</si>
  <si>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</si>
  <si>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</si>
  <si>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</si>
  <si>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</si>
  <si>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</si>
  <si>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</si>
  <si>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</si>
  <si>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</si>
  <si>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</si>
  <si>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</si>
  <si>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</si>
  <si>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</si>
  <si>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</si>
  <si>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</si>
  <si>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</si>
  <si>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</si>
  <si>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</si>
  <si>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</si>
  <si>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</si>
  <si>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</si>
  <si>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</si>
  <si>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</si>
  <si>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</si>
  <si>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</si>
  <si>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</si>
  <si>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</si>
  <si>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</si>
  <si>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</si>
  <si>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</si>
  <si>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</si>
  <si>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</si>
  <si>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</si>
  <si>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</si>
  <si>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</si>
  <si>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</si>
  <si>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</si>
  <si>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</si>
  <si>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</si>
  <si>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</si>
  <si>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</si>
  <si>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</si>
  <si>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</si>
  <si>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</si>
  <si>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</si>
  <si>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</si>
  <si>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</si>
  <si>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</si>
  <si>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</si>
  <si>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</si>
  <si>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</si>
  <si>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</si>
  <si>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</si>
  <si>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</si>
  <si>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</si>
  <si>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</si>
  <si>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</si>
  <si>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</si>
  <si>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</si>
  <si>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</si>
  <si>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</si>
  <si>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</si>
  <si>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</si>
  <si>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</si>
  <si>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</si>
  <si>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</si>
  <si>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</si>
  <si>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</si>
  <si>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</si>
  <si>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</si>
  <si>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</si>
  <si>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</si>
  <si>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</si>
  <si>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</si>
  <si>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</si>
  <si>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</si>
  <si>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</si>
  <si>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</si>
  <si>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</si>
  <si>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</si>
  <si>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</si>
  <si>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</si>
  <si>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</si>
  <si>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</si>
  <si>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PASTA LUBRIFICANTE PARA TUBOS E CONEXOES COM JUNTA ELASTICA, EMBALAGEM DE *400* GR (USO EM PVC, ACO, POLIETILENO E OUTROS)</t>
  </si>
  <si>
    <t>PASTA PARA SOLDA DE TUBOS E CONEXOES DE COBRE (EMBALAGEM COM 250 G)</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</si>
  <si>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</si>
  <si>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</si>
  <si>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</si>
  <si>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</si>
  <si>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</si>
  <si>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</si>
  <si>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</si>
  <si>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</si>
  <si>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</si>
  <si>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</si>
  <si>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</si>
  <si>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</si>
  <si>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</si>
  <si>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</si>
  <si>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</si>
  <si>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</si>
  <si>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</si>
  <si>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</si>
  <si>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</si>
  <si>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</si>
  <si>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</si>
  <si>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</si>
  <si>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</si>
  <si>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</si>
  <si>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</si>
  <si>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</si>
  <si>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</si>
  <si>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</si>
  <si>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</si>
  <si>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</si>
  <si>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</si>
  <si>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</si>
  <si>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</si>
  <si>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</si>
  <si>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</si>
  <si>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</si>
  <si>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</si>
  <si>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</si>
  <si>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</si>
  <si>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</si>
  <si>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</si>
  <si>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</si>
  <si>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</si>
  <si>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</si>
  <si>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</si>
  <si>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</si>
  <si>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</si>
  <si>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</si>
  <si>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</si>
  <si>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</si>
  <si>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</si>
  <si>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</si>
  <si>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</si>
  <si>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</si>
  <si>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</si>
  <si>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</si>
  <si>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</si>
  <si>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</si>
  <si>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</si>
  <si>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</si>
  <si>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</si>
  <si>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</si>
  <si>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</si>
  <si>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</si>
  <si>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</si>
  <si>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</si>
  <si>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</si>
  <si>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</si>
  <si>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</si>
  <si>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</si>
  <si>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</si>
  <si>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</si>
  <si>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</si>
  <si>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</si>
  <si>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</si>
  <si>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</si>
  <si>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</si>
  <si>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</si>
  <si>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</si>
  <si>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</si>
  <si>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</si>
  <si>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</si>
  <si>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</si>
  <si>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</si>
  <si>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</si>
  <si>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</si>
  <si>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</si>
  <si>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</si>
  <si>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</si>
  <si>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</si>
  <si>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</si>
  <si>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</si>
  <si>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</si>
  <si>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</si>
  <si>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</si>
  <si>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</si>
  <si>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</si>
  <si>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</si>
  <si>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</si>
  <si>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</si>
  <si>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</si>
  <si>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</si>
  <si>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</si>
  <si>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</si>
  <si>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</si>
  <si>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</si>
  <si>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</si>
  <si>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</si>
  <si>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</si>
  <si>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</si>
  <si>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</si>
  <si>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</si>
  <si>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</si>
  <si>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</si>
  <si>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</si>
  <si>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</si>
  <si>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</si>
  <si>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</si>
  <si>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</si>
  <si>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</si>
  <si>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</si>
  <si>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</si>
  <si>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</si>
  <si>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</si>
  <si>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</si>
  <si>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</si>
  <si>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</si>
  <si>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</si>
  <si>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</si>
  <si>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</si>
  <si>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</si>
  <si>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</si>
  <si>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</si>
  <si>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</si>
  <si>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</si>
  <si>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</si>
  <si>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</si>
  <si>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</si>
  <si>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</si>
  <si>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</si>
  <si>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</si>
  <si>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</si>
  <si>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</si>
  <si>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</si>
  <si>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</si>
  <si>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</si>
  <si>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</si>
  <si>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</si>
  <si>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</si>
  <si>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</si>
  <si>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</si>
  <si>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</si>
  <si>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</si>
  <si>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</si>
  <si>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</si>
  <si>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</si>
  <si>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</si>
  <si>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</si>
  <si>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</si>
  <si>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</si>
  <si>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</si>
  <si>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</si>
  <si>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*2,0 X 1,125*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</si>
  <si>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</si>
  <si>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</si>
  <si>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</si>
  <si>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</si>
  <si>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</si>
  <si>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</si>
  <si>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</si>
  <si>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</si>
  <si>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</si>
  <si>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</si>
  <si>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</si>
  <si>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</si>
  <si>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</si>
  <si>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</si>
  <si>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</si>
  <si>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</si>
  <si>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</si>
  <si>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</si>
  <si>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</si>
  <si>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</si>
  <si>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</si>
  <si>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</si>
  <si>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</si>
  <si>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</si>
  <si>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</si>
  <si>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</si>
  <si>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</si>
  <si>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</si>
  <si>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</si>
  <si>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</si>
  <si>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</si>
  <si>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</si>
  <si>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</si>
  <si>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</si>
  <si>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</si>
  <si>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</si>
  <si>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</si>
  <si>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</si>
  <si>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</si>
  <si>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</si>
  <si>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</si>
  <si>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</si>
  <si>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</si>
  <si>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</si>
  <si>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</si>
  <si>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</si>
  <si>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</si>
  <si>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</si>
  <si>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</si>
  <si>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</si>
  <si>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</si>
  <si>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</si>
  <si>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</si>
  <si>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</si>
  <si>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ESPESSURA 16MM, ABERTURA 21MM</t>
  </si>
  <si>
    <t>PORCA OLHAL M 16,  EM ACO GALVANIZADO, DIAMETRO = 16 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</si>
  <si>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</si>
  <si>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</si>
  <si>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</si>
  <si>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</si>
  <si>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</si>
  <si>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</si>
  <si>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</si>
  <si>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</si>
  <si>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</si>
  <si>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</si>
  <si>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</si>
  <si>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</si>
  <si>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</si>
  <si>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</si>
  <si>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</si>
  <si>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</si>
  <si>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</si>
  <si>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</si>
  <si>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</si>
  <si>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</si>
  <si>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</si>
  <si>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</si>
  <si>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</si>
  <si>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</si>
  <si>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</si>
  <si>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</si>
  <si>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</si>
  <si>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</si>
  <si>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</si>
  <si>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</si>
  <si>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</si>
  <si>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</si>
  <si>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</si>
  <si>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</si>
  <si>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</si>
  <si>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</si>
  <si>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</si>
  <si>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</si>
  <si>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</si>
  <si>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</si>
  <si>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</si>
  <si>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</si>
  <si>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</si>
  <si>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</si>
  <si>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</si>
  <si>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</si>
  <si>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</si>
  <si>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</si>
  <si>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</si>
  <si>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</si>
  <si>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</si>
  <si>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</si>
  <si>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</si>
  <si>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</si>
  <si>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</si>
  <si>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</si>
  <si>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</si>
  <si>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</si>
  <si>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</si>
  <si>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</si>
  <si>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</si>
  <si>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</si>
  <si>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</si>
  <si>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</si>
  <si>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</si>
  <si>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</si>
  <si>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</si>
  <si>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</si>
  <si>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</si>
  <si>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</si>
  <si>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</si>
  <si>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</si>
  <si>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</si>
  <si>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</si>
  <si>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</si>
  <si>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</si>
  <si>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</si>
  <si>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</si>
  <si>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</si>
  <si>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</si>
  <si>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</si>
  <si>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</si>
  <si>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</si>
  <si>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</si>
  <si>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</si>
  <si>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</si>
  <si>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</si>
  <si>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</si>
  <si>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</si>
  <si>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</si>
  <si>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</si>
  <si>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</si>
  <si>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</si>
  <si>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</si>
  <si>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</si>
  <si>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</si>
  <si>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</si>
  <si>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</si>
  <si>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</si>
  <si>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</si>
  <si>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</si>
  <si>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</si>
  <si>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</si>
  <si>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</si>
  <si>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</si>
  <si>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</si>
  <si>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</si>
  <si>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</si>
  <si>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</si>
  <si>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</si>
  <si>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</si>
  <si>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</si>
  <si>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</si>
  <si>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</si>
  <si>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</si>
  <si>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</si>
  <si>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</si>
  <si>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</si>
  <si>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</si>
  <si>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</si>
  <si>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</si>
  <si>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</si>
  <si>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</si>
  <si>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</si>
  <si>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</si>
  <si>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</si>
  <si>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</si>
  <si>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</si>
  <si>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</si>
  <si>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</si>
  <si>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</si>
  <si>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</si>
  <si>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</si>
  <si>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</si>
  <si>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</si>
  <si>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</si>
  <si>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</si>
  <si>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</si>
  <si>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</si>
  <si>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</si>
  <si>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</si>
  <si>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</si>
  <si>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</si>
  <si>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</si>
  <si>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</si>
  <si>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</si>
  <si>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</si>
  <si>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</si>
  <si>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</si>
  <si>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</si>
  <si>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</si>
  <si>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</si>
  <si>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</si>
  <si>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</si>
  <si>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</si>
  <si>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</si>
  <si>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</si>
  <si>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</si>
  <si>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</si>
  <si>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</si>
  <si>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</si>
  <si>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</si>
  <si>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</si>
  <si>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</si>
  <si>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</si>
  <si>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</si>
  <si>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</si>
  <si>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</si>
  <si>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</si>
  <si>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</si>
  <si>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</si>
  <si>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</si>
  <si>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</si>
  <si>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</si>
  <si>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</si>
  <si>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</si>
  <si>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</si>
  <si>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</si>
  <si>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</si>
  <si>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</si>
  <si>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</si>
  <si>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</si>
  <si>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</si>
  <si>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</si>
  <si>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</si>
  <si>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</si>
  <si>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</si>
  <si>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</si>
  <si>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</si>
  <si>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</si>
  <si>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</si>
  <si>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</si>
  <si>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</si>
  <si>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</si>
  <si>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</si>
  <si>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</si>
  <si>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</si>
  <si>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</si>
  <si>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</si>
  <si>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</si>
  <si>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</si>
  <si>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</si>
  <si>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</si>
  <si>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</si>
  <si>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</si>
  <si>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</si>
  <si>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</si>
  <si>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</si>
  <si>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</si>
  <si>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</si>
  <si>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</si>
  <si>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</si>
  <si>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</si>
  <si>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</si>
  <si>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</si>
  <si>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</si>
  <si>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</si>
  <si>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</si>
  <si>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</si>
  <si>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</si>
  <si>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</si>
  <si>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</si>
  <si>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</si>
  <si>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</si>
  <si>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</si>
  <si>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</si>
  <si>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</si>
  <si>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</si>
  <si>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</si>
  <si>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</si>
  <si>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</si>
  <si>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</si>
  <si>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</si>
  <si>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</si>
  <si>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</si>
  <si>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</si>
  <si>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</si>
  <si>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</si>
  <si>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</si>
  <si>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</si>
  <si>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</si>
  <si>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</si>
  <si>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</si>
  <si>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</si>
  <si>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</si>
  <si>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</si>
  <si>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</si>
  <si>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</si>
  <si>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</si>
  <si>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</si>
  <si>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</si>
  <si>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</si>
  <si>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</si>
  <si>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</si>
  <si>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</si>
  <si>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</si>
  <si>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</si>
  <si>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</si>
  <si>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</si>
  <si>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</si>
  <si>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</si>
  <si>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</si>
  <si>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</si>
  <si>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</si>
  <si>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</si>
  <si>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</si>
  <si>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</si>
  <si>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</si>
  <si>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</si>
  <si>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</si>
  <si>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</si>
  <si>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</si>
  <si>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</si>
  <si>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</si>
  <si>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</si>
  <si>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</si>
  <si>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</si>
  <si>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</si>
  <si>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</si>
  <si>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</si>
  <si>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</si>
  <si>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</si>
  <si>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</si>
  <si>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</si>
  <si>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</si>
  <si>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</si>
  <si>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</si>
  <si>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</si>
  <si>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</si>
  <si>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</si>
  <si>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</si>
  <si>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</si>
  <si>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</si>
  <si>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</si>
  <si>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</si>
  <si>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</si>
  <si>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</si>
  <si>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</si>
  <si>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</si>
  <si>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</si>
  <si>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</si>
  <si>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</si>
  <si>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</si>
  <si>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</si>
  <si>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</si>
  <si>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</si>
  <si>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</si>
  <si>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</si>
  <si>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</si>
  <si>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</si>
  <si>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</si>
  <si>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</si>
  <si>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</si>
  <si>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</si>
  <si>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</si>
  <si>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</si>
  <si>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</si>
  <si>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</si>
  <si>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</si>
  <si>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</si>
  <si>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</si>
  <si>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</si>
  <si>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</si>
  <si>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</si>
  <si>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</si>
  <si>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</si>
  <si>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ESTRUTURAL DE FIBROCIMENTO 2 ABAS, COMPRIMENTO DE 1031 MM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</si>
  <si>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</si>
  <si>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</si>
  <si>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</si>
  <si>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</si>
  <si>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</si>
  <si>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</si>
  <si>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</si>
  <si>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</si>
  <si>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</si>
  <si>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</si>
  <si>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</si>
  <si>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</si>
  <si>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</si>
  <si>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</si>
  <si>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</si>
  <si>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t>
  </si>
  <si>
    <t>SEGURO - MENSALISTA (COLETADO CAIXA)</t>
  </si>
  <si>
    <t>SEIXO ROLADO PARA APLICACAO EM CONCRETO (POSTO PEDREIRA/FORNECEDOR, SEM FRETE)</t>
  </si>
  <si>
    <t>SELADOR ACRILICO OPACO PREMIUM INTERIOR/EXTERIOR</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</si>
  <si>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</si>
  <si>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</si>
  <si>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</si>
  <si>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</si>
  <si>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</si>
  <si>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 xml:space="preserve">310ML </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</si>
  <si>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</si>
  <si>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</si>
  <si>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</si>
  <si>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</si>
  <si>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</si>
  <si>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</si>
  <si>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</si>
  <si>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</si>
  <si>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</si>
  <si>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</si>
  <si>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</si>
  <si>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</si>
  <si>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</si>
  <si>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</si>
  <si>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</si>
  <si>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</si>
  <si>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</si>
  <si>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</si>
  <si>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</si>
  <si>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</si>
  <si>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</si>
  <si>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</si>
  <si>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</si>
  <si>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</si>
  <si>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</si>
  <si>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</si>
  <si>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</si>
  <si>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</si>
  <si>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</si>
  <si>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</si>
  <si>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</si>
  <si>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</si>
  <si>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</si>
  <si>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</si>
  <si>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</si>
  <si>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</si>
  <si>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</si>
  <si>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</si>
  <si>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</si>
  <si>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</si>
  <si>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</si>
  <si>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</si>
  <si>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</si>
  <si>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</si>
  <si>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</si>
  <si>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</si>
  <si>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</si>
  <si>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</si>
  <si>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</si>
  <si>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</si>
  <si>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</si>
  <si>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</si>
  <si>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</si>
  <si>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</si>
  <si>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</si>
  <si>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</si>
  <si>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</si>
  <si>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</si>
  <si>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</si>
  <si>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</si>
  <si>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</si>
  <si>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</si>
  <si>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</si>
  <si>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</si>
  <si>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</si>
  <si>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</si>
  <si>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</si>
  <si>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</si>
  <si>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</si>
  <si>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</si>
  <si>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</si>
  <si>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</si>
  <si>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</si>
  <si>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</si>
  <si>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</si>
  <si>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</si>
  <si>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</si>
  <si>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</si>
  <si>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</si>
  <si>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</si>
  <si>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</si>
  <si>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</si>
  <si>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</si>
  <si>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</si>
  <si>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</si>
  <si>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</si>
  <si>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</si>
  <si>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</si>
  <si>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</si>
  <si>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</si>
  <si>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</si>
  <si>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</si>
  <si>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</si>
  <si>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</si>
  <si>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</si>
  <si>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</si>
  <si>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</si>
  <si>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</si>
  <si>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</si>
  <si>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</si>
  <si>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</si>
  <si>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</si>
  <si>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</si>
  <si>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</si>
  <si>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</si>
  <si>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</si>
  <si>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</si>
  <si>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</si>
  <si>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</si>
  <si>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</si>
  <si>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</si>
  <si>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</si>
  <si>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</si>
  <si>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</si>
  <si>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</si>
  <si>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</si>
  <si>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</si>
  <si>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</si>
  <si>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</si>
  <si>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</si>
  <si>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</si>
  <si>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</si>
  <si>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</si>
  <si>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</si>
  <si>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</si>
  <si>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</si>
  <si>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</si>
  <si>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</si>
  <si>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</si>
  <si>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</si>
  <si>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</si>
  <si>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</si>
  <si>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</si>
  <si>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</si>
  <si>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</si>
  <si>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400 X 400 MM, REDE PLUVIAL/ESGOTO/ELETRICA</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</si>
  <si>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</si>
  <si>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</si>
  <si>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</si>
  <si>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</si>
  <si>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</si>
  <si>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</si>
  <si>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</si>
  <si>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</si>
  <si>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</si>
  <si>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</si>
  <si>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</si>
  <si>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</si>
  <si>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</si>
  <si>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</si>
  <si>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</si>
  <si>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</si>
  <si>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</si>
  <si>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</si>
  <si>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</si>
  <si>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</si>
  <si>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</si>
  <si>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</si>
  <si>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</si>
  <si>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</si>
  <si>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</si>
  <si>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LIVRE / OCUPADO PARA PORTA DE BANHEIRO, CORPO EM ZAMAC E ESPELHO EM LATAO</t>
  </si>
  <si>
    <t>TARUGO DELIMITADOR DE PROFUNDIDADE EM ESPUMA DE POLIETILENO DE BAIXA DENSIDADE 10 MM, CINZA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</si>
  <si>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</si>
  <si>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</si>
  <si>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</si>
  <si>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</si>
  <si>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</si>
  <si>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</si>
  <si>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</si>
  <si>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</si>
  <si>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</si>
  <si>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</si>
  <si>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</si>
  <si>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</si>
  <si>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</si>
  <si>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</si>
  <si>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</si>
  <si>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</si>
  <si>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</si>
  <si>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</si>
  <si>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</si>
  <si>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</si>
  <si>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</si>
  <si>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</si>
  <si>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</si>
  <si>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</si>
  <si>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</si>
  <si>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</si>
  <si>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</si>
  <si>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</si>
  <si>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</si>
  <si>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OU AGUAS PLUVIAIS PREDIAIS</t>
  </si>
  <si>
    <t>TE DE INSPECAO, PVC, SERIE R, 150 X 100 MM, PARA ESGOTO OU AGUAS PLUVIAIS PREDIAIS</t>
  </si>
  <si>
    <t>TE DE INSPECAO, PVC, SERIE R, 75 X 75 MM, PARA ESGOTO OU AGUAS PLUVIAIS PREDIAIS</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</si>
  <si>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</si>
  <si>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</si>
  <si>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</si>
  <si>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</si>
  <si>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</si>
  <si>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</si>
  <si>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</si>
  <si>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</si>
  <si>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</si>
  <si>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</si>
  <si>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</si>
  <si>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</si>
  <si>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</si>
  <si>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</si>
  <si>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</si>
  <si>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</si>
  <si>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</si>
  <si>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</si>
  <si>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</si>
  <si>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</si>
  <si>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</si>
  <si>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</si>
  <si>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</si>
  <si>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</si>
  <si>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</si>
  <si>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</si>
  <si>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</si>
  <si>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</si>
  <si>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</si>
  <si>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</si>
  <si>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</si>
  <si>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</si>
  <si>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</si>
  <si>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</si>
  <si>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</si>
  <si>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</si>
  <si>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</si>
  <si>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</si>
  <si>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</si>
  <si>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</si>
  <si>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</si>
  <si>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</si>
  <si>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</si>
  <si>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</si>
  <si>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</si>
  <si>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</si>
  <si>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</si>
  <si>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</si>
  <si>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</si>
  <si>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</si>
  <si>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</si>
  <si>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</si>
  <si>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</si>
  <si>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</si>
  <si>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</si>
  <si>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</si>
  <si>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</si>
  <si>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</si>
  <si>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</si>
  <si>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</si>
  <si>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</si>
  <si>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</si>
  <si>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</si>
  <si>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</si>
  <si>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</si>
  <si>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</si>
  <si>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</si>
  <si>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</si>
  <si>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</si>
  <si>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</si>
  <si>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</si>
  <si>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</si>
  <si>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</si>
  <si>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</si>
  <si>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</si>
  <si>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</si>
  <si>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</si>
  <si>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</si>
  <si>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</si>
  <si>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</si>
  <si>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</si>
  <si>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</si>
  <si>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</si>
  <si>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</si>
  <si>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</si>
  <si>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</si>
  <si>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</si>
  <si>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</si>
  <si>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</si>
  <si>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</si>
  <si>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</si>
  <si>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</si>
  <si>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</si>
  <si>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</si>
  <si>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</si>
  <si>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</si>
  <si>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</si>
  <si>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</si>
  <si>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</si>
  <si>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</si>
  <si>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</si>
  <si>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</si>
  <si>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</si>
  <si>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</si>
  <si>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</si>
  <si>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</si>
  <si>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</si>
  <si>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</si>
  <si>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</si>
  <si>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</si>
  <si>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</si>
  <si>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</si>
  <si>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</si>
  <si>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</si>
  <si>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</si>
  <si>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</si>
  <si>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</si>
  <si>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</si>
  <si>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</si>
  <si>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</si>
  <si>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</si>
  <si>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</si>
  <si>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</si>
  <si>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</si>
  <si>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</si>
  <si>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</si>
  <si>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</si>
  <si>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</si>
  <si>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</si>
  <si>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</si>
  <si>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</si>
  <si>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</si>
  <si>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</si>
  <si>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</si>
  <si>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</si>
  <si>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</si>
  <si>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</si>
  <si>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</si>
  <si>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</si>
  <si>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</si>
  <si>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</si>
  <si>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</si>
  <si>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</si>
  <si>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</si>
  <si>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</si>
  <si>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</si>
  <si>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</si>
  <si>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</si>
  <si>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</si>
  <si>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</si>
  <si>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</si>
  <si>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</si>
  <si>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</si>
  <si>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</si>
  <si>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</si>
  <si>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</si>
  <si>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</si>
  <si>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</si>
  <si>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</si>
  <si>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</si>
  <si>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</si>
  <si>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</si>
  <si>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</si>
  <si>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</si>
  <si>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</si>
  <si>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</si>
  <si>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</si>
  <si>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</si>
  <si>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</si>
  <si>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</si>
  <si>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</si>
  <si>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</si>
  <si>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</si>
  <si>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</si>
  <si>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</si>
  <si>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</si>
  <si>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</si>
  <si>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</si>
  <si>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</si>
  <si>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</si>
  <si>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</si>
  <si>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</si>
  <si>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</si>
  <si>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</si>
  <si>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</si>
  <si>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</si>
  <si>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</si>
  <si>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</si>
  <si>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</si>
  <si>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</si>
  <si>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</si>
  <si>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</si>
  <si>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</si>
  <si>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</si>
  <si>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</si>
  <si>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</si>
  <si>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</si>
  <si>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</si>
  <si>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</si>
  <si>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</si>
  <si>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</si>
  <si>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</si>
  <si>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</si>
  <si>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</si>
  <si>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</si>
  <si>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</si>
  <si>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</si>
  <si>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</si>
  <si>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</si>
  <si>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</si>
  <si>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</si>
  <si>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</si>
  <si>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</si>
  <si>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</si>
  <si>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</si>
  <si>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</si>
  <si>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</si>
  <si>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</si>
  <si>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</si>
  <si>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</si>
  <si>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</si>
  <si>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</si>
  <si>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</si>
  <si>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</si>
  <si>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</si>
  <si>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</si>
  <si>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</si>
  <si>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</si>
  <si>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</si>
  <si>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</si>
  <si>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</si>
  <si>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</si>
  <si>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</si>
  <si>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</si>
  <si>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</si>
  <si>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</si>
  <si>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</si>
  <si>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</si>
  <si>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</si>
  <si>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</si>
  <si>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</si>
  <si>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</si>
  <si>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</si>
  <si>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</si>
  <si>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</si>
  <si>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</si>
  <si>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</si>
  <si>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</si>
  <si>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</si>
  <si>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</si>
  <si>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</si>
  <si>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</si>
  <si>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</si>
  <si>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</si>
  <si>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</si>
  <si>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</si>
  <si>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</si>
  <si>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</si>
  <si>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</si>
  <si>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</si>
  <si>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</si>
  <si>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COM DUAS FACES TRAPEZOIDAIS,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</si>
  <si>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</si>
  <si>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</si>
  <si>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</si>
  <si>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</si>
  <si>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</si>
  <si>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</si>
  <si>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</si>
  <si>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</si>
  <si>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</si>
  <si>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</si>
  <si>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</si>
  <si>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</si>
  <si>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</si>
  <si>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</si>
  <si>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</si>
  <si>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</si>
  <si>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</si>
  <si>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</si>
  <si>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</si>
  <si>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</si>
  <si>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</si>
  <si>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</si>
  <si>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</si>
  <si>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</si>
  <si>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</si>
  <si>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</si>
  <si>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</si>
  <si>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</si>
  <si>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</si>
  <si>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</si>
  <si>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</si>
  <si>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</si>
  <si>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</si>
  <si>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</si>
  <si>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</si>
  <si>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</si>
  <si>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</si>
  <si>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</si>
  <si>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</si>
  <si>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</si>
  <si>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</si>
  <si>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</si>
  <si>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</si>
  <si>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</si>
  <si>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</si>
  <si>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</si>
  <si>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</si>
  <si>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t>
  </si>
  <si>
    <t xml:space="preserve">CX    </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</si>
  <si>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</si>
  <si>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</si>
  <si>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</si>
  <si>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</si>
  <si>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</si>
  <si>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</si>
  <si>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</si>
  <si>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</si>
  <si>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</si>
  <si>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</si>
  <si>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</si>
  <si>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</si>
  <si>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</si>
  <si>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</si>
  <si>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</si>
  <si>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</si>
  <si>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</si>
  <si>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</si>
  <si>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</si>
  <si>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</si>
  <si>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</si>
  <si>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</si>
  <si>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</si>
  <si>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</si>
  <si>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</si>
  <si>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</si>
  <si>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</si>
  <si>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</si>
  <si>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</si>
  <si>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</si>
  <si>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</si>
  <si>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</si>
  <si>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</si>
  <si>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</si>
  <si>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</si>
  <si>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</si>
  <si>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</si>
  <si>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</si>
  <si>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</si>
  <si>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</si>
  <si>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</si>
  <si>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</si>
  <si>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</si>
  <si>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</si>
  <si>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</si>
  <si>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</si>
  <si>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</si>
  <si>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</si>
  <si>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</si>
  <si>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</si>
  <si>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</si>
  <si>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</si>
  <si>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CANO CURTO, SEM BICO, SEM AREJADOR, DE PAREDE, PARA TANQUE E USO GERAL, 1/2 " OU 3/4 " (REF 1143)</t>
  </si>
  <si>
    <t>TORNEIRA CROMADA DE MESA PARA LAVATORIO, BICA ALTA, COM AREJADOR (REF 1195)</t>
  </si>
  <si>
    <t>TORNEIRA CROMADA DE MESA PARA LAVATORIO, COM SENSOR DE PRESENCA A PILHA, COM AREJADOR EMBUTIDO</t>
  </si>
  <si>
    <t>TORNEIRA CROMADA DE MESA PARA LAVATORIO, MISTURADOR MONOCOMANDO, BICA BAIXA (REF 2875)</t>
  </si>
  <si>
    <t>TORNEIRA CROMADA DE MESA, PARA COZINHA, BICA MOVEL, COM AREJADOR, 1/2 " OU 3/4 " (REF 1167 / 1168)</t>
  </si>
  <si>
    <t>TORNEIRA CROMADA DE MESA, PARA LAVATORIO, TEMPORIZADA PRESSAO FECHAMENTO AUTOMATICO, BICA BAIXA</t>
  </si>
  <si>
    <t>TORNEIRA CROMADA DE PAREDE LONGA PARA LAVATORIO, COM AREJADOR, ACIONAMENTO ALAVANCA, 1/4 DE VOLTA (REF 1178)</t>
  </si>
  <si>
    <t>TORNEIRA CROMADA DE PAREDE, PARA COZINHA, BICA MOVEL, COM AREJADOR, 1/2 " OU 3/4 " (REF 1167 / 1168)</t>
  </si>
  <si>
    <t>TORNEIRA CROMADA PARA JARDIM / TANQUE, COM BICO PLASTICO, CANO LONGO, DE PAREDE, PADRAO POPULAR / USO GERAL , 1/2 " OU 3/4 " (REF 1153 / 1130)</t>
  </si>
  <si>
    <t>TORNEIRA CROMADA PARA TANQUE / JARDIM, SEM BICO , CANO LONGO, DE PAREDE, PADRAO POPULAR / USO GERAL, 1/2 " OU 3/4 " (REF 1126)</t>
  </si>
  <si>
    <t>TORNEIRA CROMADA, CANO CURTO, COM AREJADOR, SEM BICO PLASTICO, DE PAREDE, PARA USO GERAL,  1/2 " OU 3/4 " (REF 1152 / 1154)</t>
  </si>
  <si>
    <t>TORNEIRA CROMADA, RETA, DE PAREDE, PARA COZINHA, COM AREJADOR, PADRAO POPULAR, 1/2 " OU 3/4 " (REF 1159 / 1160)</t>
  </si>
  <si>
    <t>TORNEIRA CROMADA, RETA, DE PAREDE, PARA COZINHA, SEM BICO, SEM AREJADOR, PADRAO POPULAR, 1/2 " OU 3/4 " (REF 1158)</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</si>
  <si>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</si>
  <si>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</si>
  <si>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</si>
  <si>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</si>
  <si>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</si>
  <si>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</si>
  <si>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</si>
  <si>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</si>
  <si>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VAZAO TOTAL PARA CAIXA D'AGUA, AGUA FRIA, BITOLA 1/2", COM HASTE E TORNEIRA METALICOS E BALAO PLASTICO</t>
  </si>
  <si>
    <t>TORNEIRA DE BOIA VAZAO TOTAL PARA CAIXA D'AGUA, AGUA FRIA, BITOLA 1", COM HASTE E TORNEIRA METALICOS E BALAO PLASTICO</t>
  </si>
  <si>
    <t>TORNEIRA DE BOIA VAZAO TOTAL PARA CAIXA D'AGUA, AGUA FRIA, BITOLA 3/4", COM HASTE E TORNEIRA METALICOS E BALAO PLASTICO</t>
  </si>
  <si>
    <t>TORNEIRA DE MESA CROMADA PARA LAVATORIO COM SENSOR DE APROXIMACAO ELETRICO, BIVOLT</t>
  </si>
  <si>
    <t>TORNEIRA DE MESA PARA LAVATORIO, FIXA, CROMADA, PADRAO POPULAR, 1/2 " OU 3/4 " (REF 1193)</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</si>
  <si>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</si>
  <si>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</si>
  <si>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ELETRICA DE PAREDE, BICA ALTA, PARA COZINHA, 5500 W (110/220 V)</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</si>
  <si>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</si>
  <si>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</si>
  <si>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</si>
  <si>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</si>
  <si>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</si>
  <si>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</si>
  <si>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</si>
  <si>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</si>
  <si>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</si>
  <si>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</si>
  <si>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</si>
  <si>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</si>
  <si>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</si>
  <si>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</si>
  <si>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</si>
  <si>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</si>
  <si>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</si>
  <si>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</si>
  <si>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</si>
  <si>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</si>
  <si>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</si>
  <si>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</si>
  <si>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</si>
  <si>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</si>
  <si>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</si>
  <si>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</si>
  <si>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</si>
  <si>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</si>
  <si>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</si>
  <si>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</si>
  <si>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</si>
  <si>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</si>
  <si>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</si>
  <si>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</si>
  <si>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</si>
  <si>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</si>
  <si>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</si>
  <si>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</si>
  <si>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</si>
  <si>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</si>
  <si>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</si>
  <si>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</si>
  <si>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</si>
  <si>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</si>
  <si>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</si>
  <si>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</si>
  <si>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</si>
  <si>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</si>
  <si>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</si>
  <si>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</si>
  <si>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</si>
  <si>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</si>
  <si>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</si>
  <si>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</si>
  <si>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</si>
  <si>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</si>
  <si>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</si>
  <si>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</si>
  <si>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</si>
  <si>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</si>
  <si>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</si>
  <si>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</si>
  <si>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</si>
  <si>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</si>
  <si>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</si>
  <si>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</si>
  <si>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</si>
  <si>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</si>
  <si>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</si>
  <si>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</si>
  <si>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</si>
  <si>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</si>
  <si>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</si>
  <si>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</si>
  <si>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</si>
  <si>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</si>
  <si>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</si>
  <si>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</si>
  <si>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</si>
  <si>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</si>
  <si>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</si>
  <si>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</si>
  <si>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</si>
  <si>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</si>
  <si>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</si>
  <si>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</si>
  <si>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</si>
  <si>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</si>
  <si>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</si>
  <si>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</si>
  <si>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</si>
  <si>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</si>
  <si>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</si>
  <si>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</si>
  <si>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</si>
  <si>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</si>
  <si>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</si>
  <si>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</si>
  <si>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</si>
  <si>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</si>
  <si>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</si>
  <si>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</si>
  <si>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</si>
  <si>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</si>
  <si>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</si>
  <si>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</si>
  <si>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</si>
  <si>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</si>
  <si>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</si>
  <si>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</si>
  <si>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</si>
  <si>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</si>
  <si>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</si>
  <si>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</si>
  <si>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</si>
  <si>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</si>
  <si>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</si>
  <si>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</si>
  <si>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</si>
  <si>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</si>
  <si>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</si>
  <si>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</si>
  <si>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</si>
  <si>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</si>
  <si>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</si>
  <si>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</si>
  <si>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</si>
  <si>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</si>
  <si>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</si>
  <si>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</si>
  <si>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</si>
  <si>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</si>
  <si>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</si>
  <si>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</si>
  <si>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</si>
  <si>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</si>
  <si>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</si>
  <si>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</si>
  <si>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</si>
  <si>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</si>
  <si>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</si>
  <si>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</si>
  <si>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</si>
  <si>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</si>
  <si>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</si>
  <si>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</si>
  <si>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</si>
  <si>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</si>
  <si>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</si>
  <si>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</si>
  <si>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</si>
  <si>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</si>
  <si>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</si>
  <si>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</si>
  <si>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</si>
  <si>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</si>
  <si>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</si>
  <si>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</si>
  <si>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</si>
  <si>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</si>
  <si>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</si>
  <si>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</si>
  <si>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</si>
  <si>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</si>
  <si>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</si>
  <si>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</si>
  <si>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</si>
  <si>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</si>
  <si>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</si>
  <si>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</si>
  <si>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</si>
  <si>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</si>
  <si>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</si>
  <si>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</si>
  <si>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</si>
  <si>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</si>
  <si>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</si>
  <si>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</si>
  <si>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</si>
  <si>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</si>
  <si>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</si>
  <si>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</si>
  <si>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</si>
  <si>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</si>
  <si>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</si>
  <si>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</si>
  <si>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</si>
  <si>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</si>
  <si>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</si>
  <si>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</si>
  <si>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</si>
  <si>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</si>
  <si>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</si>
  <si>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</si>
  <si>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</si>
  <si>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</si>
  <si>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</si>
  <si>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</si>
  <si>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</si>
  <si>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</si>
  <si>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</si>
  <si>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</si>
  <si>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</si>
  <si>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</si>
  <si>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</si>
  <si>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</si>
  <si>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</si>
  <si>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</si>
  <si>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</si>
  <si>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</si>
  <si>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</si>
  <si>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</si>
  <si>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</si>
  <si>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</si>
  <si>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</si>
  <si>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</si>
  <si>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</si>
  <si>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</si>
  <si>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</si>
  <si>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</si>
  <si>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</si>
  <si>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</si>
  <si>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</si>
  <si>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</si>
  <si>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</si>
  <si>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</si>
  <si>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</si>
  <si>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</si>
  <si>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</si>
  <si>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</si>
  <si>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</si>
  <si>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</si>
  <si>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</si>
  <si>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</si>
  <si>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</si>
  <si>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</si>
  <si>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</si>
  <si>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</si>
  <si>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</si>
  <si>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</si>
  <si>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</si>
  <si>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</si>
  <si>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</si>
  <si>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</si>
  <si>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</si>
  <si>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</si>
  <si>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</si>
  <si>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</si>
  <si>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</si>
  <si>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</si>
  <si>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</si>
  <si>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</si>
  <si>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</si>
  <si>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</si>
  <si>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</si>
  <si>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</si>
  <si>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</si>
  <si>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</si>
  <si>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</si>
  <si>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</si>
  <si>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</si>
  <si>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</si>
  <si>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</si>
  <si>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</si>
  <si>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</si>
  <si>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</si>
  <si>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</si>
  <si>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</si>
  <si>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(450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</si>
  <si>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</si>
  <si>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</si>
  <si>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</si>
  <si>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</si>
  <si>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</si>
  <si>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</si>
  <si>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</si>
  <si>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</si>
  <si>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</si>
  <si>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</si>
  <si>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</si>
  <si>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</si>
  <si>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</si>
  <si>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</si>
  <si>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</si>
  <si>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</si>
  <si>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</si>
  <si>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</si>
  <si>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</si>
  <si>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</si>
  <si>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</si>
  <si>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</si>
  <si>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</si>
  <si>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</si>
  <si>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</si>
  <si>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</si>
  <si>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</si>
  <si>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</si>
  <si>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</si>
  <si>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</si>
  <si>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</si>
  <si>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</si>
  <si>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</si>
  <si>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</si>
  <si>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</si>
  <si>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</si>
  <si>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</si>
  <si>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</si>
  <si>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</si>
  <si>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</si>
  <si>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</si>
  <si>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</si>
  <si>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</si>
  <si>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</si>
  <si>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</si>
  <si>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</si>
  <si>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</si>
  <si>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</si>
  <si>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</si>
  <si>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</si>
  <si>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</si>
  <si>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</si>
  <si>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</si>
  <si>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</si>
  <si>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</si>
  <si>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</si>
  <si>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</si>
  <si>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</si>
  <si>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</si>
  <si>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</si>
  <si>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</si>
  <si>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</si>
  <si>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</si>
  <si>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</si>
  <si>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</si>
  <si>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</si>
  <si>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</si>
  <si>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</si>
  <si>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</si>
  <si>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</si>
  <si>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</si>
  <si>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</si>
  <si>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</si>
  <si>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</si>
  <si>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</si>
  <si>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</si>
  <si>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</si>
  <si>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</si>
  <si>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</si>
  <si>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</si>
  <si>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</si>
  <si>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</si>
  <si>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</si>
  <si>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</si>
  <si>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</si>
  <si>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</si>
  <si>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</si>
  <si>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</si>
  <si>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</si>
  <si>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</si>
  <si>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</si>
  <si>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</si>
  <si>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</si>
  <si>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</si>
  <si>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</si>
  <si>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</si>
  <si>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</si>
  <si>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</si>
  <si>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</si>
  <si>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</si>
  <si>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</si>
  <si>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</si>
  <si>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</si>
  <si>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</si>
  <si>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</si>
  <si>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</si>
  <si>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</si>
  <si>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</si>
  <si>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</si>
  <si>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</si>
  <si>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</si>
  <si>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</si>
  <si>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</si>
  <si>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</si>
  <si>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</si>
  <si>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</si>
  <si>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</si>
  <si>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</si>
  <si>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</si>
  <si>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</si>
  <si>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</si>
  <si>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</si>
  <si>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</si>
  <si>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</si>
  <si>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</si>
  <si>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</si>
  <si>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</si>
  <si>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</si>
  <si>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</si>
  <si>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</si>
  <si>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</si>
  <si>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</si>
  <si>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</si>
  <si>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</si>
  <si>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</si>
  <si>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</si>
  <si>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</si>
  <si>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</si>
  <si>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</si>
  <si>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</si>
  <si>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</si>
  <si>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</si>
  <si>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</si>
  <si>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</si>
  <si>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</si>
  <si>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</si>
  <si>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</si>
  <si>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</si>
  <si>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</si>
  <si>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</si>
  <si>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</si>
  <si>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</si>
  <si>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</si>
  <si>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</si>
  <si>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</si>
  <si>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</si>
  <si>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</si>
  <si>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</si>
  <si>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</si>
  <si>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</si>
  <si>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</si>
  <si>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</si>
  <si>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</si>
  <si>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</si>
  <si>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</si>
  <si>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</si>
  <si>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</si>
  <si>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</si>
  <si>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</si>
  <si>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</si>
  <si>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</si>
  <si>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ESCOAMENTO PARA TANQUE, EM METAL CROMADO, 1.1/2 ", SEM LADRAO, COM TAMPAO PLASTICO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</si>
  <si>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</si>
  <si>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</si>
  <si>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</si>
  <si>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</si>
  <si>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</si>
  <si>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</si>
  <si>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</si>
  <si>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</si>
  <si>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</si>
  <si>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</si>
  <si>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</si>
  <si>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</si>
  <si>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</si>
  <si>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</si>
  <si>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</si>
  <si>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</si>
  <si>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</si>
  <si>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</si>
  <si>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</si>
  <si>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</si>
  <si>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</si>
  <si>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</si>
  <si>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</si>
  <si>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</si>
  <si>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</si>
  <si>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</si>
  <si>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</si>
  <si>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</si>
  <si>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</si>
  <si>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</si>
  <si>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</si>
  <si>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</si>
  <si>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</si>
  <si>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</si>
  <si>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</si>
  <si>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</si>
  <si>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</si>
  <si>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</si>
  <si>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</si>
  <si>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</si>
  <si>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</si>
  <si>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</si>
  <si>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</si>
  <si>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</si>
  <si>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</si>
  <si>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</si>
  <si>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</si>
  <si>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</si>
  <si>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</si>
  <si>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</si>
  <si>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</si>
  <si>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</si>
  <si>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</si>
  <si>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</si>
  <si>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</si>
  <si>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</si>
  <si>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</si>
  <si>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</si>
  <si>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</si>
  <si>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</si>
  <si>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</si>
  <si>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</si>
  <si>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</si>
  <si>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</si>
  <si>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</si>
  <si>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</si>
  <si>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</si>
  <si>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</si>
  <si>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</si>
  <si>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</si>
  <si>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</si>
  <si>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</si>
  <si>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</si>
  <si>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</si>
  <si>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</si>
  <si>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</si>
  <si>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</si>
  <si>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</si>
  <si>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</si>
  <si>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</si>
  <si>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</si>
  <si>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</si>
  <si>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</si>
  <si>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</si>
  <si>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</si>
  <si>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</si>
  <si>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</si>
  <si>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</si>
  <si>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</si>
  <si>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</si>
  <si>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</si>
  <si>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</si>
  <si>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</si>
  <si>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</si>
  <si>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</si>
  <si>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</si>
  <si>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</si>
  <si>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</si>
  <si>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</si>
  <si>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</si>
  <si>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</si>
  <si>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</si>
  <si>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</si>
  <si>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</si>
  <si>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</si>
  <si>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</si>
  <si>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</si>
  <si>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</si>
  <si>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VIGIA DIURNO</t>
  </si>
  <si>
    <t>VIGIA DIURNO (MENSALISTA)</t>
  </si>
  <si>
    <t>VIGIA NOTURNO, HORA EFETIVAMENTE TRABALHADA DE 22 H AS 5 H (COM ADICIONAL NOTURNO)</t>
  </si>
  <si>
    <t>Descrição</t>
  </si>
  <si>
    <t>Und.</t>
  </si>
  <si>
    <t>Preço</t>
  </si>
  <si>
    <t>INSUMOS DE MAO DE OBRA</t>
  </si>
  <si>
    <t>MAO DE OBRA (SALARIOS)</t>
  </si>
  <si>
    <t>AJUDANTE (AJUDANTE PRATICO - SINDUSCON)</t>
  </si>
  <si>
    <t>AZULEJISTA (OFICIAL - SINDUSCON)</t>
  </si>
  <si>
    <t>CALCETEIRO/PINTOR (OFICIAL - SINDUSCON)</t>
  </si>
  <si>
    <t>CARPINTEIRO (OFICIAL - SINDUSCON)</t>
  </si>
  <si>
    <t>ELETRICISTA (OFICIAL - SINDUSCON)</t>
  </si>
  <si>
    <t>ELETROTECNICO MONTADOR - SINTRACONST</t>
  </si>
  <si>
    <t>ENCANADOR - (OFICIAL - SINDUSCON)</t>
  </si>
  <si>
    <t>ARMADOR (OFICIAL - SINDUSCON)</t>
  </si>
  <si>
    <t>GRANITEIRO/MARMORISTA (OFICIAL - SINDUSCON)</t>
  </si>
  <si>
    <t>LADRILHISTA - (OFICIAL - SINDUSCON)</t>
  </si>
  <si>
    <t>MONTADOR (SINTRACONST)</t>
  </si>
  <si>
    <t>PASTILHEIRO - (OFICIAL - SINDUSCON)</t>
  </si>
  <si>
    <t>PEDREIRO - (OFICIAL - SINDUSCON)</t>
  </si>
  <si>
    <t>PINTOR -(OFICIAL - SINDUSCON)</t>
  </si>
  <si>
    <t>SERVENTE (AUXILIAR DE OBRAS - SINDUSCON)</t>
  </si>
  <si>
    <t>TELHADISTA - (OFICIAL - SINDUSCON)</t>
  </si>
  <si>
    <t>MAO DE OBRA (SALARIOS) - CONTINUACAO</t>
  </si>
  <si>
    <t>TOPOGRAFO - (TECNICO 2O GRAU NIVEL C)</t>
  </si>
  <si>
    <t>NIVELADOR (SINTEC)</t>
  </si>
  <si>
    <t>AUXILIAR DE CAMPO (SINTEC)</t>
  </si>
  <si>
    <t>AJUDANTE MONTADOR ELETROMECÂNICO - (AJUDANTE DE MONTAGEM SINTRACONST)</t>
  </si>
  <si>
    <t>MONTADOR DE ESTRUTURA - SINTRACONST</t>
  </si>
  <si>
    <t>Categoria: Material</t>
  </si>
  <si>
    <t>INSUMOS BASICOS - CIVIL</t>
  </si>
  <si>
    <t>ELEMENTOS ESTRUTURAIS PRE-MOLDADOS</t>
  </si>
  <si>
    <t>MOURAO RETO DE CONCRETO BASE 10X10CM H=2.50M</t>
  </si>
  <si>
    <t>AGREGADOS, AGLOMERANTES, MISTURADOS</t>
  </si>
  <si>
    <t>CONCRETO USINADO FCK 30 MPA</t>
  </si>
  <si>
    <t>REJUNTE JUNTAPLUS FINA COR CINZA</t>
  </si>
  <si>
    <t>REJUNTE PORCELANATO QUARTZOLIT</t>
  </si>
  <si>
    <t>AGREGADOS, AGLOMERANTES E MISTURAS</t>
  </si>
  <si>
    <t>AREIA LAVADA MEDIA</t>
  </si>
  <si>
    <t>CAL HIDRATADO P/ ARGAMASSA CH III</t>
  </si>
  <si>
    <t>CIMENTO PORTLAND CP III - 40</t>
  </si>
  <si>
    <t>CIMENTO BRANCO NAO ESTRUTURAL</t>
  </si>
  <si>
    <t>CIMENTO COLANTE INDUSTRIALIZADO AC I</t>
  </si>
  <si>
    <t>CONCRETO USINADO FCK 20 MPA</t>
  </si>
  <si>
    <t>BRITA 1</t>
  </si>
  <si>
    <t>BRITA 2</t>
  </si>
  <si>
    <t>BRITA 3</t>
  </si>
  <si>
    <t>BRITA 4</t>
  </si>
  <si>
    <t>PEDRA DE MAO (RACHAO)</t>
  </si>
  <si>
    <t>PEDRISCO</t>
  </si>
  <si>
    <t>PO DE PEDRA</t>
  </si>
  <si>
    <t>BRITA N.3 E 4</t>
  </si>
  <si>
    <t>BARRO PARA ATERRO</t>
  </si>
  <si>
    <t>CONCRETO USINADO FCK 25 MPA</t>
  </si>
  <si>
    <t>BRITA 1 E 2 (MEDIA)</t>
  </si>
  <si>
    <t>ARGAMASSA FINA PRE FABRICADA P/ ASSENT E REJUNTE DE PASTILHAS</t>
  </si>
  <si>
    <t>AREIA FINA</t>
  </si>
  <si>
    <t>AREIA PARA ATERRO</t>
  </si>
  <si>
    <t>ARGAMASSA PARA GRAUTEAMENTO TIPO SIKAGROUT</t>
  </si>
  <si>
    <t>REJUNTE PRE-FABRICADA</t>
  </si>
  <si>
    <t>ARGAM COLANTE FLEXIVEL AC III P/ ASSENT. PORCELANATO E PEDRAS (GRANITO E MÁRMORE)</t>
  </si>
  <si>
    <t>ARGAMASSA TIXOTROPICA SIKA MONOTOP 622 BR</t>
  </si>
  <si>
    <t>MADEIRAS</t>
  </si>
  <si>
    <t>FORMICA BRANCA ACABAMENTO FROST 0,80MM</t>
  </si>
  <si>
    <t>PECA EM MADEIRA PINUS 10 X 2.5 CM (BRUTA)</t>
  </si>
  <si>
    <t>PECA EM MADEIRA 7 X 2 CM (BRUTA)</t>
  </si>
  <si>
    <t>PECA EM MADEIRA 7X5CM (BRUTA)</t>
  </si>
  <si>
    <t>SARRAFO DE MADEIRA PINUS 10 X 2.5CM</t>
  </si>
  <si>
    <t>TABUA DE MADEIRA PINUS 30 X 2.5 CM (TAIPA DE 1ª)</t>
  </si>
  <si>
    <t>TABUA DE MADEIRA PINUS 30 X 2.5 CM</t>
  </si>
  <si>
    <t>CHAPA COMPENSADO NAVAL ESP. 10MM</t>
  </si>
  <si>
    <t>MADEIRA DE LEI PARA TELHADO COLONIAL/TELHA FRANCESA</t>
  </si>
  <si>
    <t>PONTALETE DE MADEIRA BRUTA DE 3ª 8.0 X 8.0 CM</t>
  </si>
  <si>
    <t>SARRAFO DE MADEIRA DE LEI 8 X 2.5 CM (BRUTA)</t>
  </si>
  <si>
    <t>TACO P/ FIXACAO DE BATENTE/RODAPE 10X10X2,5 CM</t>
  </si>
  <si>
    <t>CHAPA COMPENSADO NAVAL ESP. 15 MM, DIM. 2.20 X 1.60 M</t>
  </si>
  <si>
    <t>FL</t>
  </si>
  <si>
    <t>CHAPA COMPENSADA RESINADA ESP. 6MM</t>
  </si>
  <si>
    <t>CHAPA COMPENSADA RESINADA ESP. 10MM</t>
  </si>
  <si>
    <t>CHAPA COMPENSADA RESINADA ESP. 12MM</t>
  </si>
  <si>
    <t>CHAPA COMPENSADA PLASTIFICADA ESP. 12MM</t>
  </si>
  <si>
    <t>PECA EM MADEIRA DE LEI 8.0 X 8.0 CM</t>
  </si>
  <si>
    <t>PECA EM MADEIRA DE LEI 5.0 X 10.0 CM (APARELHADA)</t>
  </si>
  <si>
    <t>PECA EM MADEIRA DE LEI 7.0 X 12.0 CM (APARELHADA)</t>
  </si>
  <si>
    <t>PECA EM MADEIRA DE LEI 15.0 X 20.0 CM (APARELHADA)</t>
  </si>
  <si>
    <t>RIPA EM MADEIRA DE LEI 1.5 X 5.0 CM</t>
  </si>
  <si>
    <t>RIPA EM MADEIRA DE LEI 1.5 X 4.0 CM</t>
  </si>
  <si>
    <t>MADEIRA DE LEI PARA TELHADO</t>
  </si>
  <si>
    <t>RIPA MADEIRA DE LEI DE 7 X 2 CM</t>
  </si>
  <si>
    <t>FORMICA TIPO LOUSA ESCOLAR</t>
  </si>
  <si>
    <t>FORMICA LISA BRILHANTE</t>
  </si>
  <si>
    <t>MADEIRAS - CONTINUACAO</t>
  </si>
  <si>
    <t>TABUA EM MADEIRA DE LEI DE 20 CM DE LARGURA</t>
  </si>
  <si>
    <t>ESCORA DE EUCALIPTO (COMP.=3.50M)</t>
  </si>
  <si>
    <t>DZ</t>
  </si>
  <si>
    <t>PECA EM MADEIRA E LEI 6X16CM (BRUTA)</t>
  </si>
  <si>
    <t>PECA EM MADEIRA DE LEI 7X12CM (BRUTA)</t>
  </si>
  <si>
    <t>PECA EM MADEIRA DE LEI 7X5CM (BRUTA)</t>
  </si>
  <si>
    <t>PECA EM MADEIRA DE LEI 2X1 CM (BRUTA)</t>
  </si>
  <si>
    <t>PECA EM MADEIRA DE LEI 8.5 X 2 CM (BRUTA)</t>
  </si>
  <si>
    <t>FORMAS E ESCORAMENTOS</t>
  </si>
  <si>
    <t>ANDAIME MET TUBULAR FACHADA - LOCACAO (M/MÊS)</t>
  </si>
  <si>
    <t>ANDAIME PARA FACHADA (LOCAÇÃO MENSAL)</t>
  </si>
  <si>
    <t>PECA EM MADEIRA DE LEI 7 X 5 CM (APARELHADA)</t>
  </si>
  <si>
    <t>RIPA EM MADEIRA (MATERIAL DE 3ª) 5X2CM PINUS OU EQUIVALENTE</t>
  </si>
  <si>
    <t>ARMADURAS PARA CONCRETO</t>
  </si>
  <si>
    <t>ACO CA-50 DE 6.3MM</t>
  </si>
  <si>
    <t>ACO CA-50 DE 8.0MM</t>
  </si>
  <si>
    <t>ACO CA-50 DE 20.0MM</t>
  </si>
  <si>
    <t>ACO CA-60 DE 5.0MM</t>
  </si>
  <si>
    <t>TELA SOLDADA EM AÇO TIPO TELCON Q-138 P/ ARMADURA</t>
  </si>
  <si>
    <t>LAJES E PAINEIS PRE-FABRICADOS</t>
  </si>
  <si>
    <t>LAJE PRE-FABRICADA TRELIÇADA H=8CM - SOBRECARGA 200KG/M2 PARA FORRO - EXCLUSIVE CAPEAMENTO</t>
  </si>
  <si>
    <t>LAJE PRE-FABRICADA TRELIÇADA H= 8CM - SOBRECARGA 300 KG/M2 - PARA PISO - EXCLUSIVE CAPEAMENTO</t>
  </si>
  <si>
    <t>VEDACAO (TIJOLOS E BLOCOS)</t>
  </si>
  <si>
    <t>BLOCO DE CONCRETO 9 X 19 X 39CM - VEDACAO</t>
  </si>
  <si>
    <t>BLOCO DE CONCRETO 14 X 19 X 39CM - VEDACAO</t>
  </si>
  <si>
    <t>BLOCO DE CONCRETO 19 X 19 X 39CM - VEDACAO</t>
  </si>
  <si>
    <t>BLOCO DE CONCRETO 14 X 19 X 39CM - ESTRUTURAL</t>
  </si>
  <si>
    <t>BLOCO DE CONCRETO 19 X 19 X 39CM - ESTRUTURAL</t>
  </si>
  <si>
    <t>BLOCO DE CONCRETO 9 X 19 X 39 CM - ESTRUTURAL</t>
  </si>
  <si>
    <t>BLOCO CERÂMICO 10 FUROS 09X19X19CM - PRAÇA VITÓRIA</t>
  </si>
  <si>
    <t>BLOCO CERÂMICO 10 FUROS 09X19X19CM - DA FABRICA</t>
  </si>
  <si>
    <t>VEDACAO (ELEMENTOS VAZADOS)</t>
  </si>
  <si>
    <t>COBOGO DE CONCRETO TIPO RETO 20 X 20 X 10 CM - 4 FUROS</t>
  </si>
  <si>
    <t>COBOGO DE CONCRETO TIPO RETO 10 X 40 X 40CM - 9 FUROS</t>
  </si>
  <si>
    <t>VEDACAO (DIVISORIAS)</t>
  </si>
  <si>
    <t>DIVISORIA ESP.35MM MIOLO COLMEIA MOD PAINEL/PAINEL</t>
  </si>
  <si>
    <t>PORTA P/ DIVISORIA 80X210 CM, INC DOBR/FECH INTERN</t>
  </si>
  <si>
    <t>GRANITO CINZA ANDORINHA E = 3 CM POLIDO NOS DOIS LADOS</t>
  </si>
  <si>
    <t>MATERIAIS PARA IMPERMEABILIZACAO</t>
  </si>
  <si>
    <t>ADITIVO SIKA 1</t>
  </si>
  <si>
    <t>SIKA TOP 107</t>
  </si>
  <si>
    <t>MANTA GEOTEXTIL DE POLIESTER BIDIM RT-16</t>
  </si>
  <si>
    <t>IMPERMEABILIZANTE PRETO FLEXIVEL IGOLFLEX OU EQUIVALENTE</t>
  </si>
  <si>
    <t>IMPERMEABILIZANTE ASFALTICO DISPERSO EM AGUA IGOL 2 - SIKA OU EQUIVALENTE</t>
  </si>
  <si>
    <t>SIKAFLEX 1A</t>
  </si>
  <si>
    <t>ML</t>
  </si>
  <si>
    <t>SIKA TOP 108 ARMATEC (INIBIDOR DE CORROSAO)</t>
  </si>
  <si>
    <t>MATERIAIS PARA IMPERMEABILIZACAO (CONT.)</t>
  </si>
  <si>
    <t>LONA PLASTICA PRETA 80 MICRAS</t>
  </si>
  <si>
    <t>MANTA ASFALTICA 3MM TIPO III - APP (AREIA/POLIESTER/POLIESTER) NBR 9952, INCL. ARG. REGULAR. E PROTECAO</t>
  </si>
  <si>
    <t>MANTA ASFALTICA 4MM TIPO III - APP (AREIA/POLIESTER/POLIESTER) NBR 9952, INCL. ARG. REGULAR. E PROTECAO</t>
  </si>
  <si>
    <t>OXIPRIMER DA TEXSA OU EQUIVALENTE</t>
  </si>
  <si>
    <t>POLIURETANO FLEXIVEL BISNAGA 360G TEL 5905</t>
  </si>
  <si>
    <t>TELHAS E DOMUS</t>
  </si>
  <si>
    <t>TELHA FIBROCIMENTO ONDULADA DE 6MM</t>
  </si>
  <si>
    <t>TELHA FIBROCIMENTO ONDULADA DE 8MM</t>
  </si>
  <si>
    <t>TELHA ALUMINIO TRAPEZOIDAL 0,5MM</t>
  </si>
  <si>
    <t>TELHA CERAMICA TIPO CAPA E CANAL PLAN - NATURAL</t>
  </si>
  <si>
    <t>CUMEEIRA CERAMICA TIPO CAPA E CANAL NAT - FABRICA</t>
  </si>
  <si>
    <t>CUMEEIRA CERAMICA CAPA E CANAL NAT - PÇA VITORIA</t>
  </si>
  <si>
    <t>TELHA ONDULADA DE ALUMÍNIO ESP. 0.5 MM</t>
  </si>
  <si>
    <t>TELHA AL/ZINCO ONDULADA (GALVALUME) ESP. 0.43MM</t>
  </si>
  <si>
    <t>TELHA METALICA ONDULADA ACO GALVALUME ESP 0.5MM PRE PINTADA 1 FACE COR RAL 9003 (BRANCA) - PERFILOR, MULTI TELHAS, ISOESTE OU EQUIVALENTE</t>
  </si>
  <si>
    <t>TELHA METALICA EM ACO GALVALUME TRAPEZOIDAL 40 ESP. 0.50MM PRE-PINTADA NAS DUAS FACES</t>
  </si>
  <si>
    <t>TELHAS (ELEMENTOS DE ARREMATE)</t>
  </si>
  <si>
    <t>RUFO EM ALUMINIO ESP. 0.5 MM LARGURA 30 CM</t>
  </si>
  <si>
    <t>CUMEEIRA FIBROCIMENTO NORMAL (ONDULADA)</t>
  </si>
  <si>
    <t>FITAS ANTI-CORROSIVAS PRETA PARA ASSENT TELHAS</t>
  </si>
  <si>
    <t>CANTONEIRA ABAS IGUAIS DE FERRO ASTM A-36 - 1/8" X 1/2" X 1/2"</t>
  </si>
  <si>
    <t>ELEMENTOS DE FIXACAO (PARAFUSOS/FERRAGENS)</t>
  </si>
  <si>
    <t>CONJUNTO VEDACAO ELASTICA</t>
  </si>
  <si>
    <t>ARO EM METAL PARA BASQUETE</t>
  </si>
  <si>
    <t>CANTONEIRA ABAS IGUAIS DE FERRO ASTM A-36 - 1/8" X 3/4" X 3/4"</t>
  </si>
  <si>
    <t>PARAFUSO PARA MADEIRA DE 80MM</t>
  </si>
  <si>
    <t>PARAFUSO COM ROSCA SOBERBA 8X110MM</t>
  </si>
  <si>
    <t>PARAFUSO S-8</t>
  </si>
  <si>
    <t>BUCHA PLASTICA COM PARAFUSO - 8MM</t>
  </si>
  <si>
    <t>BUCHA PLASTICA 8MM</t>
  </si>
  <si>
    <t>PARAFUSO CROMADO P/FIXACAO SANITARIOS</t>
  </si>
  <si>
    <t>PARAFUSO CROMADO D = 4 MM</t>
  </si>
  <si>
    <t>BUCHA PLASTICA S-7</t>
  </si>
  <si>
    <t>PORCA SEXTAVADA 1/4"</t>
  </si>
  <si>
    <t>PREGO - PRECO MEDIO DAS BITOLAS</t>
  </si>
  <si>
    <t>PREGO 12X12</t>
  </si>
  <si>
    <t>PREGO 15X15</t>
  </si>
  <si>
    <t>PREGO 18X27</t>
  </si>
  <si>
    <t>PREGO 18X30</t>
  </si>
  <si>
    <t>PREGO 18X27 GALVANIZADO</t>
  </si>
  <si>
    <t>GRAMPO P/ CERCA GALVANIZADO</t>
  </si>
  <si>
    <t>PARAFUSO PARA BUCHA S-5</t>
  </si>
  <si>
    <t>PARAFUSO PARA BUCHA PLASTICA N.7</t>
  </si>
  <si>
    <t>BUCHA PLASTICA S-5</t>
  </si>
  <si>
    <t>BUCHA PLASTICA S-8</t>
  </si>
  <si>
    <t>ELEMENTOS DE FIXACAO - CONTINUACAO</t>
  </si>
  <si>
    <t>PARAFUSO SEXTAVADO COM PORCA E ARRUELA 3/8" X 11/2" - ZINCADO</t>
  </si>
  <si>
    <t>CONJUNTO FIXACAO P/ TELHA DE ALUMINIO TRAPEZOIDAL</t>
  </si>
  <si>
    <t>PARAFUSO COM BUCHA S-10</t>
  </si>
  <si>
    <t>BARRA CHATA DE FERRO ASTM A-36 1/4" X 2"</t>
  </si>
  <si>
    <t>PARAFUSO GALV. C/PORCA E ARRUELA 16MM X 200MM</t>
  </si>
  <si>
    <t>BUCHA DE NYLON N.º8 REF.: TEL-5308</t>
  </si>
  <si>
    <t>BUCHA PLASTICA COM PARAFUSO - 6MM</t>
  </si>
  <si>
    <t>CANTONEIRA FERRO CROMADO,PEQ. P/DIVISÓRIA GRANITO OU MARMORE ESP 3CM</t>
  </si>
  <si>
    <t>PARAFUSO FERRO CROMADO, ROSCA COM DUAS CABEÇAS P/ DIVISÓRIA</t>
  </si>
  <si>
    <t>DOBRADICA FERRO CROMADO P/PORTA DE DIVISORIA DE MARMORE OU GRANITO ESP 3CM</t>
  </si>
  <si>
    <t>BATENTE FERRO CROMADO P/PORTA DE DIVISORIA DE MARMORE OU GRANITO ESP 3CM</t>
  </si>
  <si>
    <t>PARAFUSO COM BUCHA S8</t>
  </si>
  <si>
    <t>CONJUNTO P/ FIXAÇÃO TELHA ALUMINIO ONDULADA</t>
  </si>
  <si>
    <t>PARAFUSO DE MAQ FERRO GALVANIZADO D= 16 X 100MM</t>
  </si>
  <si>
    <t>PARAFUSO AUTOATARRACHANTE DIM 4.2X32MM REF TEL5333</t>
  </si>
  <si>
    <t>ARRUELA LISA ACO INOX 1/4" - TEL-5303</t>
  </si>
  <si>
    <t>BUCHA DE NYLON N.º6 REF.: TEL-5306</t>
  </si>
  <si>
    <t>ELEMENTOS DE FIXAÇÃO - CONTINUAÇÃO</t>
  </si>
  <si>
    <t>CONJ PARAFUSO, PORCA E ARRUELA LATAO 1/2 X 2"</t>
  </si>
  <si>
    <t>ARAMES</t>
  </si>
  <si>
    <t>ARAME GALVANIZADO N.10 BWG</t>
  </si>
  <si>
    <t>ARAME GALVANIZADO N.12 BWG</t>
  </si>
  <si>
    <t>ARAME GALVANIZADO N.14 BWG</t>
  </si>
  <si>
    <t>ARAME GALVANIZADO N.16 BWG</t>
  </si>
  <si>
    <t>ARAME GALVANIZADO N.18 BWG</t>
  </si>
  <si>
    <t>ARAME RECOZIDO N.18 BWG</t>
  </si>
  <si>
    <t>ARAME GALVANIZADO N.14 AWG</t>
  </si>
  <si>
    <t>ARAME FARPADO GALVANIZAD FIO 16BWG</t>
  </si>
  <si>
    <t>FECHAMENTOS EXTERNOS</t>
  </si>
  <si>
    <t>MOURAO CONCRETO CURVO SECAO "T" H=3,20M</t>
  </si>
  <si>
    <t>TELA ARAME GALV. MALHA # 2" LOSANGULAR - FIO N.16 BWG</t>
  </si>
  <si>
    <t>TELA DE ARAME GALVANIZADO DE 1" FIO N.10 BWG</t>
  </si>
  <si>
    <t>TELA DE ARAME GALV. MALHA # 2" LOSANGULAR - FIO N.12 BWG - REVEST EM PVC</t>
  </si>
  <si>
    <t>FECHAMENTOS EXTERNOS (CONT.)</t>
  </si>
  <si>
    <t>TELA ARAME GALV. MALHA # 3" LOSANGULAR - FIO N. 12 BWG - REVEST EM PVC</t>
  </si>
  <si>
    <t>TELA ARAME GALV. MALHA # 1" QUADRADA - FIO N.12 BWG</t>
  </si>
  <si>
    <t>TELA ARAME GALV CORRUGADA "QUEBRA CHAMA" MALHA 3MM QUADRADA</t>
  </si>
  <si>
    <t>TELA MOSQUITEIRO EM NYLON MALHA 14 ABERTURA 1,5MM</t>
  </si>
  <si>
    <t>TELA MOSQUITEIRO ARAME GALV. MALHA # 18 FIO 32 QUADRADA</t>
  </si>
  <si>
    <t>TELA ARAME GALV. MALHA # 1/2" QUADRADA - FIO N.12 BWG</t>
  </si>
  <si>
    <t>TELA ARAME GALV. MALHA # 3/4" QUADRADA - FIO N.12 BWG</t>
  </si>
  <si>
    <t>DIVERSOS</t>
  </si>
  <si>
    <t>BOMBEAMENTO DE CONCRETO</t>
  </si>
  <si>
    <t>TABULEIRO MARMORE BRANCO E GRANITO PRETO 40X40CM</t>
  </si>
  <si>
    <t>COLA BRANCA "PVA" CASCOLA/FORMICA/MUNDIAL/EQUIVALENTE</t>
  </si>
  <si>
    <t>DESMOLDANTE PARA FORMAS</t>
  </si>
  <si>
    <t>MOLDURA CANTONEIRA ALUMINIO PERFIL L 3/4"X3/4X1/8"</t>
  </si>
  <si>
    <t>JUNTA PLASTICA DE 17 X 3 MM</t>
  </si>
  <si>
    <t>CABO ACO GALV. SM 6X7-AF 6,4MM (1/4")</t>
  </si>
  <si>
    <t>BARRA CHATA DE FERRO ASTM A-36 3/16" X 1"</t>
  </si>
  <si>
    <t>COLA PARA FORMICA</t>
  </si>
  <si>
    <t>DIVERSOS (CONTINUACAO)</t>
  </si>
  <si>
    <t>BARRA CHATA DE FERRO ASTM A-36 1/4" X 1"</t>
  </si>
  <si>
    <t>FILETE EM ISOPOR 2X1CM</t>
  </si>
  <si>
    <t>CILINDRO DE GAS DE COZINHA 45 KG (VAZIO)</t>
  </si>
  <si>
    <t>DUREPOX (250G)</t>
  </si>
  <si>
    <t>PARAF. INOX SEXT. M6X45MM, BUCHA N.8, ARRUELA 1/4"</t>
  </si>
  <si>
    <t>FIXADOR UNIV SPDA ESTANH TEL-5024 P/CABO 16 A 70MM</t>
  </si>
  <si>
    <t>SELANTE A BASE DE POLIURETANO SIKAFLEX UNIVERSAL OU EQUIVALENTE (CARTUCHO COM 300ML)</t>
  </si>
  <si>
    <t>INSUMOS DE ACABAMENTOS - CIVIL</t>
  </si>
  <si>
    <t>ESQUADRIAS DE MADEIRA - ANGELIM PEDRA</t>
  </si>
  <si>
    <t>ALIZAR / GUARNICAO EM MAD DE LEI 5.0 X 1.5 CM</t>
  </si>
  <si>
    <t>PORTA MADEIRA DE LEI LISA MEDIA SARRAFEADA ESP.30MM 0.80 X 1.80M P/ PINTURA</t>
  </si>
  <si>
    <t>MARCO MAD LEI 15X3CM BAT 0.90X2.10M ANGELIM PEDRA</t>
  </si>
  <si>
    <t>MARCO MAD LEI 15X3CM BAT 0.60X2.10M ANGELIM PEDRA</t>
  </si>
  <si>
    <t>MARCO MAD LEI 15X3CM BAT 0.70X2.10M ANGELIM PEDRA</t>
  </si>
  <si>
    <t>MARCO MAD LEI 15X3CM BAT 0.80X2.10M ANGELIM PEDRA</t>
  </si>
  <si>
    <t>MARCO EM MADEIRA DE LEI 15 X 3 CM</t>
  </si>
  <si>
    <t>ESQUADRIAS DE MADEIRA (CONT.)</t>
  </si>
  <si>
    <t>PORTA EM COMPENSADO LISA LEVE COLMEIA ESP.35MM,0.7X2.1M P/PINT.</t>
  </si>
  <si>
    <t>PORTA MADEIRA DE LEI LISA MEDIA SARRAFEADA ESP 30 MM 0.6X2.1M P/ PINTURA</t>
  </si>
  <si>
    <t>PORTA MADEIRA DE LEI LISA MEDIA SARRAFEADA ESP 30 MM 0.7X2.1M P/ PINTURA</t>
  </si>
  <si>
    <t>PORTA MADEIRA DE LEI LISA MEDIA SARRAFEADA ESP 30 MM 0.8X2.1M P/ PINTURA</t>
  </si>
  <si>
    <t>PORTA MADEIRA DE LEI LISA MEDIA SARRAFEADA ESP 30 MM 0.9X2.1M P/ PINTURA</t>
  </si>
  <si>
    <t>PORTA EM MADEIRA DE LEI LISA MEDIA SARRAFEADA P/ PINTURA 0.60 X 1.80M</t>
  </si>
  <si>
    <t>PORTA MADEIRA DE LEI LISA MEDIA SARRAFEADA ESP 30MM P/ PINTURA 0.80 X 1.60 M</t>
  </si>
  <si>
    <t>PORTA DE VENEZIANA EM MADEIRA DE LEI, 0.7 X 2.10M</t>
  </si>
  <si>
    <t>PORTA DE VENEZIANA EM MADEIRA DE LEI, 0.60 X 2.10M</t>
  </si>
  <si>
    <t>PORTA DE VENEZIANA EM MADEIRA DE LEI 0.80 X 2.10M</t>
  </si>
  <si>
    <t>ALIZAR / GUARNICAO EM MAD DE LEI 7X1.5CM</t>
  </si>
  <si>
    <t>PORTA MADEIRA DE LEI LISA MEDIA SARRAFEADA ESP 30MM P/ PINTURA 0.60 X 1.60M</t>
  </si>
  <si>
    <t>ALIZAR / GUARNICAO EM MAD DE LEI 5X2.5CM</t>
  </si>
  <si>
    <t>CAIXILHO MAD LEI 9X3CM P/ JANELA - ANGELIM PEDRA</t>
  </si>
  <si>
    <t>PORTA MAD LEI LISA MEDIA SARRAFEADA 30MM 0.70 X 2.10M C/VISOR 0.40 X 0.60M</t>
  </si>
  <si>
    <t>PORTA MAD LEI LISA MEDIA SARRAFEADA 30MM 0.80 X 2.10M C/ VISOR 0.40 X 0.60M</t>
  </si>
  <si>
    <t>PORTA MAD LEI LISA MEDIA SARRAFEADA 30MM 0.90 X 2.10M C/ VISOR 0.40 X 0.60M</t>
  </si>
  <si>
    <t>ESQUADRIAS METÁLICAS (CONT.)</t>
  </si>
  <si>
    <t>PORTA ABRIR VENEZIANA ALUM ANOD NATURAL LINHA 25/SUPREMA</t>
  </si>
  <si>
    <t>JANELA MAXIM-AR ALUMINIO ANOD. NATURAL LINHA 25/SUPREMA</t>
  </si>
  <si>
    <t>JANELA DE CORRER ALUMINIO ANOD. NATURAL LINHA 25/SUPREMA</t>
  </si>
  <si>
    <t>FERRAGENS PARA ESQUADRIAS</t>
  </si>
  <si>
    <t>FECHADURA COMPLETA PARA PORTA INTERNA</t>
  </si>
  <si>
    <t>FECHADURA COMPLETA PORTA EXTERNA</t>
  </si>
  <si>
    <t>TARGETA FIO REDONDO 3"</t>
  </si>
  <si>
    <t>FECHADURA PARA PORTAO</t>
  </si>
  <si>
    <t>TARGETA FIO REDONDO 2"</t>
  </si>
  <si>
    <t>FECHADURA ALAVANCA E CHAVE YALE</t>
  </si>
  <si>
    <t>FECHADURA DE SEGURANCA ALIANCA MARCA REFERENCIA</t>
  </si>
  <si>
    <t>CADEADO 40MM</t>
  </si>
  <si>
    <t>CADEADO 30 MM</t>
  </si>
  <si>
    <t>PORTA CADEADO PARA CADEADO DE 30MM</t>
  </si>
  <si>
    <t>PORTA CADEADO PARA CADEADO DE 40MM</t>
  </si>
  <si>
    <t>FECHADURA TIPO "LIVRE-OCUPADO"</t>
  </si>
  <si>
    <t>DOBRADICA DE FERRO ZINCADO DE 3" X 2 1/2"</t>
  </si>
  <si>
    <t>FERRAGENS PARA ESQUADRIAS (CONT.)</t>
  </si>
  <si>
    <t>DOBRADICA EM LATAO CROMADO 3 X 2.1/2" C/ PARAFUSO</t>
  </si>
  <si>
    <t>TRINCO CHATO EM AÇO CROMADO DE EMBUTIR 20CM</t>
  </si>
  <si>
    <t>BASCULA LINHA 25 ALUMINIO ANOD NATURAL</t>
  </si>
  <si>
    <t>FECHADURA COM MAÇANETA TIPO BOLA E CHAVE YALE</t>
  </si>
  <si>
    <t>FECHADURA DE SOBREPOR TIPO CAIXAO E CHAVE COMUM</t>
  </si>
  <si>
    <t>FECH COM MAÇANETA TIPO ALAVANCA E CHAVE TIPO COMUM</t>
  </si>
  <si>
    <t>REVESTIMENTOS (CERÂMICA E SIMILARES)</t>
  </si>
  <si>
    <t>AZULEJO BRANCO 15X15CM</t>
  </si>
  <si>
    <t>REVESTIMENTOS (CERÂMICA E SIMILARES) - CONT.</t>
  </si>
  <si>
    <t>CERAMICA 10X10 CM COR BRANCA OU AREIA</t>
  </si>
  <si>
    <t>PASTILHA CERÂMICA 5X5CM COR BRANCA</t>
  </si>
  <si>
    <t>CERAMICA 10X10CM REF. CAMBURI BRANCO</t>
  </si>
  <si>
    <t>REVESTIMENTOS (PEDRAS NATURAIS)</t>
  </si>
  <si>
    <t>MARMORE BRANCO P/BANCADA ESP. 3 CM</t>
  </si>
  <si>
    <t>GRANITO CINZA ANDORINHA POLIDO ESP. 2CM P/ BANCAD</t>
  </si>
  <si>
    <t>REVESTIMENTOS (MADEIRA, PLÁSTICOS, ETC)</t>
  </si>
  <si>
    <t>CHAPA LISA DE FIBROCIMENTO ESP.10MM</t>
  </si>
  <si>
    <t>REVESTIMENTOS (ELEMENTOS DE ARREMATE)</t>
  </si>
  <si>
    <t>CANTONEIRA DE ALUMINIO SEXTAVADA P/ ACABAMENTO</t>
  </si>
  <si>
    <t>MOLDURA EM MADEIRA DE LEI DE 7.0 X 2.5 CM</t>
  </si>
  <si>
    <t>PEITORIL GRANITO CINZA ANDORINHA LARG.15CM,ESP.3CM</t>
  </si>
  <si>
    <t>PORTA GIZ DIM. 6 X 3 CM</t>
  </si>
  <si>
    <t>PEITORIL MARMORE BRANCO, LARG. 40 CM</t>
  </si>
  <si>
    <t>PERFIL "U" EM ALUMINIO ANODIZADO NATURAL 1/2" X 1/2" ESP. 1/16"</t>
  </si>
  <si>
    <t>RODA PAREDE GRAN CINZA AND 7X2CM ACAB 2 LADOS</t>
  </si>
  <si>
    <t>FORROS</t>
  </si>
  <si>
    <t>FORRO DE GESSO COLOCADO, ACABAMENTO TIPO LISO</t>
  </si>
  <si>
    <t>FORROS (CONTINUAÇÃO)</t>
  </si>
  <si>
    <t>FORRO PVC FRISADO L= 20CM ESP.10MM, COLOCADO</t>
  </si>
  <si>
    <t>FERRAGENS P/ ESQUADRIAS (CONT)</t>
  </si>
  <si>
    <t>ROLDANA CROMADA C/ PINO DIAM. Ø 3" CANAL TIPO "V" 2"</t>
  </si>
  <si>
    <t>PORTA CADEADO E CADEADO 40MM</t>
  </si>
  <si>
    <t>PISOS (CERÂMICA E SIMILARES)</t>
  </si>
  <si>
    <t>XADREZ (PO CORANTE TIPO XADREZ MARCA DE REF.)</t>
  </si>
  <si>
    <t>PISOS (CERÂMICA E SIMILARES) - CONT.</t>
  </si>
  <si>
    <t>LADRILHO HIDRAULICO RANHURADO 20X20CM COLORIDO</t>
  </si>
  <si>
    <t>PISO CERAMICO 45X45CM PEI5 CARGO PLUS GRAY ELIANE</t>
  </si>
  <si>
    <t>LADRILHO HIDRÁULICO PASTILHADO 20X20CM COLORIDO</t>
  </si>
  <si>
    <t>PISO CERAMICO 45X45 CM CARGO PLUS WHITE ELIANE - PEI 5</t>
  </si>
  <si>
    <t>TINTAS (CONTINUACAO)</t>
  </si>
  <si>
    <t>SELADOR EPOXI INTERGARD 2001 VERNIZ INCOLOR - INTERNACIONAL OU EQUIVALENTE</t>
  </si>
  <si>
    <t>PISOS CERAMICOS E GRANITO</t>
  </si>
  <si>
    <t>JUNTA DE DILATACAO PLASTICA</t>
  </si>
  <si>
    <t>PORCELANATO POLIDO PANNA PLUS PO 50X50CM</t>
  </si>
  <si>
    <t>PORCELANATO POL ACET 60X60CM CIMENTO CINZA BOLD</t>
  </si>
  <si>
    <t>PORCELANTO NATURAL ACETINADO 60X60CM PLATINA NA</t>
  </si>
  <si>
    <t>FERRAGENS PARA ESQUADRIAS (CONTINUAÇÃO)</t>
  </si>
  <si>
    <t>GONZO DIAM 1" (MACHO/FEMEA) PARA PORTÃO (DE SOBREPOR)</t>
  </si>
  <si>
    <t>PAR</t>
  </si>
  <si>
    <t>PISOS (MADEIRA, PLÁSTICOS, ETC)</t>
  </si>
  <si>
    <t>AGREGADO DE ALTA RESISTENCIA PARA PISOS</t>
  </si>
  <si>
    <t>PISO VIN PAVIFLEX CHROMA CONCEPT 30X30CM - ESP.2MM</t>
  </si>
  <si>
    <t>TABUA MADEIRA DE LEI P/ PISO COM MACHO/FEMEA 15 CM X 2 CM (ASSOALHO)</t>
  </si>
  <si>
    <t>PISOS (MADEIRA, PLÁSTICOS, ETC) - CONT.</t>
  </si>
  <si>
    <t>PISO EMBORRAC PASTILHADO COR PRETA PLURIGOMA/EQUIV</t>
  </si>
  <si>
    <t>PISOS (ELEMENTOS DE ARREMATE)</t>
  </si>
  <si>
    <t>RODAPE DE PEROBA DE 1.5X7CM</t>
  </si>
  <si>
    <t>SOLEIRA GRANITO CINZA ANDORINHA ESP = 3CM, L= 3CM</t>
  </si>
  <si>
    <t>JUNTA PLASTICA "I" 27MM PARA PISOS</t>
  </si>
  <si>
    <t>RODA-PAREDE EM MADEIRA DE LEI DE 10.0 X 2.5 CM</t>
  </si>
  <si>
    <t>SOLEIRA GRANITO CINZA ANDORINHA ESP=2CM,L=15CM</t>
  </si>
  <si>
    <t>RODA-PAREDE EM MADEIRA DE LEI 20.0 X 1.5 CM</t>
  </si>
  <si>
    <t>RODAPE GRANITO CINZA ANDORINHA ESP. 2CM H=7CM ACAB. RETO</t>
  </si>
  <si>
    <t>PISOS (ELEMENTOS DE ARREMATE) - CONT.</t>
  </si>
  <si>
    <t>RODAPE MARMORE BRANCO H=7CM</t>
  </si>
  <si>
    <t>PAVIMENTAÇÃO EXTERNA</t>
  </si>
  <si>
    <t>MEIO FIO CONCRETO PRE-MOLD. 12X15X30CM</t>
  </si>
  <si>
    <t>BLOCO CONCRETO TIPO PAVI-S ESP.8CM,35MPA(48UND/M2)</t>
  </si>
  <si>
    <t>BLOCO CONCRETO TIPO PAVI-S ESP.10CM - 35MPA</t>
  </si>
  <si>
    <t>BLOCO CONCRETO PAVI-S ESP. 6CM 35 MPA (48UN/M2)</t>
  </si>
  <si>
    <t>TINTA EPOXI INTERGARD INTERNATIONAL REF2005 (CINZA OU BRANCO) INCLUSIVE O COMPONENTE B - INTERNACIONAL OU EQUIVALENTE</t>
  </si>
  <si>
    <t>VIDROS E ACESSORIOS</t>
  </si>
  <si>
    <t>VIDRO TRANSPARENTE LISO ESP.4MM,COLOCADO</t>
  </si>
  <si>
    <t>VIDRO MINI-BOREAL ESP.4MM, COLOCADO</t>
  </si>
  <si>
    <t>ESPELHO PRATA ESPESSURA 4 MM</t>
  </si>
  <si>
    <t>BOTAO FRANCES P/FIXACAO DE ESPELHOS, CROMADO</t>
  </si>
  <si>
    <t>VIDROS E ACESSORIOS (CONTINUAÇÃO)</t>
  </si>
  <si>
    <t>VIDRO ARAMADO ESP. 6MM, COLOCADO</t>
  </si>
  <si>
    <t>TINTAS (CONT.)</t>
  </si>
  <si>
    <t>ESMALTE SINTETICO</t>
  </si>
  <si>
    <t>TINTA EPOXI CATALISAVEL PARA ACABAMENTO</t>
  </si>
  <si>
    <t>TINTA LATEX PVA</t>
  </si>
  <si>
    <t>TINTA LATEX ACRILICA FOSCA</t>
  </si>
  <si>
    <t>TINTA A BASE DE EMULSAO ACRILICA (PARA PISOS)</t>
  </si>
  <si>
    <t>SELADOR ACRILICO</t>
  </si>
  <si>
    <t>SOLVENTE PARA TINTA A BASE DE EPOXI</t>
  </si>
  <si>
    <t>TINTA PARA PISOS</t>
  </si>
  <si>
    <t>TINTA ESMALTE SINT. BRILHANTE COR BRANCA</t>
  </si>
  <si>
    <t>VERNIZES E OUTROS MATERIAIS PARA PINTURA</t>
  </si>
  <si>
    <t>AGUARRAZ MINERAL</t>
  </si>
  <si>
    <t>CAL EM PO PARA PINTURA</t>
  </si>
  <si>
    <t>FUNDO BRANCO FOSCO NIVELADOR P/ MADEIRAS</t>
  </si>
  <si>
    <t>LIQUIDO SELADOR PARA PINTURA LATEX PVA</t>
  </si>
  <si>
    <t>LIXA P/ FERRO Nº 100 K-246 225X275MM - NORTON OU EQUIVALENTE</t>
  </si>
  <si>
    <t>LIXA PARA MADEIRA/MASSA Nº 150</t>
  </si>
  <si>
    <t>MASSA ACRILICA</t>
  </si>
  <si>
    <t>MASSA PARA MADEIRA</t>
  </si>
  <si>
    <t>MASSA A BASE DE PVA</t>
  </si>
  <si>
    <t>OLEO DE LINHACA</t>
  </si>
  <si>
    <t>PRIMER A BASE DE EPOXI</t>
  </si>
  <si>
    <t>SILICONE - HIDROFUGANTE</t>
  </si>
  <si>
    <t>TRINCHA 2"</t>
  </si>
  <si>
    <t>VERNIZ ACRILICO PARA CONCRETO</t>
  </si>
  <si>
    <t>ZARCAO</t>
  </si>
  <si>
    <t>REMOVEDOR</t>
  </si>
  <si>
    <t>IMUNIZANTE PARA MADEIRA</t>
  </si>
  <si>
    <t>VERNIZ FOSCO FILTRO SOLAR LINHA PREMIUM</t>
  </si>
  <si>
    <t>VERNIZ POLIURETANO BRILHANTE LINHA PREMIUM</t>
  </si>
  <si>
    <t>PAISAGISMO</t>
  </si>
  <si>
    <t>GRAMA EM PLACAS TIPO ESMERALDA</t>
  </si>
  <si>
    <t>TERRA VEGETAL</t>
  </si>
  <si>
    <t>PLACA DE OBRA - ADESIVADA COM IMPRESSÃO DIGITAL</t>
  </si>
  <si>
    <t>ACIDO MURIATICO</t>
  </si>
  <si>
    <t>MASSA PLASTICA</t>
  </si>
  <si>
    <t>QUADRO DE GIZ/PINCEL LAMINADO MELAMINICO 3.95X1.29</t>
  </si>
  <si>
    <t>PINTURA DE LETRAS EM PAREDE DIM.20X30 CM</t>
  </si>
  <si>
    <t>ESTRADO DE MADEIRA PADRÃO CASA GAS CONF PROJETO</t>
  </si>
  <si>
    <t>TRAVE P/ FUT SALAO 3,00X2,00M C/ RECUO FG D=3"</t>
  </si>
  <si>
    <t>POSTE VOLEIBOL FG D=2 1/2" C/ CARRETILHA E TAMPAO</t>
  </si>
  <si>
    <t>CJ</t>
  </si>
  <si>
    <t>DIVERSOS (CONTINUAÇÃO)</t>
  </si>
  <si>
    <t>REDE COM MALHA GROSSA PARA TRAVE DE FUTEBOL SALAO</t>
  </si>
  <si>
    <t>CESTA PARA ARO DE BASQUETE</t>
  </si>
  <si>
    <t>REDE VOLEIBOL MALHA GROSSA, LONA SUP. E INFERIOR</t>
  </si>
  <si>
    <t>CANTONEIRA ABAS IGUAIS DE FERRO ASTM A-36 - 1/8" X 1" X 1"</t>
  </si>
  <si>
    <t>CANTONEIRA ABAS IGUAIS DE FERRO ASTM A-36 - 3/16" X 1.1/2" X 1.1/2" GALV.</t>
  </si>
  <si>
    <t>CAIXA DE PRE-MOLDADO P/ AR CONDICIONADO 18.000 BTU</t>
  </si>
  <si>
    <t>QUADRO QUADRICULABRANCO P/ PINCEL DIM 3.00 X 1.50M</t>
  </si>
  <si>
    <t>ABRACADEIRA GUIA P/ MASTRO SIMPLES P/ 1 DESCIDA 1.1/2" - TEL-320</t>
  </si>
  <si>
    <t>REVESTIMENTOS (PEDRAS NATURAIS) - CONTINUAÇÃO</t>
  </si>
  <si>
    <t>GRANITO CINZA ANDORINHA ESP 2CM POLIDO NAS DUAS FACES</t>
  </si>
  <si>
    <t>INSUMOS DE ELETRICA</t>
  </si>
  <si>
    <t>POSTES</t>
  </si>
  <si>
    <t>POSTE CIRC.CONCRETO ALT.MONT.11M/300KG,PAD ESCELSA</t>
  </si>
  <si>
    <t>POSTE CIRCULAR DE CONCRETO 11M/600KG</t>
  </si>
  <si>
    <t>POSTE DT PADRAO TRIFASICO 16MM AEREO 63A H=7M/100DAN</t>
  </si>
  <si>
    <t>POSTE (CONT)</t>
  </si>
  <si>
    <t>MAO FRANCESA PLANA GALVANIZADA 32 X 726 MM</t>
  </si>
  <si>
    <t>REDUÇÃO CONCÊNT ELETROC PERF "U" 200X150MM,ABA100</t>
  </si>
  <si>
    <t>REDUÇÃO CONCÊNT ELETROC PERF "U" 300X150MM,ABA100</t>
  </si>
  <si>
    <t>REDUÇÃO CONCÊNT ELETROC PERF "U" 400X150MM,ABA100</t>
  </si>
  <si>
    <t>SUPORTE ANGULAR P/ELETROCALHA DE 400X100MM</t>
  </si>
  <si>
    <t>PARA RAIOS E ACESSORIOS</t>
  </si>
  <si>
    <t>CURVA 90º BARRA CHATA ALUM 7/8"X1/8"X300MM TEL 778</t>
  </si>
  <si>
    <t>ISOLADORES E ESPACADORES</t>
  </si>
  <si>
    <t>ISOLADOR DE PINO POLIMERICO 15KV - ROSCA 25MM</t>
  </si>
  <si>
    <t>CONECTOR PORCELANA 3P P/FIO 10MM2</t>
  </si>
  <si>
    <t>CONECTOR PORCELANA 3P P/FIO 6MM2</t>
  </si>
  <si>
    <t>CONECTOR PORCELANA 3P P/ FIO 4MM2</t>
  </si>
  <si>
    <t>LAMPADAS (CONTINUAÇÃO)</t>
  </si>
  <si>
    <t>LAMPADA TUBULAR LED T8 9W 600MM BIVOLT CERTIFICADA INMETRO</t>
  </si>
  <si>
    <t>LUMINARIAS - CONT</t>
  </si>
  <si>
    <t>LUMINARIA BETA E40 250/400 IP66/44 CT SR TECNOWATT OU EQUIVALENTE</t>
  </si>
  <si>
    <t>ARMACAO SECUNDARIA 2 ESTRIBOS COM HASTE 16X150MM</t>
  </si>
  <si>
    <t>TRANSFORMADORES</t>
  </si>
  <si>
    <t>TRANSFOMADOR TRIFASICO A OLEO 225KVA - 15KV - 220/127V</t>
  </si>
  <si>
    <t>TRANSFOMADOR TRIFASICO A OLEO 75KVA - 15KV - 220/127V</t>
  </si>
  <si>
    <t>TRANSFOMADOR TRIFASICO A OLEO 150KVA - 15KV - 220/127V</t>
  </si>
  <si>
    <t>TRANSFOMADOR TRIFASICO A OLEO 112.5KVA - 15KV - 220/127V</t>
  </si>
  <si>
    <t>PARA-RAIOS - ACESSORIOS</t>
  </si>
  <si>
    <t>TELA BELINOX, L=245MM/E=1,5MM INOX-TEL-754</t>
  </si>
  <si>
    <t>QUADROS E CAIXAS ENTRADA/MEDIÇÃO</t>
  </si>
  <si>
    <t>CX PASS MET Nº6 "TELEBRAS" 120X120X15CM CH GALV</t>
  </si>
  <si>
    <t>QUADRO DIST EMBUTIR MET C/ BARRAMENTO TRIFASICO 18 CIRC - 100A C/ TRINCO</t>
  </si>
  <si>
    <t>QUADRO DIST EMBUTIR MET C/ BARRAMENTO TRIFASICO 40 CIRC - 100A C/ TRINCO</t>
  </si>
  <si>
    <t>QUADRO DIST EMBUTIR MET C/ BARRAMENTO TRIFASICO 24 CIRC - 100A C/ TRINCO</t>
  </si>
  <si>
    <t>QUADRO DIST EMBUTIR MET C/ BARRAMENTO TRIFASICO 32 CIRC - 100A C/ TRINCO</t>
  </si>
  <si>
    <t>QUADRO DIST EMBUTIR PVC 3 CIRC S/ BARRAMENTO C/ TRINCO</t>
  </si>
  <si>
    <t>CAIXA PARA TRANSFORMADOR DE CORRENTE (TC) ATE 112,5KVA - 200:5A</t>
  </si>
  <si>
    <t>CHAVE BLINDADA 600V-200A C/ FUSIVEL NH160A</t>
  </si>
  <si>
    <t>CONJ CX MEDIDOR POLIFASICO P-980-005+CX DISJ P-940-003</t>
  </si>
  <si>
    <t>CAIXA PARA TRANSFORMADOR DE CORRENTE (TC) 112,5 ATE 300KVA - 400:5A</t>
  </si>
  <si>
    <t>CAIXA PVC 4" X 4" - IP40 - TIGRE OU EQUIVALENTE</t>
  </si>
  <si>
    <t>QUADROS E CAIXAS (CONTINUAÇÃO)</t>
  </si>
  <si>
    <t>CAIXA PVC 3" X 3" TIGREFLEX - SEXTAVADA</t>
  </si>
  <si>
    <t>QUADRO DIST EMBUTIR MET C/ BARRAMENTO TRIFASICO 16 CIRC - 100A C/ TRINCO</t>
  </si>
  <si>
    <t>QUADRO DIST EMBUTIR MET C/ BARRAMENTO TRIFASICO 28 CIRC - 100A C/ TRINCO</t>
  </si>
  <si>
    <t>QUADRO DIST EMBUTIR MET C/ BARRAMENTO TRIFASICO 44 CIRC - 150A C/ TRINCO</t>
  </si>
  <si>
    <t>QUADRO DIST EMBUTIR MET C/ BARRAMENTO TRIFASICO 54 CIRC - 100A C/ TRINCO</t>
  </si>
  <si>
    <t>QUADRO DIST EMBUTIR MET C/ BARRAMENTO TRIFASICO 44 CIRC - 100A C/ TRINCO</t>
  </si>
  <si>
    <t>QUADRO DIST EMB MET 3F 56/40 CIRC DIN/UL - 225A</t>
  </si>
  <si>
    <t>CAIXA PASSAG. CH 18 C/TAMPA PARAF. 400X400X120MM</t>
  </si>
  <si>
    <t>QUADRO DISTRIB EM PVC 12 CIRCUITOS - BARRAMENTO 100A</t>
  </si>
  <si>
    <t>QUADRO DIST EMBUTIR MET C/ BARRAMENTO TRIFASICO 34 CIRC - 100A C/ TRINCO</t>
  </si>
  <si>
    <t>ELETRODUTOS (AÇO ESMALTADO E CONEXÕES)</t>
  </si>
  <si>
    <t>ELETRODUTO DE FERRO GALVANIZADO 6"</t>
  </si>
  <si>
    <t>ELETRODUTO FERRO GALV LEVE - 2.1/2"</t>
  </si>
  <si>
    <t>ELETRODUTO DE FERRO GALVANIZADO 4"</t>
  </si>
  <si>
    <t>CURVA 90º DE FERRO GALVANIZADO 3"</t>
  </si>
  <si>
    <t>ELETRODUTO DE FERRO GALVANIZADO 3"</t>
  </si>
  <si>
    <t>REDUÇÃO DE FERRO GALVANIZADO Ø 50X32MM (2X1 1/4")</t>
  </si>
  <si>
    <t>CAIXAS DE PASSAGEM E ECONDULETES (CONTINUAÇÃO)</t>
  </si>
  <si>
    <t>CONDULETE ALUMINIO SEM ROSCA, TIPO 'B' DIAMETRO 3/4" C/ TAMPA C/ VEDACAO</t>
  </si>
  <si>
    <t>CONDULETE ALUMINIO SEM ROSCA TIPO 'LR' DIAM 3/4" C/ TAMPA C/ VEDACAO</t>
  </si>
  <si>
    <t>CONDULETE ALUMINIO SEM ROSCA TIPO 'X' DIAM 3/4" C/ TAMPA COM VEDACAO</t>
  </si>
  <si>
    <t>ELETRODUTOS (PVC RIGIDO E CONEXÕES)</t>
  </si>
  <si>
    <t>ELETRODUTO DE PVC RIGIDO 1/2" - ROSCAVEL SEM LUVA</t>
  </si>
  <si>
    <t>ELETRODUTO DE PVC RIGIDO 3/4" - ROSCAVEL SEM LUVA</t>
  </si>
  <si>
    <t>ELETRODUTO DE PVC RIGIDO 1" - ROSCAVEL SEM LUVA</t>
  </si>
  <si>
    <t>ELETRODUTO DE PVC RIGIDO 1 1/4" - ROSCAVEL SEM LUVA</t>
  </si>
  <si>
    <t>ELETRODUTO DE PVC RIGIDO 1 1/2" - ROSCAVEL SEM LUVA</t>
  </si>
  <si>
    <t>ELETRODUTO DE PVC RIGIDO 2" - ROSCAVEL SEM LUVA</t>
  </si>
  <si>
    <t>ELETRODUTO DE PVC RIGIDO 3" - ROSCAVEL SEM LUVA</t>
  </si>
  <si>
    <t>ELETRODUTO DE PVC RIGIDO 4" - ROSCAVEL SEM LUVA</t>
  </si>
  <si>
    <t>CURVA DE PVC RIGIDO PARA ELETRODUTO DE 3/4"</t>
  </si>
  <si>
    <t>LUVA DE PVC RIGIDO PARA ELETRODUTO 3/4"</t>
  </si>
  <si>
    <t>ELETRODUTO CONDULETE PVC 3/4" APARENTE TIGRE/SIM.</t>
  </si>
  <si>
    <t>NIPLE PVC PARA ELETRODUTO 3"</t>
  </si>
  <si>
    <t>CANALETA SISTEMA X PIAL LEGRAND OU SIMILAR</t>
  </si>
  <si>
    <t>ELETRODUTO CONDULETE PVC 1" APARENTE TIGRE E EQUIV</t>
  </si>
  <si>
    <t>ELETRODUTO DE PVC RIGIDO 6"</t>
  </si>
  <si>
    <t>ACABAMENTO PARA CANALETA SISTEMA X PIAL - FINA</t>
  </si>
  <si>
    <t>CANALETA DE DISTRIBUICAO 20X10CM COMPRIMENTO 2,00 M, COM TAMPA, SEM ADESIVO E COM DIVISORIAS, REF. 308 01X LEGRAND SISTEMA X OU EQUIVALENTE</t>
  </si>
  <si>
    <t>ELETRODUTO FLEXIVEL CORRUGADO 3/4" PVC TIGREFLEX</t>
  </si>
  <si>
    <t>ELETRODUTO FLEXIVEL CORRUGADO 1" PVC TIGREFLEX</t>
  </si>
  <si>
    <t>ELETRODUTOS (PVC RIGIDO E CONEXÕES) - CONTINUAÇÃO</t>
  </si>
  <si>
    <t>DUTO CORRUGADO DE PEAD COR PRETA 6"</t>
  </si>
  <si>
    <t>DUTO CORRUGADO DE PEAD COR PRETA 1 1/2"</t>
  </si>
  <si>
    <t>DUTO CORRUGADO DE PEAD COR PRETA 2"</t>
  </si>
  <si>
    <t>DUTO CORRUGADO DE PEAD COR PRETA 4"</t>
  </si>
  <si>
    <t>ELETRODUTOS (PVC RIG/FLEX E CONEXOES - CONT</t>
  </si>
  <si>
    <t>DUTO CORRUGADO DE PEAD COR PRETA 3"</t>
  </si>
  <si>
    <t>DUTO CORRUGADO DE PEAD COR PRETA 1 1/4"</t>
  </si>
  <si>
    <t>CAIXAS DE PASSAGEM E CONDULETES</t>
  </si>
  <si>
    <t>CAIXA PVC OCTOGONAL 4X4" COM FUNDO MÓVEL - TIGRE OU EQUIVALENTE</t>
  </si>
  <si>
    <t>FIOS E CABOS</t>
  </si>
  <si>
    <t>CABO FLEX ISOL. TERMOPLAST. 750V - 1,5 MM2 - 70º</t>
  </si>
  <si>
    <t>CABO FLEX ISOL. TERMOPLAST. 750V - 2,50 MM2 - 70º</t>
  </si>
  <si>
    <t>CABO FLEX ISOL. TERMOPLAST. 750V - 4,00 MM2 - 70º</t>
  </si>
  <si>
    <t>CABO FLEX ISOL. TERMOPLAST. 750V - 6,00 MM2 - 70º</t>
  </si>
  <si>
    <t>CABO FLEX ISOL. TERMOPLAST. 0,6/1KV - 95MM2 - 70º</t>
  </si>
  <si>
    <t>CABO FLEX ISOL. TERMOPLAST. 750V - 16MM2 - 70º</t>
  </si>
  <si>
    <t>CABO FLEX ISOL. TERMOPLAST. 750V - 25MM2 - 70º</t>
  </si>
  <si>
    <t>CABO FLEX ISOL. TERMOPLAST. 0,6/1KV - 185MM2 - 70º</t>
  </si>
  <si>
    <t>CABO DE COBRE NU TEMPERA MEIO DURA 6MM2 - CLASSE 1</t>
  </si>
  <si>
    <t>CABO DE COBRE NU TEMPERA MEIO DURA 16 MM2 - CLASSE 2A</t>
  </si>
  <si>
    <t>CABO DE COBRE NU TEMPERA MEIO DURA 10 MM2 - CLASSE 2A</t>
  </si>
  <si>
    <t>CABO COBRE NU TEMPERA MEIO DURA 25MM2 - CLASSE 2A</t>
  </si>
  <si>
    <t>CABO COBRE NU TEMPERA MEIO DURA 35MM2 - CLASSE 2A</t>
  </si>
  <si>
    <t>CABO COBRE NU TEMPERA MEIO DURA 50MM2 - CLASSE 2A</t>
  </si>
  <si>
    <t>CABO TELEFONICO CI C/ 30 PARES Ø 50 MM</t>
  </si>
  <si>
    <t>CABO FLEX ISOL. TERMOPLAST. 0,6/1KV - 16MM2 - 70º</t>
  </si>
  <si>
    <t>FIOS E CABOS (CONTINUAÇÃO)</t>
  </si>
  <si>
    <t>CABO COBRE UNIPOLAR 25 MM2 ISOLAMENTO 15KV</t>
  </si>
  <si>
    <t>CABO UTP 4 PARES CAT 5E</t>
  </si>
  <si>
    <t>CABO FLEX ISOL. TERMOPLAST. 0,6/1KV - 70MM2 - 70º</t>
  </si>
  <si>
    <t>CABO ISOLADO 750V - 4 X 4.0MM2</t>
  </si>
  <si>
    <t>CABO ISOLADO PVC - 4 X 16.0MM2</t>
  </si>
  <si>
    <t>CABO FLEX ISOL. TERMOPLAST. 0,6/1KV - 25MM2 - 70º</t>
  </si>
  <si>
    <t>CABO FLEX ISOL. TERMOPLAST. 0,6/1KV - 35MM2 - 70º</t>
  </si>
  <si>
    <t>CABO FLEX ISOL. TERMOPLAST. 0,6/1KV - 6,0MM2 - 70º</t>
  </si>
  <si>
    <t>CABO FLEX ISOL. TERMOPLAST. 0,6/1KV - 10MM2 - 70º</t>
  </si>
  <si>
    <t>CABO PP ISOLAMENTO 1000V, 3 X 4.00 MM2 - PIRELLI OU EQUIVALENTE</t>
  </si>
  <si>
    <t>CABO FLEX ISOL. TERMOPLAST. 0,6/1KV - 50MM2 - 70º</t>
  </si>
  <si>
    <t>CABO FLEX ISOL. TERMOPLAST. 750V - 10MM2 - 70º</t>
  </si>
  <si>
    <t>CABO FLEX ISOL. TERMOPLAST. 0,6/1KV - 240MM2 - 70º</t>
  </si>
  <si>
    <t>CABO FLEX ISOL. TERMOPLAST. 0,6/1KV - 150MM2 - 70º</t>
  </si>
  <si>
    <t>CABO DE COBRE UNIPOLAR 35 MM2 COM ISOLAMENTO 15KV</t>
  </si>
  <si>
    <t>CABO FLEX ISOL. TERMOPLAST. 0,6/1KV - 2,5MM2 - 70º</t>
  </si>
  <si>
    <t>CABO FLEX ISOL. TERMOPLAST. 0,6/1KV - 4,0MM2 - 70º</t>
  </si>
  <si>
    <t>CABO FLEX ISOL. TERMOPLAST. 0,6/1KV - 120MM2 - 70º</t>
  </si>
  <si>
    <t>FIO DE COBRE RECOZIDO Nº 6 P/ AMARRAÇÃO</t>
  </si>
  <si>
    <t>CABO FLEX ISOL. TERMOPLAST. 0,6/1KV - 300MM2 - 70º</t>
  </si>
  <si>
    <t>FIOS E CABOS (CONT)</t>
  </si>
  <si>
    <t>CABO PP ISOLAMENTO 1000V, 2 X 2.5 MM2 - PIRELLI OU EQUIVALENTE</t>
  </si>
  <si>
    <t>CABO COAXIAL P/ TV 67 OHMS</t>
  </si>
  <si>
    <t>CABO DE COBRE PP FLEX ISOL. PVC 1000V ANTI-CHAMA 70º - 3 X 2,5MM2</t>
  </si>
  <si>
    <t>CHAVES</t>
  </si>
  <si>
    <t>CHAVE BLINDADA 600V 160A C/ TERMINAIS P/CABO 70MM2</t>
  </si>
  <si>
    <t>CHAVE BLINDADA TRIPOLAR 600V/200A</t>
  </si>
  <si>
    <t>CHAVE BLINDADA TRIPOLAR 600V/400A</t>
  </si>
  <si>
    <t>CHAVE TRIPOLAR BLINDADA 600V/400A-FUSIVEL NH 350A</t>
  </si>
  <si>
    <t>CHAVE BLINDADA TRIPOLAR 600V-300A C/3 FU-NH 250A</t>
  </si>
  <si>
    <t>CHAVES (CONTINUAÇÃO)</t>
  </si>
  <si>
    <t>CHAVE MAGNETICA TRIPOLAR 25A</t>
  </si>
  <si>
    <t>CHAVE BLINDADA TRIPOLAR 600V/125A</t>
  </si>
  <si>
    <t>CHAVE BLINDADA TRIPOLAR 800A C/FUSIVEL NH 2X300 A</t>
  </si>
  <si>
    <t>CHAVE BLINDADA TRIPOLAR 600V/800A</t>
  </si>
  <si>
    <t>PRENSA CABOS PARA ELETRODUTO 3/4"</t>
  </si>
  <si>
    <t>JUNCAO SIMPLES LONGA P/ ELETROCALHA 300X100 MM</t>
  </si>
  <si>
    <t>JUNCAO SIMPLES CURTA P/ ELETROCALHA 200X100 MM</t>
  </si>
  <si>
    <t>QUADRO DISTR TRIFASICO QDETG UX 34 MOD (2X17) 150A CEMAR</t>
  </si>
  <si>
    <t>CONJ CX MEDIDOR MONOF P-980-009+CX DISJ P-940-003</t>
  </si>
  <si>
    <t>CAIXA MED POLIF P-980-009 CARGA ATE 41000W ESCELSA (CJ)</t>
  </si>
  <si>
    <t>CAIXA MED POLIF P-980-009 CARGA- 41000A57000W ESCE (CJ)</t>
  </si>
  <si>
    <t>CAIXA MED POLIF P-980-010 CARGA-57000A75000W ESCE (CJ)</t>
  </si>
  <si>
    <t>BASES E FUSIVEIS</t>
  </si>
  <si>
    <t>FUSIVEL NH - 01 RETARDADO, IN=100A</t>
  </si>
  <si>
    <t>FUSIVEL NH - 01 RETARDADO, IN=160A</t>
  </si>
  <si>
    <t>FUSIVEL NH 01 RETARDADO IN 125 A</t>
  </si>
  <si>
    <t>FUSÍVEL NH-02 RETARDADO, IN=300A</t>
  </si>
  <si>
    <t>BASES E FUSIVEIS (CONTINUACAO)</t>
  </si>
  <si>
    <t>FUSÍVEL NH-02 RETARDADO, IN=250A</t>
  </si>
  <si>
    <t>FUSÍVEL NH-02 RETARDADO, IN=355A</t>
  </si>
  <si>
    <t>DISJUNTORES (CONTINUAÇÃO)</t>
  </si>
  <si>
    <t>DISJ TERMOMAG TRIP CX MOLD 400A 65KA 600VCA</t>
  </si>
  <si>
    <t>DISJUNTORES</t>
  </si>
  <si>
    <t>DISJUNTOR NORMA NEMA MONOPOLAR 10A</t>
  </si>
  <si>
    <t>DISJUNTOR NORMA NEMA MONOPOLAR 25A</t>
  </si>
  <si>
    <t>DISJUNTOR NORMA NEMA TRIPOLAR 25A</t>
  </si>
  <si>
    <t>DISJUNTOR NORMA NEMA MONOPOLAR 15A</t>
  </si>
  <si>
    <t>DISJUNTOR CX MOLDADA TRIPOLAR 100A - CURVA C - 15KA 220/127V</t>
  </si>
  <si>
    <t>MINI DISJUNTOR TRIPOLAR 90A CURVA C 5KA 220/127V</t>
  </si>
  <si>
    <t>DISJUNTOR NORMA NEMA TRIPOLAR 30A</t>
  </si>
  <si>
    <t>DISJUNTOR CX MOLDADA TERMOMAGNETICO TRIPOLAR 125A</t>
  </si>
  <si>
    <t>DISJUNTOR NORMA NEMA TRIPOLAR 35A</t>
  </si>
  <si>
    <t>MINI DISJUNTOR MONOPOLAR 16A CURVA C 5KA 220/127V</t>
  </si>
  <si>
    <t>MINI DISJUNTOR MONOPOLAR 20A CURVA C 5KA 220/127V</t>
  </si>
  <si>
    <t>MINI DISJUNTOR MONOPOLAR 25A CURVA C 5KA 220/127V</t>
  </si>
  <si>
    <t>MINI DISJUNTOR MONOPOLAR 32A CURVA C 5KA 220/127V</t>
  </si>
  <si>
    <t>MINI DISJUNTOR MONOPOLAR 40A CURVA C 5KA 220/127V</t>
  </si>
  <si>
    <t>MINI DISJUNTOR BIPOLAR 16A CURVA C 5KA 220/127V</t>
  </si>
  <si>
    <t>MINI DISJUNTOR BIPOLAR 20A CURVA C 5KA 220/127V</t>
  </si>
  <si>
    <t>MINI DISJUNTOR BIPOLAR 25A CURVA C 5KA 220/127V</t>
  </si>
  <si>
    <t>MINI DISJUNTOR BIPOLAR 32A CURVA C 5KA 220/127V</t>
  </si>
  <si>
    <t>MINI DISJUNTOR BIPOLAR 40A CURVA C 5KA 220/127V</t>
  </si>
  <si>
    <t>MINI DISJUNTOR BIPOLAR 50A CURVA C 5KA 220/127V</t>
  </si>
  <si>
    <t>MINI DISJUNTOR TRIPOLAR 16A CURVA C 5KA 220/127V</t>
  </si>
  <si>
    <t>MINI DISJUNTOR TRIPOLAR 20A CURVA C 5KA 220/127V</t>
  </si>
  <si>
    <t>MINI DISJUNTOR TRIPOLAR 25A CURVA C 5KA 220/127V</t>
  </si>
  <si>
    <t>MINI DISJUNTOR TRIPOLAR 32A CURVA C 5KA 220/127V</t>
  </si>
  <si>
    <t>MINI DISJUNTOR TRIPOLAR 40A CURVA C 5KA 220/127V</t>
  </si>
  <si>
    <t>MINI DISJUNTOR TRIPOLAR 50A CURVA C 5KA 220/127V</t>
  </si>
  <si>
    <t>MINI DISJUNTOR TRIPOLAR 70A CURVA C 5KA 220/127V</t>
  </si>
  <si>
    <t>MINI DISJUNTOR TRIPOLAR 80A CURVA C 5KA 220/127V</t>
  </si>
  <si>
    <t>MINI DISJUNTOR TRIPOLAR 63A CURVA C 5KA 220/127V</t>
  </si>
  <si>
    <t>MINI DISJUNTOR MONOPOLAR 10A CURVA C 5KA 220/127V</t>
  </si>
  <si>
    <t>DISPOSITIVO INTERRUPTOR DR BIPOLAR 16 A 25A - 30 MA</t>
  </si>
  <si>
    <t>DISPOSITIVO INTERRUPTOR DR BIPOLAR 25A OU 40A OU 63A - 30 MA</t>
  </si>
  <si>
    <t>MINI DISJUNTOR MONOPOLAR 63A CURVA C 5KA 220/127V</t>
  </si>
  <si>
    <t>MINI DISJUNTOR MONOPOLAR 6A CURVA C 5KA 220/127V</t>
  </si>
  <si>
    <t>MINI DISJUNTOR MONOPOLAR 50A CURVA C 5KA 220/127V</t>
  </si>
  <si>
    <t>MINI DISJUNTOR TRIPOLAR 125A CURVA C 15KA 220/127V</t>
  </si>
  <si>
    <t>DISJUNTOR 3P CX MOLDADA 200A - 50KA/240V 25KA/415V</t>
  </si>
  <si>
    <t>DISJUNTOR TERMOMAG.TIPO TED,3POLOS,175A,GE/SIMILAR</t>
  </si>
  <si>
    <t>MINI DISJUNTOR MONOPOLAR 4A CURVA C 5KA 220/127V</t>
  </si>
  <si>
    <t>MINI DISJUNTOR MONOPOLAR 70A CURVA C 5KA 220/127V</t>
  </si>
  <si>
    <t>MINI DISJUNTOR MONOPOLAR 80A CURVA C 5KA 220/127V</t>
  </si>
  <si>
    <t>MINI DISJUNTOR BIPOLAR 63A CURVA C 5KA 220/127V</t>
  </si>
  <si>
    <t>MINI DISJUNTOR BIPOLAR 70A CURVA C 5KA 220/127V</t>
  </si>
  <si>
    <t>DISJUNTORES (CONTINUACAO)</t>
  </si>
  <si>
    <t>MINI DISJUNTOR BIPOLAR 80A CURVA C 5KA 220/127V</t>
  </si>
  <si>
    <t>MINI DISJUNTOR MONOPOLAR 2A CURVA C 5KA 220/127V</t>
  </si>
  <si>
    <t>CAIXA PASSAG. CH 18 C/TAMPA PARAF. 100X100X80MM</t>
  </si>
  <si>
    <t>CAIXA PASSAG. CH 18 C/TAMPA PARAF. 150X150X80MM</t>
  </si>
  <si>
    <t>CAIXA PASSAG. CH 18 C/TAMPA PARAF. 200X200X100MM</t>
  </si>
  <si>
    <t>CAIXA PASSAG. CH 18 C/TAMPA PARAF. 300X300X120MM</t>
  </si>
  <si>
    <t>CAIXA C/TAMPA DO TIPO CIE-2 20X20X12 CM (TELEFONE) (DE EMBUTIR)</t>
  </si>
  <si>
    <t>CAIXA C/TAMPA DO TIPO CIE-4 60X60X12 CM (TELEFONE) (DE EMBUTIR)</t>
  </si>
  <si>
    <t>CAIXA METALICA DA GOMES DIM. 20 X 20 X 15 CM</t>
  </si>
  <si>
    <t>CAIXA 4X4" EM ALUMINIO P/ PISO</t>
  </si>
  <si>
    <t>CAIXAS DE PASSAGEM E CONDULETES (CONTINUAÇÃO)</t>
  </si>
  <si>
    <t>CAIXA PVC 4 X 2" - IP40 - TIGRE OU EQUIVALENTE</t>
  </si>
  <si>
    <t>CONDULETE ALUMINIO SILICO, SAIDA T, ENTRADA ROSCA BSP 3/4" C/ VEDACAO E TAMPA</t>
  </si>
  <si>
    <t>APARELHOS ELÉTRICOS</t>
  </si>
  <si>
    <t>BEBEDOURO P/ DEFIC. REF. BDF 300 - IBBL</t>
  </si>
  <si>
    <t>INTERRUPTORES, TOMADAS E ESPELHOS</t>
  </si>
  <si>
    <t>INTERRUPTOR (MODULO) 1 TECLA SIMPLES 10A/250V S/ ESPELHO</t>
  </si>
  <si>
    <t>INTERRUPTOR (MODULO) 1 TECLA PARALELO 10A/250V S/ ESPELHO</t>
  </si>
  <si>
    <t>INTERRUPTOR PULSADOR CAMPAINHA S/ ESPELHO (MODULO)</t>
  </si>
  <si>
    <t>TOMADA (MODULO) PAD BRAS 2 P+T 20A/250V NBR 14136 S/ ESPELH</t>
  </si>
  <si>
    <t>TOMADA (MODULO) PAD BRAS 2 P+T 10A/250V NBR 14136 S/ ESPELH</t>
  </si>
  <si>
    <t>TOMADA DE 3 POLOS 20A 250V S/ ESPELHO</t>
  </si>
  <si>
    <t>ESPELHO 4X2", LINHA BRANCA</t>
  </si>
  <si>
    <t>ESPELHO 4X4", LINHA BRANCA</t>
  </si>
  <si>
    <t>LUMINÁRIAS (CALHAS, PROJETORES, CONJUNTOS)</t>
  </si>
  <si>
    <t>LUMINARIA FLUOR. COMERCIAL CHANFRADA 2X20W COMPLETA C/LAMPADA E REATOR - EMBRUTIR/SOBREPOR</t>
  </si>
  <si>
    <t>LUMINARIA FLUOR. COMERCIAL CHANFRADA 2X40W COMPLETA C/LAMPADA E REATOR - EMBRUTIR/SOBREPOR</t>
  </si>
  <si>
    <t>LUMINARIA FLUOR. COMERCIAL CHANFRADA 4X20W COMPLETA C/LAMPADA E REATOR - EMBRUTIR/SOBREPOR</t>
  </si>
  <si>
    <t>LUMINARIA FLUOR. COMERCIAL CHANFRADA 4X40W COMPLETA C/LAMPADA E REATOR - EMBRUTIR/SOBREPOR</t>
  </si>
  <si>
    <t>LUMINARIA FLUOR. COMERCIAL CHANFRADA 1X20W COMPLETA C/LAMPADA E REATOR - EMBRUTIR/SOBREPOR</t>
  </si>
  <si>
    <t>RELE FOTOELETRICO MAG. MOD. RM10A / 220V</t>
  </si>
  <si>
    <t>ARANDELA COM DIFUSOR EM VIDRO 25CM</t>
  </si>
  <si>
    <t>LUMINARIA FLUOR. COMERCIAL CHANFRADA 1X40W COMPLETA C/LAMPADA E REATOR - EMBRUTIR/SOBREPOR</t>
  </si>
  <si>
    <t>LUMINARIA FLUOR. COMERCIAL CHANFRADA 2X40W COMPLETA C/LAMPADA E REATOR - EMBRUTIR/SOBREPOR - COM DIFUSOR</t>
  </si>
  <si>
    <t>PROJ. RETANGULAR PL 400 MA TECNOWATT</t>
  </si>
  <si>
    <t>LUMINARIA FLUOR. COMERCIAL CHANFRADA 3X40W COMPLETA C/LAMPADA E REATOR - EMBRUTIR/SOBREPOR</t>
  </si>
  <si>
    <t>LÂMPADAS</t>
  </si>
  <si>
    <t>LAMPADA VAPOR DE MERCURIO 400W/220V PHILIPS/SIM.</t>
  </si>
  <si>
    <t>LAMPADA INCANDESCENTE 60W</t>
  </si>
  <si>
    <t>LAMPADA MISTA DE 160 W</t>
  </si>
  <si>
    <t>LAMPADA INCANDESCENTE 100 W</t>
  </si>
  <si>
    <t>LAMPADA VS 400W/220V MOD. SON PHILLIPS/SIMILAR - OVOIDE</t>
  </si>
  <si>
    <t>LAMPADA FLUORESCENTE TUBULAR 20W</t>
  </si>
  <si>
    <t>LAMPADA FLUORESCENTE TUBULAR 40W</t>
  </si>
  <si>
    <t>LUMINÁRIAS (CONT.)</t>
  </si>
  <si>
    <t>BLOCO AUT. ILUM. EMERG. P/ ACLARAMENTO E/OU BALIZAMENTO 2X9W - AUT. 2 HORAS</t>
  </si>
  <si>
    <t>PLAFONIER COM GLOBO PLÁSTICO 9X4"</t>
  </si>
  <si>
    <t>SUPORTE PARA UMA LUMINARIA TIPO PETALA - SL1</t>
  </si>
  <si>
    <t>LUMINARIAS (CONT)</t>
  </si>
  <si>
    <t>LUMINARIA SOBR 2X16W CORPO CH ACO PINT ELETROST REFLETOR E ALETAS - REF. CS216AL-N - AMES, 663 - LUMAVI OU EQUIVALENTE</t>
  </si>
  <si>
    <t>LUMINARIA SOBR 2X32W CORPO CH ACO PINT ELETROST REFLETOR E ALETAS - REF. CS232AL-N - AMES, 664 - LUMAVI OU EQUIVALENTE</t>
  </si>
  <si>
    <t>LUMINARIA EMB 2X32W CORPO CH ACO PINT ELETROST REFLETOR E ALETAS - REF. CE232AL-N - AMES, 900 - LUMAVI -LDEF 2X32W - LUMILUZ OU EQUIVALENTE</t>
  </si>
  <si>
    <t>LUMINARIAS (CONT )</t>
  </si>
  <si>
    <t>ARANDELA PROVA DE TEMPO 45º EM ALUM SILICIO, ACAB EPOXI CINZA (E-27) - VISOR POLICARB. C/ GRADE</t>
  </si>
  <si>
    <t>LUMINARIA SOBR 4X16W CORPO CH ACO PINT ELETROST REFLETOR E ALETAS - REF. CS416AL-N - AMES, 665 - LUMAVI OU EQUIVALENTE</t>
  </si>
  <si>
    <t>LUMINARIA EMB 2X16W CORPO CH ACO PINT ELETROST REFLETOR E ALETAS - REF. CE216AL-N - AMES, 901 - LUMAVI OU EQUIVALENTE</t>
  </si>
  <si>
    <t>APARELHOS ELETRICOS</t>
  </si>
  <si>
    <t>CAMPAINHA TIMBRE PIAL COD. 41277 OU SIMILAR</t>
  </si>
  <si>
    <t>CAMPAINHA TIPO PRATO PIAL COD. 41418</t>
  </si>
  <si>
    <t>BOMBA CENTR MONOFASICA 110/220V 1/2CV REF: CAM W4C</t>
  </si>
  <si>
    <t>CHUVEIRO ELÉTRICO EM PVC - TIPO DUCHA</t>
  </si>
  <si>
    <t>BOMBA CENTRIFUGA TRIFASICA 2 CV - CAM W14</t>
  </si>
  <si>
    <t>BOMBA CENTR TRIFASICA 220/380V 5CV REF CAM 620 TJM</t>
  </si>
  <si>
    <t>APARELHOS ELETRICOS - CONTINUAÇÃO</t>
  </si>
  <si>
    <t>BOMBA CENTR MONOFASICA 110/220V 1 CV REF: CAM W10</t>
  </si>
  <si>
    <t>BOMBA CENTR MONOFASICA 110/220V 3/4CV REF: CAM W10</t>
  </si>
  <si>
    <t>CHUVEIRO PRESSMATIC ANT VANDALISMO 17125006</t>
  </si>
  <si>
    <t>APARELHOS ELÉTRICOS - CONTINUAÇÃO</t>
  </si>
  <si>
    <t>DISP PROT CONTR SURTOS DPS BIPOLAR 275VCA COR 40KA</t>
  </si>
  <si>
    <t>CAIXA POLIPROPILENO EQUIP 180X150X90MM TEL 902</t>
  </si>
  <si>
    <t>PARA-RAIOS E ACESSORIOS</t>
  </si>
  <si>
    <t>BASE EM ACO GALV P/ MASTROS 2" - 4 FUROS Ø8MM TEL-074</t>
  </si>
  <si>
    <t>CONJ ESTAIAMENTO TIPO RIGIDO 1,5M CADA ESTAIS X 1.1/2" - TEL 440</t>
  </si>
  <si>
    <t>CAIXA INSPECAO DO TERRA,PVC,DIÂM.30CM,TAMPA FERRO</t>
  </si>
  <si>
    <t>CONECTOR DE UMA DESCIDA PARA CABO 35MM2</t>
  </si>
  <si>
    <t>HASTE TIPO COPPERWELD - 5/8 "X 2.4M - ALTA CAMADA</t>
  </si>
  <si>
    <t>CAPTOR C/ ROSCA ACO INOX Ø 3/4" X 350MM, TEL-036</t>
  </si>
  <si>
    <t>ABRACADEIRA GUIA MASTRO REFORCADA P/ 1 DESCIDA 1.1/2" - TEL-340</t>
  </si>
  <si>
    <t>PARA-RAIOS POLIMERICO 12KV - 10KA COM SUPORTE</t>
  </si>
  <si>
    <t>ABRACADEIRA GUIA P/ MASTRO SIMPLES P/1 DESCIDA 2"</t>
  </si>
  <si>
    <t>ABRACADEIRA TIPO CHUMBADOR P/ ELETRODUTO 2"</t>
  </si>
  <si>
    <t>CONECTOR MEDICAO EM BRONZE C/ 4 PARAFUSOS TEL-560</t>
  </si>
  <si>
    <t>CONECTOR DE PRESSAO P/CABO DE COBRE DE 35 MM2</t>
  </si>
  <si>
    <t>SUPORTE ISOLADOR P/APLICACAO EM QUINAS DE 90 GRAUS</t>
  </si>
  <si>
    <t>SUPORTE ISOLADOR C/ROLDANA P/APARAFUSAR C/CHAPA</t>
  </si>
  <si>
    <t>SUPORTE ISOLADOR REFORCADO P/APARAFUSAR C/CHAPA</t>
  </si>
  <si>
    <t>ABRACADEIRA GUIA P/ MASTRO REFORCADA P/ 1 DESCIDA 2" - TEL-350</t>
  </si>
  <si>
    <t>FIXADOR TIPO ÕMEGA LATAO FURO 5.5MM P/ CABO 35MM2</t>
  </si>
  <si>
    <t>PRESILHA DE LATAO FURO Ø5MM PARA CABOS 35-50MM² - TEL-744 - TERMOTECNICA OU EQUIVALENTE</t>
  </si>
  <si>
    <t>BASE EM ACO GALV P/ MASTROS 1.1/2" - 4 FUROS Ø8MM TEL-064</t>
  </si>
  <si>
    <t>ELETROFERRAGENS</t>
  </si>
  <si>
    <t>ABRACADEIRA GUIA P/ MASTRO SIMPLES P/ 1 DESCIDA 2" - TEL-330</t>
  </si>
  <si>
    <t>TAMPAO PARA ELETRODUTO 1", REF. TEL-5533</t>
  </si>
  <si>
    <t>TERMINAL COMPRESSÃO COBRE ESTANHADO 50MM2 TEL 5150</t>
  </si>
  <si>
    <t>MAO FRANCESA REFORCADA P/ ELETROCALHA 400MM</t>
  </si>
  <si>
    <t>TAMPA DE ENCAIXE P/ ELETROCALHA CH18, 400MM</t>
  </si>
  <si>
    <t>TAMPA DE ENCAIXE P/ ELETROCALHA CH18, 300MM</t>
  </si>
  <si>
    <t>TAMPA DE ENCAIXE P/ ELETROCALHA CH18, 150MM</t>
  </si>
  <si>
    <t>CABECOTE DE ALUMINIO FUNDIDO 2 1/2"</t>
  </si>
  <si>
    <t>BATERIA SELADA 12V 60AH</t>
  </si>
  <si>
    <t>CAIXA DE INSPECAO DE PVC Ø300X300MM - TEL-552</t>
  </si>
  <si>
    <t>TAMPA REFORCADA EM FºFº C/ ESCOTILHA - TEL-536</t>
  </si>
  <si>
    <t>ISOLADOR PORCELANA TIPO ROLDANA 80X80 MM P/ 2 CABOS - MARROM</t>
  </si>
  <si>
    <t>TERMINAL A COMPRESSAO TIPO OLHAL #70MM2</t>
  </si>
  <si>
    <t>ELETROCALHA STANDARD PERFURADA S/ TAMPA 150X50MM - CH16</t>
  </si>
  <si>
    <t>ELETROFERRAGENS (BUCHAS.ARRUELAS. BRACADEIRAS)</t>
  </si>
  <si>
    <t>PARAFUSO CAB QUADRADA ACO GALV 1020 16X300MM</t>
  </si>
  <si>
    <t>ABRACADEIRA TIPO D COM CUNHA P/ ELETRODUTO Ø 1" - TEL-095</t>
  </si>
  <si>
    <t>TERMINAL CABO-BARRA EM LATÃO 2 X # 240 MM2</t>
  </si>
  <si>
    <t>BUCHA DE ALUMINIO FUNDIDO 3/4" C/ ROSCA BSP- WETZEL OU EQUIVALENTE</t>
  </si>
  <si>
    <t>BUCHA DE ALUMINIO FUNDIDO 1" C/ ROSCA BSP- WETZEL OU EQUIVALENTE</t>
  </si>
  <si>
    <t>BUCHA DE ALUMINIO FUNDIDO 1 1/2" C/ ROSCA BSP- WETZEL OU EQUIVALENTE</t>
  </si>
  <si>
    <t>BUCHA DE ALUMINIO FUNDIDO 2" C/ ROSCA BSP- WETZEL OU EQUIVALENTE</t>
  </si>
  <si>
    <t>BUCHA DE ALUMINIO FUNDIDO 3" C/ ROSCA BSP- WETZEL OU EQUIVALENTE</t>
  </si>
  <si>
    <t>BUCHA DE ALUMINIO FUNDIDO 4" C/ ROSCA BSP- WETZEL OU EQUIVALENTE</t>
  </si>
  <si>
    <t>BUCHA DE ALUMINIO FUNDIDO 6" C/ ROSCA BSP- WETZEL OU EQUIVALENTE</t>
  </si>
  <si>
    <t>ARRUELA DE ALUMINIO FUNDIDO 3/4" - WETZEL OU EQUIVALENTE</t>
  </si>
  <si>
    <t>ARRUELA DE ALUMINIO FUNDIDO 1" - WETZEL OU EQUIVALENTE</t>
  </si>
  <si>
    <t>ARRUELA DE ALUMINIO FUNDIDO 1 1/2" - WETZEL OU EQUIVALENTE</t>
  </si>
  <si>
    <t>ARRUELA DE ALUMINIO FUNDIDO 2" - WETZEL OU EQUIVALENTE</t>
  </si>
  <si>
    <t>ARRUELA DE ALUMINIO FUNDIDO 3" - WETZEL OU EQUIVALENTE</t>
  </si>
  <si>
    <t>ARRUELA DE ALUMINIO FUNDIDO 4" - WETZEL OU EQUIVALENTE</t>
  </si>
  <si>
    <t>ARRUELA DE ALUMINIO FUNDIDO 6" - WETZEL OU EQUIVALENTE</t>
  </si>
  <si>
    <t>ABRACADEIRA TIPO "U" P/ FIXACAO ELETRODUTO 3/4"</t>
  </si>
  <si>
    <t>ABRACADEIRA ACO GALV TIPO U DIAM. 1.1/2"</t>
  </si>
  <si>
    <t>CABECOTE DE ENTRADA 1" EM ALUMINIO FUNDIDO</t>
  </si>
  <si>
    <t>ABRACADEIRA TIPO COPO 1" C/ PARAFUSO/BUCHA</t>
  </si>
  <si>
    <t>CONJ PARAFUSO, PORCA E ARRUELA LATAO 3/16 X 1"</t>
  </si>
  <si>
    <t>CONJ PARAFUSO, PORCA E ARRUELA LATAO 1/4 X 1"</t>
  </si>
  <si>
    <t>CONJ PARAFUSO, PORCA E ARRUELA LATAO 5/16 X 11/4"</t>
  </si>
  <si>
    <t>CONJ PARAFUSO, PORCA E ARRUELA LATAO 3/8 X 11/2"</t>
  </si>
  <si>
    <t>TAMPA DE ENCAIXE P/ ELETROCALHA CH18, 200MM</t>
  </si>
  <si>
    <t>PARA-RAIOS E ACESSORIOS (CONT.)</t>
  </si>
  <si>
    <t>BARRA CHATA EM ALUMINIO 7/8" X 1/8" X 3M (70MM2) TEL-771</t>
  </si>
  <si>
    <t>NIPLE DUPLO ACO GALVANIZADO BSP Ø 4" (100MM)</t>
  </si>
  <si>
    <t>CAPTOR C/ ROSCA LATAO CROM Ø 3/4" X 250MM, TEL-010</t>
  </si>
  <si>
    <t>PARAFUSO M6X45MM, TEL-5346</t>
  </si>
  <si>
    <t>CORDOALHA CHATA FLEX. 100X25MM 2 FUROS TEL 5701</t>
  </si>
  <si>
    <t>ALICATE Z-201</t>
  </si>
  <si>
    <t>TERMINAL AEREO EM LATAO (MINICAPTOR) H=250MM X 10MM - TEL 2024 - TERMOTECNICA OU EQUIVALENTE</t>
  </si>
  <si>
    <t>CONJ ESTAIAMENTO TIPO RIGIDO 2M CADA ESTAIS X 2" - TEL-453</t>
  </si>
  <si>
    <t>CAIXA ACO EQUIP POT 380X320X175MM - TEL-903</t>
  </si>
  <si>
    <t>BARRA CHATA AÇO GALV. FOGO 7/8"X1/8"(3M) TEL-761</t>
  </si>
  <si>
    <t>TERMINAL CABO-BARRA EM LATÃO # 150 MM2</t>
  </si>
  <si>
    <t>VERGALHAO DE ACO C/ ROSCA 1/4" P/ ELETROCALHA</t>
  </si>
  <si>
    <t>ELETROCALHA STANDARD PERFURADA S/ TAMPA 200X100MM - CH16</t>
  </si>
  <si>
    <t>MAO FRANCESA REFORCADA P/ ELETROCALHA 300MM</t>
  </si>
  <si>
    <t>ELETROCALHA STANDARD PERFURADA S/ TAMPA 400X100MM - CH16</t>
  </si>
  <si>
    <t>DIVERSOS - CONTINUAÇÃO</t>
  </si>
  <si>
    <t>PARAFUSO CAB QUADRADA ACO GALV 1020 16 X 200 MM</t>
  </si>
  <si>
    <t>SAIDA HORIZONTAL P/ ELETRODUTO 3/4"</t>
  </si>
  <si>
    <t>TERMINAL CABO-BARRA EM LATÃO # 240 MM2</t>
  </si>
  <si>
    <t>CRUZETA DE MADEIRA P/ POSTE 90 X 135 X 2400MM</t>
  </si>
  <si>
    <t>PORCA QUADRADA DIAM. 16MM</t>
  </si>
  <si>
    <t>TERMINAL CABO-BARRA EM LATÃO # 300 MM2</t>
  </si>
  <si>
    <t>CANTONEIRA "ZZ" ALTA P/PERFILADO 38/38 - REF. 114-11-Z, MOPA</t>
  </si>
  <si>
    <t>REATOR AFP INT. LÂMPADA VAPOR SÓDIO 400W/220V</t>
  </si>
  <si>
    <t>VENTILADOR DE TETO COMERCIAL C/ ALETAS DE MADEIRA S/ LUMIN., INCL. COMANDO</t>
  </si>
  <si>
    <t>CENTRAL DE ALARME ENDERECAVEL 4 LACOS ATE 256 ENDERECOS</t>
  </si>
  <si>
    <t>INSUMOS ELETRICA CONTINUACAO</t>
  </si>
  <si>
    <t>TERMINAL CABO-BARRA EM LATÃO # 10 MM2</t>
  </si>
  <si>
    <t>TERMINAL CABO-BARRA EM LATÃO # 25 MM2</t>
  </si>
  <si>
    <t>TERMINAL CABO-BARRA EM LATÃO # 35 MM2</t>
  </si>
  <si>
    <t>TERMINAL CABO-BARRA EM LATÃO # ATÉ 4 MM2</t>
  </si>
  <si>
    <t>CONECTOR PARAFUSO FENDIDO SPLIT-BOLT (KS-17) P/CABO 4 - 10MM2 - BURNDY OU EQUIVALENTE</t>
  </si>
  <si>
    <t>SUSPENSAO VERTICAL PARA ELETROCALHA 200X100 MM</t>
  </si>
  <si>
    <t>TE HORIZONTAL 90º PERFURADA C/ TAMPA 200X100MM - CH16</t>
  </si>
  <si>
    <t>TE HORIZONTAL 90º PERFURADA C/ TAMPA 300X100MM - CH16</t>
  </si>
  <si>
    <t>SUPORTE ANGULAR P/ELETROCALHA DE 30X10CM</t>
  </si>
  <si>
    <t>ELETROFERRAGENS (DIVERSOS)</t>
  </si>
  <si>
    <t>CONECTOR SPLIT BOLT 35MM2 - ACAB. NATURAL TEL 5015</t>
  </si>
  <si>
    <t>SAIDA HORIZONTAL P/ELETRODUTO Ø 1"</t>
  </si>
  <si>
    <t>MASTRO TELESCOPICO C/ REDUCAO P/ 3/4" 5M - TEL-480</t>
  </si>
  <si>
    <t>CURVA HORIZONTAL 90º PERFURADA 200X100MM - CH16</t>
  </si>
  <si>
    <t>CURVA HORIZONTAL 90º PERFURADA 300X100MM - CH16</t>
  </si>
  <si>
    <t>CURSOR P/FITA WALSIWA ERAFLEX</t>
  </si>
  <si>
    <t>PARAFUSO CAB ABAULADA ACO GALV 1020 16X45MM</t>
  </si>
  <si>
    <t>PARAFUSO CAB ABAULADA ACO GALV 1020 16 X 125MM</t>
  </si>
  <si>
    <t>PORCA QUADRADA PARA PARAFUSO M16</t>
  </si>
  <si>
    <t>FITA ISOLANTE NR 33 - 19MM X 20M</t>
  </si>
  <si>
    <t>BOCAL PORCELANA C/ ROSCA P/ LAMPADA INCANDESCENTE</t>
  </si>
  <si>
    <t>SAPATILHA PARA CABO DE AÇO</t>
  </si>
  <si>
    <t>TAMPA DE FERRO R2 DIM. 1070X520MM PADRAO TELEBRAS (TRAFEGO LEVE)</t>
  </si>
  <si>
    <t>MAO FRANCESA PLANA GALVANIZADA 32 X 710MM</t>
  </si>
  <si>
    <t>SELA PARA CRUZETA DE MADEIRA</t>
  </si>
  <si>
    <t>CONECTOR PARAFUSO FENDIDO SPLIT-BOLT (KS-26) P/CABO 35 - 70MM2 - BURNDY OU EQUIVALENTE</t>
  </si>
  <si>
    <t>CANTONEIRA ABAS IGUAIS DE FERRO ASTM A-36 - 3/16" X 1.1/2" X 1.1/2"</t>
  </si>
  <si>
    <t>PARAFUSO CAB ABAULADA ACO GALV 1020 16X150MM</t>
  </si>
  <si>
    <t>CABECOTE DE ALUMINIO FUNDIDO 3"</t>
  </si>
  <si>
    <t>CABECOTE DE ALUMINIO FUNDIDO 3/4"</t>
  </si>
  <si>
    <t>CINTA CIRCULAR ACO GALVANIZADO 300MM</t>
  </si>
  <si>
    <t>CABECOTE DE ALUMINIO FUNDIDO 1 1/2"</t>
  </si>
  <si>
    <t>CABECOTE DE ALUMINIO FUNDIDO 1 1/4"</t>
  </si>
  <si>
    <t>REATOR EXT. P/LAMPADA VAPOR MERCURIO TECNOWATT 400W/220V</t>
  </si>
  <si>
    <t>CANTONEIRA ABAS IGUAIS DE FERRO ASTM A-36 - 3/16" X 1" X 1"</t>
  </si>
  <si>
    <t>SOQUETE ANTI-VIBRATORIO P/LAMP.FLUOR.PANAM/SIMILAR</t>
  </si>
  <si>
    <t>ARRUELA QUADRADA 36MM DE FURO 18MM</t>
  </si>
  <si>
    <t>CRUZETA DE MADEIRA P/ POSTE 90 X 112,5 X 2400 MM</t>
  </si>
  <si>
    <t>OLHAL DE FERRO GALVANIZADO C/ PARAFUSO 16X200MM</t>
  </si>
  <si>
    <t>CANTONEIRA ABAS IGUAIS DE FERRO ASTM A-36 - 3/16" X 1.1/4" X 1.1/4"</t>
  </si>
  <si>
    <t>CABECOTE DE ALUMINIO FUNDIDO 4"</t>
  </si>
  <si>
    <t>TERMINAL MECANICO P/CABO 16MM2</t>
  </si>
  <si>
    <t>NIPLE PVC DUPLO 4"</t>
  </si>
  <si>
    <t>ARMACAO SECUNDARIA 1 ESTRIBO C/HASTE 16X150MM</t>
  </si>
  <si>
    <t>CABECOTE DE ALUMINIO FUNDIDO 6"</t>
  </si>
  <si>
    <t>NIPLE PVC DUPLO 6"</t>
  </si>
  <si>
    <t>PARAFUSO CAB ABAULADA ACO GALV 1020 10X150MM</t>
  </si>
  <si>
    <t>ELETROC CH16 PERFURADA 300X100MM S/TAMPA</t>
  </si>
  <si>
    <t>PINO DE CRUZETA 19MM P/ISOLADOR DE DISTRIBUICAO</t>
  </si>
  <si>
    <t>MAO FRANCESA 38X38MM SIMPLES P/ ELETROCALHA 200MM</t>
  </si>
  <si>
    <t>TERMINAL CABO-BARRA EM LATÃO # 6 MM2</t>
  </si>
  <si>
    <t>TERMINAL CABO-BARRA EM LATÃO # 16 MM2</t>
  </si>
  <si>
    <t>TERMINAL CABO-BARRA EM LATÃO # 50 MM2</t>
  </si>
  <si>
    <t>TERMINAL CABO-BARRA EM LATÃO # 70 MM2</t>
  </si>
  <si>
    <t>TERMINAL CABO-BARRA EM LATÃO # 95 MM2</t>
  </si>
  <si>
    <t>TERMINAL CABO-BARRA EM LATÃO # 120 MM2</t>
  </si>
  <si>
    <t>TERMINAL CABO-BARRA EM LATÃO # 185 MM2</t>
  </si>
  <si>
    <t>TERMINAL CABO-BARRA EM LATÃO 2 X # 185 MM2</t>
  </si>
  <si>
    <t>ARRUELA LISA EM LATAO 1/4"</t>
  </si>
  <si>
    <t>ACIONADOR MANUAL DE ALARME ENDERECAVEL TP QUEBRA VIDRO</t>
  </si>
  <si>
    <t>SAÍDA HORIZONTAL P/ ELETRODUTO Ø 2"</t>
  </si>
  <si>
    <t>CINTA CIRCULAR ACO GALVANIZADO 200MM</t>
  </si>
  <si>
    <t>DIVERSOS (CONT.)</t>
  </si>
  <si>
    <t>SUPORTE P/ TRANSFORMADOR EM LIGA DE ALUMINIO P/ POSTE CONCRETO CIRCULAR - 225MM</t>
  </si>
  <si>
    <t>TERMINAL CABO-BARRA EM LATAO 2X # 300MM2</t>
  </si>
  <si>
    <t>INSUMOS DE REDE LOGICA / TELEFONIA/ CFTV/ SOM</t>
  </si>
  <si>
    <t>CABOS E CONEXOES</t>
  </si>
  <si>
    <t>CONECTOR RJ45 MACHO - PARA REDE DE DADOS</t>
  </si>
  <si>
    <t>PRENSA CABOS PARA ELETRODUTO 1/2"</t>
  </si>
  <si>
    <t>PRENSA CABOS PARA ELETRODUTO 1"</t>
  </si>
  <si>
    <t>TOMADAS</t>
  </si>
  <si>
    <t>ESPELHO 4X2" C/ 1 CONECTOR RJ-45 FEMEA CAT 5E</t>
  </si>
  <si>
    <t>TOMADA TELEFONE COM CONECTOR RJ11</t>
  </si>
  <si>
    <t>TOMADA COAXIAL 75 OHMS PARA TV C/ ESPELHO 4X2"</t>
  </si>
  <si>
    <t>TERMINAL COMPRESSÃO COBRE ESTANHADO 35MM TEL 5135</t>
  </si>
  <si>
    <t>CONECTOR DE MEDICAO EM LATAO C/ 2 PARAFUSOS TEL-562</t>
  </si>
  <si>
    <t>INSUMOS DE HIDRAULICA</t>
  </si>
  <si>
    <t>TUBOS (CONCRETO)</t>
  </si>
  <si>
    <t>TUBO DE CONCRETO SIMPLES DIAM. 30CM - PS1</t>
  </si>
  <si>
    <t>TUBO DE CONCRETO SIMPLES DIAM. 20CM - PS1</t>
  </si>
  <si>
    <t>TUBOS (CONCRETO-CONT.)</t>
  </si>
  <si>
    <t>BUJAO DE ACO GALVANIZADO 2 1/2"</t>
  </si>
  <si>
    <t>BUJAO DE ACO GALVANIZADO 3"</t>
  </si>
  <si>
    <t>BUJAO DE ACO GALVANIZADO 4"</t>
  </si>
  <si>
    <t>TUBOS (AÇO GALVANIZADO E CONEXÕES)</t>
  </si>
  <si>
    <t>LUVA DE REDUCAO ACO GALV 4X2 1/2"</t>
  </si>
  <si>
    <t>NIPLE DUPLO ACO GALVANIZADO BSP Ø 2.1/2" (65MM)</t>
  </si>
  <si>
    <t>TUBO DE ACO GALVANIZADO 21,30 X 2,25MM (1/2") LEVE</t>
  </si>
  <si>
    <t>TUBO DE ACO GALVANIZADO 26,90 X 2,25MM (3/4") LEVE</t>
  </si>
  <si>
    <t>TUBO DE ACO GALVANIZADO 33,40 X 2,65MM (1") LEVE</t>
  </si>
  <si>
    <t>TUBO DE ACO GALVANIZADO 42,40 X 2,65MM (1 1/4") LEVE</t>
  </si>
  <si>
    <t>TUBO DE ACO GALVANIZADO 48,30 X 3,00MM (1 1/2") LEVE</t>
  </si>
  <si>
    <t>TUBO DE ACO GALVANIZADO 60,30 X 3,00MM (2") LEVE</t>
  </si>
  <si>
    <t>TUBO DE ACO GALVANIZADO 76,10 X 3,35MM (2 1/2") LEVE</t>
  </si>
  <si>
    <t>TUBO DE ACO GALVANIZADO 88,90 X 3,35MM (3") LEVE</t>
  </si>
  <si>
    <t>TUBO DE ACO GALVANIZADO 114,30 X 3,75MM (4") LEVE</t>
  </si>
  <si>
    <t>TUBOS (FERRO FUNDIDO E CONEXÕES)</t>
  </si>
  <si>
    <t>TUBO DE FERRO FUNDIDO DE 150MM</t>
  </si>
  <si>
    <t>TUBOS (PVC RÍGIDO E CONEXÕES)</t>
  </si>
  <si>
    <t>ADAPTADOR PVC SOLD.FLANGES LIVRES P/CX.AGUA 20MM</t>
  </si>
  <si>
    <t>ADAPTADOR PVC SOLD.FLANGES LIVRES P/CX.AGUA 25MM</t>
  </si>
  <si>
    <t>ADAPTADOR PVC SOLD.FLANGES LIVRES P/CX.AGUA 32MM</t>
  </si>
  <si>
    <t>ADAPTADOR PVC SOLD.FLANGES LIVRES P/CX.AGUA 40MM</t>
  </si>
  <si>
    <t>ADAPTADOR PVC SOLD.FLANGES LIVRES P/CX.AGUA 50MM</t>
  </si>
  <si>
    <t>ADAPTADOR PVC SOLD.FLANGES LIVRES P/CX.AGUA 60MM</t>
  </si>
  <si>
    <t>ADAPTADOR PVC SOLD.FLANGES LIVRES P/CX.AGUA 75MM</t>
  </si>
  <si>
    <t>ADAPTADOR PVC SOLDAVEL PARA REGISTRO 25MM X 3/4"</t>
  </si>
  <si>
    <t>ADAPTADOR PVC SOLDAVEL PARA REGISTRO 32MM X 1"</t>
  </si>
  <si>
    <t>ADAPTADOR PVC SOLDAVEL PARA REGISTRO 50MM X 1 1/2"</t>
  </si>
  <si>
    <t>BUCHA DE REDUCAO PVC SOLDAVEL LONGA 32X25MM</t>
  </si>
  <si>
    <t>BUCHA DE REDUCAO PVC SOLDAVEL LONGA 50X32MM</t>
  </si>
  <si>
    <t>JOELHO DE REDUCAO 90 PVC SOLDAVEL DE 32X25MM</t>
  </si>
  <si>
    <t>TUBOS (PVC RÍGIDO E CONEXÕES) - CONT.</t>
  </si>
  <si>
    <t>JOELHO 90 PVC SOLD/ROSCA REDUCAO 25X3/4"</t>
  </si>
  <si>
    <t>JOELHO DE REDUCAO 90 PVC SOLD/ROSCA DE 25X1/2"</t>
  </si>
  <si>
    <t>LUVA PVC SOLDAVEL/ROSCA DE 25X3/4"</t>
  </si>
  <si>
    <t>TUBO DE ESGOTO DE PVC SERIE "R" CINZA (6") - 150MM - TIGRE, AMANCO OU EQUIVALENTE</t>
  </si>
  <si>
    <t>TUBOS (PVC RIGIDO TP ESGOTO)</t>
  </si>
  <si>
    <t>TUBO PVC CORRUGADO PERFURADO 100MM RIGIDO</t>
  </si>
  <si>
    <t>CURVA 90° CURTA PVC ESGOTO 40MM</t>
  </si>
  <si>
    <t>CURVA 90° CURTA PVC ESGOTO 100MM</t>
  </si>
  <si>
    <t>CURVA 90° LONGA PVC ESGOTO 100 MM</t>
  </si>
  <si>
    <t>JOELHO 90 C/VISITA PVC ESG 100X50MM</t>
  </si>
  <si>
    <t>PLUG PVC ESGOTO DE 100MM</t>
  </si>
  <si>
    <t>TE PVC REDUCAO ESGOTO DE 150X100MM</t>
  </si>
  <si>
    <t>TUBOS (PVC RIGIDO SOLDAVEL E ESGOTO COM CONEXOES)</t>
  </si>
  <si>
    <t>TUBO DE PVC SOLDAVEL MARROM 20MM (AGUA FRIA) - TIGRE, AMANCO OU EQUIVALENTE</t>
  </si>
  <si>
    <t>TUBO DE PVC SOLDAVEL MARROM 25MM (AGUA FRIA) - TIGRE, AMANCO OU EQUIVALENTE</t>
  </si>
  <si>
    <t>TUBO DE PVC SOLDAVEL MARROM 32MM (AGUA FRIA) - TIGRE, AMANCO OU EQUIVALENTE</t>
  </si>
  <si>
    <t>TUBO DE PVC SOLDAVEL MARROM 40MM (AGUA FRIA) - TIGRE, AMANCO OU EQUIVALENTE</t>
  </si>
  <si>
    <t>TUBO DE PVC SOLDAVEL MARROM 50MM (AGUA FRIA) - TIGRE, AMANCO OU EQUIVALENTE</t>
  </si>
  <si>
    <t>TUBO DE PVC SOLDAVEL MARROM 60MM (AGUA FRIA) - TIGRE, AMANCO OU EQUIVALENTE</t>
  </si>
  <si>
    <t>TUBO DE PVC SOLDAVEL MARROM 75MM (AGUA FRIA) - TIGRE, AMANCO OU EQUIVALENTE</t>
  </si>
  <si>
    <t>TUBO DE PVC SOLDAVEL MARROM 85MM (AGUA FRIA) - TIGRE, AMANCO OU EQUIVALENTE</t>
  </si>
  <si>
    <t>JOELHO 90 DE PVC SOLDAVEL DE 25MM</t>
  </si>
  <si>
    <t>JOELHO 90 DE PVC SOLDAVEL DE 32MM</t>
  </si>
  <si>
    <t>JOELHO 90 DE PVC SOLDAVEL DE 50MM</t>
  </si>
  <si>
    <t>TE DE PVC SOLDAVEL DE 25MM</t>
  </si>
  <si>
    <t>TE DE PVC SOLDAVEL DE 32MM</t>
  </si>
  <si>
    <t>TUBO DE ESGOTO PRIMARIO DE PVC BRANCO SERIE NORMAL(1.1/2") - 40MM - TIGRE, AMANCO OU EQUIVALENTE</t>
  </si>
  <si>
    <t>TUBO DE ESGOTO PRIMARIO DE PVC BRANCO SERIE NORMAL (2") - 50MM - TIGRE, AMANCO OU EQUIVALENTE</t>
  </si>
  <si>
    <t>TUBO DE ESGOTO PRIMARIO DE PVC BRANCO SERIE NORMAL (3") - 75MM - TIGRE, AMANCO OU EQUIVALENTE</t>
  </si>
  <si>
    <t>TUBO DE ESGOTO PRIMARIO DE PVC BRANCO SERIE NORMAL (4") - 100MM - TIGRE, AMANCO OU EQUIVALENTE</t>
  </si>
  <si>
    <t>TUBO DE ESGOTO PRIMARIO DE PVC BRANCO SERIE NORMAL (6") - 150MM - TIGRE, AMANCO OU EQUIVALENTE</t>
  </si>
  <si>
    <t>TUBO DE ESGOTO PRIMARIO DE PVC BRANCO SERIE NORMAL (8") - 200MM - TIGRE, AMANCO OU EQUIVALENTE</t>
  </si>
  <si>
    <t>JOELHO 45 DE PVC P/ ESGOTO DE 40MM</t>
  </si>
  <si>
    <t>JOELHO 90 DE PVC P/ ESGOTO DE 40MM</t>
  </si>
  <si>
    <t>JOELHO 90 DE PVC P/ ESGOTO DE 75MM</t>
  </si>
  <si>
    <t>JOELHO 90 DE PVC P/ ESGOTO DE 100MM</t>
  </si>
  <si>
    <t>TE 90° PVC RIGIDO P/ ESGOTO DE 40MM (1 1/2")</t>
  </si>
  <si>
    <t>TE 90° PVC RIGIDO P/ ESGOTO DE 100MM (4")</t>
  </si>
  <si>
    <t>TUBO DE PVC DE 1 1/2" P/ DESCARGA</t>
  </si>
  <si>
    <t>LUVA DE PVC SOLDAVEL DE 25MM</t>
  </si>
  <si>
    <t>JOELHO 45 DE PVC P/ ESGOTO DE 150MM</t>
  </si>
  <si>
    <t>TE DE PVC SOLDAVEL DE 32X25MM</t>
  </si>
  <si>
    <t>JOELHO 45 DE PVC SOLDAVEL DE 25MM</t>
  </si>
  <si>
    <t>TUBOS (PVC RIGIDO E CONEXOES - CONT.)</t>
  </si>
  <si>
    <t>ANEL DE BORRACHA P/TUBO PVC 150MM (6")</t>
  </si>
  <si>
    <t>TUBOS (PVC RIGIDO E CONEXOES-ROSCAVEL)</t>
  </si>
  <si>
    <t>TUBO PVC RIGIDO ROSCAVEL DE 3/4"</t>
  </si>
  <si>
    <t>TUBO PVC RIGIDO ROSCAVEL DE 1"</t>
  </si>
  <si>
    <t>LUVA PVC ROSCAVEL DE 3/4"</t>
  </si>
  <si>
    <t>LUVA PVC ROSCAVEL DE 1"</t>
  </si>
  <si>
    <t>JOELHO 90 PVC ROSCAVEL C/ BUCHA DE LATAO 3/4"</t>
  </si>
  <si>
    <t>TUBOS (PVC E CONEXOES - CONT.)</t>
  </si>
  <si>
    <t>BACIA SANITÁRIA CONVENCIONAL RAVENA P9, DECA</t>
  </si>
  <si>
    <t>REGISTROS</t>
  </si>
  <si>
    <t>REGISTRO DE GAVETA BRUTO 15MM - 1/2"</t>
  </si>
  <si>
    <t>REGISTRO DE GAVETA BRUTO 20MM - 3/4"</t>
  </si>
  <si>
    <t>REGISTRO DE GAVETA BRUTO 25MM - 1"</t>
  </si>
  <si>
    <t>REGISTRO DE GAVETA BRUTO 32MM - 1.1/4"</t>
  </si>
  <si>
    <t>REGISTRO DE GAVETA BRUTO 40MM - 1.1/2"</t>
  </si>
  <si>
    <t>REGISTRO DE GAVETA BRUTO 50MM - 2"</t>
  </si>
  <si>
    <t>REGISTRO DE GAVETA BRUTO 65MM - 2.1/2"</t>
  </si>
  <si>
    <t>REGISTRO DE GAVETA BRUTO 80MM - 3"</t>
  </si>
  <si>
    <t>REGISTRO DE GAVETA CROMADO 1/2" COM CANOPLA</t>
  </si>
  <si>
    <t>REGISTRO DE GAVETA CROMADO 3/4" COM CANOPLA</t>
  </si>
  <si>
    <t>REGISTRO DE GAVETA CROMADO 1" COM CANOPLA</t>
  </si>
  <si>
    <t>REGISTRO DE GAVETA CROMADO 1 1/2" COM CANOPLA</t>
  </si>
  <si>
    <t>REGISTRO DE PRESSAO CROMADO 1/2"</t>
  </si>
  <si>
    <t>REGISTRO DE PRESSAO CROMADO 3/4"</t>
  </si>
  <si>
    <t>REGISTRO DE GAVETA CROMADO 1 1/4" COM CANOPLA</t>
  </si>
  <si>
    <t>REGISTRO DE PRESSAO BRUTO 3/4"</t>
  </si>
  <si>
    <t>REGISTRO DE ESFERA C/ BORBOLETA 3/4" BR 33 TIGRE</t>
  </si>
  <si>
    <t>REGISTRO PRESSAO BRUTO 1/2"</t>
  </si>
  <si>
    <t>VÁLVULAS</t>
  </si>
  <si>
    <t>VALVULA DE ESCOAMENTO P/ PIA AMERICANA 1.1/2 X 3.3/4'</t>
  </si>
  <si>
    <t>VALVULA DE SAIDA PARA LAVATORIO CROMADA 1"</t>
  </si>
  <si>
    <t>VALVULA DE ESCOAMENTO P/ PIA OU TANQUE 1.1/4" CROMADA</t>
  </si>
  <si>
    <t>VALVULA DE SAIDA P/MICTORIO CROMADA (11/2")</t>
  </si>
  <si>
    <t>VALVULA DE PVC 2" C/ UNHO</t>
  </si>
  <si>
    <t>VALVULA DE PVC 1" C/ UNHO</t>
  </si>
  <si>
    <t>VALVULA DE DESCARGA 1 1/2" C/ ACABAMENTO CROMADO</t>
  </si>
  <si>
    <t>VALVULA DE DESCARGA COM REGISTRO 1 1/2" S/ ACABAM.</t>
  </si>
  <si>
    <t>VALVULA RETENCAO HORIZONTAL BRONZE - 15MM (1/2')</t>
  </si>
  <si>
    <t>VALVULA RETENCAO HORIZONTAL BRONZE - 20MM (3/4')</t>
  </si>
  <si>
    <t>VALVULA RETENCAO HORIZONTAL BRONZE - 25MM (1')</t>
  </si>
  <si>
    <t>VALVULA RETENCAO HORIZONTAL BRONZE - 32MM (1 1/4')</t>
  </si>
  <si>
    <t>VALVULA RETENCAO HORIZONTAL BRONZE - 40MM (1 1/2')</t>
  </si>
  <si>
    <t>VALVULA RETENCAO HORIZONTAL BRONZE - 50MM (2')</t>
  </si>
  <si>
    <t>VALVULA RETENCAO HORIZONTAL BRONZE - 65MM (2 1/2')</t>
  </si>
  <si>
    <t>VALVULA RETENCAO HORIZONTAL BRONZE - 80MM (3")</t>
  </si>
  <si>
    <t>VALVULA RETENCAO VERTICAL BRONZE - 32MM (1 1/4")</t>
  </si>
  <si>
    <t>VALVULA RETENCAO VERTICAL BRONZE - 20 MM 3/4"</t>
  </si>
  <si>
    <t>VALVULA RETENCAO VERTICAL BRONZE - 15MM (1/2")</t>
  </si>
  <si>
    <t>VALVULA RETENCAO VERTICAL BRONZE - 40MM (11/2")</t>
  </si>
  <si>
    <t>VALVULA RETENCAO VERTICAL BRONZE - 50MM (2")</t>
  </si>
  <si>
    <t>VALVULA RETENCAO VERTICAL BRONZE - 65MM (21/2")</t>
  </si>
  <si>
    <t>VALVULA RETENCAO VERTICAL BRONZE - 80MM (3")</t>
  </si>
  <si>
    <t>VALVULA DE ESCOAMENTO P/ PIA AMERICANA 3.1/2' CROMADA</t>
  </si>
  <si>
    <t>VALVULA DE RETENCAO VERTICAL BRONZE - 25MM (1")</t>
  </si>
  <si>
    <t>VALVULA EM PVC P/ LAVAT PADRAO POPULAR 1" C/ UNHO</t>
  </si>
  <si>
    <t>VALVULA DE DESCARGA COM CANOPLA CROMADA 11/4"</t>
  </si>
  <si>
    <t>VALVULA DE DESCARGA P/ MICTORIO 1.1/2"</t>
  </si>
  <si>
    <t>VÁLVULAS (CONTINUAÇÃO)</t>
  </si>
  <si>
    <t>VÁLVULA ESFERA NPT CLASSE 300 Ø 3/4"</t>
  </si>
  <si>
    <t>SIFÕES / ENGATES</t>
  </si>
  <si>
    <t>SIFAO METALICO TIPO COPO 1X1 1/2"</t>
  </si>
  <si>
    <t>SIFAO CROMADO 2"</t>
  </si>
  <si>
    <t>SIFAO METAL CROMADO P/ LAVATORIO 1" X 1 1/2"</t>
  </si>
  <si>
    <t>SIFAO DE PVC RIGIDO TIPO COPO 1" X 1 1/2"</t>
  </si>
  <si>
    <t>SIFAO ACO INOX CROMADO P/ LAVATORIO 1 1/4"</t>
  </si>
  <si>
    <t>SIFAO DE PVC DIAMETRO 2"</t>
  </si>
  <si>
    <t>SIFAO PVC PADRAO POPULAR P/ LAVATÓRIO 1"X1 1/2"</t>
  </si>
  <si>
    <t>ENGATE FLEXIVEL METAL CROMADO ESTEVES</t>
  </si>
  <si>
    <t>TUBO ACO GALV NBR5590 CL PESADA 20 MM (3/4) - GAS</t>
  </si>
  <si>
    <t>CAP 3/4 NPT - GALVANIZADO 300 LBS</t>
  </si>
  <si>
    <t>VALVULA DE RETENCAO MEIA LUVA 7/16" NS X 1/2" NPT</t>
  </si>
  <si>
    <t>PIGTAIL POL MX7/16 NS(24) - P45 - 0,50M</t>
  </si>
  <si>
    <t>TE NPT 3/4"- GALVANIZADO 300 LBS</t>
  </si>
  <si>
    <t>REGULADOR PRESSAO PRIM EST SAIDA 150KPA INC VALVULA P/ 02 CILIDROS</t>
  </si>
  <si>
    <t>ANEL DE CERA PARA BACIA SANITARIA</t>
  </si>
  <si>
    <t>CAIXAS DE DESCARGA E RESERVATORIOS</t>
  </si>
  <si>
    <t>CAIXA DESCARGA PLASTICA SOBREPOR BRANCA 6/9 LITROS</t>
  </si>
  <si>
    <t>RESERVATORIO DE POLIETILENO 1.000 L C/ TAMPA</t>
  </si>
  <si>
    <t>RESERVATORIO DE POLIETILENO 5.000 L C/ TAMPA</t>
  </si>
  <si>
    <t>RESERVATORIO DE POLIETILENO 1.500 L C/ TAMPA</t>
  </si>
  <si>
    <t>RESERVATORIO DE POLIETILENO 500 L C/ TAMPA</t>
  </si>
  <si>
    <t>RESERVATORIO DE POLIETILENO 310 L C/ TAMPA</t>
  </si>
  <si>
    <t>RESERVATORIO DE POLIETILENO 3.000 L C/ TAMPA</t>
  </si>
  <si>
    <t>RESERVATORIO DE POLIETILENO 2.000 L C/ TAMPA</t>
  </si>
  <si>
    <t>RESERVATORIO DE POLIETILENO 15.000 L C/ TAMPA</t>
  </si>
  <si>
    <t>APARELHOS SANITÁRIOS E SIMILARES</t>
  </si>
  <si>
    <t>BACIA LOUÇA BRANCA DECA VOGUE PLUS REF. P 510</t>
  </si>
  <si>
    <t>CAIXA ACOPLADA P/ BACIA LOUCA INCL. VALVULA COM DUPLO ACIONAMENTO - REF. CD.00F - DECA OU EQUIVALENTE</t>
  </si>
  <si>
    <t>BACIA SIF. LOUCA DECA LINHA RAVENA REF. P.909</t>
  </si>
  <si>
    <t>BACIA SIFONADA DE LOUCA BRANCA</t>
  </si>
  <si>
    <t>BACIA LOUCA BRANCA COM CAIXA ACOPLADA</t>
  </si>
  <si>
    <t>CABIDE DE LOUCA BRANCA COM 2 GANCHOS</t>
  </si>
  <si>
    <t>LAVATORIO DE LOUCA BRANCA COM COLUNA</t>
  </si>
  <si>
    <t>LAVATORIO DE LOUCA BRANCA SEM COLUNA</t>
  </si>
  <si>
    <t>MICTORIO COLETIVO ACO INOX, AISI 304 N.18 - L=30CM</t>
  </si>
  <si>
    <t>MICTORIO DE LOUCA BRANCA</t>
  </si>
  <si>
    <t>PIA DE ACO INOXIDAVEL COM CUBA SIMPLES 1.50X0.58M</t>
  </si>
  <si>
    <t>PAPELEIRA DE LOUCA BRANCA 15X15CM</t>
  </si>
  <si>
    <t>SABONETEIRA DE LOUCA BRANCA 7.5X15CM</t>
  </si>
  <si>
    <t>SABONETEIRA DE LOUCA BRANCA SEM ALCA 15X15CM</t>
  </si>
  <si>
    <t>TANQUE SIMPLES 85 LTS ACO INOX, AISI 304 - TS Nº 2</t>
  </si>
  <si>
    <t>TANQUE SIMPLES 45 LTS ACO INOX, AISI 304 - TS Nº 1</t>
  </si>
  <si>
    <t>CABIDE DE LOUCA BRANCA COM 1 GANCHO</t>
  </si>
  <si>
    <t>CHUVEIRO DE PVC C/ BRACO</t>
  </si>
  <si>
    <t>BACIA SIFONADA INFANTIL DE LOUCA BRANCA</t>
  </si>
  <si>
    <t>CUBA LOUCA BRANCA DE EMBUTIR DIAM.36CM DECA L-41</t>
  </si>
  <si>
    <t>ESCOVARIO AÇO INOX, AISI 304 Nº 18 - (17X43X23CM)</t>
  </si>
  <si>
    <t>LAVATORIO EM ACO INOX, LIGA AISI 304 N.1</t>
  </si>
  <si>
    <t>MICTORIO ACO INOX LIGA AISI 304 N.18 C/VALVULA</t>
  </si>
  <si>
    <t>TANQUE DUPLO 90 LTS ACO INOX AISI 304 TD Nº 1</t>
  </si>
  <si>
    <t>BEBEDOURO EM ACO INOX, AISI 304 CH18 DIM. 45X275CM</t>
  </si>
  <si>
    <t>CUBA EM ACO INOX P/ PANELOES, AISI 304 CH 22</t>
  </si>
  <si>
    <t>PIA EM ACO INOX C/ 2 CUBAS NO. 1 0.60 X 2.50 M</t>
  </si>
  <si>
    <t>BEBEDOURO ACO INOX COLETIVO N.18 - L= 0.45 M</t>
  </si>
  <si>
    <t>TANQUE DUPLO EM MARMORITE - DIM. 100X60 CM</t>
  </si>
  <si>
    <t>PIA EM MARMORITE P/COZINHA DIM. 1.20 X 0.60 M</t>
  </si>
  <si>
    <t>CABIDE 1 GANCHO REF.08 ACAB. CROMADO</t>
  </si>
  <si>
    <t>CANOPLA PARA VALVULA DE DESCARGA</t>
  </si>
  <si>
    <t>CUBA LOUCA BRANCA OVAL DE EMBUTIR REF. L37</t>
  </si>
  <si>
    <t>BACIA DE LOUÇA BRANCA LINHA APIA</t>
  </si>
  <si>
    <t>LAV. LOUÇA BRANCA S/ COLUNA LINHA COLIBRI</t>
  </si>
  <si>
    <t>TANQUE MARMORITE COM 1 BOJO DIM. 60X50CM</t>
  </si>
  <si>
    <t>CUBA ACO INOX RETANG. SIMPLES REF.302 MARCA STRAKE</t>
  </si>
  <si>
    <t>PIA ACO INOXI 01 CUBA N. 1 DIM. 0.60 X 1.80M</t>
  </si>
  <si>
    <t>PIA ACO INOXI 02 CUBAS N. 2 DIM. 0.60 X 2.10M</t>
  </si>
  <si>
    <t>LAVATORIO BRANCO COM COLUNA BRANCO PADRAO POPULAR</t>
  </si>
  <si>
    <t>LAVATORIO DE CANTO BRANCO REF. L101</t>
  </si>
  <si>
    <t>CUBA AÇO INOX RETANG. SIMPLES REF.301 MARCA STRAKE</t>
  </si>
  <si>
    <t>LAVATORIO DE CANTO BRANCO COLECAO MASTER - L76</t>
  </si>
  <si>
    <t>ACAB. ANTIVAND. REF. 01505006 P/ VALVULA DESCARGA</t>
  </si>
  <si>
    <t>BACIA SIF. LOUCA BRANCA VOGUE PLUS CONFORT - P51</t>
  </si>
  <si>
    <t>METAIS SANITÁRIOS</t>
  </si>
  <si>
    <t>TORNEIRA PARA TANQUE</t>
  </si>
  <si>
    <t>TORNEIRA DE PRESSAO CROMADA DE USO GERAL 1/2'</t>
  </si>
  <si>
    <t>TORNEIRA DE PRESSAO CROMADA P/LAVATORIO 1/2"</t>
  </si>
  <si>
    <t>TUBO DE LIGACAO CROMADO COM CANOPLA</t>
  </si>
  <si>
    <t>TORNEIRA DE JARDIM CROMADA 3/4" OU 1/2"</t>
  </si>
  <si>
    <t>TORNEIRA DE PRESSAO EM PVC P/ PIA 1/2"</t>
  </si>
  <si>
    <t>DUCHA MANUAL ACQUA JET C/ REG.PRESSÃO REF. C 2195</t>
  </si>
  <si>
    <t>TORNEIRA PARA PIA CROMADA 1/2" FABRIMAR OU SIMILAR</t>
  </si>
  <si>
    <t>TORNEIRA JATO ESGUICHO EM ACO INOX DIAM. 3/8" - TAMANHO 15 CM P/ BEBEDOURO INDUSTRIAL</t>
  </si>
  <si>
    <t>TORNEIRA EM PVC PARA LAVATORIO</t>
  </si>
  <si>
    <t>TORNEIRA DE PRESSAO CROMADA PARA TANQUE DE 1/2"</t>
  </si>
  <si>
    <t>TORN. CROMADA 1/2" LINHA PRATIKA REF.1157-P FABRIMAR</t>
  </si>
  <si>
    <t>TORNEIRA PRESSÃO CROMADA USO GERAL 3/4"</t>
  </si>
  <si>
    <t>FILTRO AQUALAR CURTO AP200 AQUALAR/EQUIV C/ REFIL(VELA)</t>
  </si>
  <si>
    <t>VALVULA DESC ANTI-VANDALISMO P/ MICTORIO DOCOL/EQU</t>
  </si>
  <si>
    <t>LAVATÓRIO COM COLUNA BRANCA CONFORT L51+CS1V</t>
  </si>
  <si>
    <t>TORNEIRA DE LAVATORIO PAREDE ANTI-VANDAL CROMADO BIOPRESS AV 140MM - 1182-AV-BIO-140 - FABRIMAR OU EQUIVALENTE</t>
  </si>
  <si>
    <t>TUBO LIGACAO MICTORIO ANTIVAND 00132606 DOCOL/EQU</t>
  </si>
  <si>
    <t>ACAB. VALV. DESC. PRESSMATIC BENEFIT 00184906 DOCOL</t>
  </si>
  <si>
    <t>APARELHOS E EQUIPAMENTOS</t>
  </si>
  <si>
    <t>CHUVEIRO CROMADO COM DESVIADOR FLEXIVEL 1975C</t>
  </si>
  <si>
    <t>MICTORIO LOUCA BRANCA C/ SIFÃO INTEGRADO M712</t>
  </si>
  <si>
    <t>EQUIPAMENTOS DE PROTEÇÃO CONTRA INCÊNDIO</t>
  </si>
  <si>
    <t>CAIXA DE INCENDIO/ABRIGO PARA MANGUEIRA 60X90X17CM C/ TAMPA E SUPORTE</t>
  </si>
  <si>
    <t>EXTINTOR GAS CARBONICO CO2 5 BC -6 KG</t>
  </si>
  <si>
    <t>CAIXA DE ACO 40X60X40CM P/HIDRANTE DE RECALQUE</t>
  </si>
  <si>
    <t>ADAPTADOR LATAO ROSCA P/ ENGATE RAPIDO 63X63MM</t>
  </si>
  <si>
    <t>SUPORTE PARA EXTINTOR</t>
  </si>
  <si>
    <t>EXTINTOR AP 2A (10 LITROS)</t>
  </si>
  <si>
    <t>EXTINTOR PORTATIL PO QUIMICO SECO ABC- 4KG</t>
  </si>
  <si>
    <t>EXTINTOR PORTATIL PO QUIMICO SECO ABC- 6KG</t>
  </si>
  <si>
    <t>REGISTRO GLOBO ANGULAR 45º DE 63MM</t>
  </si>
  <si>
    <t>MANGUEIRA DE 63MM X 20 M C/ ENGATE STORZ</t>
  </si>
  <si>
    <t>REGISTRO GLOBO ANGULAR 90 DE 63MM</t>
  </si>
  <si>
    <t>TAMPAO COM CORRENTE PARA REGISTRO GLOBO ANGULAR</t>
  </si>
  <si>
    <t>CAIXA DE INCENDIO/ABRIGO PARA MANGUEIRA 80X90X17CM C/ TAMPA E SUPORTE</t>
  </si>
  <si>
    <t>CHAVE P/ CONEXOES TIPO STORZ DN 1 1/2X 2 1/2"</t>
  </si>
  <si>
    <t>MANGUEIRA DE INCENDIO 63MM X 15 M C/ ENGATE STORZ</t>
  </si>
  <si>
    <t>SINALIZ DE EMERGENCIA (SAIDA) ACRILICA AUTONOMA</t>
  </si>
  <si>
    <t>PLACA DE SINALIZAÇÃO DE EMERGÊNCIA DE ORIENTAÇÃO E SALVAMENTO , CONFORME ABNT NBR 13434/2004 E NT14/2010-ES</t>
  </si>
  <si>
    <t>ESGUICHO EM LATAO REGULAVEL 2.1/2"</t>
  </si>
  <si>
    <t>RALOS, CAIXAS E GRELHAS</t>
  </si>
  <si>
    <t>RALO SIFONADO EM PVC 100X40MM COM GRELHA EM PVC</t>
  </si>
  <si>
    <t>RALO SECO PVC 10 CM, COM GRELHA EM PVC</t>
  </si>
  <si>
    <t>CAIXA SIFONADA PVC 150X150X50MM,COM GRELHA EM PVC</t>
  </si>
  <si>
    <t>TAMPA P/ CAIXA SIFONADA EM PVC 15X15CM</t>
  </si>
  <si>
    <t>RALO SIFONADO 10X10CM C/ GRELHA QUADRADA PVC</t>
  </si>
  <si>
    <t>RALO SIFONADO EM PVC 100X40MM, C/ GRELHA CROMADA</t>
  </si>
  <si>
    <t>RALO SECO PVC 10CM, C/ GRELHA CROMADA</t>
  </si>
  <si>
    <t>RALO SIFONADO 100X40MM C/GRELHA PVC,AKROS MAR.REF.</t>
  </si>
  <si>
    <t>RALOS, CAIXAS E GRELHAS (CONT)</t>
  </si>
  <si>
    <t>TAMPA ACO INOX ROTATIVA P/ CAIXA SIFONADA 150X150MM</t>
  </si>
  <si>
    <t>TAMPA ACO INOX ROTATIVA PARA RALO 100X100MM</t>
  </si>
  <si>
    <t>TAMPA PVC PARA RALO 100X100MM</t>
  </si>
  <si>
    <t>CAPTAÇÃO ÁGUAS PLUVIAIS</t>
  </si>
  <si>
    <t>CHAPA GALVANIZADA Nº 26 DESENV 30 CM</t>
  </si>
  <si>
    <t>SUPORTE PARA CALHA</t>
  </si>
  <si>
    <t>CHAPA DE ACO GALVANIZADO Nº 16 (ESP. 1,55MM)</t>
  </si>
  <si>
    <t>CALHA EM CHAPA DE ACO GALVANIZADO N. 20 40X25X25CM</t>
  </si>
  <si>
    <t>CHAPA DE ACO GALVANIZADA Nº 14 (ESP. 1,95MM)</t>
  </si>
  <si>
    <t>CAPTACAO AGUAS PLUVIAIS (CONTINUACAO)</t>
  </si>
  <si>
    <t>TAMPA FERRO FUNDIDO ARTICULADA (60X40) CM</t>
  </si>
  <si>
    <t>FITA PERFURADA WALSYWA 19MM X 30M</t>
  </si>
  <si>
    <t>CAIXA TERMOPLASTICA P/ HIDROMETRO DN 3/4" P/PAREDE</t>
  </si>
  <si>
    <t>DIVERSOS (CONT)</t>
  </si>
  <si>
    <t>ASSENTO POLIESTER P/ BACIA VOGUE PLUS AP51 - DECA OU EQUIVALENTE</t>
  </si>
  <si>
    <t>FILTRO ANAER.ANEL CONCR.DIAM 1M,H=2.0M,C/ VISITA</t>
  </si>
  <si>
    <t>CX SIF MONTADA C/ GRELHA E PORTA GRELHA QUADRADO INOX 150X150X50MM</t>
  </si>
  <si>
    <t>LAVATORIO C/ COLUNA RAVENA DECA L91/C9 BRANCO</t>
  </si>
  <si>
    <t>ASSENTO POLIESTER C/ ABERTURA FRONTAL P/ BACIA VOGUE PLUS AP52 - DECA OU EQUIVALENTE</t>
  </si>
  <si>
    <t>BOLSA DE BORRACHA Ø 1.1/2" P/ BACIA SANIT.</t>
  </si>
  <si>
    <t>ENGATES DE PVC</t>
  </si>
  <si>
    <t>ENGATES CROMADOS</t>
  </si>
  <si>
    <t>ASSENTO DE PLASTICO PARA VASO SANITARIO</t>
  </si>
  <si>
    <t>FITA DE VEDACAO 18MM X 50M</t>
  </si>
  <si>
    <t>ADESIVO PARA TUBO DE PVC RIGIDO</t>
  </si>
  <si>
    <t>SOLUCAO LIMPADORA PARA PVC RIGIDO</t>
  </si>
  <si>
    <t>TORNEIRA DE BOIA EM LATAO(BOIA PLAST)DN 20MM (3/4)</t>
  </si>
  <si>
    <t>TORN.DE BOIA EM LATAO (BOIA PLAST) DN 25MM (1')</t>
  </si>
  <si>
    <t>TORNEIRA BOIA HASTE METALICA BALAO PLASTICO - 3/4"</t>
  </si>
  <si>
    <t>TORN.DE BOIA EM LATAO (BOIA PLAST)DN 32MM (1 1/4')</t>
  </si>
  <si>
    <t>FILTRO ANAEROBIO ANEIS CONCR. DIAM.1.20M, H=2.00M</t>
  </si>
  <si>
    <t>FOSSA ANEIS PRE-MOLDADOS DIAM. 2M,H=2M,TAMPA 60CM</t>
  </si>
  <si>
    <t>FILTRO ANAER. ANEIS CONCR.DIAM. 2M,H=2M,TAMPA 60CM</t>
  </si>
  <si>
    <t>CAVALETE PARA PADRAO DE ENTRADA D=3/4"</t>
  </si>
  <si>
    <t>ENGATE N.3 EM PVC CIPLA OU SIMILAR</t>
  </si>
  <si>
    <t>ENGATE DE PVC 1/2"X40MM, LUCONI MARCA DE REF.</t>
  </si>
  <si>
    <t>LUBRIFICANTE PARA TUBO DE PVC E FERRO FUNDIDO</t>
  </si>
  <si>
    <t>FOSSA ANÉIS CONCR. D=1.20M, H=2.0M C/VISITA 60 CM</t>
  </si>
  <si>
    <t>AUTOMATICO DE BOIA 2 FUNCOES 25A</t>
  </si>
  <si>
    <t>TAMPA PLASTICA PARA BACIA SIFONADA INFANTIL</t>
  </si>
  <si>
    <t>ANEL PRE-MOLDADO DE CONCRETO Ø 1.50 M - H= 0,50M</t>
  </si>
  <si>
    <t>TAMPA PRE-MOLDADA DIAMETRO 1.5M</t>
  </si>
  <si>
    <t>TUBOS E CONEXÕES FºFº TK P/ INST. BOMBAS (EE)</t>
  </si>
  <si>
    <t>REPARO DE VÁLVULA DE DESCARGA</t>
  </si>
  <si>
    <t>BARRA CHATA DE FERRO ASTM A-36 1/4" X 1.1/4"</t>
  </si>
  <si>
    <t>TUBO ACO GALV 60,30 X 3,75MM (2") DIN 2440 - MEDIO</t>
  </si>
  <si>
    <t>TUBO ACO GALV. 33,70 X 3,35MM (1") DIN 2440 - MEDIO</t>
  </si>
  <si>
    <t>CORRIMAO EM TUBO FG,DIAM 3",COM CHUMB.A CADA 1.5 M</t>
  </si>
  <si>
    <t>ALCAPAO DE MADEIRA DE LEI 60X60CM</t>
  </si>
  <si>
    <t>JATEAMENTO PADRÃO SA 2 1/2</t>
  </si>
  <si>
    <t>TUBO ACO GALV 26,90 X 2,65MM (3/4") DIN 2440 - MEDIO</t>
  </si>
  <si>
    <t>TUBO ACO GALV 76,10 X 3,75MM (2.1/2") DIN 2440 - MEDIO</t>
  </si>
  <si>
    <t>ALUGUEL MENSAL CONTAINER P/ ALMOX 6.00X2.40X2.40M</t>
  </si>
  <si>
    <t>MS</t>
  </si>
  <si>
    <t>REDE EM CORDA DE NYLON P/PROTECAO QUADRA ESPORTES MALHA 10X10CM</t>
  </si>
  <si>
    <t>MOBILIZAÇÃO E DESMOB. CONTEINER P/BARRACÃO DE OBRA</t>
  </si>
  <si>
    <t>TUBO ACO GALV 48,30 X 3,35MM (1.1/2") DIN 2440 - MEDIO</t>
  </si>
  <si>
    <t>TAMPA DE FERRO FUNDIDO 40X40CM C/ INSCR - TRAFEGO LEVE</t>
  </si>
  <si>
    <t>MOLDE P/ SOLDA EXOTERMICA TIPO HCL 5/8" 50-5</t>
  </si>
  <si>
    <t>PÇ</t>
  </si>
  <si>
    <t>ADESIVO 60X60CM COM IMPRESSAO DIGITAL "LOGO IOPES"</t>
  </si>
  <si>
    <t>ALUGUEL MENSAL CONTAINER VESTIARIO 6.0X2.40X2.40M</t>
  </si>
  <si>
    <t>ALUGUEL CONTAINER REFEITORIO 6X2.40X2.40M</t>
  </si>
  <si>
    <t>ALUGUEL CONTAINER SANITARIO COLET 6X2.40X2.40M</t>
  </si>
  <si>
    <t>FITA PERF NIQUELADA P/ EQUALIZ ROLO 3M 20X0.8MM 7F</t>
  </si>
  <si>
    <t>PO EXOTERMICO IGNICAO C/ PALITO CARTUCHO 115</t>
  </si>
  <si>
    <t>ALUGUEL CONTAINER ESCR+BANH 6X2.40X2.40M P+2J+1PT AR</t>
  </si>
  <si>
    <t>PLACA P/ INAUGURACAO OBRA EM ALUM POLIDO 40X50CM</t>
  </si>
  <si>
    <t>SUPORTE "Y" WALSYWA P/ FIXACAO DE ELETRODUTOS TETO</t>
  </si>
  <si>
    <t>DIVERSOS CONTINUACAO</t>
  </si>
  <si>
    <t>ALUGUEL CONTAINER ESCRITORIO SEM WC (6X2.40X2.40)M</t>
  </si>
  <si>
    <t>DETECTOR OPTICO ENDERECAVEL 24V</t>
  </si>
  <si>
    <t>TIJOLO ESMERIL 76,2X76,2X50,8 MM</t>
  </si>
  <si>
    <t>SIRENE ELETRONICA MEDIA TP CORNETA</t>
  </si>
  <si>
    <t>TUBO ACO GALV 101,60 X 4,25MM (3.1/2") DIN 2440 - MEDIO</t>
  </si>
  <si>
    <t>TRINCO REDONDO VERTICAL FERRO GALVANIZADO 15CM</t>
  </si>
  <si>
    <t>GALVANIZAÇÃO ELETROLITICA</t>
  </si>
  <si>
    <t>INSUMOS DE MANUTENCAO - SERRALHERIA</t>
  </si>
  <si>
    <t>BARRA CHATA DE FERRO ASTM A-36 1/8" X 3/4"</t>
  </si>
  <si>
    <t>BARRA CHATA DE FERRO ASTM A-36 1/4" X 1.1/2"</t>
  </si>
  <si>
    <t>CANTONEIRA ABAS IGUAIS DE FERRO ASTM A-36 - 1/4" X 1.1/4" X 1.1/4"</t>
  </si>
  <si>
    <t>BARRA DE FERRO REDONDA LISA SAE-1020 Ø 1/2"</t>
  </si>
  <si>
    <t>BARRA DE FERRO REDONDA LISA SAE-1020 Ø 5/8"</t>
  </si>
  <si>
    <t>BARRA DE FERRO REDONDA LISA SAE-1020 Ø 3/8"</t>
  </si>
  <si>
    <t>BARRA DE FERRO REDONDA LISA SAE-1020 Ø 5/16"</t>
  </si>
  <si>
    <t>PERFIL METALICO "T" 3/4 X 1/8"</t>
  </si>
  <si>
    <t>INSUMOS DE MANUTENÇAO SERRALHERIA (CONT)</t>
  </si>
  <si>
    <t>PERFIL METALICO "U" 200 X 50 X 3,8MM</t>
  </si>
  <si>
    <t>PERFIL 2L LAMINADO 38,10 X 38,10 X 3,18 X 200MM</t>
  </si>
  <si>
    <t>TUBO ACO GALV 88,90 X 4,00MM (3") DIN 2440 - MEDIO</t>
  </si>
  <si>
    <t>PERFIL "U" ENRIJECIDO 200 X 75 X 25 X 2,65MM (7,92KG/M)</t>
  </si>
  <si>
    <t>INSUMOS DE ELETRICA (CONT.)</t>
  </si>
  <si>
    <t>PARA RAIOS E ACESSORIOS (CONT)</t>
  </si>
  <si>
    <t>MASTRO SIMPLES FG DE 1 1/2"X3M</t>
  </si>
  <si>
    <t>LUMINARIA EMB 4X16W CORPO CH ACO PINT ELETROST REFLETOR E ALETAS - REF. CE416AL-N - AMES, 6026 - LUMAVI OU EQUIVALENTE</t>
  </si>
  <si>
    <t>QUADRO DISTRIB. PVC DE EMBUTIR P/ 6 CIRCUITOS C/ BARRAMENTO C/ TRINCO</t>
  </si>
  <si>
    <t>QUADRO DISTRIB. PVC DE EMBUTIR P/ 12 CIRCUITOS S/ BARRAMENTO C/ TRINCO</t>
  </si>
  <si>
    <t>LAMPADA TUBULAR LED T8 18W 1200MM BIVOLT CERTIFICADA INMETRO</t>
  </si>
  <si>
    <t>INSUMOS ACABAMENTOS - CIVIL</t>
  </si>
  <si>
    <t>REVESTIMENTOS CERAMICOS (PAREDES)</t>
  </si>
  <si>
    <t>CERAMICA LISA BRANCA REF POLAR 33X61 A - INCESA OU EQUIVALENE</t>
  </si>
  <si>
    <t>ESQUADRIAS METALICAS</t>
  </si>
  <si>
    <t>PORTA CORTA FOGO COM BARRA ANTIPANICO 1.00 X 2.10</t>
  </si>
  <si>
    <t>ROD. FEDERAL - CONSTRUCAO</t>
  </si>
  <si>
    <t>CONTINUACAO - CONSTRUCAO DE ESTRADAS</t>
  </si>
  <si>
    <t>SOLO BRITA</t>
  </si>
  <si>
    <t>OFICINA</t>
  </si>
  <si>
    <t>COMBUSTIVEL</t>
  </si>
  <si>
    <t>MATERIAL DE CONSUMO I</t>
  </si>
  <si>
    <t>ESTOPA BRANCA - KG</t>
  </si>
  <si>
    <t>EPI 'S</t>
  </si>
  <si>
    <t>EPI ' S DE SEGURANCA</t>
  </si>
  <si>
    <t>CINTO DE SEGURANCA</t>
  </si>
  <si>
    <t>UNIFORME DE BRIM (CALCA / CAMISA)</t>
  </si>
  <si>
    <t>CAPA DE CHUVA</t>
  </si>
  <si>
    <t>VESTE DE SEGURANCA (COLETE REFLETIVO)</t>
  </si>
  <si>
    <t>CAPACETE DE OBRA COM CARNEIRA</t>
  </si>
  <si>
    <t>BOTA DE SEGURANÇA</t>
  </si>
  <si>
    <t>OCULOS DE PROTECAO</t>
  </si>
  <si>
    <t>LUVA DE RASPA</t>
  </si>
  <si>
    <t>MASCARA DE AR</t>
  </si>
  <si>
    <t>FERRAMENTAS</t>
  </si>
  <si>
    <t>FERRAMENTAS MANUAIS E ACESSORIOS</t>
  </si>
  <si>
    <t>PICARETA COM CABO</t>
  </si>
  <si>
    <t>PA DE PEDREIRO C/ CABO</t>
  </si>
  <si>
    <t>ENXADA COM CABO</t>
  </si>
  <si>
    <t>SERROTE DE 26"</t>
  </si>
  <si>
    <t>MARTELO 27CM COM CABO</t>
  </si>
  <si>
    <t>NIVEL DE PEDREIRO 12"</t>
  </si>
  <si>
    <t>ALICATE UNIVERSAL 8"</t>
  </si>
  <si>
    <t>MARRETA 5KG C/ CABO</t>
  </si>
  <si>
    <t>CHAVE AJUSTAVEL INGLESA "GRIFO" 10"</t>
  </si>
  <si>
    <t>JOGO DE CHAVE DE FENDA</t>
  </si>
  <si>
    <t>CAVADEIRA DE BRAÇO</t>
  </si>
  <si>
    <t>SERRA TICO TICO</t>
  </si>
  <si>
    <t>SERRA DE DISCO (CIRCULAR)</t>
  </si>
  <si>
    <t>CARRINHO DE MAO</t>
  </si>
  <si>
    <t>INSUMOS MÃO DE OBRA - MENSALISTA</t>
  </si>
  <si>
    <t>MÃO DE OBRA (SALÁRIOS-MENSAL)</t>
  </si>
  <si>
    <t>ESTAGIÁRIO 4 HORAS-UFES (INCL.L SOCIAIS DE 5%)</t>
  </si>
  <si>
    <t>MÃO DE OBRA (SALARIO MENSAL)</t>
  </si>
  <si>
    <t>TECNICO SEGUNDO GRAU -A-(INCL.L SOCIAIS DE 49,11%)</t>
  </si>
  <si>
    <t>ENGENHEIRO SENIOR (INCL.L SOCIAIS DE 49,11%)</t>
  </si>
  <si>
    <t>PROGRAMADOR (INCL.L SOCIAIS DE 49,11%)</t>
  </si>
  <si>
    <t>DIGITADOR - 6 HORAS(INCL.L SOCIAIS DE 49,11%)</t>
  </si>
  <si>
    <t>MÃO DE OBRAS (SALARIO-MENSAL)</t>
  </si>
  <si>
    <t>ENGENHEIRO JUNIOR(INCL.L SOCIAIS DE 49,11%)</t>
  </si>
  <si>
    <t>TECNICO SEGUNDO GRAU -B - (INCL.L SOCIAIS DE 49,11%)</t>
  </si>
  <si>
    <t>TECNICO SEGUNDO GRAU-C- (INCL.L SOCIAIS DE 49,11%)</t>
  </si>
  <si>
    <t>GERENTE DE PROJETO (INCL.L SOCIAIS DE 49,11%)</t>
  </si>
  <si>
    <t>ANALISTA DE SISTEMAS (INCL.L SOCIAIS DE 49,11%)</t>
  </si>
  <si>
    <t>ANALISTA DESENVOLVIMENTO (INCL.L SOCIAIS DE 49,11%)</t>
  </si>
  <si>
    <t>GERENTE BD/SERVIDORES/REDES (INCL.L SOCIAIS DE 49,11%)</t>
  </si>
  <si>
    <t>DESIGNER GRÁFICO (INCL.L SOCIAIS DE 49,11%)</t>
  </si>
  <si>
    <t>ANALISTA SISTEMAS/SUPORTE(INCL.L SOCIAIS DE 49,11%)</t>
  </si>
  <si>
    <t>COORDENADOR TECNICO ESPECIALISTA(INCL.L SOCIAIS DE 49,11%)</t>
  </si>
  <si>
    <t>COTADOR(INCL.L SOCIAIS DE 49,11%)</t>
  </si>
  <si>
    <t>TECNICO NIVEL SUPERIOR(INCL.L SOCIAIS DE 49,11%)</t>
  </si>
  <si>
    <t>ENGENHEIRO PLENO (INCL.L SOCIAIS DE 49,11%)</t>
  </si>
  <si>
    <t>ALMOXARIFE (INCL.L SOCIAIS DE 49,11%)</t>
  </si>
  <si>
    <t>MESTRE OBRAS SENIOR (INCL.L SOCIAIS DE 49,11%)</t>
  </si>
  <si>
    <t>VIGIA (INCL.L SOCIAIS DE 49,11%)</t>
  </si>
  <si>
    <t>ENCARREGADO DE TURMA(INCL.L SOCIAIS DE 49,11%)</t>
  </si>
  <si>
    <t>TECNICO SEGUNDO GRAU -A-(INCL.L SOCIAIS DE 72,68%)</t>
  </si>
  <si>
    <t>ENGENHEIRO SENIOR (INCL.L SOCIAIS DE 72,68%)</t>
  </si>
  <si>
    <t>PROGRAMADOR (INCL.L SOCIAIS DE 72,68%)</t>
  </si>
  <si>
    <t>DIGITADOR - 6 HORAS(INCL.L SOCIAIS DE 72,68%)</t>
  </si>
  <si>
    <t>ENGENHEIRO JUNIOR(INCL.L SOCIAIS DE 72,68%)</t>
  </si>
  <si>
    <t>TECNICO SEGUNDO GRAU -B - (INCL.L SOCIAIS DE 72,68%)</t>
  </si>
  <si>
    <t>TECNICO SEGUNDO GRAU-C- (INCL.L SOCIAIS DE 72,68%)</t>
  </si>
  <si>
    <t>GERENTE DE PROJETO (INCL.L SOCIAIS DE 72,68%)</t>
  </si>
  <si>
    <t>ANALISTA DE SISTEMAS (INCL.L SOCIAIS DE 72,68%)</t>
  </si>
  <si>
    <t>ANALISTA DESENVOLVIMENTO (INCL.L SOCIAIS DE 72,68%)</t>
  </si>
  <si>
    <t>GERENTE BD/SERVIDORES/REDES (INCL.L SOCIAIS DE 72,68%)</t>
  </si>
  <si>
    <t>DESIGNER GRÁFICO (INCL.L SOCIAIS DE 72,68%)</t>
  </si>
  <si>
    <t>ANALISTA SISTEMAS/SUPORTE(INCL.L SOCIAIS DE 72,68%)</t>
  </si>
  <si>
    <t>COORDENADOR TECNICO ESPECIALISTA(INCL.L SOCIAIS DE 72,68%)</t>
  </si>
  <si>
    <t>COTADOR(INCL.L SOCIAIS DE 72,68%)</t>
  </si>
  <si>
    <t>TECNICO NIVEL SUPERIOR(INCL.L SOCIAIS DE 72,68%)</t>
  </si>
  <si>
    <t>ENGENHEIRO PLENO (INCL.L SOCIAIS DE 72,68%)</t>
  </si>
  <si>
    <t>ALMOXARIFE (INCL.L SOCIAIS DE 72,68%)</t>
  </si>
  <si>
    <t>MESTRE OBRAS SENIOR (INCL.L SOCIAIS DE 72,68%)</t>
  </si>
  <si>
    <t>VIGIA (INCL.L SOCIAIS DE 72,68%)</t>
  </si>
  <si>
    <t>AUX ALMOXARIFE (INCL.L SOCIAIS DE 72,68%)</t>
  </si>
  <si>
    <t>ENCARREGADO DE TURMA(INCL.L SOCIAIS DE 72,68%)</t>
  </si>
  <si>
    <t>INSUMOS IOPES</t>
  </si>
  <si>
    <t>INSUMOS DIVERSOS SEDU</t>
  </si>
  <si>
    <t>PORTA MAD. MEXICANA C/VISOR P/ VERNIZ 0.80X2.10M</t>
  </si>
  <si>
    <t>PORTA MAD. MEXICANA 2F C/VISOR VERNIZ 1.60X2.10M</t>
  </si>
  <si>
    <t>PORTA MAD. MEXICANA C/VISOR P/ VERNIZ 0.60X2.10</t>
  </si>
  <si>
    <t>PORTA MAD. MEXICANA C/VISOR P/ VERNIZ 0.70X2.10</t>
  </si>
  <si>
    <t>PORTA MAD. MEXICANA C/VISOR P/ VERNIZ 0.90X2.10</t>
  </si>
  <si>
    <t>INSUMOS SINAPI</t>
  </si>
  <si>
    <t>INSUMOS PRECO SINAPI</t>
  </si>
  <si>
    <t>MAQUINA ELETRICA P/ POLIMENTO PISO - REF TAB SINAPI</t>
  </si>
  <si>
    <t>MAQ. CORTAR ASFALTO/CONCRETO - REF TABELA SINAPI</t>
  </si>
  <si>
    <t>Categoria: Equipamento</t>
  </si>
  <si>
    <t>INSUMOS - EQUIPAMENTOS (EQUIPAMENTOS NOVOS)</t>
  </si>
  <si>
    <t>EQUIPAMENTOS - CUSTO HORARIO</t>
  </si>
  <si>
    <t>RETROESCAVADEIRA MASSEY FERGUSON MF-86HF (E011)</t>
  </si>
  <si>
    <t>BETONEIRA 320 L (E301)</t>
  </si>
  <si>
    <t>VIBRADOR DE IMERSAO ELETRICO 2HP (E306)</t>
  </si>
  <si>
    <t>CAMINHAO CARR MBENZ L1620/51 C/GUIND. 6T X M(E434)</t>
  </si>
  <si>
    <t>CAMINHAO TANQUE MB L1620/51 6.000 L (1.0) E406</t>
  </si>
  <si>
    <t>EQUIPAMENTOS (CUSTO HORARIO - CONT)</t>
  </si>
  <si>
    <t>TEODOLITO C/ PRECISAO +/- 6 SEGUNDOS (SINAPI 7247)</t>
  </si>
  <si>
    <t>NIVEL OTICO C/ PRECISAO +/- 0,7MM (SINAPI 7252)</t>
  </si>
  <si>
    <t>KOMBI STANDER A GASOLINA (PREÇO DE AQUISICAO)</t>
  </si>
  <si>
    <t>EQUIPAMENTOS - CUSTO HORARIO (CONT)</t>
  </si>
  <si>
    <t>GOL 1.0 TOTAL FLEX 4 PORTAS BASICO GASOLINA (PRECO AQUIS)</t>
  </si>
  <si>
    <t>EQUIPAMENTOS ROD. FEDERAL CONSERVACAO</t>
  </si>
  <si>
    <t>CARREG. DE PNEUS CASE W-20 1,33M3 (1.0) (E016)</t>
  </si>
  <si>
    <t>CAMINHAO BASC M BENZ LK1620 6 M3 (10,5T) - (E403)</t>
  </si>
  <si>
    <t>COMPACTADOR MANUAL MOTOR DIESEL POT.5HP (E906)</t>
  </si>
  <si>
    <t>SERVIÇOS PRELIMINARES</t>
  </si>
  <si>
    <t>DEMOLIÇÕES E RETIRADAS</t>
  </si>
  <si>
    <t>Demolição de piso cimentado inclusive lastro de concreto</t>
  </si>
  <si>
    <t>Demolição de piso revestido com cerâmica</t>
  </si>
  <si>
    <t>Demolição de piso revestido com cerâmica inclusive lastro de concreto</t>
  </si>
  <si>
    <t>Demolição de piso revestido com tacos de madeira</t>
  </si>
  <si>
    <t>Demolição de piso de tábuas</t>
  </si>
  <si>
    <t>Demolição de revestimento com azulejos</t>
  </si>
  <si>
    <t>Demolição de revestimento com lambris de madeira</t>
  </si>
  <si>
    <t>Retirada de revestimento antigo em reboco</t>
  </si>
  <si>
    <t>Demolição de alvenaria</t>
  </si>
  <si>
    <t>Demolição manual de concreto simples (EMOP 05.001.001)</t>
  </si>
  <si>
    <t>Retirada manual de pavimento em paralelepípedos, incluindo empilhamento para reaproveitamento</t>
  </si>
  <si>
    <t>Retirada manual de blocos pré-moldados de concreto (Blokret), inclusive empilhamento para reaproveitamento</t>
  </si>
  <si>
    <t>Retirada de portas e janelas de madeira, inclusive batentes</t>
  </si>
  <si>
    <t>Retirada de esquadrias metálicas</t>
  </si>
  <si>
    <t>Retirada de meio-fio de concreto</t>
  </si>
  <si>
    <t>Remoção de pintura antiga a óleo ou esmalte</t>
  </si>
  <si>
    <t>Demolição manual de concreto armado (EMOP 05.001.033)</t>
  </si>
  <si>
    <t>Demolição de piso cimentado, exclusive lastro de concreto</t>
  </si>
  <si>
    <t>Retirada de bandeira de porta</t>
  </si>
  <si>
    <t>Demolição de elementos vazados cerâmicos ou de concreto</t>
  </si>
  <si>
    <t>Retirada de aparelhos sanitários</t>
  </si>
  <si>
    <t>Retirada de grades, gradis, alambrados, cercas e portões</t>
  </si>
  <si>
    <t>Retirada de bancada de pia</t>
  </si>
  <si>
    <t>Retirada de tanque de cimento</t>
  </si>
  <si>
    <t>Retirada de caixa d'água de fibrocimento, inclusive tubulação de ligação</t>
  </si>
  <si>
    <t>Demolição de forro de madeira, sem reaproveitamento</t>
  </si>
  <si>
    <t>Retirada de poste de aço de 4 a 6 m</t>
  </si>
  <si>
    <t>Retirada de pintura antiga a base de PVA</t>
  </si>
  <si>
    <t>Demolição de laje pré-moldada de concreto</t>
  </si>
  <si>
    <t>Apicoamento de superfície com revestimento em argamassa</t>
  </si>
  <si>
    <t>Retirada de divisórias com reaproveitamento</t>
  </si>
  <si>
    <t>Retirada de pontos elétricos (luminárias, interruptores e tomadas)</t>
  </si>
  <si>
    <t>Retirada de vidros quebrados</t>
  </si>
  <si>
    <t>Retirada de rodapé em argamassa de cimento e areia</t>
  </si>
  <si>
    <t>Lixamento de parede com pintura antiga PVA para recebimento de nova camada de tinta</t>
  </si>
  <si>
    <t>Remoção de engradamento de madeira de cobertura para reaproveitamento</t>
  </si>
  <si>
    <t>Remoção de telhas cerâmica, tipo francesa, inclusive cumeeira</t>
  </si>
  <si>
    <t>Remoção de telhas cerâmicas, tipo colonial, inclusive cumeeiras</t>
  </si>
  <si>
    <t>Remoção de telha ondulada de fibrocimento, inclusive cumeeira</t>
  </si>
  <si>
    <t>Retirada de rodapé de madeira ou cerâmica</t>
  </si>
  <si>
    <t>Demolição de piso granilite</t>
  </si>
  <si>
    <t>Retirada de caixas/quadros elétricos</t>
  </si>
  <si>
    <t>Retirada de quadro de giz (1.29 x 3.95m)</t>
  </si>
  <si>
    <t>Remoção de cobertura em telha metálica, exclusive estrutura</t>
  </si>
  <si>
    <t>Demolição de divisória de granito</t>
  </si>
  <si>
    <t>Retirada de alizar de madeira</t>
  </si>
  <si>
    <t>Retirada de cobertura em telhas Canalete 49</t>
  </si>
  <si>
    <t>Demolição de alvenaria, com reaproveitamento</t>
  </si>
  <si>
    <t>Remoção de forro em eucatex, sem aproveitamento do material</t>
  </si>
  <si>
    <t>Remoção de pintura antiga a base de óleo ou esmalte sobre esquadrias</t>
  </si>
  <si>
    <t>Remoção de revestimento de pisos com forração textil</t>
  </si>
  <si>
    <t>Retirada de torneiras e registros</t>
  </si>
  <si>
    <t>Retirada de cobertura em telha canalete 90</t>
  </si>
  <si>
    <t>Demolição de estrutura de madeira para telhado</t>
  </si>
  <si>
    <t>Retirada de estrutura em madeira do telhado</t>
  </si>
  <si>
    <t>Retirada de marco de madeira</t>
  </si>
  <si>
    <t>Retirada de disjuntor</t>
  </si>
  <si>
    <t>Demolição de piso, soleira, peitoris e escadas em mármore ou granito, exclusive regularização</t>
  </si>
  <si>
    <t>Retirada de roda parede em madeira</t>
  </si>
  <si>
    <t>Retirada de piso de borracha</t>
  </si>
  <si>
    <t>LIMPEZA DO TERRENO</t>
  </si>
  <si>
    <t>Corte de capoeira fina, a foice (manual)</t>
  </si>
  <si>
    <t>Raspagem e limpeza do terreno (manual)</t>
  </si>
  <si>
    <t>Corte e destocamento de árvores com diâmetro de até 15 cm</t>
  </si>
  <si>
    <t>Corte e destocamento de árvores com diâmetro superior a 30 cm</t>
  </si>
  <si>
    <t>LOCAÇÃO</t>
  </si>
  <si>
    <t>Locação de obra com gabarito de madeira</t>
  </si>
  <si>
    <t>Equipe topográfica para serviços simples de locação e nivelamento (incluindo equipamento, transporte e profissionais nivel médio)</t>
  </si>
  <si>
    <t>mês</t>
  </si>
  <si>
    <t>INSTALAÇÃO DO CANTEIRO DE OBRAS</t>
  </si>
  <si>
    <t>TAPUMES, BARRACÕES E COBERTURAS</t>
  </si>
  <si>
    <t>Locação de andaime metálico para trabalho em fachada de edifíco (aluguel de 1 m² por 1 mês) inclusive frete, montagem e desmontagem</t>
  </si>
  <si>
    <t>Aluguel mensal container para escritório, sem banheiro, dim. 6.00x2.40m, incl. porta, 2 janelas, abert p/ ar cond., 2 pt iluminação, 2 tomadas elét. e 1 tomada telef. Isolamento térmico (teto e paredes), piso em comp. Naval, cert. NR18, incl. laudo descontaminação.</t>
  </si>
  <si>
    <t>Locação de andaime metálico para fachada - tipo torre (aluguel mensal)</t>
  </si>
  <si>
    <t>Fornecimento e instalação de proteção para andaime fachadeiro considerando plataforma, rodapé e guarda-corpo em madeira, inclusive entelamento, conforme NR-18 (medido por m2 de fachada)</t>
  </si>
  <si>
    <t>Tapume madeira compensada resinada e= 12mm h=2,20m, estr. c/ mad reflorest., incl mont, pintura esmalte sint, adesivo "DER-ES" 60x60cm a cada 10m e faixas c/ pintura esmalte sintético nas cores azul c/ h=30cm e rosa c/ h=10cm</t>
  </si>
  <si>
    <t>INSTALAÇÃO DO CANTEIRO DE OBRAS (UTILIZAÇÃO 1 VEZ), PROJETO PADRÃO LABOR - NR.18 (OBRAS COM PRAZO DE EXECUÇÃO SUPERIOR A 12 MESES)</t>
  </si>
  <si>
    <t>Barracão para escritório com sanitário área de 14.50 m2, de chapa de compens. 12mm e pontalete 8x8cm, piso cimentado e cobertura de telha de fibroc. 6mm, incl. ponto de luz e cx. de inspeção, conf. projeto (1 utilização)</t>
  </si>
  <si>
    <t>Barracão para almoxarifado área de 10.90m2, de chapa de compensado de 12mm e pontalete 8x8cm, piso cimentado e cobertura de telhas de fibrocimento de 6mm, incl. ponto de luz, conf. projeto (1 utilização)</t>
  </si>
  <si>
    <t>Barracão para depósito de cimento área de 10.90m2, de chapa de compensado 12mm e pontaletes 8x8cm, piso cimentado e cobertura de telhas de fibrocimento de 6mm, inclusive ponto de luz, conf. projeto (1 utilização)</t>
  </si>
  <si>
    <t>Refeitório com paredes de chapa de compens. 12mm e pontaletes 8x8cm, piso ciment. e cob. de telhas fibroc. 6mm, incl. ponto de luz e cx. de inspeção (cons. 1.21 m2/func./turno), conf. projeto (1 utilização)</t>
  </si>
  <si>
    <t>Unidade de sanitário e vestiário p/ até 20 func. área de 18.15m2, paredes de chapa compens. 12mm e pontalete 8x8cm, piso cimentado, cobert. telha fibroc. 6mm, incl. instalação de luz e cx. de inspeção, conf. projeto (1 utilização)</t>
  </si>
  <si>
    <t>Unidade de sanitário e vestiário de 20 a 40 func. área 25.40m2, paredes de chapa compens. 12mm e pontalete 8x8cm, piso cimentado, cobert. telha fibroc. 6mm, incl. inst. de luz e cx. de inspeção, conf. projeto (1 utilização)</t>
  </si>
  <si>
    <t>Unidade de sanitário e vestiário de 40 a 60 func. área 33.90m2, paredes de chapa compens. 12mm e pontalete 8x8cm, piso cimentado, cobert. telha fibroc. 6mm, incl. inst. de luz e cx. de inspeção, conf. projeto (1 utilização)</t>
  </si>
  <si>
    <t>Galpão para serraria e carpintaria área 12.00m2, em peça de madeira 8x8cm e contraventamento de 5x7cm, cobertura de telha de fibroc. de 6mm, inclusive ponto e cabo de alimentação da máquina, conf. projeto (1 utilização)</t>
  </si>
  <si>
    <t>Galpão para corte e armação com área de 6.00m2, em peças de madeira 8x8cm e contraventamento de 5x7cm, cobertura de telhas de fibroc. de 6mm, inclusive ponto e cabo de alimentação da máquina, conf. projeto (1 utilização)</t>
  </si>
  <si>
    <t>Reservatório de poliestileno de 500L, incl. suporte em madeira de 7x12cm e 5x7cm, elevado de 4m, conf. projeto (1 utilização)</t>
  </si>
  <si>
    <t>INSTALAÇÃO DO CANTEIRO DE OBRAS (UTILIZAÇÃO 2 VEZES), PROJETO PADRÃO LABOR - NR.18 (OBRAS COM PRAZO DE EXECUÇÃO DE 6 A 12 MESES)</t>
  </si>
  <si>
    <t>Barracão para escritório com sanitário área 14.50m2, de chapa de compens. 12mm e pontalete 8x8cm, piso cimentado e cobertura de telha de fibroc. 6mm, incl. ponto de luz e cx. de inspeção, conf. projeto (2 utilizações)</t>
  </si>
  <si>
    <t>Barracão para almoxarifado área de 10.90m2, de chapa de compensado 12mm e pontaletes 8x8cm, piso cimentado e cobertura de telha de fibrocimento de 6mm, inclusive ponto de luz, conf. projeto (2 utilizações)</t>
  </si>
  <si>
    <t>Barracão para depósito de cimento área de 10.90m2, de chapa de compensado 12mm e pontaletes 8x8cm, piso cimentado e cobertura de telhas de fibrocimento de 6mm, inclusive ponto de luz, conf. projeto (2 utilizações)</t>
  </si>
  <si>
    <t>Refeitório com paredes de chapa de compens. 12mm e pontaletes 8x8cm, piso ciment. e cobert. de telhas fibroc. 6mm, incl. ponto de luz e cx. de inspeção (cons. 1.21m2/func./turno), conf. projeto (2 utilização)</t>
  </si>
  <si>
    <t>Unidade de sanitário e vestiário para até 20 func. área 18.15m2, paredes de chapa compens. 12mm e pontalete 8x8cm, piso cimentado, cobert. telha fibroc. 6mm, incl. inst. de luz e cx. de inspeção, conf. projeto (2 utilizações)</t>
  </si>
  <si>
    <t>Unidade de sanitário e vestiário de 20 a 40 func. área 25.40m2, paredes de chapa compens. 12mm e pontalete 8x8cm, piso cimentado, cobert. telha fibroc. 6mm, incl. inst. de luz e cx. de inspeção, conf. projeto (2 utilizações)</t>
  </si>
  <si>
    <t>Unidade de sanitário e vestiário de 40 a 60 func. área 33.90m2, paredes de chapa compens. 12mm e pontalete 8x8cm, piso cimentado, cobert. telha fibroc. 6mm, incl. inst. de luz e cx. de inspeção, conf. projeto (2 utilizações)</t>
  </si>
  <si>
    <t>Galpão para serraria e carpintaria área 12.00m2, em peças de madeira 8x8cm e contraventamento de 5x7cm, cobertura de telhas de fibroc. de 6mm, inclusive ponto e cabo de alimentação da máquina, conf. projeto (2 utilizações)</t>
  </si>
  <si>
    <t>Galpão para corte e armação com área de 6.00m2, de peças de madeira 8x8cm e contraventamento de 5x7cm, cobertura de telhas de fibroc. de 6mm, inclusive ponto e cabo de alimentação da máquina, conf. projeto (2 utilizações)</t>
  </si>
  <si>
    <t>Reservatório de poliestileno de 500 L, incl. suporte em madeira de 7x12cm e 5x7cm, elevado de 4m, conforme projeto (2 utilizações)</t>
  </si>
  <si>
    <t>Reservatório de poliestileno de 1000 L, inclusive suporte em madeira de 7x12cm e 5x7cm, elevado de 4m, conforme projeto (2 utilizações)</t>
  </si>
  <si>
    <t>Rede de água, com padrão de entrada d'água diâm. 3/4", conf. espec. CESAN, incl. tubos e conexões para alimentação, distribuição, extravasor e limpeza, cons. o padrão a 25m, conf. projeto (2 utilizações)</t>
  </si>
  <si>
    <t>ESCAVAÇÕES</t>
  </si>
  <si>
    <t>Escavação manual em material de 1a. categoria, até 1.50 m de profundidade</t>
  </si>
  <si>
    <t>Escavação manual em material de 2a. categoria, até 1.50 m de profundidade</t>
  </si>
  <si>
    <t>Escavação mecânica em material de 1a. categoria</t>
  </si>
  <si>
    <t>Escavação mecânica em material de 2a. categoria</t>
  </si>
  <si>
    <t>Apiloamento do fundo de vala com maço de 30 a 60kg</t>
  </si>
  <si>
    <t>REATERRO E COMPACTAÇÃO</t>
  </si>
  <si>
    <t>Reaterro apiloado de cavas de fundação, em camadas de 20 cm</t>
  </si>
  <si>
    <t>Material para aterro - areia limpa (fornecimento já considerado 15% de empolamento)</t>
  </si>
  <si>
    <t>Lastro de brita 3 e 4, apiloado manualmente</t>
  </si>
  <si>
    <t>Lastro de areia</t>
  </si>
  <si>
    <t>Aterro manual para regularização do terreno em argila, inclusive adensamento manual e fornecimento do material (máximo de 100m3)</t>
  </si>
  <si>
    <t>Aterro compactado utilizando compactador de placa vibratória com reaproveitamento do material</t>
  </si>
  <si>
    <t>Reaterro de valas, exclusive compactação</t>
  </si>
  <si>
    <t>TRANSPORTES</t>
  </si>
  <si>
    <t>Transporte de material encosta acima, serviço inteiramente manual, a 10m de distância, considerados ao longo da encosta, inclusive carga e descarga (txdam)</t>
  </si>
  <si>
    <t>Transporte de material encosta abaixo, serviço inteiramente manual, a 10m de distância, considerados ao longo da encosta, inclusive carga e descarga (txdam)</t>
  </si>
  <si>
    <t>ESTRUTURAS</t>
  </si>
  <si>
    <t>INFRA-ESTRUTURA (FUNDAÇÃO)</t>
  </si>
  <si>
    <t>Fornecimento, preparo e aplicação de concreto ciclópico Fck=15MPa com 30% de pedra de mão</t>
  </si>
  <si>
    <t>Fôrma de tábua de madeira de 2.5 x 30.0 cm para fundações, levando-se em conta a utilização 5 vezes (incluido o material, corte, montagem, escoramento e desforma)</t>
  </si>
  <si>
    <t>Fornecimento, preparo e aplicação de concreto Fck = 30 MPa (com brita 1 e 2) - (5% de perdas já incluído no custo)</t>
  </si>
  <si>
    <t>Fornecimento, preparo e aplicação de concreto magro com consumo mínimo de cimento de 250 kg/m3 (brita 1 e 2) - (5% de perdas já incluído no custo)</t>
  </si>
  <si>
    <t>Fornecimento, preparo e aplicação de concreto Fck=15 MPa (brita 1 e 2) - (5% de perdas já incluído no custo)</t>
  </si>
  <si>
    <t>Fornecimento, preparo e aplicação de concreto Fck=20 MPa (brita 1 e 2) - (5% de perdas já incluído no custo)</t>
  </si>
  <si>
    <t>Fornecimento, preparo e aplicação de concreto Fck=25 MPa (brita 1 e 2) - (5% de perdas já incluído no custo)</t>
  </si>
  <si>
    <t>Fôrma de chapa compensada resinada 12mm, levando-se em conta a utilização 3 vezes (incluido o material, corte, montagem, escoramento e desfôrma)</t>
  </si>
  <si>
    <t>Fornecimento e aplicação de concreto USINADO Fck=20 MPa - considerando lançamento MANUAL para INFRA-ESTRUTURA (5% de perdas já incluído no custo)</t>
  </si>
  <si>
    <t>Fornecimento e aplicação de concreto USINADO Fck=25 MPa - considerando lançamento MANUAL para INFRA-ESTRUTURA (5% de perdas já incluído no custo)</t>
  </si>
  <si>
    <t>Fornecimento, dobragem e colocação em fôrma, de armadura CA-50 A média, diâmetro de 6.3 a 10.0 mm</t>
  </si>
  <si>
    <t>Fornecimento, dobragem e colocação em fôrma, de armadura CA-50 A grossa diâmetro de 12.5 a 25.0 mm (1/2 a 1")</t>
  </si>
  <si>
    <t>Fornecimento, dobragem e colocação em fôrma, de armadura CA-60 B fina, diâmetro de 4.0 a 7.0mm</t>
  </si>
  <si>
    <t>Fôrma de tábua de madeira de 2.5x30.0cm, levando-se em conta utilização 1 vez (incluindo o material, corte, montagem, escoramento e desforma)</t>
  </si>
  <si>
    <t>Fôrma de tábua de madeira de 2.5x30.0cm, levando-se em conta utilização 3 vezes (incluindo o material, corte, montagem, escoramento e desforma)</t>
  </si>
  <si>
    <t>Fornecimento e aplicação de concreto USINADO Fck=30 MPa - considerando lançamento MANUAL para INFRA-ESTRUTURA (5% de perdas já incluído no custo)</t>
  </si>
  <si>
    <t>SUPER-ESTRUTURA</t>
  </si>
  <si>
    <t>Fornecimento e aplicação de concreto USINADO Fck=20 MPa - considerando BOMBEAMENTO (5% de perdas já incluído no custo) (6% de taxa p/concr.bombeavel)</t>
  </si>
  <si>
    <t>Fornecimento e aplicação de concreto USINADO Fck=25 MPa - considerando BOMBEAMENTO (5% de perdas já incluído no custo) (6% de taxa p/concr.bombeavel)</t>
  </si>
  <si>
    <t>Fornecimento e aplicação de concreto USINADO Fck=30 MPa - considerando BOMBEAMENTO (5% de perdas já incluído no custo) (6% de taxa p/ concr. bombeavel)</t>
  </si>
  <si>
    <t>Fornecimento, dobragem e colocação em fôrma, de armadura CA-50 A grossa, diâmetro de 12.5 a 25.0mm</t>
  </si>
  <si>
    <t>Fôrma em chapa de madeira compensada plastificada 12mm para estrutura em geral, 5 reaproveitamentos, reforçada com sarrafos de madeira 2.5x10cm (incl material, corte, montagem, escoras em eucalipto e desforma)</t>
  </si>
  <si>
    <t>Forma de chapas madeira compensada resinada, esp. 12mm, levando-se em conta a utilização 3 vezes, reforçadas com sarrafos de madeira de 2.5 x 10.0cm (incl material, corte, montagem, escoras em eucalipto e desforma)</t>
  </si>
  <si>
    <t>ESTRUTURAS DE CONCRETO APARENTE</t>
  </si>
  <si>
    <t>Fôrma com chapa compensada plastificada esp. 12mm, utização 5 vezes</t>
  </si>
  <si>
    <t>LAJES PRÉ-MOLDADAS</t>
  </si>
  <si>
    <t>Laje pré-fabricada treliçada para forro simples revestido, vão até 3.5m, capeamento 2cm, esp. 10cm, Fck = 150Kg/cm2</t>
  </si>
  <si>
    <t>Laje pré-fabricada treliçada, sobrecarga 300 Kg/m2, vão de 3.5m a 4.3m, capeamento 4cm, esp. 12cm, Fck = 150 Kg/cm2</t>
  </si>
  <si>
    <t>Execução de junta de dilatação 2 x 2 cm considerando 1cm de aplicação de isopor e 1cm de aplicação de mastique elástico do tipo sikaflex 1a ou equivalente</t>
  </si>
  <si>
    <t>RECUPERAÇÃO DE ESTRUTURAS</t>
  </si>
  <si>
    <t>Remoção cuidadosa do concreto afetado, através de escarificação</t>
  </si>
  <si>
    <t>Remoção cuidadosa do concreto afetado, através de escarificação (considerando esp. escarificada de 5cm)</t>
  </si>
  <si>
    <t>Preparação do substrato para reparo em estrutura de concreto por apicoamento manual da superfície</t>
  </si>
  <si>
    <t>Limpeza de aço com lixamento e escovamento com escova de aço, até a completa remoção de partículas soltas, materiais indesejáveis e corrosão</t>
  </si>
  <si>
    <t>Aplicação de Sika Top 108 Armatec ou equivalente, nas ferragens a serem recuperadas</t>
  </si>
  <si>
    <t>Retirada de ferragem corroída</t>
  </si>
  <si>
    <t>Recomposição de concreto danificado, com utilização de argamassa Sika Grout ou equivalente (considerando esp. 5cm)</t>
  </si>
  <si>
    <t>Recomposição de concreto danificado, com utilização de argamassa Sika Grout ou equivalente</t>
  </si>
  <si>
    <t>Impermeabilização de estrutura com Sika Top 107 ou equivalente</t>
  </si>
  <si>
    <t>Aplicação de Oxiprimer ou equivalente, nas ferragens a serem recuperadas</t>
  </si>
  <si>
    <t>Fornecimento e lançamento de concreto para grouteamento com adição de pedrisco (50% em peso), utilizando Sikagrout ou produto equivalente, exclusive forma</t>
  </si>
  <si>
    <t>Revestimento externo com argamassa corretiva tipo Sika Monotop 622 BR ou equivalente, esp. 5mm</t>
  </si>
  <si>
    <t>MURO DE ARRIMO (Conc. ciclópico 15MPa c/ 30% de pedra de mão, c/ forn., preparo e aplicação de concreto, forma de tábua pinho-reap.5 vezes, exclusive escav. e reaterro) seções tipicas nas seguintes dimensões:</t>
  </si>
  <si>
    <t>Muro de arrimo em Conc. ciclópico 15MPa c/ 30% de pedra de mão, c/ forn., preparo e aplicação de concreto, forma de tábua pinho-reap.5 vezes, exclusive escav. e reaterro, seções tipicas nas dimensões:b=0.40m; B=0.70m e H=1.00m</t>
  </si>
  <si>
    <t>Muro de arrimo em Conc. ciclópico 15MPa c/ 30% de pedra de mão, c/ forn., preparo e aplicação de concreto, forma de tábua pinho-reap.5 vezes, exclusive escav. e reaterro, seções tipicas nas dimensões:b=0.40m; B=0.90m e H=1,50m</t>
  </si>
  <si>
    <t>Muro de arrimo em Conc. ciclópico 15MPa c/ 30% de pedra de mão, c/ forn., preparo e aplicação de concreto, forma de tábua pinho-reap.5 vezes, exclusive escav. e reaterro, seções tipicas nas dimensões:b=0.40m; B=1.05m e H=2.00m</t>
  </si>
  <si>
    <t>Muro de arrimo em Conc. ciclópico 15MPa c/ 30% de pedra de mão, c/ forn., preparo e aplicação de concreto, forma de tábua pinho-reap.5 vezes, exclusive escav. e reaterro, seções tipicas nas dimensões:b=0.40m; B=1.23 e H=2.50m</t>
  </si>
  <si>
    <t>PAREDES E PAINÉIS</t>
  </si>
  <si>
    <t>ALVENARIA DE VEDAÇÃO</t>
  </si>
  <si>
    <t>Cobogó de concreto 40 x 40 x 10 cm, tipo reto, assentados com argamassa de cimento e areia no traço 1:3, espessura das juntas 15 mm</t>
  </si>
  <si>
    <t>Alvenaria em bloco de pedra argamassada com cimento e areia no traço 1:3</t>
  </si>
  <si>
    <t>Cobogó de concreto tipo cruzeta de 20 x 20 x 10 cm, assentado com argamassa de cimento, cal hidratada e areia no traço1:0,5:5, espessura das juntas de 10mm e espessura de parede 10cm</t>
  </si>
  <si>
    <t>PLACAS E PAINÉIS DIVISÓRIOS</t>
  </si>
  <si>
    <t>Fornecimento e instalação de divisórias novas com acabamento de chapa de fibra de madeira, sistema de montagem simplificado, espessura de 35mm e miolo em colméia no padrão painel/painel</t>
  </si>
  <si>
    <t>Fornecimento e instalação de porta para divisória de 80 X 210 cm incluindo dobradiças e fechadura interna</t>
  </si>
  <si>
    <t>Divisória de granito com 3 cm de espessura, assentada com argamassa de cimento e areia no traço 1:3, na cor cinza</t>
  </si>
  <si>
    <t>Divisória de granito cinza andorinha com 3 cm de espessura, fixada com cantoneira de ferro cromado</t>
  </si>
  <si>
    <t>Assentamento de divisória de mármore ou granito com 3 cm de espessura, empregando argamassa de cimento e areia no traço 1:3, exclusive fornecimento da divisória</t>
  </si>
  <si>
    <t>VERGAS/CONTRAVERGA</t>
  </si>
  <si>
    <t>Verga/contraverga reta de concreto armado 10 x 5 cm, Fck = 15 MPa, inclusive forma, armação e desforma</t>
  </si>
  <si>
    <t>Verga/contraverga curva de concreto armado 10 x 5 cm, Fck = 15 MPa, inclusive forma, armação e desforma</t>
  </si>
  <si>
    <t>ALVENARIA ESTRUTURAL</t>
  </si>
  <si>
    <t>Alvenaria de blocos de concreto estrut. (14x19x39cm) cheios, c/ resist. mín. compr. 15MPa, assentados c/ arg. de cimento e areia no traço 1:4, esp. juntas 10mm e esp. da parede s/ revest. 14cm</t>
  </si>
  <si>
    <t>Alvenaria de blocos de concreto estrut. (19x19x39cm) cheios, c/ resist. mín. compr. 15MPa, assentados c/ arg. cimento e areia no traço 1:4, esp. juntas de 10mm e esp. da parede s/ revest. 19cm</t>
  </si>
  <si>
    <t>Alvenaria de blocos de concreto estrut. (9x19x39cm) cheios, com resistência mín. compr. 15MPa, assentados c/ arg. de cimento e areia no traço 1:4, esp. juntas 10mm e esp. da parede s/ revest. 9cm</t>
  </si>
  <si>
    <t>ALVENARIA DE VEDAÇÃO EMPREGANDO ARGAMASSA DE CIMENTO, CAL E AREIA</t>
  </si>
  <si>
    <t>Alvenaria de blocos de concreto 9x19x39cm, c/ resist. mínimo a compres. 2.5 MPa, assent. c/ arg. de cimento, cal hidratada CH1 e areia no traço 1:0.5:8 esp. das juntas 10mm e esp. das paredes, s/ rev. 9cm</t>
  </si>
  <si>
    <t>Alvenaria de blocos de concreto 14x19x39cm, c/ resist. mínimo a compres. 2.5 MPa, assent. c/ arg. de cimento, cal hidratada CH1 e areia no traço 1:0.5:8 esp. das juntas 10mm e esp. das paredes, s/ rev. 14cm</t>
  </si>
  <si>
    <t>Alvenaria de blocos de concreto 19x19x39cm, c/ resist. mínimo a compres. 2.5 MPa, assent. c/ arg. de cimento, cal hidratada CH1 e areia no traço 1:0.5:8 esp. das juntas 10mm e esp. das paredes, s/ rev. 19cm</t>
  </si>
  <si>
    <t>Alvenaria de blocos cerâmicos 10 furos 10x20x20cm, assentados c/argamassa de cimento, cal hidratada CH1 e areia traço 1:0,5:8, juntas 12mm e esp. das paredes s/revestimento, 10cm (bloco comprado na praça de Vitória, posto obra)</t>
  </si>
  <si>
    <t>Alvenaria de blocos cerâmicos 10 furos 10x20x20cm, assentados c/argamassa de cimento, cal hidratada CH1 e areia traço 1:0,5:8, esp. das juntas 12mm e esp. das paredes s/revestimento, 10cm (bloco comprado na fábrica, posto obra)</t>
  </si>
  <si>
    <t>Alvenaria de blocos cerâmicos 10 furos 10x20x20cm, assentados c/argamassa de cimento, cal hidratada CH1 e areia traço 1:0.5:8, juntas 12mm e espessura das paredes, s/ revestimento, 20cm(bloco comprado praça de Vitória, posto obra)</t>
  </si>
  <si>
    <t>Alvenaria de blocos cerâmicos 10 furos 10x20x20cm, assentados c/argamassa de cimento, cal hidratada CH1 e areia traço 1:0,5:8, juntas 12mm e espessura das paredes, s/revestimento, 20cm (bloco comprado fábrica,posto obra)</t>
  </si>
  <si>
    <t>ESQUADRIAS DE MADEIRA</t>
  </si>
  <si>
    <t>MARCOS E ALIZARES</t>
  </si>
  <si>
    <t>Marco de madeira de lei de 1ª (Peroba, Ipê, Angelim Pedra ou equivalente) com 15x3 cm de batente, nas dimensões de 0.60 x 2.10 m</t>
  </si>
  <si>
    <t>Marco de madeira de lei de 1ª (Peroba, Ipê, Angelim Pedra ou equivalente) com 15x3 cm de batente, nas dimensões de 0.70 x 2.10 m</t>
  </si>
  <si>
    <t>Marco de madeira de lei de 1ª (Peroba, Ipê, Angelim Pedra ou equivalente) com 15x3 cm de batente, nas dimensões de 0.80 x 2.10 m</t>
  </si>
  <si>
    <t>Alizar de madeira de lei de 1ª (Peroba, Ipê, Angelim Pedra ou equivalente) de 5 x 1,5 cm</t>
  </si>
  <si>
    <t>Marco de madeira de lei de 1ª (Peroba, Ipê, Angelim Pedra ou equivalente) com 15 x 3 cm de batente, nas dimensões de 0.90 x 2.10 m</t>
  </si>
  <si>
    <t>Marco de madeira de lei de 1ª (Peroba, Ipê, Angelim Pedra ou equivalente)com 15 x 3 cm de batente</t>
  </si>
  <si>
    <t>Caixilho em madeira de lei de 1ª (Peroba, Ipê, Angelim Pedra ou equivalente) de 9 x 3 cm para janela</t>
  </si>
  <si>
    <t>Alizar de madeira de lei de 1ª (Peroba, Ipê, Angelim Pedra ou equivalente) 7 x 1,5 cm</t>
  </si>
  <si>
    <t>FERRAGENS</t>
  </si>
  <si>
    <t>Targeta fio redondo 3" para travamento de portas, ref. IMAB, STAN, ALIANÇA ou equivalente</t>
  </si>
  <si>
    <t>Fechadura com maçaneta tipo alavanca e chave tipo yale, ref. IMAB, STAN, ALIANÇA ou equivalente</t>
  </si>
  <si>
    <t>Fechadura com maçaneta tipo alavanca e chave comum para porta interna, ref. IMAB, STAN, ALIANÇA ou equivalente</t>
  </si>
  <si>
    <t>Targeta tipo livre/ocupado, ref. IMAB, STAN, ALIANÇA ou equivalente</t>
  </si>
  <si>
    <t>Fechadura com maçaneta tipo bola e chave tipo yale, ref. IMAB, STAN, ALIANÇA ou equivalente</t>
  </si>
  <si>
    <t>Fechadura de sobrepor, tipo caixão, com chave comum, ref. IMAB, STAN, ALIANÇA ou equivalente</t>
  </si>
  <si>
    <t>Fechadura com maçaneta tipo alavanca e chave tipo banheiro, ref. IMAB, STAN, ALIANÇA ou equivalente</t>
  </si>
  <si>
    <t>Dobradiça de latão cromado de 3 x 2 1/2", incl. parafusos, ref. IMAB, STAN, ALIANÇA ou equivalente</t>
  </si>
  <si>
    <t>PORTA EM MADEIRA DE LEI TIPO ANGELIM PEDRA OU EQUIV.C/ENCHIMENTO EM MADEIRA 1A.QUALIDADE ESP. 30MM P/ PINTURA, INCLUSIVE ALIZARES, DOBRADIÇAS E FECHADURA EXTERNA, EXCLUSIVE MARCO</t>
  </si>
  <si>
    <t>Porta em madeira de lei tipo angelim pedra ou equiv.c/enchimento em madeira 1a.qualidade esp. 30mm p/ pintura, inclusive alizares, dobradiças e fechadura externa em latão cromado LaFonte ou equiv., exclusive marco, nas dim.:0.60 x 2.10 m</t>
  </si>
  <si>
    <t>Porta em madeira de lei tipo angelim pedra ou equiv.c/enchimento em madeira 1a.qualidade esp. 30mm p/ pintura, inclusive alizares, dobradiças e fechadura externa em latão cromado LaFonte ou equiv., exclusive marco, nas dim.: 0.70 x 2.10 m</t>
  </si>
  <si>
    <t>Porta em madeira de lei tipo angelim pedra ou equiv.c/enchimento em madeira 1a.qualidade esp. 30mm p/ pintura, inclusive alizares, dobradiças e fechadura externa em latão cromado LaFonte ou equiv., exclusive marco, nas dim.: 0.80 x 2.10 m</t>
  </si>
  <si>
    <t>Porta em madeira de lei tipo angelim pedra ou equiv.c/enchimento em madeira 1a.qualidade esp. 30mm p/ pintura, inclusive alizares, dobradiças e fechadura externa em latão cromado LaFonte ou equiv., exclusive marco, nas dim.: 0.90 x 2.10 m</t>
  </si>
  <si>
    <t>PORTA EM MADEIRA DE LEI TIPO ANGELIM PEDRA/EQUIV, ESP. 30MM C/ ACAB. LISO P/ PINTURA, INCL. FECHADURA TIPO "LIVRE/OCUPADO" E FERRAGENS P/ FIXAÇÃO EM GRANITO, EXCLUSIVE MARCO</t>
  </si>
  <si>
    <t>Porta em madeira de lei tipo angelim pedra ou equiv.c/enchimento em madeira 1a.qualidade esp. 30mm p/ pintura, incl. fechadura tipo "livre/ocupado" em latão cromado Lafonte ou equiv. e ferragens p/ fixação em granito, excl. marco, nas dimensões: 0.60 x 1.80 m</t>
  </si>
  <si>
    <t>Porta em madeira de lei tipo angelim pedra ou equiv.c/enchimento em madeira 1a.qualidade esp. 30mm p/ pintura, incl. fechadura tipo "livre/ocupado" em latão cromado Lafonte ou equiv. e ferragens p/ fixação em granito, excl. marco, nas dimensões: 0.80 x 1.80 m</t>
  </si>
  <si>
    <t>Porta em madeira de lei tipo angelim pedra ou equiv.c/enchimento em madeira 1a.qualidade esp. 30mm p/ pintura, incl. fechadura tipo "livre/ocupado" em latão cromado Lafonte ou equiv. e ferragens p/ fixação em granito, excl. marco, nas dimensões: 0.60 x 1.60 m</t>
  </si>
  <si>
    <t>Porta em madeira de lei tipo angelim pedra ou equiv.c/enchimento em madeira 1a.qualidade esp. 30mm p/ pintura, incl. fechadura tipo "livre/ocupado" em latão cromado Lafonte ou equiv. e ferragens p/ fixação em granito, excl. marco, nas dimensões: 0.80 x 1.60 m</t>
  </si>
  <si>
    <t>PORTA EM VENEZIANA, EM MADEIRA DE LEI, ESP. 30MM, INCL. DOBRADIÇAS, EXCLUSIVE ALIZAR, MARCO E FECHADURA</t>
  </si>
  <si>
    <t>Porta em veneziana, em madeira de lei, esp. 30mm, incl. dobradiças, excl. alizar, marco e fechadura, nas dimensões: 0.60 x 2.10 m</t>
  </si>
  <si>
    <t>Porta em veneziana, em madeira de lei, esp. 30mm, incl. dobradiças, excl. alizar, marco e fechadura, nas dimensões: 0.70 x 2.10 m</t>
  </si>
  <si>
    <t>Porta em veneziana, em madeira de lei, esp. 30mm, incl. dobradiças, excl. alizar, marco e fechadura, nas dimensões: 0.80 x 2.10 m</t>
  </si>
  <si>
    <t>PORTA EM MADEIRA DE LEI TIPO ANGELIM PEDRA OU EQUIV. C/ ENCHIMENTO EM MADEIRA DE 1ª QUALIDADE ESP 30MM, COM VISOR DE VIDRO, INCL. ALIZARES, DOBRADIÇAS E FECHADURAS EXT EM LATÃO CROMADO LAFONTE/EQUIV , EXCL. MARCO, NAS DIMENSÕES:</t>
  </si>
  <si>
    <t>Porta em madeira de Lei tipo Angelim Pedra ou equiv. c/ enchimento em madeira de 1ª qualidade esp. 30mm, com visor de vidro, inclusive alizares, dobradiças e fechaduras externas em latão cromado La Fonte/equiv. exclusive marco, nas dimensões: 0.70 x 2.10 m</t>
  </si>
  <si>
    <t>Porta em madeira de Lei tipo Angelim Pedra ou equiv. c/ enchimento em madeira de 1ª qualidade esp. 30mm, com visor de vidro, inclusive alizares, dobradiças e fechaduras externas em latão cromado La Fonte/equiv. exclusive marco, nas dimensões: 0.80 x 2.10 m</t>
  </si>
  <si>
    <t>Porta em madeira de Lei tipo Angelim Pedra ou equiv. c/ enchimento em madeira de 1ª qualidade esp. 30mm, com visor de vidro, inclusive alizares, dobradiças e fechaduras externas em latão cromado La Fonte/equiv. exclusive marco, nas dimensões: 0.90 x 2.10 m</t>
  </si>
  <si>
    <t>REVISÕES E REPAROS</t>
  </si>
  <si>
    <t>Substituição de fechadura com maçaneta tipo alavanca e chave yale</t>
  </si>
  <si>
    <t>Substituição de fechadura com maçaneta tipo alavanca e chave tipo comum</t>
  </si>
  <si>
    <t>Substituição de fechadura com maçaneta tipo bola e chave tipo yale</t>
  </si>
  <si>
    <t>Recolocação de folha de porta em madeira de 1 folha, excl. ferragens, marcos e alizares</t>
  </si>
  <si>
    <t>Substituição de targeta tipo livre/ocupado</t>
  </si>
  <si>
    <t>Substituição de targeta de fio redondo 2"</t>
  </si>
  <si>
    <t>Substituição de dobradiça 3 x 2 1/2"</t>
  </si>
  <si>
    <t>Reparo na porta com plaina, incl. retirada e recolocação de folha de porta</t>
  </si>
  <si>
    <t>Recolocação de alizar em madeira, excl. alizar</t>
  </si>
  <si>
    <t>Recolocação de marco em madeira, excl. marco</t>
  </si>
  <si>
    <t>PORTA EM MADEIRA DE LEI COM ENCHIMENTO EM MADEIRA DE 1ª QUALIDADE, ESP. 30MM, PARA PINTURA, INCL. ALIZARES, DOBRADIÇAS, FECHADURA TIPO "LIVRE/OCUPADO" EXCLUSIVE MARCO</t>
  </si>
  <si>
    <t>Porta em madeira de lei com enchimento em madeira de 1ª qualidade, esp. 30mm, para pintura, incl. alizares, dobradiças, fechadura tipo "livre/ocupado" em latão cromado La Fonte ou equiv., excl. marco, nas dimensões: 0.60 x 1.60 m</t>
  </si>
  <si>
    <t>Porta em madeira de lei com enchimento em madeira de 1ª qualidade, esp. 30mm, para pintura, incl. alizares, dobradiças, fechadura tipo "livre/ocupado" em latão cromado La Fonte ou equiv., excl. marco, nas dimensões: 0.80 x 1.60 m</t>
  </si>
  <si>
    <t>PORTA EM MADEIRA DE LEI TIPO ANGELIM PEDRA OU EQUIV.,ESP. 35 MM, MACIÇA C/ FRISO P/ VERNIZ, PADRÃO SEDU, COM VISOR, INCLUSIVE ALIZARES, DOBRADIÇAS E FECHADURA DE BOLA EXTERNA, EXCLUSIVE MARCO</t>
  </si>
  <si>
    <t>Porta em madeira de lei tipo angelim pedra ou equiv.,esp. 35 mm, maciça c/ friso p/ verniz, padrão SEDU, com visor, inclusive alizares, dobradiças e fechadura de bola ext. em latão cromado LaFonte ou equiv., excl. marco, dimensões: 0.60 x 2.10 m</t>
  </si>
  <si>
    <t>Porta em madeira de lei tipo angelim pedra ou equiv.,esp. 35 mm, maciça c/ friso p/ verniz, padrão SEDU, com visor, inclusive alizares, dobradiças e fechadura de bola ext. em latão cromado LaFonte ou equiv., excl. marco, dimensões: 0.70 x 2.10 m</t>
  </si>
  <si>
    <t>Porta em madeira de lei tipo angelim pedra ou equiv.,esp. 35 mm, maciça c/ friso p/ verniz, padrão SEDU, com visor, inclusive alizares, dobradiças e fechadura de bola ext. em latão cromado LaFonte ou equiv., excl. marco, dimensões: 0.80 x 2.10 m</t>
  </si>
  <si>
    <t>Porta em madeira de lei tipo angelim pedra ou equiv.,esp. 35 mm, maciça c/ friso p/ verniz, padrão SEDU, com visor, inclusive alizares, dobradiças e fechadura de bola ext. em latão cromado LaFonte ou equiv., excl. marco, dimensões: 0.90 x 2.10 m</t>
  </si>
  <si>
    <t>Porta em madeira de lei tipo angelim pedra ou equiv.,esp. 35 mm, maciça c/ friso p/ verniz, padrão SEDU, com visor, inclusive alizares, dobradiças e fechadura de bola ext. em latão cromado LaFonte ou equiv., excl. marco, dimensões: 1.60 x 2.10 m (duas folhas)</t>
  </si>
  <si>
    <t>ESQUADRIAS METÁLICAS</t>
  </si>
  <si>
    <t>GRADES E PORTÕES</t>
  </si>
  <si>
    <t>Tela de proteção de arame galvanizado 1/2" fio 12, com quadro em tubo de ferro galvanizado 1 1/2" e cantoneira de ferro 1/2" x 1/2" x1/8", conforme detalhe em projeto</t>
  </si>
  <si>
    <t>Grade de tela tipo mosquiteiro de arame galvanizado #18, fio 32, inclusive, requadro em cantoneira de ferro 1/8"x1/2"x1/2"</t>
  </si>
  <si>
    <t>Portão de ferro de abrir em barra chata, inclusive chumbamento</t>
  </si>
  <si>
    <t>Grade de ferro em barra chata, inclusive chumbamento</t>
  </si>
  <si>
    <t>Portão de ferro de correr em barra chata, inclusive chumbamento</t>
  </si>
  <si>
    <t>Portão de ferro de abrir em barra chata, chapa e tubo, inclusive chumbamento</t>
  </si>
  <si>
    <t>ESQUADRIAS METÁLICAS (M2)</t>
  </si>
  <si>
    <t>Janela de correr para vidro em alumínio anodizado cor natural, linha 25, completa, incl. puxador com tranca, alizar, caixilho e contramarco, exclusive vidro</t>
  </si>
  <si>
    <t>Báscula para vidro em alumínio anodizado cor natural, linha 25, completa, com tranca, caixilho, alizar e contramarco, exclusive vidro</t>
  </si>
  <si>
    <t>Janela tipo maxim-ar para vidro em alumínio anodizado natural, linha 25, completa, incl. puxador com tranca, caixilho, alizar e contramarco, exclusive vidro</t>
  </si>
  <si>
    <t>Porta de abrir tipo veneziana em alumínio anodizado, linha 25, completa, incl. puxador com tranca, caixilho, alizar e contramarco</t>
  </si>
  <si>
    <t>Guichê/gradil em perfil L 1" e perfil T 3/4" em ferro, inclusive pintura em esmalte sintético, marca de referência SUVINIL</t>
  </si>
  <si>
    <t>Escovamento com escova de aço em esquadrias de ferro</t>
  </si>
  <si>
    <t>VIDROS E ESPELHOS</t>
  </si>
  <si>
    <t>VIDROS PARA ESQUADRIAS</t>
  </si>
  <si>
    <t>Vidro plano transparente liso, com 4 mm de espessura</t>
  </si>
  <si>
    <t>Vidro fantasia mini-boreal, com 4 mm de espessura</t>
  </si>
  <si>
    <t>Vidro aramado esp. 6mm, colocado</t>
  </si>
  <si>
    <t>ESPELHOS</t>
  </si>
  <si>
    <t>Espelho para banheiros espessura 4 mm, incluindo chapa compensada 10 mm, moldura de alumínio em perfil L 3/4", fixado com parafusos cromados</t>
  </si>
  <si>
    <t>Espelho espessura 4 mm, incluindo chapa compensada 6mm, moldura de peça de madeira 7x2.5cm fixada com parafuso e bucha conforme detalhe em projeto</t>
  </si>
  <si>
    <t>Espelho prata esp. 4 mm sobre caixa de compensado colado revestido com fórmica e fixado com parafuso cromado e bucha, dim. 1,80 x 0,40m, conforme detalhe em projeto</t>
  </si>
  <si>
    <t>COBERTURA</t>
  </si>
  <si>
    <t>ESTRUTURA PARA TELHADO</t>
  </si>
  <si>
    <t>Estrutura de madeira de lei tipo Paraju, peroba mica, angelim pedra ou equivalente para telhado de telha cerâmica tipo capa e canal, com pontaletes, terças, caibros e ripas, inclusive tratamento com cupinicida, exclusive telhas</t>
  </si>
  <si>
    <t>Estrutura de madeira de lei tipo Paraju, peroba mica, angelim pedra ou equivalente para telhado de telha ondulada de fibrocimento esp. 6mm, com pontaletes e caibros, inclusive tratamento com cupinicida, exclusive telhas</t>
  </si>
  <si>
    <t>Estrutura de madeira de lei tipo Paraju ou equivalente para cobertura de telha de fibrocimento canalete 49/90, inclusive tratamento com cupinicida, exclusive telhas</t>
  </si>
  <si>
    <t>Estrutura de madeira de lei tipo Paraju, peroba mica, angelim pedra ou equivalente para telhado de telhas cerâmicas tipo capa e canal c/ tesouras, pilares, vigas, terças, caibros e ripas, incl. trat. c/cupinicida, exclusive telhas</t>
  </si>
  <si>
    <t>Estrutura de madeira de lei Paraju, peroba mica, angelim pedra ou equivalente para telhado de telha cerâmica tipo francesa, com pontaletes, terças, caibros e ripas, inclusive tratamento com cupunicida, exclusive telhas</t>
  </si>
  <si>
    <t>TELHADO</t>
  </si>
  <si>
    <t>Cobertura nova de telhas onduladas de fibrocimento 6.0mm, inclusive cumeeiras e acessórios de fixação</t>
  </si>
  <si>
    <t>Cobertura nova de telhas onduladas de fibrocimento 8.0mm, inclusive cumeeiras e acessórios de fixação</t>
  </si>
  <si>
    <t>Cobertura nova de telhas de alumínio trapezoidal, H = 8 cm, esp. 0.5mm, inclusive acessórios de fixação</t>
  </si>
  <si>
    <t>Cobertura nova de telhas cerâmicas tipo capa e canal inclusive cumeeira (telhas compradas na praça de Vitória, posto obra) (área de projeção horizontal; incl. 35%)</t>
  </si>
  <si>
    <t>Cobertura nova de telhas cerâmicas tipo capa e canal inclusive cumeeiras (telhas compradas na fábrica, posto obra)</t>
  </si>
  <si>
    <t>Cumeeira para cobertura em telha cerâmica tipo capa e canal</t>
  </si>
  <si>
    <t>Cumeeira para cobertura em telhas onduladas de fibrocimento 6.0mm</t>
  </si>
  <si>
    <t>Cobertura em telha ondulada de alumínio, esp. 0.5mm, inclusive acessórios de fixação</t>
  </si>
  <si>
    <t>Telha em aço galvalume trapezoidal 40, e=0.50mm, pintura cor branca nas duas faces, inclusive acessório de fixação Ref. Santo André, Eternit, Metform ou equivalente</t>
  </si>
  <si>
    <t>RUFOS E CALHAS</t>
  </si>
  <si>
    <t>Rufo de concreto armado Fck=15 MPa, nas dimensões de 30x5 cm, moldado "in loco"</t>
  </si>
  <si>
    <t>Rufo de chapa metálica nº 26 com largura de 30 cm</t>
  </si>
  <si>
    <t>Calha de concreto armado Fck=15 MPa em "U" nas dimensões de 38 x 56 cm conforme detalhes em projeto</t>
  </si>
  <si>
    <t>Calha em chapa galvanizada com largura de 40 cm</t>
  </si>
  <si>
    <t>Rufo de chapa de alumínio esp. 0.5mm, largura de 30cm</t>
  </si>
  <si>
    <t>PLATIBANDA</t>
  </si>
  <si>
    <t>Platibanda de alvenaria de bloco cerâmico 10x20x20cm, assentado com argamassa de cimento, cal hidratada CH1 e areia no traço 1:0,5:8, amarrada com pilaretes em conc. arm. a cada 2m (H=1.0m), excl. revest.</t>
  </si>
  <si>
    <t>Recolocação de engradamento de madeira para telhado com telha cerâmica, com pontaletes, terças, caibros e ripas, exclusive fornecimento</t>
  </si>
  <si>
    <t>Recolocação de estrutura de madeira para telhado com telha ondulada de fibrocimento ou telha ecológica tipo onduline, com pontaletes e caibros, exclusive fornecimento</t>
  </si>
  <si>
    <t>Recolocação de telha ondulada de fibrocimento 6mm, excl. cumeeira</t>
  </si>
  <si>
    <t>Remoção, lavagem com escova de aço e recolocação de telhas cerâmicas</t>
  </si>
  <si>
    <t>Tratamento em estrutura de madeira com cupinicida</t>
  </si>
  <si>
    <t>Limpeza de calhas e coletores (serviço realizado por servente)</t>
  </si>
  <si>
    <t>IMPERMEABILIZAÇÃO</t>
  </si>
  <si>
    <t>IMPERMEABILIZAÇÃO DE CAIXAS DE ÁGUA</t>
  </si>
  <si>
    <t>Impermeabilização nas seguintes etapas: chapisco traço 1:2 c/ sika 1 ou equivalente, revest. duplo c/ argamassa de cimento e areia traço 1:3 c/ sika 1 ou equivalente, em 2x15 mm e acab. argamassa 1:1</t>
  </si>
  <si>
    <t>Índice de imperm.c/ manta asfáltica atendendo NBR 9952, asfalto polimérico, esp.4mm reforç.c/ filme int.em polietileno, regul.base c/ arg.1:4 esp.mín.15mm, proteção mec. arg. 1:4 esp.20mm e juntas dilat.</t>
  </si>
  <si>
    <t>IMPERMEABILIZAÇÃO CALHAS, LAJES DESCOBERTAS, BALDRAMES, PAREDES E JARDINEIRAS</t>
  </si>
  <si>
    <t>Impermeabilização com argamassa de igol 2 - marca de referência Sika</t>
  </si>
  <si>
    <t>Pintura impermeabilizante com igolflex ou equivalente a 3 demãos</t>
  </si>
  <si>
    <t>Impermeabilização, empregando argamassa de cimento e areia sem peneirar no traço 1:3 com aditivo impermeabilizado tipo sika 1 ou equivalente, espessura de 2 cm</t>
  </si>
  <si>
    <t>Índice de imperm.c/ manta asfáltica atendendo NBR 9952, asfalto polimerizado esp.3mm, reforç.c/ filme int. polietileno, regul. base c/ arg.1:4 esp.mín.15mm, proteção mec. arg.1:4 esp.20mm e juntas dilat.</t>
  </si>
  <si>
    <t>IMPERMEABILIZAÇÃO DE FOSSAS E FILTROS</t>
  </si>
  <si>
    <t>Impermeabilização nas seguintes etapas: chapisco traço 1:2 c/ sika 1 prop. 1:10 ou equiv., revest. duplo c/ argamassa de cimento e areia traço 1:3 c/ sika 1 prop. 1:12 ou equivalente, esp. 2x15 mm e acab. argamassa 1:2</t>
  </si>
  <si>
    <t>TETOS E FORROS</t>
  </si>
  <si>
    <t>REVESTIMENTO COM ARGAMASSA</t>
  </si>
  <si>
    <t>Chapisco com argamassa de cimento e areia média ou grossa lavada no traço 1:3, espessura 5 mm</t>
  </si>
  <si>
    <t>REBAIXAMENTOS</t>
  </si>
  <si>
    <t>Forro de gesso acabamento tipo liso</t>
  </si>
  <si>
    <t>Forro PVC branco L = 20 cm, frisado, colocado</t>
  </si>
  <si>
    <t>REVESTIMENTO EMPREGANDO ARGAMASSA DE CIMENTO, CAL E AREIA</t>
  </si>
  <si>
    <t>Emboço de argamassa de cimento, cal hidratada CH1 e areia lavada traço 1:0.5:6, espessura 20 mm</t>
  </si>
  <si>
    <t>Reboco tipo paulista de argamassa de cimento, cal hidratada CH1 e areia lavada traço 1:0.5:6, espessura 25 mm</t>
  </si>
  <si>
    <t>Recolocação de forro de madeira, com aproveitamento do material</t>
  </si>
  <si>
    <t>REVESTIMENTO DE PAREDES</t>
  </si>
  <si>
    <t>Chapisco de argamassa de cimento e areia média ou grossa lavada, no traço 1:3, espessura 5 mm</t>
  </si>
  <si>
    <t>ACABAMENTOS</t>
  </si>
  <si>
    <t>Azulejo branco 15 x 15 cm, juntas a prumo, assentado com argamassa de cimento colante, inclusive rejuntamento com cimento branco, marcas de referência Eliane, Cecrisa ou Portobello</t>
  </si>
  <si>
    <t>Roda-parede de madeira de lei tipo Paraju ou equivalente, de 10 x 2.5cm, fixado com parafuso e bucha plástica n° 8</t>
  </si>
  <si>
    <t>Roda-parede de madeira de lei tipo Paraju ou equivalente, de 20 X 1.5cm fixado com parafuso e bucha plástica n° 7</t>
  </si>
  <si>
    <t>Acabamento de alumínio com perfil de canto para arremate das paredes</t>
  </si>
  <si>
    <t>Acabamento de perfil "U" em alumínio anodizado fosco 1/2"</t>
  </si>
  <si>
    <t>Cerâmica 10 x 10 cm, marcas de referência Eliane, Cecrisa ou Portobello, nas cores branco ou areia, com rejunte esp. 0.5 cm, empregando argamassa colante</t>
  </si>
  <si>
    <t>Pastilha cerâmica branca 5 x 5 cm, assentada com argamassa de cimento colante e rejunte pré-fabricado, marcas de referência Atlas, Jatobá, NGK ou equivalentwe</t>
  </si>
  <si>
    <t>Assentamento de revestimento cerâmico com cimento colante, excl. rejuntamento e cerâmica</t>
  </si>
  <si>
    <t>Roda parede em granito cinza andorinha 7x2cm, com acabamento abaulado nos dois lados</t>
  </si>
  <si>
    <t>Cerâmica 10 x 10 cm, ref Camburi branco Eliane, Cecrisa ou Portobello, empregando argamassa colante, inclusive rejuntamento junta plus cinza claro esp. 3 mm</t>
  </si>
  <si>
    <t>Emboço de argamassa de cimento, cal hidratada CH1 e areia média ou grossa lavada no traço 1:0.5:6, espessura 20 mm</t>
  </si>
  <si>
    <t>Reboco de argamassa de cimento, cal hidratada CH1 e areia média ou grossa lavada no traço 1:0.5:6, espessura 5mm</t>
  </si>
  <si>
    <t>Reboco tipo paulista de argamassa de cimento, cal hidratada CH1 e areia média ou grossa lavada no traço 1:0.5:6, espessura 25 mm</t>
  </si>
  <si>
    <t>Reboco de argamassa de cimento, cal hidratada CH1 e areia média ou grossa lavada no traço 1:0.5:6, com impermeabilizante para revestimentos (caixas, fossas, filtros, cisternas, etc...)</t>
  </si>
  <si>
    <t>Chapisco de argamassa de cimento e areia média ou grossa lavada no traço 1:3, espessura 5mm, com utilização de impermeabilizante</t>
  </si>
  <si>
    <t>PISOS INTERNOS E EXTERNOS</t>
  </si>
  <si>
    <t>LASTRO DE CONTRAPISO</t>
  </si>
  <si>
    <t>Regularização de base p/ revestimento cerâmico, com argamassa de cimento e areia no traço 1:5, espessura 3cm</t>
  </si>
  <si>
    <t>Regularização de base p/ revestimento cerâmico, com argamassa de cimento e areia no traço 1:5, espessura 5cm</t>
  </si>
  <si>
    <t>Lastro regularizado e impermeabilizado de concreto não estrutural, espessura de 8 cm</t>
  </si>
  <si>
    <t>Lastro regularizado de concreto não estrutural, espessura de 8 cm</t>
  </si>
  <si>
    <t>Lastro impermeabilizado de concreto não estrutural, espessura de 6 cm</t>
  </si>
  <si>
    <t>Lastro de concreto não estrutural, espessura de 6 cm</t>
  </si>
  <si>
    <t>Lastro impermeabilizado de concreto não estrutural, espessura de 8cm</t>
  </si>
  <si>
    <t>Piso cimentado liso com 1.5 cm de espessura, de argamassa de cimento e areia no traço 1:3 e juntas plásticas em quadros de 1 m</t>
  </si>
  <si>
    <t>Piso de tábuas corridas de Peroba de 15cm sobre caibros de 5x6cm espaçados de 50cm, fixados com argamassa de cimento e areia no traço 1:5</t>
  </si>
  <si>
    <t>Junta plástica 17 x 3 mm, para pisos corridos, inclusive fornecimento e colocação</t>
  </si>
  <si>
    <t>Piso de cimentado camurçado executado com argamassa de cimento e areia no traço 1:3, esp. 3.0cm</t>
  </si>
  <si>
    <t>Piso cimentado liso com 1.5 cm de espessura, em argamassa de cimento e areia no traço 1:3 e juntas plásticas em quadros de 1 m colorido com corante tipo Xadrez ou equivalente</t>
  </si>
  <si>
    <t>Fornecimento e instalação de Piso Paviflex dim. 30x30cm, esp. 2mm linha Chroma Concept ref. Fademac ou equivalente</t>
  </si>
  <si>
    <t>Piso cerâmico 45x45cm, PEI 5, Cargo Plus Gray, marcas de referência Eliane, Cecrisa ou Portobello, assentado com argamassa de cimento colante, inclusive rejuntamento</t>
  </si>
  <si>
    <t>Revestimento de piso com placas de borracha plurigoma preto pastilhado ou equivalente, inclusive arremate</t>
  </si>
  <si>
    <t>Assentamento de piso cerâmico, com utilização de cimento colante, excl. rejuntamento e cerâmica</t>
  </si>
  <si>
    <t>Rejuntamento de piso cerâmico, usando cimento branco, para juntas de no máximo 3mm de espessura</t>
  </si>
  <si>
    <t>Rejuntamento empregando argamassa para rejunte, esp. 5mm</t>
  </si>
  <si>
    <t>Assentamento e rejuntamento de piso em porcelanato (dimensões superiores a 30x30cm) utilizando dupla colagem de argamassa colante para porcelanato tipo ACIII, exclusive fornecimento do porcelanato e do rejunte</t>
  </si>
  <si>
    <t>Piso argamassa alta resistência tipo granilite ou equiv de qualidade comprovada, esp de 10mm, com juntas plástica em quadros de 1m, na cor natural, com acabamento anti-derrapante mecanizado, inclusive regularização e=3.0cm</t>
  </si>
  <si>
    <t>Piso argamassa alta resistência tipo granilite ou equiv de qualidade comprovada, esp de 10mm, com juntas plástica em quadros de 1m, na cor natural, com acabamento polido mecanizado, inclusive regularização e=3.0cm</t>
  </si>
  <si>
    <t>Porcelanato polido, acabamento brilhante, dim. 50x50cm, ref. de cor PANNA PLUS PO Eliane/equiv, utilizando dupla colagem de argamassa colante para porcelanato tipo ACIII e rejunte 1mm para porcelanato</t>
  </si>
  <si>
    <t>Porcelanato polido, acabamento acetinado, dim. 60x60cm, ref. de cor CIMENTO CINZA BOLD Potobello/equiv, utilizando dupla colagem de argamassa colante para porcelanato tipo ACIII e rejunte 1mm para porcelanato</t>
  </si>
  <si>
    <t>Porcelanato natural, acabamento acetinado, dim. 60x60cm, ref. PLATINA NA Eliane/equiv, utilizando dupla colagem de argamassa colante para porcelanato tipo ACIII e rejunte 1mm para porcelanato</t>
  </si>
  <si>
    <t>Piso cerâmico esmaltado, PEI 5, acabamento semibrilho, dim. 45x45cm, ref. de cor CARGO PLUS WHITE Eliane/equiv. assentado com argamassa de cimento colante, inclusive rejuntamento</t>
  </si>
  <si>
    <t>Assentamento e rejuntamento de piso em porcelanato (dimensões superiores a 30x30cm) utilizando dupla colagem de argamassa colante para porcelanato tipo ACII/ACIII, exclusive fornecimento do porcelanato e do rejunte</t>
  </si>
  <si>
    <t>DEGRAUS, RODAPÉS, SOLEIRAS E PEITORIS</t>
  </si>
  <si>
    <t>Rodapé de argamassa de cimento e areia no traço 1:3, altura de 7 cm e espessura de 2 cm</t>
  </si>
  <si>
    <t>Rodapé de cerâmica PEI-3, assentado com argamassa de cimento cola h = 7.0 cm, inclusive rejuntamento com cimento branco</t>
  </si>
  <si>
    <t>Rodapé de madeira de lei 7.0 x 1.5 cm, fixado com parafuso e bucha plástica n° 7</t>
  </si>
  <si>
    <t>Peitoril de mármore branco com largura 40 cm e esp. 3cm</t>
  </si>
  <si>
    <t>Soleira de granito esp. 2 cm e largura de 15 cm</t>
  </si>
  <si>
    <t>Soleira de granito cinza, espessura 3 cm e largura de 3 cm, conforme detalhe em projeto</t>
  </si>
  <si>
    <t>Rodapé de mármore ou granito, assentado com argamassa de cimento, cal hidratada CH1 e areia no traço 1:0,5:8, incl. rejuntamento com cimento branco, h=7cm</t>
  </si>
  <si>
    <t>Peitoril de granito cinza polido, 15 cm, esp. 3cm</t>
  </si>
  <si>
    <t>Rodapé em cerâmica PEI-3, h = 7cm, assentado com argamassa de cimento, cal e areia, incl. rejuntamento com cimento branco</t>
  </si>
  <si>
    <t>Rodapé de granito cinza esp. 2cm, h=7cm, assentado com argamassa de cimento, cal hidratada CH1 e areia no traço 1:0,5:8, incl. rejuntamento com cimento branco</t>
  </si>
  <si>
    <t>Rodapé de argamassa de alta resistência tipo granilite ou equivalente de qualidade comprovada, altura de 10 cm e espessura de 10 mm, com cantos boleados, executado com cimento e granitina grana N.1, inclusive polimento</t>
  </si>
  <si>
    <t>Soleira de argamassa de alta resistência tipo granilite ou equivalente de qualidade comprovada, largura de 15cm, executado com cimento e granitina grana N.1</t>
  </si>
  <si>
    <t>Recomposição de piso cimentado, com argamassa de cimento e areia no traço 1:3, com 2 cm de espessura, incl. lastro</t>
  </si>
  <si>
    <t>INSTALAÇÕES HIDRO-SANITÁRIAS</t>
  </si>
  <si>
    <t>SUMIDOUROS, FOSSAS SÉPTICAS E FILTROS ANAERÓBIOS</t>
  </si>
  <si>
    <t>Fossa séptica de anéis pré-moldados de concreto, diâmetro 1.20 m, altura útil de 1.70m, completa, incluindo tampa c/visita de 60cm, concreto p/fundo esp.10 cm, e tubo para ligação ao filtro</t>
  </si>
  <si>
    <t>Filtro anaeróbio de anéis pré-moldados de concreto, diâmetro de 1.20m, altura útil de 1.80m, completo, incl. tampa c/visita de 60 cm, concreto p/fundo esp.10cm e tubulação de saída de esgoto</t>
  </si>
  <si>
    <t>Fossa séptica de anéis pré-moldados de concreto, diâmetro 2.00 m, Hútil 2.0m completa, incluindo tampa c/visita de 60cm, concreto p/ fundo esp.10 cm, tubo de limpeza e escavação, conf. detalhe em projeto</t>
  </si>
  <si>
    <t>Filtro anaeróbio de anéis pré-moldados de concreto, diâm. 2.0m, Hútil 2.0m, compl., incl. tampa c/visita 60cm, concreto p/ fundo esp. 10cm, escavação, brita 4 e tubulação de saída esgoto 150mm, conf. proj.</t>
  </si>
  <si>
    <t>ENTRADA DE ÁGUA</t>
  </si>
  <si>
    <t>Padrão de entrada d' água com cavalete de PVC para hidrômetro com diâmetro de 3/4" - padrão 1C da CESAN. Instalado em vão de muro protegido com gradeamento. Inclusive base de concreto magro, tubulação, conexões e registro. Conferir detalhe.</t>
  </si>
  <si>
    <t>Padrão de entrada d'água com caixa termoplástica para hidrômetro de 3/4" - padrão 1B da CESAN. Instalado embutido na alvenaria. Inclusive tubulação, conexões, registro, tubo camisa e caixa com tampa transparente. Conferir detalhe.</t>
  </si>
  <si>
    <t>Padrão entrada d'água com caixa enterrada para hidrômetro com diâmetro de 1" - padrão 2B da CESAN. Caixa em alvenaria 60x80x40cm e com tampa articulada de ferro fundido, registro e conexões para instalação de hidrômetro. Conferir detalhe</t>
  </si>
  <si>
    <t>Mureta p/ cavalete (Padrão 1B - CESAN) de alv. blocos cerâmicos 10x20x20cm deitados, dimensões 0.80x1.0x0.20m, para instalação de caixa termoplastica, incl revest. em reboco e lastro concreto esp.10cm, exclusive caixa e cavalete</t>
  </si>
  <si>
    <t>PONTOS HIDRO-SANITÁRIOS</t>
  </si>
  <si>
    <t>Ponto de água fria (lavatório, tanque, pia de cozinha, etc...)</t>
  </si>
  <si>
    <t>pt</t>
  </si>
  <si>
    <t>Ponto com registro de pressão (chuveiro, caixa de descarga, etc...)</t>
  </si>
  <si>
    <t>Ponto de torneira de jardim (para praças)</t>
  </si>
  <si>
    <t>Ponto de válvula de descarga, inclusive válvula (sem acabamento)</t>
  </si>
  <si>
    <t>Ponto para esgoto primário (vaso sanitário)</t>
  </si>
  <si>
    <t>Ponto para esgoto secundário (pia, lavatório, mictório, tanque, bidê, etc...)</t>
  </si>
  <si>
    <t>Ponto para caixa sifonada, inclusive caixa sifonada pvc 150x150x50mm com grelha em pvc</t>
  </si>
  <si>
    <t>Ponto para ralo sifonado, inclusive ralo sifonado 100 x 40 mm c/ grelha em pvc</t>
  </si>
  <si>
    <t>Ponto para ralo seco, inclusive ralo pvc 10 cm com grelha em pvc</t>
  </si>
  <si>
    <t>Ponto para caixa sifonada, inclusive caixa sifonada pvc 150x150x50mm com grelha em aço inox</t>
  </si>
  <si>
    <t>Ponto para ralo sifonado, inclusive ralo sifonado 100 x 40 mm c/ grelha em açõ inox</t>
  </si>
  <si>
    <t>Ponto de válvula de descarga, inclusive válvula e acabamento anti-vandalismo cromado referência Docol, Fabrimar e Deca</t>
  </si>
  <si>
    <t>Ponto de válvula de descarga, inclusive válvula de descarga de 50mm (1 1/2"), com acabamento para válvula de descarga Benefit, marca de referência Docol ou equivalente Mod. 00184906</t>
  </si>
  <si>
    <t>Ponto p/ válvula (mictório) inclusive válvula com acabamento marca de referência Pressmatic Docol, Mod. 17015106 e tubo de ligação p/mictório antivandalismo Pressmatic Mod. 00132606 marca de ref. Docol ou equivalente</t>
  </si>
  <si>
    <t>TUBULAÇÃO DE LIGAÇÃO DE CAIXAS</t>
  </si>
  <si>
    <t>Tubos de concreto simples C1, diâmetro 200 mm, com rejuntamento de argamassa de cimento, cal hidratada e areia no traço 1:2:6, incluindo escavação e berço, conf. normas e especificações.</t>
  </si>
  <si>
    <t>Tubos de concreto simples C1, diâmetro 300 mm, com rejuntamento de argamassa de cimento, cal hidratada e areia no traço 1:2:6, incluindo escavação e berço, conforme normas e especificações.</t>
  </si>
  <si>
    <t>Tubo PVC rígido para esgoto no diâmetro de 100mm incluindo escavação e aterro com areia</t>
  </si>
  <si>
    <t>Tubo PVC rígido para esgoto no diâmetro de 150mm incluindo escavação e aterro com areia</t>
  </si>
  <si>
    <t>Tubo PVC rígido para esgoto no diâmetro de 200mm incluindo escavação e aterro com areia</t>
  </si>
  <si>
    <t>Tubo PVC rígido para esgoto no diâmetro de 75 mm incluindo escavação e aterro com areia</t>
  </si>
  <si>
    <t>CAIXAS EMPREGANDO ARGAMASSA DE CIMENTO, CAL E AREIA</t>
  </si>
  <si>
    <t>Caixas de inspeção de alv. blocos concreto 9x19x39cm, dim, 60x60cm e Hmáx = 1m, com tampa de conc. esp. 5cm, lastro de conc. esp. 10cm, revest intern. c/ chapisco e reboco impermeabilizado, incl. escavação, reaterro e enchimento</t>
  </si>
  <si>
    <t>Caixa de areia de alvenaria de blocos de concreto 9x19x39cm, dim. 60x60cm e Hmáx=1m, c/ tampa em concreto esp. 5cm, lastro concreto esp. 10cm, revestida intern. c/ chapisco e reboco impermeabilizante, incl. escavação e reaterro</t>
  </si>
  <si>
    <t>Caixa sifonada especial de alv. bloco conc.9x19x39cm, dim 60x60cm e Hmáx=1m, c/ tampa em concreto esp.5cm, lastro conc.esp.10cm, revest. intern. c/chap. e reb. impermeab. escav, reaterro e curva curta c/ visita e plug em pvc 100mm</t>
  </si>
  <si>
    <t>Caixa de gordura de alv. bloco concreto 9x19x39cm, dim.60x60cm e Hmáx=1m, com tampa em concreto esp.5cm, lastro concreto esp.10cm, revestida intern. c/ chapisco e reboco impermeab, escavação, reaterro e parede interna em concreto</t>
  </si>
  <si>
    <t>Caixa retentora de matéria sólida de alv. bloco conc.9x19x39cm, dim 60x60cm e Hmáx=1m, c/ tampa conc. esp.5cm, lastro conc. esp.10cm, revest. internamente c/ chap, reb. impermeab., escavação, reaterro e parede int. em concreto</t>
  </si>
  <si>
    <t>Caixas de inspeção de alv. blocos concreto 9x19x39cm, dim.100x60cm e Hmáx = 1m, com tampa de conc. esp. 5cm, lastro de conc. esp. 10cm, revest intern. c/ chapisco e reboco impermeabilizado, incl. escavação, reaterro e enchimento</t>
  </si>
  <si>
    <t>Caixa de gordura simples de alv. bloco concr.9x19x39cm, dim.80x60cm e Hmáx=1m, com tampa em concr.esp.5cm, lastro concr.esp.10cm, revestida intern. c/ chapisco e reboco impermeab, escavação, reaterro e parede interna em concr.</t>
  </si>
  <si>
    <t>Caixa de gordura especial de alv. bloco concr. 9x19x39cm, dim.60x60cm e Hmáx=1m, com tampa em concr.esp.5cm, lastro concr.esp.10cm, revestida intern. c/ chapisco e reboco impermeab, escavação, reaterro e parede interna em concr.</t>
  </si>
  <si>
    <t>Grelha largura 20 cm de ferro redondo de 1/2" a cada 3 cm, contorno com barra de ferro de 3/4" x 1/8" e caixilho de cantoneira de 1" x 3/16"</t>
  </si>
  <si>
    <t>Caixa de inspeção em alv. bloco concreto 9x19x39cm, dim. 60x60cm e Hmáx=1m, c/ tampa de ferro fundido 40x40cm, lastro de concreto esp.10cm, revest. interno c/ chapisco e reboco impermeabiliz, incl. escavação, reaterro e enchimento</t>
  </si>
  <si>
    <t>Caixa de areia em alv. de bloco de concreto 9x19x39, dim. 60x60cm e Hmáx=1m, c/ tampa em ferro fundido, lastro de concreto esp. 10cm, revest. int. c/ chapisco e reboco impermeabilizado, incl. escavação e reaterro</t>
  </si>
  <si>
    <t>Caixa sifonada especial em alv. bloco concr. 9x19x39cm, dim. 60x60cm e Hmáx=1m. c/ tampa em ferro fundido, lastro conc. esp.10cm, revest. int. c/ chap. e reboco imperm., incl. esc, reaterro e curva curta c/ visita e plug pvc 100mm</t>
  </si>
  <si>
    <t>Caixa de gordura em alv. bloco 9x19x39cm, dim. 60x60cm e Hmáx=1.0m, c/ tampa de ferro fundido, lastro concr. esp. 10cm, revest. intern. c/ chapisco e reboco impermeab., escavação, reaterro e parede int. em concreto</t>
  </si>
  <si>
    <t>Caixa retentora de mat. sólida em alv. bloco conc.9x19x39cm, dim.60x60cm e Hmáx=1m, c/ tampa de ferro fund., lastro conc. esp.10cm, revest. int. c/ chap. e reb. impermeab., esc. reaterro e parede int. em concreto</t>
  </si>
  <si>
    <t>REDE DE ÁGUA FRIA - TUBOS METÁLICOS</t>
  </si>
  <si>
    <t>Tubo de aço galvanizado, inclusive conexões, diâm. 15mm (1/2")</t>
  </si>
  <si>
    <t>Tubo de aço galvanizado, inclusive conexões, diâm. 20mm (3/4")</t>
  </si>
  <si>
    <t>Tubo de aço galvanizado, inclusive conexões, diâm. 25mm (1")</t>
  </si>
  <si>
    <t>Tubo de aço galvanizado, inclusive conexões, diâm. 32mm (11/4")</t>
  </si>
  <si>
    <t>Tubo de aço galvanizado, inclusive conexões, diâm. 40mm (11/2")</t>
  </si>
  <si>
    <t>Tubo de aço galvanizado, inclusive conexões, diâm. 50mm (2")</t>
  </si>
  <si>
    <t>Tubo de aço galvanizado, inclusive conexões, diâm. 65mm (21/2")</t>
  </si>
  <si>
    <t>Tubo de aço galvanizado, inclusive conexões, diâm. 80mm (3")</t>
  </si>
  <si>
    <t>Tubo de aço galvanizado, inclusive conexões, diâm. 100mm(4")</t>
  </si>
  <si>
    <t>REDE DE ÁGUA FRIA - TUBOS SOLDÁVEIS DE PVC</t>
  </si>
  <si>
    <t>Tubo de PVC rígido soldável marrom, diâm. 20mm (1/2"), inclusive conexões</t>
  </si>
  <si>
    <t>Tubo de PVC rígido soldável marrom, diâm. 25mm (3/4"), inclusive conexões</t>
  </si>
  <si>
    <t>Tubo de PVC rigido soldável marrom, diâm. 32mm (1"), inclusive conexões</t>
  </si>
  <si>
    <t>Tubo de PVC rígido soldável marrom, diâm. 40mm (11/4"), inclusive conexões</t>
  </si>
  <si>
    <t>Tubo de PVC rígido soldável marrom, diâm. 50mm (11/2"), inclusive conexões</t>
  </si>
  <si>
    <t>Tubo de PVC rígido soldável marrom, diâm. 60mm (2"), inclusive conexões</t>
  </si>
  <si>
    <t>Tubo de PVC rígido soldável marrom, diâm. 75mm (21/2"), inclusive conexões</t>
  </si>
  <si>
    <t>Tubo de PVC rígido soldável marrom, diâm. 85mm (3"), inclusive conexões</t>
  </si>
  <si>
    <t>REDE DE ÁGUA FRIA - CONEXÕES SOLDÁVEIS DE PVC</t>
  </si>
  <si>
    <t>Adaptador de PVC soldável com flanges livres para caixa d'água, diâmetro 25mm (3/4")</t>
  </si>
  <si>
    <t>Adaptador de PVC soldável com flanges livres para caixa d'água, diâmetro 40mm (1 1/4")</t>
  </si>
  <si>
    <t>Adaptador de PVC soldável com flanges livres para caixa d'água, diâmetro 50mm (1 1/2")</t>
  </si>
  <si>
    <t>Adaptador de PVC soldável com flanges livres para caixa d'água, diâmetro 60mm (2")</t>
  </si>
  <si>
    <t>Adaptador de PVC soldável com flanges livres para caixa d'água, diâmetro 75mm (2 1/2")</t>
  </si>
  <si>
    <t>Adaptador de PVC soldável para registro, diâmetro 32mm x 1"</t>
  </si>
  <si>
    <t>REDE DE ESGOTO - TUBOS DE PVC</t>
  </si>
  <si>
    <t>Tubo de PVC rígido soldável branco, para esgoto, diâmetro 40mm (1 1/2"), inclusive conexões</t>
  </si>
  <si>
    <t>Tubo de PVC rígido soldável branco, para esgoto, diâmetro 50mm (2"), inclusive conexões</t>
  </si>
  <si>
    <t>Tubo de PVC rígido soldável branco, para esgoto, diâmetro 75mm (3"), inclusive conexões</t>
  </si>
  <si>
    <t>Tubo de PVC rígido soldável branco, para esgoto, diâmetro 100mm (4"), inclusive conexões</t>
  </si>
  <si>
    <t>Tubo de PVC rígido soldável branco, para esgoto, diâmetro 150mm (6"), inclusive conexões</t>
  </si>
  <si>
    <t>CAIXAS DE PVC / EQUIPAMENTOS</t>
  </si>
  <si>
    <t>Reparo para válvula de descarga, completo</t>
  </si>
  <si>
    <t>Sifão em PVC para pia de cozinha ou lavatório 1x11/2"</t>
  </si>
  <si>
    <t>Sifão em PVC para tanque 2"</t>
  </si>
  <si>
    <t>Ralo sifonado em PVC 100x100mm, com grelha PVC</t>
  </si>
  <si>
    <t>Ralo seco em PVC 100x100mm, com grelha em PVC</t>
  </si>
  <si>
    <t>Caixa sifonada em PVC, diâm. 150mm, com grelha e porta grelha quadrados, em aço inox</t>
  </si>
  <si>
    <t>Caixa seca em PVC, diâm. 100mm, com grelha e porta grelha quadrados, em aço inox</t>
  </si>
  <si>
    <t>Tampa para caixa sifonada, em PVC, de 150x150mm</t>
  </si>
  <si>
    <t>Tampa para caixa sifonada, em aço inox, de 150x150mm</t>
  </si>
  <si>
    <t>Tampa para ralo, em PVC, de 100x100mm</t>
  </si>
  <si>
    <t>Tampa para ralo, em aço inox, de 100x100mm</t>
  </si>
  <si>
    <t>Engate flexível de PVC para lavatório</t>
  </si>
  <si>
    <t>Torneira de bóia de PVC, diâm. 3/4" (20mm)</t>
  </si>
  <si>
    <t>Torneira de bóia de PVC, diâm. 1" (25mm)</t>
  </si>
  <si>
    <t>Torneira de bóia de PVC, diâm. 11/4" (32mm)</t>
  </si>
  <si>
    <t>Automático de bóia, duas funções 25A</t>
  </si>
  <si>
    <t>Adaptador de PVC com flanges livres para caixa d'água de 20mmx1/2"</t>
  </si>
  <si>
    <t>Adaptador de PVC com flanges livres para caixa d'água de 25mmx3/4"</t>
  </si>
  <si>
    <t>Adaptador de PVC com flanges livres para caixa d'água de 32mmx1"</t>
  </si>
  <si>
    <t>ABERTURA E FECHAMENTO DE RASGOS (inclusive preparo e aplicação de argamassa)</t>
  </si>
  <si>
    <t>Abertura e fechamento de rasgos em alvenaria, para passagem de tubulações, diâm. 1/2" a 1"</t>
  </si>
  <si>
    <t>Abertura e fechamento de rasgos em alvenaria, para passagem de tubulações, diâm. 11/4" a 2"</t>
  </si>
  <si>
    <t>Abertura e fechamento de rasgos em alvenaria, para passagem de tubulações, diâm. 21/2 a 4"</t>
  </si>
  <si>
    <t>Abertura e fechamento de rasgos em concreto, para passagem de tubulações, diâm. 1/2" a 1"</t>
  </si>
  <si>
    <t>Abertura e fechamento de rasgos em concreto, para passagem de tubulações, diâm. 11/4" a 2"</t>
  </si>
  <si>
    <t>Abertura e fechamento de rasgos em concreto, para passagem de tubulações, diâm. 2 1/2"a 4"</t>
  </si>
  <si>
    <t>Revisões e reparos em torneiras e registros</t>
  </si>
  <si>
    <t>Revisões e reparos em caixas de descarga</t>
  </si>
  <si>
    <t>Revisões e reparos em torneiras de bóia</t>
  </si>
  <si>
    <t>Fornecimento de durepox para reparos (250g)</t>
  </si>
  <si>
    <t>INSTALAÇÕES ELÉTRICAS</t>
  </si>
  <si>
    <t>PADRÃO DE ENTRADA</t>
  </si>
  <si>
    <t>Mureta de medição utilizando arg. cimento, cal e areia, dimensões 1100x2000x200mm, com pilares e cintas, revestido com chapisco e reboco, inclusive pintura emassamento e pintura acrílica a três demãos, exclusive cobertura</t>
  </si>
  <si>
    <t>Mureta de medição utilizando arg. cimento, cal e areia, dimensões 1500x2200x400mm, revestido com chapisco e reboco, inclusive pintura emassamento, pintura acrílica a três demãos e cobertura em telha cerâmica</t>
  </si>
  <si>
    <t>QUADRO DE DISTRIBUIÇÃO</t>
  </si>
  <si>
    <t>Quadro de distribuição em PVC para 06 circuitos, inclusive 4 disjuntores monopolares de 15A</t>
  </si>
  <si>
    <t>Quadro de distribuição de energia em PVC, de embutir, com 12 divisões modulares com barramento</t>
  </si>
  <si>
    <t>Quadro de distribuição de energia, de embutir, com 18 divisões modulares, com barramento</t>
  </si>
  <si>
    <t>Quadro de distribuição de energia, de embutir, com 24 divisões modulares, com barramento</t>
  </si>
  <si>
    <t>Quadro de distribuição de energia, de embutir, com 32 divisões modulares, com barramento</t>
  </si>
  <si>
    <t>Caixa de distribuição 20x20x15 cm</t>
  </si>
  <si>
    <t>Quadro de distribuição de energia, de embutir, com 12 divisões modulares, sem barramento</t>
  </si>
  <si>
    <t>Quadro de distribuição de energia, de embutir, com 3 divisões modulares, sem barramento</t>
  </si>
  <si>
    <t>Quadro de distribuição de energia, de embutir, com 6 divisões modulares, com barramento trifásico 100A</t>
  </si>
  <si>
    <t>Quadro distrib. energia, embutido ou semi embutido, capac. p/ 34 disj. DIN, c/barram trif. 150A barra. neutro e terra, fab. em chapa de aço 12 USG com porta, espelho, trinco com fechad ch yale, Ref. QDETG II-34DIN-CEMAR ou equiv.</t>
  </si>
  <si>
    <t>Quadro distrib. energia, embutido ou semi embutido, capac. p/ 44 disj. DIN, c/barram trif. 150A barra. neutro e terra, fab. em chapa de aço 12 USG com porta, espelho, trinco com fechad ch yale, Ref. QDETG II-44DIN-CEMAR ou equiv.</t>
  </si>
  <si>
    <t>Quadro distrib. energia, embutido ou semi embutido, capac. p/ 56 disj. DIN, c/barram trif. 225A barra. neutro e terra, fab. em chapa de aço 12 USG com porta, espelho, trinco com fechad ch</t>
  </si>
  <si>
    <t>CAIXAS DE PASSAGEM</t>
  </si>
  <si>
    <t>Caixa para medidor polifásico carga até 41000W inclusive caixa para disjuntor polifásico até 100A</t>
  </si>
  <si>
    <t>Caixa de aterramento de concreto simples, nas dimensões de 30x30x25cm, com revest. int. em chapisco e reboco, tampa de concreto esp.5cm e lastro de brita esp. 5 cm, incl. haste 5/8"x2400mm</t>
  </si>
  <si>
    <t>Caixa de passagem 100x100x80mm, chapa 18, com tampa parafusada</t>
  </si>
  <si>
    <t>Caixa de passagem de alvenaria de blocos de concreto 9x19x39cm, dimensões de 30x30x50cm, com revestimento interno em chapisco e reboco, tampa de concreto esp.5cm e lastro de brita 5 cm</t>
  </si>
  <si>
    <t>Caixa de passagem de alvenaria de blocos de concreto 9x19x39cm, dimensões de 40x40x50cm, com revestimento interno em chapisco e reboco, tampa de concreto esp.5cm e lastro de brita 5 cm</t>
  </si>
  <si>
    <t>Caixa de passagem de alvenaria de blocos de concreto 9x19x39cm, dimensões de 50x50x50cm, com revestimento interno em chapisco e reboco, tampa de concreto esp.5cm e lastro de brita 5 cm</t>
  </si>
  <si>
    <t>Conjunto caixa termoplástica para Medidor Padrão ESCELSA Monofáfico com tampa transparente em policarbonato P-980-009 inclusive caixa para disjuntor monof P-940-003 Padrão Escelsa</t>
  </si>
  <si>
    <t>Caixa de embutir marca de referência Tigreflex, 4x2"</t>
  </si>
  <si>
    <t>Caixa de embutir marca de referência Tigreflex, 4x4"</t>
  </si>
  <si>
    <t>Caixa de passagem 150x150x80mm, chapa 18, com tampa parafusada</t>
  </si>
  <si>
    <t>Caixa de passagem 200x200x100mm, chapa 18, com tampa parafusada</t>
  </si>
  <si>
    <t>Caixa de passagem 300x300x120mm, chapa 18, com tampa parafusada</t>
  </si>
  <si>
    <t>Caixa de passagem 400x400x120mm, chapa 18, com tampa parafusada</t>
  </si>
  <si>
    <t>Caixa sextavada em PVC de 3x3x1 1/2", marca de referência Tigreflex</t>
  </si>
  <si>
    <t>ENVELOPAMENTO DE ELETRODUTOS</t>
  </si>
  <si>
    <t>Envelopamento de concreto simples com consumo mínimo de cimento de 250kg/m3, inclusive escavação para profundidade mínima do eletroduto de 50 cm, de 25 x 25 cm, para 1 eletroduto</t>
  </si>
  <si>
    <t>Envelopamento de concreto simples com consumo mínimo de cimento de 250kg/m3, inclusive escavação para profundidade mínima do eletroduto de 50 cm, de 25 x 30 cm, para 2 eletrodutos</t>
  </si>
  <si>
    <t>Envelopamento de concreto simples com consumo mínimo de cimento de 250kg/m3, inclusive escavação para profundidade mínima do eletroduto de 50cm, de 60 x 30 cm, para 3 eletrodutos</t>
  </si>
  <si>
    <t>Envelopamento de concreto simples com consumo mínimo de cimento de 250kg/m3, inclusive escavação para profundidade mínima do eletroduto de 50cm, de 45 x 45 cm, para 3 eletrodutos</t>
  </si>
  <si>
    <t>INSTALAÇÕES APARENTES</t>
  </si>
  <si>
    <t>Eletroduto aparente de PVC rígido roscável diâmetro 3/4", inclusive abraçadeira de fixação</t>
  </si>
  <si>
    <t>Caixa de ligação de alumínio silício, tipo CONDULETES,sem rosca, no formato B, inclusive tampa com vedação, diâmetro 3/4"</t>
  </si>
  <si>
    <t>Caixa de ligação de alumínio silício, tipo CONDULETES, sem rosca, no formato T, inclusive tampa com vedação, diâmetro 3/4"</t>
  </si>
  <si>
    <t>Caixa de ligação de alumínio silício, tipo CONDULETES, sem rosca, no formato LR, inclusive tampa com vedação, diâmetro 3/4"</t>
  </si>
  <si>
    <t>Caixa de ligação de alumínio silício, tipo CONDULETES, sem rosca, no formato X, inclusive tampa com vedação, diâmetro 3/4"</t>
  </si>
  <si>
    <t>Eletroduto aparente de PVC rígido roscável diâmetro 1", inclusive abraçadeira de fixação</t>
  </si>
  <si>
    <t>Canaleta sistema X da Pial ou equivalente, inclusive conexões</t>
  </si>
  <si>
    <t>Eletrocalha perfurada em chapa de aço galvanizado nº16, 150x50mm, sem tampa</t>
  </si>
  <si>
    <t>Eletrocalha perfurada em chapa de aço galvanizado nº16, 200x100mm, sem tampa</t>
  </si>
  <si>
    <t>Eletrocalha perfurada em chapa de aço galvanizado nº16, 300x100mm, sem tampa</t>
  </si>
  <si>
    <t>Eletrocalha perfurada em chapa de aço galvanizado nº16, 400x100mm, sem tampa</t>
  </si>
  <si>
    <t>Redução concêntrica para eletrocalha perfurada, tipo "U", 200x150mm, aba 100</t>
  </si>
  <si>
    <t>Redução concêntrica para eletrocalha perfurada, tipo "U", 300x150mm, aba 100</t>
  </si>
  <si>
    <t>Redução concêntrica para eletrocalha perfurada, tipo "U", 400x150mm, aba 100</t>
  </si>
  <si>
    <t>Saída horizontal para eletroduto de 3/4"</t>
  </si>
  <si>
    <t>Saída horizontal para eletroduto de 1"</t>
  </si>
  <si>
    <t>Saída horizontal para eletroduto de 2"</t>
  </si>
  <si>
    <t>Tampa de encaixe para eletrocalha em chapa de aço galvanizada 18, dim. 150mm</t>
  </si>
  <si>
    <t>Tampa de encaixe para eletrocalha em chapa de aço galvanizada 18, dim. 200mm</t>
  </si>
  <si>
    <t>Tampa de encaixe para eletrocalha em chapa de aço galvanizada 18, dim. 300mm</t>
  </si>
  <si>
    <t>Tampa de encaixe para eletrocalha em chapa de aço galvanizada 18, dim. 400mm</t>
  </si>
  <si>
    <t>Junção simples para eletrocalha metálica 200x100mm, galvanizada, ref. Mega MG 2760 ou equivalente</t>
  </si>
  <si>
    <t>Junção simples para eletrocalha metálica 300x100mm, galvanizada, ref. Mega MG 2760 ou equivalente</t>
  </si>
  <si>
    <t>TÊ horizontal 90º para eletrocalha metálica 200x100mm, galvanizada, ref. MEGA MG 2570 ou equivalente</t>
  </si>
  <si>
    <t>TÊ horizontal 90º para eletrocalha metálica 300x100mm, galvanizada, ref. MEGA MG 2570 ou equivalente</t>
  </si>
  <si>
    <t>Curva horizontal 90º para eletrocalha metálica, 200x100mm, galvanizada, ref. MEGA MG 2510</t>
  </si>
  <si>
    <t>Curva horizontal 90º para eletrocalha metálica, 300x100mm, galvanizada, ref. MEGA MG 2510</t>
  </si>
  <si>
    <t>Suporte de fixação de eletroduto no teto, através de fita metálica perfurada (Walsiwa) ou equiv (1,30m), cursor (1 und), h=60cm, suporte "Y" (1 und), parafuso e bucha S8 (1 und)</t>
  </si>
  <si>
    <t>Suporte de fixação de eletrocalha de 200x100mm, na parede, através de suporte tipo mão francesa simples (1 und), parafuso e bucha S8 (2und)</t>
  </si>
  <si>
    <t>Suporte de fixação de eletrocalha de 300x100mm, na parede, através de suporte tipo mão francesa reforçada (1 und), parafuso e bucha S8 (2 und)</t>
  </si>
  <si>
    <t>Suporte de fixação de eletrocalha de 400x100mm, na parede, através de suporte tipo mão francesa reforçada (1 und), parafuso e bucha S8 (2 und)</t>
  </si>
  <si>
    <t>Suporte de fixação de eletrocalha de 200x100mm, no teto, através de gancho vertical (1 und), porca sextavada e arruela 1/4" (4 und), vergalhão rosca total 1/4" (h=60cm), cantoneira ZZ (1 und) e parafuso e bucha S8 (2 und)</t>
  </si>
  <si>
    <t>Suporte de fixação de eletrocalha de 300x100mm, no teto, através de suporte angular (1 und), porca sextavada e arruela 1/4' (4 und) , vergalhão com rosca total 1/4" (h=60cm), cantoneira ZZ (2 und) e parafuso e bucha S8 (2 und)</t>
  </si>
  <si>
    <t>Suporte de fixação de eletrocalha de 400x100mm, no teto, através de suporte angular (1 und), porca sextavada e arruela 1/4' (4 und), vergalhão rosca total 1/4" (h=60cm), cantoneira ZZ (2 und) e parafuso e bucha S8 (2 und)</t>
  </si>
  <si>
    <t>COMPOSIÇÕES INTERMEDIÁRIAS P/ ELETRICA</t>
  </si>
  <si>
    <t>Arame galvanizado 12 BWG (0.048 kg/m)</t>
  </si>
  <si>
    <t>Cabeçote de alumínio de 3/4"</t>
  </si>
  <si>
    <t>Canaleta sistema X Pial ou equivalente, inclusive conecções, 20x10x2200 mm, cod. 30801</t>
  </si>
  <si>
    <t>Fita isolante em rolo de 19mm x 20 m, número 33 Scoth ou equivalente</t>
  </si>
  <si>
    <t>Receptáculo (bocal) de louça para lâmpada incandescente</t>
  </si>
  <si>
    <t>Lâmpada fluorescente 40 W</t>
  </si>
  <si>
    <t>Arame de aço 14 BWG para guia</t>
  </si>
  <si>
    <t>Lâmpada fluorescente de 20W</t>
  </si>
  <si>
    <t>Soquete para lâmpada fluorescente</t>
  </si>
  <si>
    <t>CAIXAS DE PASSAGEM EMPREGANDO ARGAMASSA DE CIMENTO, CAL E AREIA</t>
  </si>
  <si>
    <t>Caixa de passagem de alvenaria de blocos cerâmicos 10 furos 10x20x20cm dimensões de 25x25x25cm, com revestimento interno em chapisco e reboco, tampa de concreto esp.5cm e lastro de brita 5 cm</t>
  </si>
  <si>
    <t>Caixa de passagem de alvenaria de blocos cerâmicos 10 furos 10x20x20cm dimensões de 50x50x50cm, com revestimento interno em chapisco e reboco, tampa de concreto esp.5cm e lastro de brita 5 cm</t>
  </si>
  <si>
    <t>Caixa de passagem de alvenaria de blocos cerâmicos 10 furos 10x20x20cm, dimensão de 30x30x30cm, com revestimento interno em chapisco e reboco, tampa de concreto esp. 5cm e lastro de brita 5cm</t>
  </si>
  <si>
    <t>@(CANCELADA-UTILIZAR SERVIÇO 151002) - Caixa de passagem de alvenaria de blocos cerâmicos 10 furos 10x20x20cm, dimensão de 50x50x50cm, com revestimento interno em chapisco e reboco, tampa de concreto esp. 5cm e lastro de brita 5cm</t>
  </si>
  <si>
    <t>Caixa de inspeção de alvenaria de blocos cerâmicos 10 furos 10x20x20cm dimensões de 30x30x60cm, com revestimento interno em chapisco e reboco, tampa de concreto esp.5cm e lastro de brita 5 cm</t>
  </si>
  <si>
    <t>Caixa de passagem de alvenaria de blocos de concreto 9x19x39cm, dimensões de 80x80x80m, com revestimento interno em chapisco e reboco tampa de concreto esp. 5cm e lastro de brita 5cm</t>
  </si>
  <si>
    <t>Caixa de passagem de alvenaria de blocos de concreto 9x19x39cm, dimensões de 1.00x1.00x1.00m, com revestimento interno em chapisco e reboco tampa de concreto esp. 5cm e lastro de brita 5cm</t>
  </si>
  <si>
    <t>ELETRODUTOS E CONEXÕES</t>
  </si>
  <si>
    <t>Eletroduto de PVC rígido roscável, diâm. 1/2" (20mm), inclusive conexões</t>
  </si>
  <si>
    <t>Eletroduto de PVC rígido roscável, diâm. 3/4" (25mm), inclusive conexões</t>
  </si>
  <si>
    <t>Eletroduto de PVC rígido roscável, diâm. 1" (32mm), inclusive conexões</t>
  </si>
  <si>
    <t>Eletroduto de PVC rígido roscável, diâm. 1 1/4" (40mm), inclusive conexões</t>
  </si>
  <si>
    <t>Eletroduto de PVC rígido roscável, diâm. 1 1/2" (50mm), inclusive conexões</t>
  </si>
  <si>
    <t>Eletroduto de PVC rígido roscável, diâm. 2" (60mm), inclusive conexões</t>
  </si>
  <si>
    <t>Eletroduto de PVC rígido roscável, diâm. 3" (85mm), inclusive conexões</t>
  </si>
  <si>
    <t>Eletroduto flexível corrugado 3/4" , marca de referência TIGRE</t>
  </si>
  <si>
    <t>Eletroduto flexível corrugado 1", marca de referência TIGRE</t>
  </si>
  <si>
    <t>Eletroduto de PVC rígido roscável, diâm. 4" (110mm), inclusive conexões</t>
  </si>
  <si>
    <t>Eletroduto de PVC rígido roscável, diâm. 6" (164mm), inclusive conexões</t>
  </si>
  <si>
    <t>Eletroduto PEAD, cor preta, diam. 1.1/2", marca ref. Kanaflex ou equivalente</t>
  </si>
  <si>
    <t>Eletroduto PEAD, cor preta, diam. 1.1/4", marca ref. Kanaflex ou equivalente</t>
  </si>
  <si>
    <t>Eletroduto PEAD, cor preta, diam. 2", marca ref. Kanaflex ou equivalente</t>
  </si>
  <si>
    <t>Eletroduto PEAD, cor preta, diam. 3", marca ref. Kanaflex ou equivalente</t>
  </si>
  <si>
    <t>Eletroduto PEAD, cor preta, diam. 4", marca ref. Kanaflex ou equivalente</t>
  </si>
  <si>
    <t>Eletroduto PEAD, cor preta, diam. 6", marca ref. Kanaflex ou equivalente</t>
  </si>
  <si>
    <t>CHAVES, FUSIVEIS E DISJUNTORES</t>
  </si>
  <si>
    <t>Mini-Disjuntor monopolar 16 A, curva C - 5KA 220/127VCA (NBR IEC 60947-2), Ref. Siemens, GE, Schneider ou equivalente</t>
  </si>
  <si>
    <t>Mini-Disjuntor monopolar 20 A, curva C - 5KA 220/127VCA (NBR IEC 60947-2), Ref. Siemens, GE, Schneider ou equivalente</t>
  </si>
  <si>
    <t>Mini-Disjuntor monopolar 25 A, curva C - 5KA 220/127VCA (NBR IEC 60947-2), Ref. Siemens, GE, Schneider ou equivalente</t>
  </si>
  <si>
    <t>Mini-Disjuntor monopolar 32 A, curva C - 5KA 220/127VCA (NBR IEC 60947-2), Ref. Siemens, GE, Schneider ou equivalente</t>
  </si>
  <si>
    <t>Mini-Disjuntor monopolar 40 A, curva C - 5KA 220/127VCA (NBR IEC 60947-2), Ref. Siemens, GE, Schneider ou equivalente</t>
  </si>
  <si>
    <t>Mini-Disjuntor bipolar 16 A, curva C - 5KA 220/127VCA (NBR IEC 60947-2), Ref. Siemens, GE, Schneider ou equivalente</t>
  </si>
  <si>
    <t>Mini-Disjuntor bipolar 20 A, curva C - 5KA 220/127VCA (NBR IEC 60947-2), Ref. Siemens, GE, Schneider ou equivalente</t>
  </si>
  <si>
    <t>Mini-Disjuntor bipolar 50 A, curva C - 5KA 220/127VCA (NBR IEC 60947-2), Ref. Siemens, GE, Schneider ou equivalente</t>
  </si>
  <si>
    <t>Mini-Disjuntor tripolar 16 A, curva C - 5KA 220/127VCA (NBR IEC 60947-2), Ref. Siemens, GE, Schneider ou equivalente</t>
  </si>
  <si>
    <t>Mini-Disjuntor tripolar 40 A, curva C - 5KA 220/127VCA (NBR IEC 60947-2), Ref. Siemens, GE, Schneider ou equivalente</t>
  </si>
  <si>
    <t>Mini-Disjuntor tripolar 50 A, curva C - 5KA 220/127VCA (NBR IEC 60947-2), Ref. Siemens, GE, Schneider ou equivalente</t>
  </si>
  <si>
    <t>Mini-Disjuntor tripolar 90 A, curva C - 5KA 220/127VCA (NBR IEC 60947-2), Ref. Siemens, GE, Schneider ou equivalente</t>
  </si>
  <si>
    <t>Disjuntor Compacto em caixa moldada tripolar 100 A, curva C - 15KA 240VCA (NBR IEC 60947-2), Ref. Siemens, GE, Schneider ou equivalente</t>
  </si>
  <si>
    <t>Chave blindada 600V / 160A, com terminais para cabo 70 mm2</t>
  </si>
  <si>
    <t>Mini-Disjuntor tripolar 70 A, curva C - 5KA 220/127VCA (NBR IEC 60947-2), Ref. Siemens, GE, Schneider ou equivalente</t>
  </si>
  <si>
    <t>Mini-Disjuntor monopolar 50 A, curva C - 5KA 220/127VCA (NBR IEC 60947-2), Ref. Siemens, GE, Schneider ou equivalente</t>
  </si>
  <si>
    <t>Mini-Disjuntor monopolar 63 A, curva C - 5KA 220/127VCA (NBR IEC 60947-2), Ref. Siemens, GE, Schneider ou equivalente</t>
  </si>
  <si>
    <t>Mini-Disjuntor monopolar 70 A, curva C - 5KA 220/127VCA (NBR IEC 60947-2), Ref. Siemens, GE, Schneider ou equivalente</t>
  </si>
  <si>
    <t>Mini-Disjuntor monopolar 80 A, curva C - 10KA 240VCA (NBR IEC 60947-2), Ref. Siemens, GE, Schneider ou equivalente</t>
  </si>
  <si>
    <t>Mini-Disjuntor bipolar 25 A, curva C - 5KA 220/127VCA (NBR IEC 60947-2), Ref. Siemens, GE, Schneider ou equivalente</t>
  </si>
  <si>
    <t>Mini-Disjuntor bipolar 32 A, curva C - 5KA 220/127VCA (NBR IEC 60947-2), Ref. Siemens, GE, Schneider ou equivalente</t>
  </si>
  <si>
    <t>Mini-Disjuntor bipolar 40 A, curva C - 5KA 220/127VCA (NBR IEC 60947-2), Ref. Siemens, GE, Schneider ou equivalente</t>
  </si>
  <si>
    <t>Mini-Disjuntor bipolar 63 A, curva C - 5KA 220/127VCA (NBR IEC 60947-2), Ref. Siemens, GE, Schneider ou equivalente</t>
  </si>
  <si>
    <t>Mini-Disjuntor bipolar 70 A, curva C - 5KA 220/127VCA (NBR IEC 60947-2), Ref. Siemens, GE, Schneider ou equivalente</t>
  </si>
  <si>
    <t>Mini-Disjuntor bipolar 80 A, curva C - 5KA 240VCA (NBR IEC 60947-2), Ref. Siemens, GE, Schneider ou equivalente</t>
  </si>
  <si>
    <t>Mini-Disjuntor tripolar 20 A, curva C - 5KA 220/127VCA (NBR IEC 60947-2), Ref. Siemens, GE, Schneider ou equivalente</t>
  </si>
  <si>
    <t>Mini-Disjuntor tripolar 25 A, curva C - 5KA 220/127VCA (NBR IEC 60947-2), Ref. Siemens, GE, Schneider ou equivalente</t>
  </si>
  <si>
    <t>Mini-Disjuntor tripolar 32 A, curva C - 5KA 220/127VCA (NBR IEC 60947-2), Ref. Siemens, GE, Schneider ou equivalente</t>
  </si>
  <si>
    <t>Mini-Disjuntor tripolar 63 A, curva C - 5KA 220/127VCA (NBR IEC 60947-2), Ref. Siemens, GE, Schneider ou equivalente</t>
  </si>
  <si>
    <t>Mini-Disjuntor tripolar 80 A, curva C - 5KA 240VCA (NBR IEC 60947-2), Ref. Siemens, GE, Schneider ou equivalente</t>
  </si>
  <si>
    <t>Disjuntor caixa moldada termomagnético tripolar 125 A</t>
  </si>
  <si>
    <t>Disjuntor Compacto em caixa moldada tripolar 175 A, 50KA 220/240V / 25KA 380/415V (NBR IEC 60947-2), Ref. Siemens, GE, Schneider ou equivalente</t>
  </si>
  <si>
    <t>Disjuntor Compacto em caixa moldada tripolar 200 A, 50KA 220/240V / 25KA 380/415V 20KA/440V (NBR IEC 60947-2), Ref. Siemens, GE, Schneider ou equivalente</t>
  </si>
  <si>
    <t>Disjuntor Compacto em caixa moldada tripolar 400 A, 65KA 220/240V / 36KA 380/415V 35KA 440/460V 25KA 600V (NBR IEC 60947-2), Ref. Siemens, GE, Schneider ou equivalente</t>
  </si>
  <si>
    <t>Disjuntor DR bipolar 16A a 25A, corrente nominal 30 mA</t>
  </si>
  <si>
    <t>Dispositivo de proteção contra surto (DPS) bipolar, tensão nominal máxima 275VCA, corente de surto máxima 40KA.</t>
  </si>
  <si>
    <t>Mini-Disjuntor monopolar 10 A, curva C - 5KA 220/127VCA (NBR IEC 60947-2), Ref. Siemens, GE, Schneider ou equivalente</t>
  </si>
  <si>
    <t>Mini-Disjuntor tripolar 125 A, curva C - 15KA 240VCA (NBR IEC 60947-2), Ref. Siemens, GE, Schneider ou equivalente</t>
  </si>
  <si>
    <t>Chave blindada tripolar 600V/125A</t>
  </si>
  <si>
    <t>Chave blindada tripolar 600V/200A</t>
  </si>
  <si>
    <t>Chave blindada tripolar 600V/400A</t>
  </si>
  <si>
    <t>Chave blindada tripolar 600V/800A</t>
  </si>
  <si>
    <t>Fusivel NH 100A, tamanho 01</t>
  </si>
  <si>
    <t>Fusive NH 160A, tamanho 01</t>
  </si>
  <si>
    <t>Fusive NH 250A, tamanho 02</t>
  </si>
  <si>
    <t>Fusive NH 300A, tamanho 02</t>
  </si>
  <si>
    <t>Fusive NH 355A, tamanho 02</t>
  </si>
  <si>
    <t>Fusive NH 125A, tamanho 01</t>
  </si>
  <si>
    <t>Interruptor Diferencial DR 16A a 25A, 30mA, 2 módulos</t>
  </si>
  <si>
    <t>Interruptor Diferencial DR 30A a 40A, 30mA, 2 módulos</t>
  </si>
  <si>
    <t>Fio de cobre termoplástico, com isolamento para 750V, seção de 1.5 mm2</t>
  </si>
  <si>
    <t>Fio de cobre termoplástico, com isolamento para 750V, seção de 2.5 mm2</t>
  </si>
  <si>
    <t>Fio ou cabo de cobre termoplástico, com isolamento para 750V, seção de 4.0 mm2</t>
  </si>
  <si>
    <t>Fio ou cabo de cobre termoplástico, com isolamento para 750V, seção de 6.0 mm2</t>
  </si>
  <si>
    <t>Fio ou cabo de cobre termoplástico, com isolamento para 750V, seção de 10.0 mm2</t>
  </si>
  <si>
    <t>Fio ou cabo de cobre termoplástico, com isolamento para 750V, seção de 16.0 mm2</t>
  </si>
  <si>
    <t>Cabo de cobre termoplástico, com isolamento para 750V, seção de 25.0 mm2</t>
  </si>
  <si>
    <t>Cabo de cobre nú, seção de 25.0 mm2</t>
  </si>
  <si>
    <t>Cabo de cobre nú, seção de 10.0 mm2</t>
  </si>
  <si>
    <t>Cabo de cobre termoplástico, com isolamento para 1000V, seção de 2.5 mm2</t>
  </si>
  <si>
    <t>Cabo de cobre termoplástico, com isolamento para 1000V, seção de 4.0 mm2</t>
  </si>
  <si>
    <t>Cabo de cobre termoplástico, com isolamento para 1000V, seção de 6 mm2</t>
  </si>
  <si>
    <t>Cabo de cobre termoplástico, com isolamento para 1000V, seção de 10 mm2</t>
  </si>
  <si>
    <t>Cabo de cobre termoplástico, com isolamento para 1000V, seção de 16 mm2</t>
  </si>
  <si>
    <t>Cabo de cobre termoplástico, com isolamento para 1000V, seção de 25.0 mm2</t>
  </si>
  <si>
    <t>Cabo de cobre termoplástico, com isolamento para 1000V, seção de 35.0 mm2</t>
  </si>
  <si>
    <t>Cabo de cobre termoplástico, com isolamento para 1000V, seção de 50 mm2</t>
  </si>
  <si>
    <t>Cabo de cobre termoplástico, com isolamento para 1000V, seção de 95.0 mm2</t>
  </si>
  <si>
    <t>Cabo de cobre termoplástico, com isolamento para 1000V, seção de 120.0 mm2</t>
  </si>
  <si>
    <t>Cabo de cobre termoplástico, com isolamento para 1000V, seção de 300.0 mm2</t>
  </si>
  <si>
    <t>Cabo de cobre termoplástico, com isolamento para 1000V, seção de 70,0mm2</t>
  </si>
  <si>
    <t>Cabo de cobre termoplástico, com isolamento para 1000V, seção de 150,0mm2</t>
  </si>
  <si>
    <t>Cabo de cobre termoplástico, com isolamento para 1000V, seção de 185,0mm2</t>
  </si>
  <si>
    <t>Cabo de cobre termoplástico, com isolamento para 1000V, seção de 240,0mm2</t>
  </si>
  <si>
    <t>Cabo de cobre termoplástico, com isolamento para 15KV, seção de 25,0mm2</t>
  </si>
  <si>
    <t>Cabo de cobre termoplástico, com isolamento para 15KV, seção de 35,0mm2</t>
  </si>
  <si>
    <t>Fio ou cabo paralelo de cobre, com isolamento para 1000V, seção de 2 x 2.5 mm2</t>
  </si>
  <si>
    <t>Cabo paralelo PP de cobre, com isolamento para 1000V, seção 3x2,5mm2</t>
  </si>
  <si>
    <t>Cabo paralelo PP de cobre, com isolamento para 1000V, seção 3x4,0mm2</t>
  </si>
  <si>
    <t>SERVIÇOS DIVERSOS</t>
  </si>
  <si>
    <t>Cabeçote de alumínio de 1 1/4"</t>
  </si>
  <si>
    <t>Cabeçote de alumínio de 1 1/2"</t>
  </si>
  <si>
    <t>Haste de terra tipo COPPERWELD - 5/8" x 2.40m</t>
  </si>
  <si>
    <t>Sapatilha</t>
  </si>
  <si>
    <t>Bucha e arruela de alumínio fundido diâmetro 20mm (3/4")</t>
  </si>
  <si>
    <t>Bucha e arruela de alumínio fundido diâmetro 25mm (1")</t>
  </si>
  <si>
    <t>Bucha e arruela de alumínio fundido diâmetro 40mm (1 1/2")</t>
  </si>
  <si>
    <t>Bucha e arruela de alumínio fundido diâmetro 80mm (3")</t>
  </si>
  <si>
    <t>Automático de bóia, 2 funções 25A</t>
  </si>
  <si>
    <t>Parafuso de máquina de ferro galvanizado diâmetro 16mm</t>
  </si>
  <si>
    <t>Abertura e fechamento de rasgos em alvenaria, para passagem de eletrodutos diâm. 1/2" a 1"</t>
  </si>
  <si>
    <t>Abertura e fechamento de rasgos em alvenaria, para passagem de eletroduto diâm. 1 1/4"a 2"</t>
  </si>
  <si>
    <t>Abertura e fechamento de rasgos em alvenaria, para passagem de eletroduto diâm. 2 1/2" a 4"</t>
  </si>
  <si>
    <t>Abertura e fechamento de rasgos em concreto, para passagem de eletroduto diâm. 1/2" a 1"</t>
  </si>
  <si>
    <t>Abertura e fechamento de rasgos em concreto, para passagem de eletroduto diâm. 1 1/4" a 2"</t>
  </si>
  <si>
    <t>Abertura e fechamento de rasgos em concreto, para passagem de eletroduto diâm. 2 1/2" a 4"</t>
  </si>
  <si>
    <t>PADRAO DE ENTRADA DE ENERGIA - NORTEC-01 - ESCELSA</t>
  </si>
  <si>
    <t>Padrão de entrada de energia elétrica, monofásico, entrada aérea, a 2 fios, carga instalada em muro de 3500 até 9000W - 220/127V</t>
  </si>
  <si>
    <t>Padrão de entrada de energia elétrica, bifásico, entrada aérea, a 3 fios, carga instalada em muro de 9001 até 15000W - 220/127V</t>
  </si>
  <si>
    <t>Padrão de entrada de energia elétrica, trifásico, entrada aérea, a 4 fios, carga instalada em muro de 15001 até 26000W - 220/127V</t>
  </si>
  <si>
    <t>Padrão de entrada de energia elétrica, trifásico, entrada aérea, a 4 fios, carga instalada em muro de 26001 até 34000W - 220/127V</t>
  </si>
  <si>
    <t>Padrão de entrada de energia elétrica, trifásico, entrada aérea, a 4 fios, carga instalada em muro de 34001 até 41000W - 220/127V</t>
  </si>
  <si>
    <t>Padrão de entrada de energia elétrica, trifásico, entrada aérea, a 4 fios, carga instalada em muro de 41001 até 47000W - 220/127V</t>
  </si>
  <si>
    <t>Padrão de entrada de energia elétrica, trifásico, entrada subterrânea, a 4 fios, carga instalada em muro de 41001 até 47000W - 220/127V, exclusive derivação de ramal de entrada subterrânea</t>
  </si>
  <si>
    <t>Padrão de entrada de energia elétrica, trifásico, entrada aérea, a 4 fios, carga instalada em muro de 47001 até 57000W - 220/127V</t>
  </si>
  <si>
    <t>Padrão de entrada de energia elétrica, trifásico, entrada subterrânea, a 4 fios, carga instalada em muro de 47001 até 57000W - 220/127V, exclusive derivação de ramal de entrada subterrânea</t>
  </si>
  <si>
    <t>Padrão de entrada de energia elétrica, trifásico, entrada aérea, a 4 fios, carga instalada em muro de 57001 até 75000W - 220/127V</t>
  </si>
  <si>
    <t>Padrão de entrada de energia elétrica, trifásico, entrada subterrânea, a 4 fios, carga instalada em muro de 57001 até 75000W - 220/127V, exclusive derivação de ramal de entrada subterrânea</t>
  </si>
  <si>
    <t>Subestação ext. aérea trifás. 75KVA, completa, c/ quadros de medição, transf. a óleo, chave geral tripolar, poste e acessórios, conf. NOR-TEC-01 da Escelsa, incl. mureta rev. c/ arg. cimento, cal hidrat. CH1 e areia traço 1:0.5:6</t>
  </si>
  <si>
    <t>Subestação ext. aérea trifás. 112.5KVA, completa, c/ quadros de medição, transf. a óleo, chave geral trip., poste e acessórios, conf. NOR-TEC-01 da Escelsa, incl. mureta rev. c/ arg. cimento, cal hidrat. CH1 e areia traço 1:0.5:6</t>
  </si>
  <si>
    <t>Subestação ext. aérea trifás. 150KVA, completa, c/ quadros de medição, transf. a óleo, chave geral trip., poste e acessórios, conf. NOR-TEC-01 da Escelsa, incl. mureta rev. c/ arg. cimento, cal hidrat. CH1 e areia traço 1:0.5:6</t>
  </si>
  <si>
    <t>Subestação ext. aérea trifás. 225KVA, completa, c/ quadros de medição, transf. a óleo, chave geral trip., poste e acessórios, conf. NOR-TEC-01 da Escelsa, incl. mureta rev. c/ arg. cimento, cal hidrat. CH1 e areia traço 1:0.5:6</t>
  </si>
  <si>
    <t>PONTOS ELETRICOS REVISAO NR-10</t>
  </si>
  <si>
    <t>Ponto padrão de luz no teto - considerando eletroduto PVC rígido de 3/4" inclusive conexões (4.5m), fio isolado PVC de 2.5mm2 (16.2m) e caixa PVC 4x4" (1 und)</t>
  </si>
  <si>
    <t>Ponto padrão de luz na parede - considerando eletroduto PVC rígido de 3/4" inclusive conexões (4.5m), fio isolado PVC de 2.5mm2 (16.2m) e caixa pvc 4x2" (1 und)</t>
  </si>
  <si>
    <t>Ponto padrão de tomada 2 pólos mais terra - considerando eletroduto PVC rígido de 3/4" inclusive conexões (5.0m), fio isolado PVC de 2.5mm2 (16.5m) e caixa pvc 4x2" (1 und)</t>
  </si>
  <si>
    <t>Ponto padrão de tomada para chuveiro elétrico - considerando eletroduto PVC rígido de 3/4" inclusive conexões (9.0m), fio isolado PVC de 6.0mm2 (32.5m) e caixa PVC 4x2" (1 und)</t>
  </si>
  <si>
    <t>Ponto padrão de tomada para ar refrigerado - considerando eletroduto PVC rígido de 3/4" inclusive conexões (6.0m), fio isolado PVC de 4.0mm2 (21.6m) e caixa PVC 4x2" (1 und)</t>
  </si>
  <si>
    <t>Ponto padrão de ventilador no teto - considerando eletroduto PVC rígido de 3/4" inclusive conexões (4.5m), fio isolado PVC de 2.5mm2 (21.6m) e caixa PVC 4x4" (1 und)</t>
  </si>
  <si>
    <t>Ponto padrão de interruptor de 2 teclas simples - considerando eletroduto PVC rígido de 3/4" inclusive conexões (3.3m), fio isolado PVC de 2.5mm2 (17.2m) e caixa PVC 4x2" (1 und)</t>
  </si>
  <si>
    <t>Ponto padrão de interruptor de 1 tecla paralelo - considerando eletroduto PVC rígido de 3/4" inclusive conexões (8.5m), fio isolado PVC de 2.5mm2 (28.8m) e caixa PVC 4x2" (1 und)</t>
  </si>
  <si>
    <t>Ponto padrão de interruptor de 1 tecla simples e 1 tomada dois pólos mais terra 10A/250V - considerando eletroduto PVC rígido de 3/4" inclusive conexões (4.5m), fio isolado PVC de 2.5mm2 (19.4m) e caixa PVC 4x2" (1 und)</t>
  </si>
  <si>
    <t>Ponto padrão de interruptor de 2 teclas simples e 1 tomada dois pólos mais terra 10A/250V - considerando eletroduto PVC rígido de 3/4" inclusive conexões (4.5m), fio isolado PVC de 2.5mm2 (22.9m) e caixa PVC 4x2" (1 und)</t>
  </si>
  <si>
    <t>Ponto padrão de campainha - considerando eletroduto PVC rígido de 3/4" inclusive conexões (5.0m), fio isolado PVC de 2.5mm2 (12.0m) e caixa PVC 4x2" (1 und)</t>
  </si>
  <si>
    <t>Ponto padrão de poste para iluminação externa - considerando eletroduto PVC rígido de 3/4" inclusive conexões (7.7m) e fio isolado PVC de 2.5mm2 (25.2.0m)</t>
  </si>
  <si>
    <t>Ponto padrão de interruptor para ventilador - considerando eletroduto PVC rígido de 3/4" inclusive conexões (3.3m), fio isolado PVC de 2.5mm2 (12.0m) e caixa PVC 4x2" (1 und)</t>
  </si>
  <si>
    <t>Ponto padrão de interruptor de 3 teclas simples - considerando eletroduto PVC rígido de 3/4" inclusive conexões (4.5m), fio isolado PVC de 2.5mm2 (25.8m) e caixa PVC 4x2" (1 und)</t>
  </si>
  <si>
    <t>Ponto padrão de tomada de piso - considerando eletroduto PVC rígido de 3/4" inclusive conexões (5.0m), fio isolado PVC de 2.5mm2 (18.0m) e caixa alumínio silício 4x4" (1 und)</t>
  </si>
  <si>
    <t>Ponto de antena de TV - considerando eletroduto PVC rígido de 3/4" inclusive conexões (3.0m), cabo coaxial 67 Ohms (4.5m) e caixa PVC 4x2" (1 und)</t>
  </si>
  <si>
    <t>Ponto padrão de interruptor de 1 tecla intermediário - considerando eletroduto PVC rígido de 3/4" inclusive conexões (3.3m), fio isolado PVC de 2.5mm2 (15.8m) e caixa PVC 4x2" (1 und)</t>
  </si>
  <si>
    <t>QUADROS DE DISTRIBUIÇÃO COM BARRAMENTO, TRINCO E FECHADURA</t>
  </si>
  <si>
    <t>Quadro distrib. energia, embutido ou semi embutido, capac. p/ 16 disj. DIN, c/barram trif. 100A barra. neutro e terra, fab. em chapa de aço 12 USG com porta, espelho, trinco com fechad ch yale, Ref. QDTN II-16DIN-CEMAR ou equiv.</t>
  </si>
  <si>
    <t>Quadro distrib. energia, embutido ou semi embutido, capac. p/ 28 disj. DIN, c/barram trif. 100A barra. neutro e terra, fab. em chapa de aço 12 USG com porta, espelho, trinco com fechad ch yale, Ref. QDTN II-28DIN-CEMAR ou equiv.</t>
  </si>
  <si>
    <t>Quadro distrib. energia, embutido ou semi embutido, capac. p/ 34 disj. DIN, c/barram trif. 100A barra. neutro e terra, fab. em chapa de aço 12 USG com porta, espelho, trinco com fechad ch yale, Ref. QDTN II-34DIN-CEMAR ou equiv</t>
  </si>
  <si>
    <t>Quadro distrib. energia, embutido ou semi embutido, capac. p/ 44 disj. DIN, c/barram trif. 100A barra. neutro e terra, fab. em chapa de aço 12 USG com porta, espelho, trinco com fechad ch yale, Ref. QDTN II-44DIN-CEMAR ou equiv</t>
  </si>
  <si>
    <t>Quadro distrib. energia, embutido ou semi embutido, capac. p/ 54 disj. DIN, c/barram trif. 100A barra. neutro e terra, fab. em chapa de aço 12 USG com porta, espelho, trinco com fechad ch yale, Ref. QDTN II-54DIN-CEMAR</t>
  </si>
  <si>
    <t>TERMINAIS, CONECTORES E ABRAÇADEIRAS</t>
  </si>
  <si>
    <t>Terminal para ligação de cabo a barra até 4.0mm2</t>
  </si>
  <si>
    <t>Terminal para ligação de cabo a barra de 6.0 mm2</t>
  </si>
  <si>
    <t>Terminal para ligação de cabo a barra de 10.0 mm2</t>
  </si>
  <si>
    <t>Terminal para ligação de cabo a barra de 16.0 mm2</t>
  </si>
  <si>
    <t>Terminal para ligação de cabo a barra de 25.0 mm2</t>
  </si>
  <si>
    <t>Terminal para ligação de cabo a barra de 35.0 mm2</t>
  </si>
  <si>
    <t>Terminal para ligação de cabo a barra de 50.0 mm2</t>
  </si>
  <si>
    <t>Terminal para ligação de cabo a barra de 70 mm2</t>
  </si>
  <si>
    <t>Terminal para ligação de cabo a barra de 95 mm2</t>
  </si>
  <si>
    <t>Terminal para ligação de cabo a barra de 120 mm2</t>
  </si>
  <si>
    <t>Terminal para ligação de cabo a barra de 150 mm2</t>
  </si>
  <si>
    <t>Terminal para ligação de cabo a barra de 185 mm2</t>
  </si>
  <si>
    <t>Terminal para ligação de cabo a barra de 240 mm2</t>
  </si>
  <si>
    <t>Terminal para ligação de cabo a barra de 300 mm2</t>
  </si>
  <si>
    <t>Terminal para ligação de cabo a barra duplo de 185 mm2</t>
  </si>
  <si>
    <t>Terminal para ligação de cabo a barra duplo de 240 mm2</t>
  </si>
  <si>
    <t>Terminal para ligação de cabo a barra duplo de 300 mm2</t>
  </si>
  <si>
    <t>Conector split bolt para cabo de 4.0 mm2</t>
  </si>
  <si>
    <t>Conector split bolt para cabo de 35.0 mm2</t>
  </si>
  <si>
    <t>Conector porcelana 3 polos para cabos de #4,0mm2</t>
  </si>
  <si>
    <t>Conector porcelana 3 polos para cabo de #6,0mm2</t>
  </si>
  <si>
    <t>Conector porcelana 3 polos para cabos de #10,0mm2</t>
  </si>
  <si>
    <t>Prensa cabos para eletroduto 1/2"</t>
  </si>
  <si>
    <t>Prensa cabos para eletroduto 3/4"</t>
  </si>
  <si>
    <t>Prensa cabos para eletroduto de 1"</t>
  </si>
  <si>
    <t>OUTRAS INSTALAÇÕES</t>
  </si>
  <si>
    <t>INSTALAÇÃO DE TELEFONE</t>
  </si>
  <si>
    <t>Caixa de telefone em chapa de aço padrão TELEBRAS N. 6, 1200x1200x150 mm, com fundo de madeira</t>
  </si>
  <si>
    <t>Aterramento com haste de terra 5/8"x2.40m, cabo de cobre nú 6mm2 em caixa de concreto de dimensões internas de 30x30x30cm</t>
  </si>
  <si>
    <t>Caixa de telefone em chapa de aço padrão TELEBRAS do tipo CIE-2 200x200x120mm</t>
  </si>
  <si>
    <t>Caixa de telefone em chapa de aço padrão TELEBRAS do tipo CIE-4 600x600x120 mm</t>
  </si>
  <si>
    <t>Caixa para telefone padrão TELEMAR, dim. 1070 x 520 x 500 mm, com tampa de ferro tipo R2, assentada com argamassa de cimento, cal e areia</t>
  </si>
  <si>
    <t>Cabo telefônico CI, diâmetro do condutor 50mm, 30 pares</t>
  </si>
  <si>
    <t>Tomada para telefone com conector RJ 11</t>
  </si>
  <si>
    <t>INSTALAÇÃO DE GÁS</t>
  </si>
  <si>
    <t>Abrigo de gás para 2 cilindros 45 Kg, exec. em alv. bloco conc cheio,dim 1,50x0.85x2.10m, inclusive cilindros e rede interna do abrigo compreendendo tubos e válvulas de esfera que interligam os cilindros</t>
  </si>
  <si>
    <t>Abrigo de gás para 4 cilindros 45Kg , exec. em alv bloco concreto, dim.4.05x0,85x2.10m, inclusive cilindros e rede interna do abrigo compreendendo tubos e válvulas de esfera que interligam os cilindros</t>
  </si>
  <si>
    <t>INSTALAÇÃO DE PÁRA-RAIO</t>
  </si>
  <si>
    <t>Aterramento com haste terra 5/8" x 2.40, cabo de cobre nu 6mm2, inclusive caixa de concreto 30 x 30 cm</t>
  </si>
  <si>
    <t>Pára-raios tipo franklim incluindo base de fixação, conjunto de contraventagem c/abraçadeira p/3 estais em tubo e demais acessórios c/exceção do cabo de cobre de descida e suportes isoladores</t>
  </si>
  <si>
    <t>Condutor de cobre nú, seção de 35mm2, inclusive suportes isoladores e acessórios de fixação, conforme projeto</t>
  </si>
  <si>
    <t>Cabo condutor de cobre eletrolítico nu, tempera meio dura, encordoamento classe 2, para aterramento, diam. 50mm2</t>
  </si>
  <si>
    <t>Terminal aéreo em latão (minicaptor), com conector e fixação horizontal 250mm x 10mm, ref. TEL-2024, inclusive vedação dos furos com poliuretano ref. TEL 5905, marca de ref. Termotécnica ou equivalente</t>
  </si>
  <si>
    <t>Conector de medição em latão com 2 parafusos para cabos de 16 a 50 mm2, ref. TEL-562, Termotécnica ou equivalente</t>
  </si>
  <si>
    <t>Kit completo para solda Exotérmica (Molde HCL 5/8" Ref: TEL905611 / Cartucho n° 115 Ref: TEL 909115 / Alicate Z 201 Ref: TEL 998201), marca de referência Termotécnica ou equivalente</t>
  </si>
  <si>
    <t>Fixador universal latão estanhado p/ cabos 16 a 70 mm2 ref. 5024, incl. parafuso sextavado M6x45mm, arruela lisa 1/4", bucha nº8, vedação dos furos c/ poliuretano ref. 5905, marca de ref. Termotécnica ou equivalente</t>
  </si>
  <si>
    <t>Mastro simples 3mx1.1/2", uma descida, incl. base de fixação, captor, conj.de contraventagem c/abraçadeira p/3 estais em tubo e demais acessórios, excl. cabo de cobre de descida e suportes isoladores, ref.Termotécnica ou equiv.</t>
  </si>
  <si>
    <t>Mastro telescópico 5mx2", uma descida, incl. base de fixação, captor, conj.de contraventagem c/abraçadeira p/3 estais em tubo e demais acessórios excl. cabo de cobre de descida e suportes isoladores, ref. Termotécnica ou equiv.</t>
  </si>
  <si>
    <t>Caixa de inspeção em PVC, diâmetro 300 mm, ref TEL-552, marca de referência Termotécnica ou equivalente, inclusive escavação e reaterro</t>
  </si>
  <si>
    <t>Cabo de cobre nú 50mm2, ref. TEL 5750, marca de referência Termotécnica ou equivalente</t>
  </si>
  <si>
    <t>Cabo de cobre nú 35mm2, ref. TEL 5735, marca de referência Termotécnica ou equivalente</t>
  </si>
  <si>
    <t>Presilha de latão ref. 744, inclusive parafuso fenda DN 4,2x32mm e bucha nylon DN 6mm e vedação dos furos com poliuretano ref. 5905, marca de ref. Termotécnica ou equivalente</t>
  </si>
  <si>
    <t>Tampa reforçada em ferro fundido com escotilha TEL 536, inclusive assentamento, marca de referência Termotécnica ou equivalente</t>
  </si>
  <si>
    <t>Abraçadeira tipo "D" com cunha, diâmetro 1", ref. TEL-095, marca de referência Termotécnica ou equivalente</t>
  </si>
  <si>
    <t>Tampão para eletroduto 1", ref. TEL-5533, marca de referência Termotécnica ou equivalente</t>
  </si>
  <si>
    <t>Caixa de equalização de potenciais para uso interno e externo com cinco (5) terminais para aterramento (BEP), em polipropileno, ref. TEL-902, marca de referência Termotécnica ou equivalente</t>
  </si>
  <si>
    <t>Caixa de equalização de potenciais para uso interno e externo com nove (9) terminais para aterramento (BEP), em aço, com flange inferior e vedação na porta, ref. TEL-903, marca de referência Termotécnica ou equivalente</t>
  </si>
  <si>
    <t>Barra chata em alumínio 7/8"x1/8" (70mm²), com furos diâmetro 7 mm ref. TEL-771, marca de referência Termotécnica ou equivalente</t>
  </si>
  <si>
    <t>Barra chata em aço galvanizado a fogo 7/8"x1/8" (70mm²), com furos diâm. 7mm ref. TEL-761, marca de referência Termotécnica ou equivalente</t>
  </si>
  <si>
    <t>Terminal estanhado de 1 compressão 1 furo, 35mm², ref. TEL-5135, marca de referência Termotécnica ou equivalente</t>
  </si>
  <si>
    <t>Curva 90º de barra chata em alumínio 7/8"x1/8"x300mm, 70mm², ref. TEL-778, marca de referência Termotécnica ou equivalente</t>
  </si>
  <si>
    <t>Fixador ômega em latão ref. 733, inclusive parafuso fenda DN 4,2x32mm, bucha nylon DN 6mm e vedação dos furos com poliuretano ref. 5905, marca de ref. Termotécnica ou equivalente</t>
  </si>
  <si>
    <t>Cordoalha flexível 25x100 mm, com dois furos, diâmetro 11 mm, ref. TEL-5701, marca de referência Termotécnica ou equivalente</t>
  </si>
  <si>
    <t>Fita perfurada em latão niquelado 20mm x 0,8mm, para equalização de potenciais, ref. TEL-750, marca de referência Termotécnica ou equivalente</t>
  </si>
  <si>
    <t>Cabo de cobre nú 50 mm2, ref. TEL-5750, marca de referência Termotécnica ou equivalente, inclusive abertura e fechamento de vala para cabo dimensões 50x20cm</t>
  </si>
  <si>
    <t>Terminal estanhado de 1 compressão 1 furo, 50mm², ref. TEL-5150, marca de referência Termotécnica ou equivalente</t>
  </si>
  <si>
    <t>Chapa perfurada(tela casa da moeda) BELINOX, largura 245 mm, espessura 1.5mm, ref. TEL-754, marca de referência Termotécnica ou equivalente</t>
  </si>
  <si>
    <t>INSTALAÇÃO DE INCÊNDIO</t>
  </si>
  <si>
    <t>Hidrante de parede, com abrigo em chapa, 60x90x17cm, com suporte e mangueira 20m 63mm, adaptador rosca fêmea e engate rápido, esguicho em latão regulavel, registro globo angular 45º/ 63mm</t>
  </si>
  <si>
    <t>Hidrante de recalque no passeio em caixa metálica de 40x60x40cm, incl. registro globo angular 90º de 63mm, adaptador p/ engate rápido e tampa c/ corrente</t>
  </si>
  <si>
    <t>Extintor de incêndio de água pressurizada capacidade 2A (10L), inclusive suporte para fixação e EXCLUSIVE placa sinalizadora em PVC Fotoluminescente</t>
  </si>
  <si>
    <t>Extintor de incêndio portátil de pó químico ABC com capacidade 2A-20B:C (6 kg), inclusive suporte para fixação, EXCLUSIVE placa sinalizadora em PVC fotoluminescente</t>
  </si>
  <si>
    <t>Extintor de incêndio de gás carbônico CO2 5 B:C (6 Kg), inclusive suporte para fixação, EXCLUSIVE placa sinalizadora em PVC fotoluminescente</t>
  </si>
  <si>
    <t>Extintor de incêndio portátil de pó químico ABC com capacidade 2A-20B:C (4 kg), inclusive suporte para fixação, EXCLUSIVE placa sinalizadora em PVC fotoluminescente</t>
  </si>
  <si>
    <t>Ponto para seta indicativa de saída, incl. seta em acrílico, com fonte alimentadora própria que assegure um funcionamento mínimo de 1h, para quando ocorrer falta de energia elétrica na rede pública, conforme projeto</t>
  </si>
  <si>
    <t>Placa de sinalização de segurança CODIGO 14 - 315/158(NBR 13.434); CÓDIGO S3(NT 14/2010-ES) ("SAIDA DE EMERGÊNCIA" - seta vertical)</t>
  </si>
  <si>
    <t>Ponto para iluminação de emergência completo, inclusive bloco autônomo de iluminação 2x9W com tomada universal</t>
  </si>
  <si>
    <t>Abrigo para hidrante de recalque no passeio em caixa de alvenaria 60x40cm em bloco de concreto inclusive registro de recalque ø 65 mm (2 1/2") e tampa de ferro fundido 40x40cm com inscrição incêndio</t>
  </si>
  <si>
    <t>Fornecimento e instalação de Bateria selada 12V - 60 AH, para centrais de alarme / iluminação de emergência</t>
  </si>
  <si>
    <t>Fornecimento e instalação de porta corta-fogo para saída de emergência Dim.: 100x210x5cm, conforme ABNT NBR 11742P, classe P-90, incl. marco, 3 pares de dobradiçaas c/mola, barra anti-panico, pintura esmalte sintetico cor vermelha</t>
  </si>
  <si>
    <t>Hidrante de parede, com abrigo em chapa, 80x90x17cm, com suporte e mangueiras 2 x 15m 63mm, adaptador rosca fêmea e engate rápido, esguicho em latão regulavel, registro globo angular 45º/ 63mm</t>
  </si>
  <si>
    <t>Fornecimento e instalação de Central de alarme de incêndio endereçável, capacidade até: 256 endereços, 4 laços com bateria Ref. Walmonof, Abafire, Deltafire ou equivalente</t>
  </si>
  <si>
    <t>Fornecimento e instalação de Acionador manual de alarme de incêndio endereçavel, tipo quebra vidro</t>
  </si>
  <si>
    <t>Fornecimento e instalação de Detector de fumaça óptico endereçavel Bivolt 12/24V para parede ou teto</t>
  </si>
  <si>
    <t>Fornecimento e instalação de Sirene eletronica média tipo corneta</t>
  </si>
  <si>
    <t>DEPÓSITO DE GÁS</t>
  </si>
  <si>
    <t>Chapisco com argamassa de cimento e areia média ou grossa sem peneirar no traço 1:3, espessura 5 mm</t>
  </si>
  <si>
    <t>Fornecimento, preparo e aplicação de concreto armado Fck=15 MPa, inclusive forma, armação e desforma para lajes maciças</t>
  </si>
  <si>
    <t>Pintura com tinta látex PVA Suvinil, Coral ou Metalatex, inclusive selador em paredes internas e forros a três demãos</t>
  </si>
  <si>
    <t>Pintura com tinta acrílica Suvinil, Coral ou Metalatex, inclusive selador acrílico, em paredes externas a três demãos</t>
  </si>
  <si>
    <t>Estrado de madeira de lei tipo Paraju ou equivalente conforme detalhe em projeto</t>
  </si>
  <si>
    <t>Alvenaria de blocos de concreto 9x19x39 c/ resist. min comp. 2.5MPa, assentado c/ argamassa de cimento, cal hidratada CH1 e areia traço 1:0,5:8, esp.juntas 10mm e esp. paredes, sem revestimento, 9cm</t>
  </si>
  <si>
    <t>Reboco tipo paulista com argamassa de cimento, cal hidratada CH1 e areia no traço 1:0,5:6, espessura 25mm</t>
  </si>
  <si>
    <t>Tela em arame galvanizado de 1"e fio 10 para ventilação de casa de gás, chumbada com argamassa de cimento, cal e areia</t>
  </si>
  <si>
    <t>Porta de correr de chapa galvanizada nº 14 - pintura com esmalte sintetico acetinado sobre zarcão, com tela quebra chama em malha 2 a 5mm</t>
  </si>
  <si>
    <t>Lastro regularizado e impermeabilizado de concreto não estrutural, esp. de 8cm</t>
  </si>
  <si>
    <t>Indice de imperm.c/ manta asfáltica atendendo à norma 9952, asfalto polimerizado esp.3mm, reforçada com fio int. polietileno, reg. base com arg. 1:4 esp min 15mm, proteção mecânica arg. 1:4 esp. 20mm e juntas dilat.</t>
  </si>
  <si>
    <t>Fornecimento, preparo e aplicação de concreto Fck = 15MPa (brita 1 e 2) - (5% de perdas)</t>
  </si>
  <si>
    <t>Pintura com tinta esmalte sintético Suvinil, Coral ou Metalatex a duas demãos, inclusive fundo anti corrosivo a uma demão, em metal</t>
  </si>
  <si>
    <t>INSTALAÇÃO DE REDE LÓGICA</t>
  </si>
  <si>
    <t>Espelho 4" x 2" com conector RJ 45 fêmea CAT. 5e</t>
  </si>
  <si>
    <t>Conector RJ 45 macho</t>
  </si>
  <si>
    <t>Fornecimento e instalação de Cabo de rede par trançado 4 pares Categoria 5e</t>
  </si>
  <si>
    <t>APARELHOS HIDRO-SANITÁRIOS</t>
  </si>
  <si>
    <t>LOUÇAS</t>
  </si>
  <si>
    <t>Lavatório de louça branca com coluna, marcas de referência Deca, Celite ou Ideal Standard, inclusive sifão, válvula e engates cromados, exclusive torneira.</t>
  </si>
  <si>
    <t>Mictório de louça branca, marcas de referência Deca, Celite ou Ideal Standard, inclusive engates cromados</t>
  </si>
  <si>
    <t>Saboneteira de louça branca, 15x15cm, marcas de referência Deca, Celite ou Ideal Standard.</t>
  </si>
  <si>
    <t>Cabide de louça branca com 2 ganchos, marcas de referência Deca, Celite ou Ideal Standard</t>
  </si>
  <si>
    <t>Papeleira de louça branca, 15x15cm, marcas de referência Deca, Celite ou Ideal Standard.</t>
  </si>
  <si>
    <t>Bacia sifonada infantil de louça branca, marcas de referência Deca, Celite ou Ideal Standard, inclusive tampa e acessórios</t>
  </si>
  <si>
    <t>Cuba louça de embutir redonda, 30cm, L-41, completa, marcas de referência Deca, Celite ou Ideal Standard, incl. válvula e sifão, exclusive torneira</t>
  </si>
  <si>
    <t>Vaso sanitário padrão popular completo com acessórios para ligação, marcas de referência Deca, Celite ou Ideal Standard, inclusive assento plástico</t>
  </si>
  <si>
    <t>Lavatório de louça branca, padrão popular, marcas de referência Deca, Celite ou Ideal Standard, inclusive acessórios em PVC, exceto torneira</t>
  </si>
  <si>
    <t>Saboneteira de louça branca de 7,5 x 15 cm, marcas de referência Deca, Celite ou Ideal Standard</t>
  </si>
  <si>
    <t>Cabide de louça branca com um gancho, marcas de referência Deca, Celite ou Ideal Standard</t>
  </si>
  <si>
    <t>Lavatório com coluna padrão popular, marcas de referência Deca, Celite ou Ideal Standard, inclusive acessórios em PVC, exceto aparelho misturador</t>
  </si>
  <si>
    <t>Recolocação de vaso sanitário, inclusive fornecimento de acessórios (parafusos de fixação anel de vedação, bolsa e tubo de ligação, etc), exclusive fornecimento do vaso e tampa</t>
  </si>
  <si>
    <t>Recolocação de lavatório sanitário, com acessórios em metal (engate, sifão, válvula), exclusive fornecimento do mesmo</t>
  </si>
  <si>
    <t>Recolocação de lavatório sanitário, com acessórios em PVC (engate, sifão e válvula), exclusive fornecimento do mesmo</t>
  </si>
  <si>
    <t>Lavatório de Canto ref. L101 DECA ou equivalente, inclusive válvula, sifão e engates cromados, exclusive torneira</t>
  </si>
  <si>
    <t>Bacia sifonada de louça branca sem abertura frontal para portadores de necessidades especiais, Vogue Plus Conforto - Linha Conforto, mod P510, incl. assento poliester, ref.AP51,marca de ref. Deca ou equivalente, sem abertura frontal</t>
  </si>
  <si>
    <t>Mictório de louça branca, marcas de referência Deca, Celite ou Ideal Standard, inclusive válvula de descarga linha anti-vandalismo, marcas de referência Fabrimar, Docol ou Deca e engates e acessórios cromados</t>
  </si>
  <si>
    <t>Lavatório de louça branca com coluna suspensa, linha Vogue Plus Confort para portadores de necessidades especiais, marca de referencia DECA, Celite ou Ideal Standart, inclusive valvula, sifão e engates, exclusive torneira</t>
  </si>
  <si>
    <t>Bacia sifonada de louça branca com caixa acoplada, inclusive acessórios</t>
  </si>
  <si>
    <t>Lavatório de louça branca com coluna, Ravena L91 + C9 inclusive sifão, válvula e engates cromados, exclusive torneira</t>
  </si>
  <si>
    <t>Lavatório de louça branca com coluna suspensa - ref L51 + CS 1v, cor branca, inclusive sifão, válvula e engates cromados, exclusive torneira, para PNE</t>
  </si>
  <si>
    <t>Lavátorio de canto Coleção Master - ref. L76 marca de ref. Deca ou equivalente, inclusive válvula, sifão e engates cromados, exclusive torneira,para PNE</t>
  </si>
  <si>
    <t>Cuba louça branca oval, de embutir, Mod. L37, marca de ref. Deca incl. válvula e sifão, exclusive torneira.</t>
  </si>
  <si>
    <t>Bacia convencional em louça branca ref. Linha Ravena P9 Deca ou equiv., inclusive tubo de ligação, acessórios de fixação e assento plástico</t>
  </si>
  <si>
    <t>Bacia sifonada de louça branca para portadores de necessidades especiais, Vogue Plus Conforto - Linha Conforto, mod P51, incl. assento com abertura frontal, ref.AP52,marca de ref. Deca ou equivalente</t>
  </si>
  <si>
    <t>Bacia sanitária de louça branca, com caixa acoplada duplo acionamento, marca de ref. Deca Linha Ravena ou equivalente, inclusive assento plástico e acessórios de fixação</t>
  </si>
  <si>
    <t>Mictório de louça branca, com sifão integrado, mod. M712 marca de ref. Deca ou equivalente, inclusive engates cromados</t>
  </si>
  <si>
    <t>BANCADAS</t>
  </si>
  <si>
    <t>Bancada de mármore esp. 3cm</t>
  </si>
  <si>
    <t>Bancada de granito com espessura de 2 cm</t>
  </si>
  <si>
    <t>Laje armada espessura de 3cm p/ enchimento de fundo de bancada inox</t>
  </si>
  <si>
    <t>Bancada e tanque para panelões em granito cinza andorinha, esp. 2cm, dim. 0.80x1.10m, base de concreto e apoio em alvenaria, frontão h=10cm, incl. válvula e sifão, exclusive torneira, conf. det. projeto</t>
  </si>
  <si>
    <t>TORNEIRAS, REGISTROS, VÁLVULAS E METAIS</t>
  </si>
  <si>
    <t>Torneira pressão cromada diâm. 1/2" para lavatório, marcas de referência Fabrimar, Deca ou Docol</t>
  </si>
  <si>
    <t>Torneira para tanque, marcas de referência Fabrimar, Deca ou Docol.</t>
  </si>
  <si>
    <t>Torneira para jardim de 3/4" marcas de referência Fabrimar, Deca ou Docol</t>
  </si>
  <si>
    <t>Torneira pressão cromada diam. 3/4" para uso geral, marcas de referência Fabrimar, Deca ou Docol</t>
  </si>
  <si>
    <t>Torneira pressão em PVC para pia diam. 1/2", marcas de referência Astra, Cipla ou Akros</t>
  </si>
  <si>
    <t>Torneira pressão cromada, diam. 1/2" para tanque, marcas de referência Fabrimar, Deca ou Docol</t>
  </si>
  <si>
    <t>Torneira pressão cromada diam. 1/2" para pia, marcas de referência Fabrimar, Deca ou Docol</t>
  </si>
  <si>
    <t>Registro de pressão com canopla cromada diam. 15mm (1/2"), marcas de referência Fabrimar, Deca ou Docol</t>
  </si>
  <si>
    <t>Registro de pressão com canopla cromada diam. 20mm (3/4"), marcas de referência Fabrimar, Deca ou Docol</t>
  </si>
  <si>
    <t>Registro de pressão bruto, diam. 15mm (1/2")</t>
  </si>
  <si>
    <t>Registro de gaveta bruto diam. 15mm (1/2")</t>
  </si>
  <si>
    <t>Registro de gaveta bruto diam. 20mm (3/4")</t>
  </si>
  <si>
    <t>Registro de gaveta bruto diam. 25mm (1")</t>
  </si>
  <si>
    <t>Registro de gaveta bruto diam. 32mm (11/4")</t>
  </si>
  <si>
    <t>Registro de gaveta bruto diam. 40mm (11/2")</t>
  </si>
  <si>
    <t>Registro de gaveta bruto diam. 50mm (2")</t>
  </si>
  <si>
    <t>Registro de gaveta bruto diam. 65mm (21/2")</t>
  </si>
  <si>
    <t>Registro de gaveta bruto diam. 80mm (3")</t>
  </si>
  <si>
    <t>Registro de gaveta com canopla cromada diam. 15mm (1/2"), marcas de referência Fabrimar, Deca ou Docol</t>
  </si>
  <si>
    <t>Registro de gaveta com canopla cromada, diam. 20mm (3/4"), marcas de referência Fabrimar, Deca ou Docol</t>
  </si>
  <si>
    <t>Registro de gaveta com canopla cromada diam. 25mm (1"), marcas de referência Fabrimar, Deca ou Docol</t>
  </si>
  <si>
    <t>Registro de gaveta com canopla cromada diam 32mm (11/4"), marcas de referência Fabrimar, Deca ou Docol</t>
  </si>
  <si>
    <t>Registro de gaveta com canopla cromada, diam. 40mm (11/2"), marcas de referência Fabrimar, Deca ou Docol</t>
  </si>
  <si>
    <t>Válvula de retenção horizontal ou vertical diam. 15mm (1/2")</t>
  </si>
  <si>
    <t>Válvula de retenção horizontal ou vertical diam. 20mm (3/4")</t>
  </si>
  <si>
    <t>Válvula de retenção horizontal ou vertical diam. 25mm (1")</t>
  </si>
  <si>
    <t>Válvula de retenção horizontal ou vertical, diam. 32mm (11/4")</t>
  </si>
  <si>
    <t>Válvula de retenção horizontal ou vertical diam. 40mm (11/2")</t>
  </si>
  <si>
    <t>Válvula de retenção horizontal ou vertical diam. 50mm (2")</t>
  </si>
  <si>
    <t>Válvula de retenção horizontal ou vertical diam. 65mm (21/2")</t>
  </si>
  <si>
    <t>Válvula de retenção horizontal ou vertical, diam. 80mm (3")</t>
  </si>
  <si>
    <t>Válvula de descarga com canopla cromada de 32mm (11/4"), marcas de referência Fabrimar, Deca ou Docol</t>
  </si>
  <si>
    <t>Válvula de descarga com canopla cromada de 40mm (11/2"), marcas de referência Fabrimar, Deca ou Docol</t>
  </si>
  <si>
    <t>Válvula de PVC para lavatório, marcas de referência Astra, Cipla ou Akros</t>
  </si>
  <si>
    <t>Válvula de PVC para tanque, marcas de referência Astra, Cipla ou Akros</t>
  </si>
  <si>
    <t>Canopla para válvula de descarga, marcas de referência Fabrimar, Deca ou Docol</t>
  </si>
  <si>
    <t>Parafuso de fixação para lavatório ou vaso, inclusive colocação</t>
  </si>
  <si>
    <t>Torneira de parede cromada, marcas de referência Fabrimar (linha prática, ref.1157) , Deca ou Docol</t>
  </si>
  <si>
    <t>Válvula de Descarga com acabamento anti-vandalismo, marcas de referência Fabrimar, Deca ou Docol</t>
  </si>
  <si>
    <t>Torneira para lavatório linha anti-vandalismo, marcas de referência Fabrimar, Deca ou Docol</t>
  </si>
  <si>
    <t>Chuveiro completo, linha anti-vandalismo, marcas de referência Fabrimar, Deca ou Docol</t>
  </si>
  <si>
    <t>Chuveiro com desviador flexivel e ducha manual, mod. 1975C ref. Deca ou equivalente</t>
  </si>
  <si>
    <t>OUTROS APARELHOS</t>
  </si>
  <si>
    <t>Caixa de descarga plástica de sobrepor 6/9 litros, ref. ASTRA, AKROS ou equivalente</t>
  </si>
  <si>
    <t>Reservatório de polietileno de 500 L, inclusive adaptadores com flanges de PVC e torneira de bóia de 3/4"</t>
  </si>
  <si>
    <t>Lavatório de aço inox, liga AISI 304, N° 18, marcas de referência Fisher, Metalpress ou Mekal, inclusive apoio de concreto, argamassa de apoio e assentamento, válvula e sifão cromados, exclusive torneira, conf. projeto</t>
  </si>
  <si>
    <t>Escovário de aço inox, liga AISI 304, N° 18, marcas de referência Fischer, Metalpress ou Mekal, inclusive apoio de concreto, argamassa de apoio e assentamento, válvula e sifão cromados, exclusive torneira, conf. projeto</t>
  </si>
  <si>
    <t>Tanque de aço inox nº 2, marcas de referência Fisher, Metalpress ou Mekal, inclusive válvula de metal e sifão</t>
  </si>
  <si>
    <t>Bebedouro de aço inox, marcas de referência Fisher, Metalpress ou Mekal, inclusive válvula, sifão cromado e torneiras, exclusive alvenaria, dim. 0.45x2.75 m, conforme detalhe em projeto</t>
  </si>
  <si>
    <t>Mictório coletivo de aço inox, liga AISI-304 n.18, marcas de referência Fisher, Metalpress ou Mekal, dimensões 1.80x0.30m, com tubo espargidor</t>
  </si>
  <si>
    <t>Cuba de aço inox n° 1(dim.460x300x150)mm, marcas de referência Franke, Strake, tramontina, inclusive válvula de metal 31/2" e sifão cromado 1 x 1/2", excl. torneira</t>
  </si>
  <si>
    <t>Tanque simples de aço inox Fischer, mod. TQ1-S AISI 304, ou equivalente nas marcas Metalpress ou Mekal, inclusive válvula de metal 1 1/4" e sifão cromado 2", excl. torneira</t>
  </si>
  <si>
    <t>Cuba p/ panelões de aço inox 80x60x40 cm, marcas de referência Fisher, Metalpress ou Mekal, inclusive válvula metal 1 1/4" e sifão cromado 1 x 1 1/2", excl. torneira</t>
  </si>
  <si>
    <t>Tanque duplo de aço inox AISI 304, marcas de referência Fisher (mod TQI-D) Metalpress ou Mekal, inclusive válvulas de metal 1 1/4" e sifão cromado 2", excl. torneiras</t>
  </si>
  <si>
    <t>Ducha manual Acqua jet , linha Aquarius, com registro ref.C 2195, marcas de referência Fabrimar, Deca ou Docol</t>
  </si>
  <si>
    <t>Cabide simples de um gancho, linha Versailles, ref. 08, acabamento cromado, da Moldenox, Docol ou Deca</t>
  </si>
  <si>
    <t>Reservatório de polietileno de 5.000 L, inclusive peça de madeira 6 x 16 cm para apoio, exclusive flanges e torneira de bóia</t>
  </si>
  <si>
    <t>Cuba em aço inox nº 02(dim.560x340x150)mm, marcas de referência Franke, Strake, tramontina, inclusive válvula de metal 31/2" e sifão cromado 1 x 1/2", excl. torneira</t>
  </si>
  <si>
    <t>Pia em aço inox com 01 cuba nº 1, dimensões de 0.60 x 1.50m, inclusive válvula tipo americana, exclusive sifão</t>
  </si>
  <si>
    <t>Pia em aço inox com 02 cubas nº 1, dimensões 0.60 x 2.50, inclusive válvula tipo americana, exclusive sifão</t>
  </si>
  <si>
    <t>Pia em aço inox com 01 cuba nº 1, dimensões de 0.60 x 1.80m, inclusive válvula americana, exclusive sifão</t>
  </si>
  <si>
    <t>Pia em aço inox com 02 cubas nº 2, dimensões de 0.60 x 2.10m, inclusive válvula americana, exclusive sifão</t>
  </si>
  <si>
    <t>Assento plástico para vaso sanitário, marcas de referência Deca, Celite ou Ideal Standard</t>
  </si>
  <si>
    <t>Chuveiro frio de PVC, marcas de referência Atlas, Cipla ou Akros</t>
  </si>
  <si>
    <t>Reservatório de polietileno de 500l, inclusive peça de madeira 6x16cm para apoio, exclusive flanges e torneira de bóia</t>
  </si>
  <si>
    <t>Reservatório de polietileno de 1000l, inclusive peça de madeira 6x16cm para apoio, exclusive flanges e torneira de bóia</t>
  </si>
  <si>
    <t>Filtro curto AP200, marca de referência Aqualar, inclusive refil(vela)</t>
  </si>
  <si>
    <t>Mictório de aço inox, marcas de referência Fisher, Metalpress ou Mekal, com 30 cm de largura e comp. variável, inclusive válvula tipo americana, engate flexível cromado, válvula de descarga, sifão cromado e conjunto de fixação</t>
  </si>
  <si>
    <t>Tanque em mármore sintético com 2 bojos, inclusive válvula e sifão em PVC</t>
  </si>
  <si>
    <t>Reservatório de polietileno de 310l, inclusive peça de madeira 6 x 16 cm p/ apoio, exclusive flange e torneira de bóia</t>
  </si>
  <si>
    <t>Reservatório de polietileno de 1500l, inclusive peça 6x16cm para apoio, exclusive flanges e torneira de bóia</t>
  </si>
  <si>
    <t>Reservatório de polietileno de 3000 litros, inclusive peça de apoio de 6x16 cm, exclusive flanges e torneira de bóia</t>
  </si>
  <si>
    <t>Reservatório de polietileno de 2000L, inclusive peça de apoio 6x16 cm, exclusive flanges e torneira de bóia</t>
  </si>
  <si>
    <t>Tanque de mármore sintético com um bojo, inclusive válvula e sifão em PVC</t>
  </si>
  <si>
    <t>Bebedouro em aço inox coletivo, marcas de referência Fisher, Metalpress ou Mekal, inclusive base de apoio em concreto e fechamento em alvenaria revestida com azulejo, inclusive válvula e sifão, exclusive torneiras</t>
  </si>
  <si>
    <t>Reservatório de polietileno de 15.000l, inclusive peça de madeira 5 x 16cm para apoio, exclusive flanges e torneiras de boia</t>
  </si>
  <si>
    <t>Bebebedouro elétrico de pressão para portadores de necessidades especiais IBBL BDF300 ou equivalente</t>
  </si>
  <si>
    <t>LUMINÁRIAS</t>
  </si>
  <si>
    <t>Luminária p/ duas lâmpadas fluorescentes 20W, completa, c/ reator duplo-127V partida rápida e alto fator de potência, soquete antivibratório e lâmpada fluorescente 20W-127V</t>
  </si>
  <si>
    <t>Luminária p/ duas lâmpadas fluorescentes 40W, completa, c/ reator duplo-127V partida rápida e alto fator de potência, soquete antivibratório e lâmpada fluorescente 40W-127V</t>
  </si>
  <si>
    <t>Luminária p/ quatro lâmpadas fluorescentes 20W, completa, c/ reatores duplos - 127V partida rápida e alto fator de potência, soquete antivibratório e lâmpada fluorescente 20W-127V</t>
  </si>
  <si>
    <t>Luminária p/ quatro lâmpadas fluorescentes 40W, completa, c/reatores duplos-127V partida rápida e alto fator de potência, soquete antivibratório e lâmpada fluorescente 40W-127V</t>
  </si>
  <si>
    <t>Luminária industrial a prova de tempo, 45 graus, wetzel ou equivalente, inclusive lampada mista 160W</t>
  </si>
  <si>
    <t>Luminária para uma lâmpada fluorescente 20W, completa, c/ reator simples-127V partida rápida alto fator de potência, soquete antivibratório e lâmpada fluorescente 20W-127V</t>
  </si>
  <si>
    <t>Luminária para uma lâmpada fluorescente 40W, completa, c/ reator simples-127V partida rápida alto fator de potência, soquete antivibratório e lâmpada fluorescente 40W-127V</t>
  </si>
  <si>
    <t>Arandela com lâmpada incandescente de 100W</t>
  </si>
  <si>
    <t>Luminária p/ duas lâmpadas fluorescentes 40W, c/ difusor, completa, c/ reator duplo-127V partida rápida e alto fator de potência, soquete antivibratório e lâmpadas fluorescentes 40W-127V</t>
  </si>
  <si>
    <t>Luminária p/ três lâmpadas fluorescentes 40W, completa, com reator duplo-127V partida rápida e alto fator de potência, soquete antivibratório e lâmpada fluorescente 40W-127V</t>
  </si>
  <si>
    <t>Luminária tipo globo de plástico 9x4", inclusive plafonier</t>
  </si>
  <si>
    <t>INTERRUPTORES E TOMADAS</t>
  </si>
  <si>
    <t>Tomada padrão brasileiro linha branca, NBR 14136 2 polos + terra 10A/250V, com placa 4x2"</t>
  </si>
  <si>
    <t>Tomada padrão brasileiro linha branca, NBR 14136 2 polos + terra 20A/250V, com placa 4x2"</t>
  </si>
  <si>
    <t>Interruptor de uma tecla simples 10A/250V, com placa 4x2"</t>
  </si>
  <si>
    <t>Interruptor de duas teclas simples 10A/250V, com placa 4x2"</t>
  </si>
  <si>
    <t>Interruptor de uma tecla paralelo 10A/250V, com placa 4x2"</t>
  </si>
  <si>
    <t>Interruptor de uma tecla simples 10A/250V e uma tomada 3 polos 10A/250V, padrão brasileiro, NBR 14136, linha branca, com placa 4x2"</t>
  </si>
  <si>
    <t>Interruptor de duas teclas simples 10A/250V e uma tomada 3 polos universal 10A/250V, com placa 4x2"</t>
  </si>
  <si>
    <t>Interruptor pulsador de campainha 10A/250V, com placa 4x2"</t>
  </si>
  <si>
    <t>Tomada de 3 polos 20A/250V, com placa 4x2"</t>
  </si>
  <si>
    <t>Interruptor de três teclas simples 10 A/250 V e duas teclas simples 10A/250V, com placa 4x4"</t>
  </si>
  <si>
    <t>Interruptor de três teclas simples 10A/250V, c/ placa 4x2"</t>
  </si>
  <si>
    <t>Espelho para caixa estampada 4 x 2"</t>
  </si>
  <si>
    <t>Espelho para caixa estampada 4 x 4"</t>
  </si>
  <si>
    <t>Tomada coaxial 75 ohms para TV</t>
  </si>
  <si>
    <t>BOMBAS</t>
  </si>
  <si>
    <t>Bomba centrífuga trifásica 5CV, modelo 620 Dancor, ou equivalente</t>
  </si>
  <si>
    <t>Bomba centrífuga monofásica 1/2 CV</t>
  </si>
  <si>
    <t>Bomba centrífuga monofásica 3/4 CV</t>
  </si>
  <si>
    <t>Bomba centrifuga trifásica 2CV</t>
  </si>
  <si>
    <t>Bomba elétrica centrífuga monofásica 1 CV</t>
  </si>
  <si>
    <t>Poste circular de concreto 11 m padrão ESCELSA, incl. luminária tipo 1 pétala mod. BETA II c/1 lâmpada VS 400W, reator alto fator de potência 400W/220V e relé fotoelétrico, Tecnowatt ou equivalente</t>
  </si>
  <si>
    <t>Poste circular de concreto 11m padrão ESCELSA, incl. 3 projetores PL 400 MA c/ lâmpada VM 400W, reator tipo externo 400 W /220V alto fator de potência, Tecnowatt ou equivalente.</t>
  </si>
  <si>
    <t>VENTILADORES</t>
  </si>
  <si>
    <t>Ventilador de teto base madeira sem alojamento para luminária, ref. Tron ou equivalente, com comando de interruptor simples, sem dimer para regulagem de velocidade</t>
  </si>
  <si>
    <t>Campainha tipo timbre Pial, cod. 412.77 ou equivalente</t>
  </si>
  <si>
    <t>Campainha tipo prato Pial, cod. 414.18</t>
  </si>
  <si>
    <t>Chuveiro elétrico tipo ducha Lorenzet ou Corona</t>
  </si>
  <si>
    <t>LUMINARIAS PARA LÂMPADAS LED</t>
  </si>
  <si>
    <t>Luminaria sobrepor compl., corpo ch. aço pintada branca, refletor, aletas parabólicas alum.alta pureza e refletância inclusive 2 lâmpadas LED T8 9W temp. de cor 5000k c/ 60cm - Ref. CS216AL-N - AMES, 663 - LUMAVI OU EQUIVALENTE</t>
  </si>
  <si>
    <t>Luminaria sobrepor compl., corpo ch. aço pintada branca, refletor aletas parabólicas alum.alta pureza e refletância inclusive 2 lâmpadas LED T8 20W temp. de cor 5000k bivolt c/ 1,20m - Ref. CS232AL-N - AMES, 664 - LUMAVI OU EQUIVALENTE</t>
  </si>
  <si>
    <t>Luminaria embutir compl., corpo ch. aço pintada branca, refletor aletas parabólicas alum.alta pureza e refletância inclusive 2 lâmpadas LED T8 9W temp. de cor 5000k c/ 60cm - REF. CE216AL-N - AMES, 901 - LUMAVI OU EQUIVALENTE</t>
  </si>
  <si>
    <t>Luminaria embutir compl., corpo ch. aço pintada branca, refletor, aletas parabólicas alum.alta pureza e refletância inclusive 2 lâmpadas LED T8 18W temp. de cor 5000k c/ 1,20m - Ref. CE232AL-N - AMES, 900 - LUMAVI -LDEF 2X32W - LUMILUZ OU EQUIVALENTE</t>
  </si>
  <si>
    <t>Luminária sobrepor compl., corpo ch. aço pintada branca, refletor,aletas parabólicas alum.alta pureza e refletância inclusive 4 lâmpadas LED T8 9W temp. de cor 5000k bivolt c/ 60cm - CS416AL-N - AMES, 665 - LUMAVI OU EQUIVALENTE</t>
  </si>
  <si>
    <t>Luminária embutir compl., corpo ch. aço pintada branca, refletor,aletas parabólicas alum.alta pureza e refletância nclusive 4 lâmpadas LED T8 9W temp. de cor 5000k - Ref.CE416AL-N - AMES, 6026 - LUMAVI OU EQUIVALENTE</t>
  </si>
  <si>
    <t>PINTURA</t>
  </si>
  <si>
    <t>SOBRE PAREDES E FORROS</t>
  </si>
  <si>
    <t>Emassamento de paredes e forros, com duas demãos de massa à base de PVA, marcas de referência Suvinil, Coral ou Metalatex</t>
  </si>
  <si>
    <t>Emassamento de paredes e forros, com duas demãos de massa à base de óleo, marcas de referência Suvinil, Coral ou Metalatex</t>
  </si>
  <si>
    <t>Emassamento de paredes e forros, com duas demãos de massa acrílica, marcas de referência Suvinil, Coral ou Metalatex</t>
  </si>
  <si>
    <t>Pintura com tinta látex PVA, marcas de referência Suvinil, Coral ou Metalatex, inclusive selador em paredes e forros, a três demãos</t>
  </si>
  <si>
    <t>Pintura com tinta esmalte sintético, marcas de referência Suvinil, Coral ou Metalatex, inclusive selador acrílico, em paredes a três demãos</t>
  </si>
  <si>
    <t>Pintura com tinta acrílica, marcas de referência Suvinil, Coral ou Metalatex, inclusive selador acrílico, em paredes e forros, a três demãos</t>
  </si>
  <si>
    <t>Pintura com nata de cimento sobre superfície áspera a três demãos</t>
  </si>
  <si>
    <t>Pintura a cal a três demãos, em paredes internas ou externas</t>
  </si>
  <si>
    <t>Pintura de letra em parede dim. 20x30cm com tinta látex acrílica, marcas de referência Suvinil, Coral ou Metalatex</t>
  </si>
  <si>
    <t>Selador acrílico a uma demão, marcas de referência Suvinil, Coral ou Metalatex</t>
  </si>
  <si>
    <t>Pintura com tinta látex PVA, marcas de referência Suvinil, Coral ou Metalatex, inclusive selador, em paredes e forros, a duas demãos</t>
  </si>
  <si>
    <t>Pintura com tinta esmalte sintético, marcas de referência Suvinil, Coral e Metalatex, inclusive selador acrílico, em paredes, a duas demãos</t>
  </si>
  <si>
    <t>Pintura com tinta acrílica, marcas de referência Suvinil, Coral e Metalatex, inclusive selador acrílico, em paredes e forros, a duas demãos</t>
  </si>
  <si>
    <t>Liquido selador para tinta PVA, a uma demão, marcas de referência Suvinil, Coral ou Metalatex</t>
  </si>
  <si>
    <t>SOBRE CONCRETO OU BLOCOS CERÂMICOS APARENTES</t>
  </si>
  <si>
    <t>Pintura com verniz acrílico, marcas de referência Suvinil, Coral ou Metalatex, sobre concreto ou blocos aparentes, a duas demãos</t>
  </si>
  <si>
    <t>Pintura à base de silicone, marcas de referência Suvinil, Coral ou Metalatex, sobre paredes de blocos cerâmicos ou concreto, a uma demão</t>
  </si>
  <si>
    <t>Pintura com tinta acrílica, marcas de referência Suvinil, Coral ou Metalatex, inclusive selador acrílico, sobre concreto ou blocos de concreto, a três demãos</t>
  </si>
  <si>
    <t>Pintura com tinta acrílica, marcas de referência Suvinil, Coral ou Metalatex, inclusive selador acrílico, em cobogós de concreto, a duas demãos</t>
  </si>
  <si>
    <t>Caiação de meio-fio, a três demãos</t>
  </si>
  <si>
    <t>Pintura com tinta PVA, sobre concreto ou bloco de concreto, a duas demãos, marcas de referência Suvinil, Coral ou Metalatex</t>
  </si>
  <si>
    <t>SOBRE MADEIRA</t>
  </si>
  <si>
    <t>Emassamento de esquadrias de madeira, com duas demãos de massa à base de óleo, marcas de referência Suvinil, Coral ou Metalatex</t>
  </si>
  <si>
    <t>Pintura com tinta esmalte sintético, marcas de referência Suvinil, Coral ou Metalatex, inclusive fundo branco nivelador, em madeira, a duas demãos</t>
  </si>
  <si>
    <t>Pintura com verniz brilhante, linha Premium, marcas de referência Suvinil, Coral ou Metalatex, em madeira, a três demãos</t>
  </si>
  <si>
    <t>Pintura com verniz filtro solar fosco, linha Premium, em madeira, a três demãos, marcas de referência Suvinil, Coral ou Metalatex</t>
  </si>
  <si>
    <t>SOBRE METAL</t>
  </si>
  <si>
    <t>Pintura com tinta esmalte sintético, marcas de referência Suvinil, Coral ou Metalatex, a duas demãos, inclusive fundo anticorrosivo a uma demão, em metal</t>
  </si>
  <si>
    <t>Pintura de superfície metálica com uma demão de primer Epoxi e duas demãos de tinta à base de Epoxi</t>
  </si>
  <si>
    <t>SOBRE ELEMENTOS ESPECIAIS</t>
  </si>
  <si>
    <t>Pintura de letras em chapas de ferro, dimensões 20x30cm, com tinta óleo ou esmalte, a duas demãos, marcas de referência Suvinil, Coral ou Metalatex</t>
  </si>
  <si>
    <t>SOBRE PISOS</t>
  </si>
  <si>
    <t>Pintura à base de epoxi, marcas de referência Suvinil, Coral ou Metalatex, em faixas com largura de 5 cm, para demarcação de quadra de esportes</t>
  </si>
  <si>
    <t>Pintura com tinta à base de resinas acrílicas, marcas de referência Suvinil, Coral ou Metalatex, sobre piso de concreto, a duas demãos</t>
  </si>
  <si>
    <t>Pintura sobre pisos, marcas de referência Novacor, Coral ou Suvinil, a duas demãos, Linha Premium</t>
  </si>
  <si>
    <t>Pintura à base de epoxi, marcas de referência Suvinil, Coral ou Metalatex, em faixas com largura de 8 cm, para demarcação de quadra de esportes</t>
  </si>
  <si>
    <t>Aplicação de tinta epóxi de alta espessura semibrilhante sobre piso de concreto a três demãos, inclusive selador epóxi a uma demão - Ref. Intergard 2005 e 2001 - Internacional ou equivalente</t>
  </si>
  <si>
    <t>SERVIÇOS COMPLEMENTARES EXTERNOS</t>
  </si>
  <si>
    <t>MUROS E FECHAMENTOS</t>
  </si>
  <si>
    <t>Alambrado c/ tela losangular de arame fio 12 malha 2" revest. em PVC com tubo de ferro galvanizado vertical de 2 1/2" e horizontal de 1" incl. portão, pintados com esmalte sobre fundo anticorrosivo</t>
  </si>
  <si>
    <t>Cerca de madeira com ripas de 7 x 2 cm, altura de 1.50 m e caibro de 8 x 8 cm em madeira de lei espaçados a cada 2.0 m</t>
  </si>
  <si>
    <t>Cerca com tela fio 16 malha losangular de 2", fixadas c/ grampos em pontaletes de madeira de lei 8x8cm espaçados de 1.5m, com bases concretadas e com três fios tensores de arame galvanizado n.12</t>
  </si>
  <si>
    <t>Cerca com cinco fios de arame liso n. 12 fixados com grampos em pontaletes de madeira de lei de 8 x 8cm a cada 2.0 m e altura livre de 1.6 m</t>
  </si>
  <si>
    <t>Muro de arrimo de concreto ciclópico com aterro na parte posterior, inclusive forma de madeira e dreno de brita</t>
  </si>
  <si>
    <t>Cerca H=2.30cm, c/tela losang. arame fio 12 malha 2" revest. em PVC com mourão curvo de concreto H=3,20m, secção T, fixado emsolo, a cada 3m, c/3 fios de arame farpado na parte curva, incl 3 fios tensores, chumbadores e sapata de 40x40x50cm</t>
  </si>
  <si>
    <t>Muro de alvenaria de blocos cerâmicos 10x20x20cm, c/ pilares a cada 2 m, esp. 10cm e h=2.5m, revestido com chapisco, reboco e pintura acrílica a 2 demãos, incl. pilares, cintas e sapatas, empregando arg. cimento cal e areia</t>
  </si>
  <si>
    <t>Alambrado sobre muro existente, executado em tela fio 12 malha 3", com 02 fios tensores, fixados em tubos de FG 11/2" colocados a cada 3m (h do alambrado =1,5m), inlcusive chumbamento no muro</t>
  </si>
  <si>
    <t>Cerca com mourão de concreto reto H=2.5, base quadrada 10x10cm, fixado em solo a cada 3.0m, com 10 fios de arame galvanizado liso nº 10</t>
  </si>
  <si>
    <t>Gradil H = 1.90m padrão SEDU em tudo de FG 2" e barra chata de 11/2"x1/4", para fixação sobre mureta conforme projeto, exclusive a mureta.</t>
  </si>
  <si>
    <t>Gradil H = 1.90m padrão SEDU em tubo de FG 31/2" e barra chata de 2"x1/4" para fixação sobre mureta conforme projeto, exclusive a mureta.</t>
  </si>
  <si>
    <t>PAVIMENTAÇÃO</t>
  </si>
  <si>
    <t>Meio-fio de concreto pré-moldado com dimensões de 15x12x30x100 cm , rejuntados com argamassa de cimento e areia no traço 1:3</t>
  </si>
  <si>
    <t>Blocos pré-moldados de concreto tipo pavi-s ou equivalente, espessura de 8 cm e resistência a compressão mínima de 35MPa, assentados sobre colchão de pó de pedra na espessura de 10 cm</t>
  </si>
  <si>
    <t>Passeio de cimentado camurçado com argamassa de cimento e areia no traço 1:3 esp. 1.5cm, e lastro de concreto com 8cm de espessura, inclusive preparo de caixa</t>
  </si>
  <si>
    <t>Blocos pré-moldados de concreto tipo pavi-s ou equivalente, espessura 10 cm e resistência a compressão mínima de 35MPa, assentados sobre colchão de pó de pedra na espessura de 10 cm</t>
  </si>
  <si>
    <t>Execução de lastro de brita nº 02 sob passeios e ciclovias, incl. escavação</t>
  </si>
  <si>
    <t>Meio-fio de concreto moldado in-loco com formas de chapa compensada resinada 6mm, nas dimensões 10 x 30 cm, incl. escavação, reaterro e bota-fora</t>
  </si>
  <si>
    <t>Blocos pré-moldados de concreto tipo pavi-s ou equivalente, espessura de 6 cm e resistência a compressão mínima de 35MPa, assentados sobre colchão de pó de pedra na espessura de 10 cm</t>
  </si>
  <si>
    <t>Canaleta no piso em concreto simples com dimensões internas de 20 x 10 cm e grelha em ferro diam. 1/2" a cada 3 cm fixados em cantoneira de 3/4" x 1/8" apoiada sobre requadro em cantoneira de 1" x 3/16"</t>
  </si>
  <si>
    <t>Fornecimento e assentamento de ladrilho hidráulico pastilhado, vermelho, dim. 20x20 cm, esp. 1.5cm, assentado com pasta de cimento colante, exclusive regularização e lastro</t>
  </si>
  <si>
    <t>Fornecimento e assentamento de ladrilho hidráulico ranhurado, vermelho, dim. 20x20 cm, esp. 1.5cm, assentado com pasta de cimento colante, exclusive regularização e lastro</t>
  </si>
  <si>
    <t>Fornecimento de grama tipo esmeralda em placas com espessura de 0.06 m, exclusive plantio</t>
  </si>
  <si>
    <t>Fornecimento e espalhamento de areia média lavada</t>
  </si>
  <si>
    <t>Fornecimento e espalhamento de brita 1 ou 2</t>
  </si>
  <si>
    <t>Fornecimento e espalhamento de terra vegetal</t>
  </si>
  <si>
    <t>Fornecimento e espalhamento de pó de pedra</t>
  </si>
  <si>
    <t>Fornecimento e plantio de grama em placas tipo esmeralda, inclusive fornecimento de terra vegetal</t>
  </si>
  <si>
    <t>TRATAMENTO, CONSERVAÇÃO E LIMPEZA</t>
  </si>
  <si>
    <t>Limpeza geral da obra (edificação)</t>
  </si>
  <si>
    <t>Limpeza geral de obras (quadras, praças e jardins)</t>
  </si>
  <si>
    <t>Limpeza de pisos e revestimentos cerâmicos</t>
  </si>
  <si>
    <t>DIVERSOS EXTERNOS</t>
  </si>
  <si>
    <t>Banco de concreto aparente com tampo de 40x40x5 cm e base de 20x20x36 cm para mesa de jogos, conforme detalhe em projeto</t>
  </si>
  <si>
    <t>Mesa de concreto aparente com tampo de 60x60x5 cm, base de 30x30x75 cm e tabuleiro 40x40cm embutido no concreto, feito com pastilhas de mármore branco e granito preto de 5x5x2cm conf. projeto</t>
  </si>
  <si>
    <t>Escada tipo marinheiro de tubo de ferro 1" e 3/4", com h=4.20m, para acesso a caixa d'água, inclusive pintura em esmalte sintético, conforme detalhe em projeto</t>
  </si>
  <si>
    <t>Brises de chapa de cimento amianto, acabamento esmalte sintético acetinado branco, peça com dimensões 110x25cm (exclusive pintura)</t>
  </si>
  <si>
    <t>Caixa pré-moldada de concreto para aparelho de ar condicionado de 18.000 BTU</t>
  </si>
  <si>
    <t>Banco de concreto armado aparente com apoios de alvenaria assentada com argamassa de cimento, cal e areia, largura de 0,50m e espessura de 0,05m</t>
  </si>
  <si>
    <t>Poço c/ anéis pré-moldados diam. 1.5m e profundidade de 7m, inclusive fornecimento</t>
  </si>
  <si>
    <t>Bicicletário em tubo de ferro galvanizado 1" e ferro liso 1/2", inclusive pintura, conforme projeto padrão SEDU</t>
  </si>
  <si>
    <t>QUADRA DE ESPORTES (Ver nota 9 da planilha)</t>
  </si>
  <si>
    <t>Piso quadra poliesp. fck=25MPa, esp.=10 cm, armado c/ tela Q138, concret camada única bombeável c/ brita n. 1, acab. sup. c/ rotoalisador, juntas c/ corte serra diamant. preench. c/ mastique, base 5cm solo brita 30% e resina endur</t>
  </si>
  <si>
    <t>Pintura à base de epoxi, marcas de referência Suvinil, Coral ou Novacor, em faixas com largura de 5cm, para demarcação de quadras de esportes</t>
  </si>
  <si>
    <t>Pintura com tinta à base de resinas acrílicas, marcas de referencia Suvinil, Coral ou Novacor, sobre piso de concreto a duas demãos</t>
  </si>
  <si>
    <t>Rede para voleibol com malha grossa, faixas de lona superior e inferior</t>
  </si>
  <si>
    <t>Suporte para tabela de basquete de concreto armado Fck = 15MPa, inclusive forma, armação, lançamento e desforma</t>
  </si>
  <si>
    <t>Trave para futebol de salão de tubo de ferro galvanizado 3", com recuo, removível, dimensões oficiais 3x2m</t>
  </si>
  <si>
    <t>Conjunto de poste de voleibol de tubo de ferro galvanizado 3"e parte móvel de 21/2", inclusive carretilha, furo com tubo de ferro galvanizado de 31/2"e tampão de furo</t>
  </si>
  <si>
    <t>Tabela de basquete de madeira, com aro, inclusive colocação</t>
  </si>
  <si>
    <t>Alambrado com tela fio 12, malha de 1", tubos de ferro galvanizado verticais de 2" e tubos de ferro galvanizado horizontais de 1" soldados nas partes superior e inferior, inclusive portão</t>
  </si>
  <si>
    <t>Rede para futebol de salão</t>
  </si>
  <si>
    <t>Preparo, regularização e compactação do terreno (compactador manual) para execução de piso de quadra</t>
  </si>
  <si>
    <t>Mureta em alvenaria de blocos cerâmicos 10x20x20cmm, h=0.60cm, para fechamento de quadra, com pilaretes de travamento em concreto armado a cada 3m, inclusive chapisco</t>
  </si>
  <si>
    <t>Parede em alvenaria de bloco cerâmico 10x20x20cm, h=2m, para proteção de fundo de gol (quadra poliesportiva), com pilares em concreto armado a cada 3m para travamento, inclusive chapisco</t>
  </si>
  <si>
    <t>Goivete nas dimensões 2x1 executado sobre alvenaria chapiscada e rebocada</t>
  </si>
  <si>
    <t>Forn e assent de telhas de liga de alumínio e zinco (galvalume), ondulada, esp. mínima 0.43mm, alt. mínima de onda 17mm, sobrep. lateral de uma onda e longit. 200mm c/ mínimo de 3 apoios, assent. c/ utiliz. de fitas anti-corrosiva</t>
  </si>
  <si>
    <t>Rede de proteção em nylon malha 10x10 cm para proteção de quadra de esportes</t>
  </si>
  <si>
    <t>Projetor marca de referência tecnowatt PL 400MA com lâmpada Vapor de Mercúrio 400W</t>
  </si>
  <si>
    <t>Pintura a base de epoxi, marcas de referência Suvinil, Coral ou Novacor, em faixas largura de 8cm para demarcação de quadra de esportes</t>
  </si>
  <si>
    <t>Recuperação de piso de quadra com demolição parcial do concreto e aplicação de granilite, inclusive regularização</t>
  </si>
  <si>
    <t>Alambrado com tela losangular de arame fio 12, malha 2" revestido em PVC com tubo de ferro galvanizado vertical de 21/2" e horizontal de 1", inclusive portão, pintados com esmalte sobre fundo anti corrosivo</t>
  </si>
  <si>
    <t>Estrut. metálica p/ quadra poliesp. coberta constituída por perfis formados a frio, aço estrutural ASTM A-570 G33 (terças) ASTM A-36 (demais perfis) c/ o sistema de trat. e pint conf descrito em notas da planilha</t>
  </si>
  <si>
    <t>SERVIÇOS COMPLEMENTARES INTERNOS</t>
  </si>
  <si>
    <t>QUADROS DE GIZ / AVISO</t>
  </si>
  <si>
    <t>Quadro de giz novo, completo, de fórmica tipo lousa escolar, inclusive pintura do requadro e porta giz com esmalte sintetico</t>
  </si>
  <si>
    <t>Quadro de avisos de fórmica lisa brilhante</t>
  </si>
  <si>
    <t>Quadro de giz novo, completo, de laminado melamínico verde escolar, inclusive requadro de madeira 2.5 x 5.0 cm e porta giz, com dimensões de 3.95 x 1.29 m</t>
  </si>
  <si>
    <t>Quadro mural de azulejo extra 15 x 15 cm e moldura de madeira de lei de 7.0 x 2.5 cm nas dimensões de 2.09 x 1.04 m</t>
  </si>
  <si>
    <t>Quadro branco para pincel em laminado melamínico brilhante, dim. 3.00 x 1.50 m, inclusive requadro de alumínio anodizado natural largura de 3cm</t>
  </si>
  <si>
    <t>ARMÁRIOS E PRATELEIRAS</t>
  </si>
  <si>
    <t>Prateleiras em granito cinza andorinha, esp. 2cm</t>
  </si>
  <si>
    <t>DIVERSOS INTERNOS</t>
  </si>
  <si>
    <t>Guarda corpo de tubo de ferro galvanizado, diâm. 3" e 2", h=0.8 m inclusive pintura a óleo ou esmalte</t>
  </si>
  <si>
    <t>Corrimão de tubo de ferro galvanizado diâmetro 3" com chumbadores a cada 1.50m, inclusive pintura a óleo ou esmalte</t>
  </si>
  <si>
    <t>Banco de concreto armado aparente Fck=15 MPa, com apoios de concreto, largura de 45cm, espessura de 7cm e altura de 45cm</t>
  </si>
  <si>
    <t>Alçapão de visita ao barrilete de chapa de madeira de lei medindo 60x60cm, inclusive dobradiça, marco, alizar e fechadura, emassamento e pintura</t>
  </si>
  <si>
    <t>Proteção para caixa de descarga em malha de ferro 3/4" fio 12, perfil "L" 1" e barra chata 3/4" x 1/8", conf. detalhe</t>
  </si>
  <si>
    <t>Corrimão em tubo de ferro galvanizado diam. 2" com chumbadores a cada 1.5m</t>
  </si>
  <si>
    <t>APOIO</t>
  </si>
  <si>
    <t>Locação de veículo tipo Gol 1.000 a gasolina ou equivalente, com até 1 (um) ano de uso, em bom estado de conservação com:</t>
  </si>
  <si>
    <t>(Gol 1.000 4P- gasolina - preço LABOR) Seguro total, manutenção, combustível, eventuais taxas e emolumentos, bem como eventual substituição do veículo (se necessário), sem motorista, utilização até 2.000 (dois mil) km/mês</t>
  </si>
  <si>
    <t>SERVIÇOS GERAIS</t>
  </si>
  <si>
    <t>MÃO DE OBRA - (MENSALISTAS - LEIS SOCIAIS = 5%)</t>
  </si>
  <si>
    <t>Estagiário 4 horas - UFES (Leis Sociais = 5%)</t>
  </si>
  <si>
    <t>ENCARGOS COMPLEMENTARES - EQUIPAMENTOS DE PROTEÇÃO INDIVIDUAL</t>
  </si>
  <si>
    <t>Capacete de obra</t>
  </si>
  <si>
    <t>Uniforme de obra (Calça e camisa)</t>
  </si>
  <si>
    <t>Veste de segurança</t>
  </si>
  <si>
    <t>Bota de segurança (par)</t>
  </si>
  <si>
    <t>Óculos de proteção</t>
  </si>
  <si>
    <t>Luva de raspa (par)</t>
  </si>
  <si>
    <t>Capa de chuva</t>
  </si>
  <si>
    <t>Máscara de ar</t>
  </si>
  <si>
    <t>Cinto de segurança</t>
  </si>
  <si>
    <t>ENCARGOS COMPLEMENTARES - FERRAMENTAS MANUAIS</t>
  </si>
  <si>
    <t>Picareta com cabo</t>
  </si>
  <si>
    <t>Pá de pedreiro com cabo</t>
  </si>
  <si>
    <t>Enxada com cabo</t>
  </si>
  <si>
    <t>Serrote 26"</t>
  </si>
  <si>
    <t>Martelo com cabo</t>
  </si>
  <si>
    <t>Nivel de pedreiro</t>
  </si>
  <si>
    <t>Alicate universal</t>
  </si>
  <si>
    <t>Marreta 5 Kg com cabo</t>
  </si>
  <si>
    <t>Chave de grifo 10"</t>
  </si>
  <si>
    <t>Jogo de chave de fenda</t>
  </si>
  <si>
    <t>Cavadeira de braço</t>
  </si>
  <si>
    <t>Serra Tico-tico</t>
  </si>
  <si>
    <t>Serra de disco (circular)</t>
  </si>
  <si>
    <t>Carrinho de mão</t>
  </si>
  <si>
    <t>MÃO DE OBRA (MENSALISTAS - COM DESONERAÇÃO - LEIS SOCIAIS=49,11%)</t>
  </si>
  <si>
    <t>Tecnico Segundo Grau -A-(Leis Sociais = 49,11%)</t>
  </si>
  <si>
    <t>Engenheiro Senior(Leis Sociais = 49,11%)</t>
  </si>
  <si>
    <t>Programador (Leis Sociais = 49,11%)</t>
  </si>
  <si>
    <t>Digitador - 6 Horas(Leis Sociais = 49,11%)</t>
  </si>
  <si>
    <t>Engenheiro Junior (Leis Sociais = 49,11%)</t>
  </si>
  <si>
    <t>Tecnico Segundo Grau -B (Leis Sociais = 49,11%)</t>
  </si>
  <si>
    <t>Tecnico Segundo Grau-C - (Leis Sociais = 49,11%)</t>
  </si>
  <si>
    <t>Gerente de Projeto (Leis Sociais = 49,11%)</t>
  </si>
  <si>
    <t>Analista de Sistemas (Leis Sociais = 49,11%)</t>
  </si>
  <si>
    <t>Analista de Desenvolvimento (Leis Sociais = 49,11%)</t>
  </si>
  <si>
    <t>Gerente Bd/Servidores/Redes (Leis Sociais = 49,11%)</t>
  </si>
  <si>
    <t>Designer Gráfico (Leis Sociais = 49,11%)</t>
  </si>
  <si>
    <t>Analista Sistemas/Suporte(Leis Sociais = 49,11%)</t>
  </si>
  <si>
    <t>Coordenador Tecnico Especialista(Leis Sociais = 49,11%)</t>
  </si>
  <si>
    <t>Cotador(Leis Sociais = 49,11%)</t>
  </si>
  <si>
    <t>Tecnico Nivel Superior (Leis Sociais = 49,11%)</t>
  </si>
  <si>
    <t>Engenheiro Pleno(Leis Sociais = 49,11%)</t>
  </si>
  <si>
    <t>Almoxarife(Leis Sociais = 49,11%)</t>
  </si>
  <si>
    <t>Mestre Obras Senior (Leis Sociais = 49,11%)</t>
  </si>
  <si>
    <t>Vigia (Leis Sociais = 49,11%)</t>
  </si>
  <si>
    <t>Encarregado de Turma (Leis Sociais = 49,11%)</t>
  </si>
  <si>
    <t>MÃO DE OBRA (MENSALISTAS - SEM DESONERAÇÃO - LEIS SOCIAIS=72,68%)</t>
  </si>
  <si>
    <t>Tecnico Segundo Grau -A-(Leis Sociais = 72,68%)</t>
  </si>
  <si>
    <t>Engenheiro Senior (Leis Sociais = 72,68%)</t>
  </si>
  <si>
    <t>Programador (Leis Sociais = 72,68%)</t>
  </si>
  <si>
    <t>Digitador - 6 Horas (Leis Sociais = 72,68%)</t>
  </si>
  <si>
    <t>Engenheiro Junior (Leis Sociais = 72,68%)</t>
  </si>
  <si>
    <t>Tecnico Segundo Grau -B (Leis Sociais = 72,68%)</t>
  </si>
  <si>
    <t>Tecnico Segundo Grau-C - (Leis Sociais = 72,68%)</t>
  </si>
  <si>
    <t>Gerente de Projeto (Leis Sociais = 72,68%)</t>
  </si>
  <si>
    <t>Analista de Sistemas (Leis Sociais = 72,68%)</t>
  </si>
  <si>
    <t>Analista de Desenvolvimento (Leis Sociais = 72,68%)</t>
  </si>
  <si>
    <t>Gerente Bd/Servidores/Redes (Leis Sociais = 72,68%)</t>
  </si>
  <si>
    <t>Designer Gráfico (Leis Sociais = 72,68%)</t>
  </si>
  <si>
    <t>Analista Sistemas/Suporte (Leis Sociais = 72,68%)</t>
  </si>
  <si>
    <t>Coordenador Tecnico Especialista (Leis Sociais = 72,68%)</t>
  </si>
  <si>
    <t>Cotador (Leis Sociais = 72,68%)</t>
  </si>
  <si>
    <t>Tecnico Nivel Superior (Leis Sociais = 72,68%)</t>
  </si>
  <si>
    <t>Engenheiro Pleno (Leis Sociais = 72,68%)</t>
  </si>
  <si>
    <t>Almoxarife (Leis Sociais = 72,68%)</t>
  </si>
  <si>
    <t>Mestre Obras Senior (Leis Sociais = 72,68%)</t>
  </si>
  <si>
    <t>Vigia (Leis Sociais = 72,68%)</t>
  </si>
  <si>
    <t>Aux Almoxarife (Leis Sociais = 72,68%)</t>
  </si>
  <si>
    <t>Encarregado de Turma (Leis Sociais = 72,68%)</t>
  </si>
  <si>
    <t>CPU-05</t>
  </si>
  <si>
    <t>LOCAL COM DMT ATÉ 3,0 KM (Caminhão basculante)</t>
  </si>
  <si>
    <t>LOCAL COM DMT DE 10,1 A 15,0 KM (Caminhão basculante)</t>
  </si>
  <si>
    <t>LOCAL COM DMT DE 3,1 A 5,0 KM (Caminhão basculante)</t>
  </si>
  <si>
    <t>LOCAL COM DMT DE 5,1 A 10,0 KM (Caminhão basculante)</t>
  </si>
  <si>
    <t>Transporte de materiais para DMT acima de 15 KM (Caminhão basculante)</t>
  </si>
  <si>
    <t>Transporte Local de Materiais (TR-101-01) (Vias urbanas - Caminhão basculante)</t>
  </si>
  <si>
    <t>TR-201-00 (Comercial - Caminhão basculante)</t>
  </si>
  <si>
    <t>TR-202-00 (Comercial - Caminhão basculante)</t>
  </si>
  <si>
    <t>TR-202-01 (Comercial - Caminhão basculante)</t>
  </si>
  <si>
    <t>TR-203-00 (Comercial - Caminhão carroceria)</t>
  </si>
  <si>
    <t>TR-203-01 (Comercial - Caminhão carroceria)</t>
  </si>
  <si>
    <t>TR-204-00 (Comercial - Carreta prancha)</t>
  </si>
  <si>
    <t>TR-204-01 (Comercial - Carreta com Prancha)</t>
  </si>
  <si>
    <t>TR-301-00 (Massa Asfáltica)</t>
  </si>
  <si>
    <t>0,928XP + 1,026XR + 1,628</t>
  </si>
  <si>
    <t>0,640XP + 0,678XR + 1,440</t>
  </si>
  <si>
    <t>0,832XP + 0,936XR + 1,560</t>
  </si>
  <si>
    <t>0,719XP + 0,799XR + 1,498</t>
  </si>
  <si>
    <t>0,247XP + 0,262XR + 9,470</t>
  </si>
  <si>
    <t>1,123XP + 1,497XR + 1,872</t>
  </si>
  <si>
    <t>0,719XP + 0,749XR + 2,997</t>
  </si>
  <si>
    <t>0,719XP + 0,749XR</t>
  </si>
  <si>
    <t>0,716XP + 0,745XR</t>
  </si>
  <si>
    <t>1,189XP + 1,239XR</t>
  </si>
  <si>
    <t>1,082XP + 1,123XR + 8,324</t>
  </si>
  <si>
    <t>Cód. Padrão</t>
  </si>
  <si>
    <t>Descrição do equipamento</t>
  </si>
  <si>
    <t>CT</t>
  </si>
  <si>
    <t>Hora prod.</t>
  </si>
  <si>
    <t>Hora improd.</t>
  </si>
  <si>
    <t>Potência</t>
  </si>
  <si>
    <t>Combustível</t>
  </si>
  <si>
    <t>Acabadora de asfalto AF 5000, esteira, CIBER ou equivalente</t>
  </si>
  <si>
    <t>ÓLEO DIESEL</t>
  </si>
  <si>
    <t>Acabadora de superficie de concreto, rotativa PT 36" B c/ motor de 9 hp, Petrotec ou equivalente</t>
  </si>
  <si>
    <t>Aplicador de material termoplástico por extrusão, marca de referência Elgimaq ou equivalente</t>
  </si>
  <si>
    <t>Automóvel - VW  Gol (flex), 1.6 Total Flex 4 P ou equivalente</t>
  </si>
  <si>
    <t>GASOLINA</t>
  </si>
  <si>
    <t>Automóvel Utilitário - GM/S 10 cabine dupla, ou equivalente</t>
  </si>
  <si>
    <t>Automóvel Utilitário - VW/ Kombi  (flex)</t>
  </si>
  <si>
    <t>Barco de aluminio compr. 4,20 metros motor 15HP</t>
  </si>
  <si>
    <t>Bate-estaca (martelo 2.500  kg)</t>
  </si>
  <si>
    <t>Betoneira 600 l com carregador (elétrica)</t>
  </si>
  <si>
    <t>ENERGIA</t>
  </si>
  <si>
    <t>Bomba d'água 3,0 CV</t>
  </si>
  <si>
    <t>Bomba de concreto BSF 1406 D (diesel)  60m3/h</t>
  </si>
  <si>
    <t>Bomba hidraulica tipo MT 200</t>
  </si>
  <si>
    <t>Bomba triplex MT-100, motor diesel de 12CV, 122 l/min, 250rpm, Maquessonda ou equivalente</t>
  </si>
  <si>
    <t>Calandra para chapas de aço até 25mm - 22KW</t>
  </si>
  <si>
    <t>Caminhão basculante L 2324/41 PBT=22,0t (TRUCK 15,0t)</t>
  </si>
  <si>
    <t>Caminhão basculante L 2324/51 PBT - 22,0 t</t>
  </si>
  <si>
    <t>Caminhão basculante 1315C PBT=12,9t (TOCO 8,0t)</t>
  </si>
  <si>
    <t>Caminhão basculante 1518/48C PBT=19,0t (TRUCK 12,0t)</t>
  </si>
  <si>
    <t>Caminhão carroceria L 1319 PBT=13,9t (TOCO 8,0t)</t>
  </si>
  <si>
    <t>Caminhão carroceria 1518/48 PBT=19,0t (TRUCK 15,0t)</t>
  </si>
  <si>
    <t>Caminhão carroceria 815/37 PBT=8,3t (TOCO 4,0t)</t>
  </si>
  <si>
    <t>Caminhao para hidrossemeadura L 1319 - (6.000 L)</t>
  </si>
  <si>
    <t>Caminhão tanque L 1319/48 PBT=12,9t (6.000L)</t>
  </si>
  <si>
    <t>Carregadeira de rodas ref. Caterpillar modelo 924H (1,9 m3) ( cab + ar ) ou equivalente</t>
  </si>
  <si>
    <t>Carregadeira de rodas ref. Caterpillar modelo 950H (3,10 m3) ( cab + ar ) ou equivalente</t>
  </si>
  <si>
    <t>Carreta com prancha 2040 45,0 t</t>
  </si>
  <si>
    <t>Compactador manual LF-100 gasol marca de referência Honda asfal 500mm ou equivalente</t>
  </si>
  <si>
    <t>Compressor de ar  XA 187/400 PCM, ATLAS ou equivalente</t>
  </si>
  <si>
    <t>Compressor de ar  XA 360/763 pcm (ATLAS) ou equivalente</t>
  </si>
  <si>
    <t>Conjunto acoplado para manômetro para bomba injetora manual Putzmeister ou equivalente</t>
  </si>
  <si>
    <t>Conjunto de campânula para fundação a ar comprimido</t>
  </si>
  <si>
    <t>Conjunto de manômetro O-100 bar, para bomba injetora manual Putzmeister ou similar.</t>
  </si>
  <si>
    <t>Conjunto moto bomba diam. 4"</t>
  </si>
  <si>
    <t>Conjunto móvel de britagem (produção de 80 a 100m3/h)</t>
  </si>
  <si>
    <t>Demarcador de faixas a gasolina referência Elgimaq EGM CAF 800 L ou equivalente</t>
  </si>
  <si>
    <t>Distribuidor de agregado DA 3660 D, CMV ou equivalente</t>
  </si>
  <si>
    <t>Equipamento espargidor de asfalto 1315C DA-6C 6.500L (CONSMAQ) ou equivalente</t>
  </si>
  <si>
    <t>Equipamento lama asfáltica LA-6, CONSMAQ ou equivalente, montado em caminhão</t>
  </si>
  <si>
    <t>Equipamento Vácuo SEWER JET e  combinado de jato d'água à alta pressão ou equivalente</t>
  </si>
  <si>
    <t>Escavadeira EC 240 VOLVO ou equivalente</t>
  </si>
  <si>
    <t>Escavadeira hidráulica sobre esteiras mod. C X 220 (22t), Case ou equivalente</t>
  </si>
  <si>
    <t>Esmerilhadeira Angular 7" marca de referência BOSCH - 1755 ou equivalente</t>
  </si>
  <si>
    <t>Fresadora de pav. asfalt. W 1000 ou equivalente</t>
  </si>
  <si>
    <t>Furadeira elétrica de bancada</t>
  </si>
  <si>
    <t>Furadeira elétrica de impacto BOSCH 1184 ou equivalente</t>
  </si>
  <si>
    <t>Grade de disco GA-24x24 (TATU) ou equivalente</t>
  </si>
  <si>
    <t>Grupo Gerador - 25,0 / 18,0 kVA (20kW) ou equivalente</t>
  </si>
  <si>
    <t>Grupo gerador GEHM 200/187 kva  (HEIMER) ou equivalente</t>
  </si>
  <si>
    <t>Grupo Gerador Stemac ou equivalente, montado em contêiner , 500 KVa</t>
  </si>
  <si>
    <t>Grupo gerador 114/109 kva (STEMAC) ou equivalente</t>
  </si>
  <si>
    <t>Grupo gerador 2,5 a 3,0 kva a gasolina</t>
  </si>
  <si>
    <t>Grupo gerador 40/35 kva (STEMAC) ou equivalente</t>
  </si>
  <si>
    <t>Guilhotina para corte em chapa de aço até 2mm</t>
  </si>
  <si>
    <t>Guindaste de esteira para 40.0t (KOEHRING BANTAM) ou equivalente</t>
  </si>
  <si>
    <t>Guindaste 97 T (PBT) sobre esteira com lança de 15m</t>
  </si>
  <si>
    <t>Guindauto 6t, Madal-Palfinger ou equivalente</t>
  </si>
  <si>
    <t>Macaco Freyssinet modelo K101 ou similar, 7 cordoalhas de 1/2" ou equivalente</t>
  </si>
  <si>
    <t>Macaco hidraúlico p/ protensao (12 cordoalhas)</t>
  </si>
  <si>
    <t>Máquina de cortar ferro</t>
  </si>
  <si>
    <t>Máquina de hidrojateamento</t>
  </si>
  <si>
    <t>Máquina de jateamento de areia</t>
  </si>
  <si>
    <t>Máquina de solda 425 A, pot=33A</t>
  </si>
  <si>
    <t>Máquina injetora de nata de cimento</t>
  </si>
  <si>
    <t>Máquina para fio diamantado, Guidoni, modelo TSY, 15 cv/11kw, ou equivalente</t>
  </si>
  <si>
    <t>Martelete man. e mec. RH 658  110 pcm/24kg (ATLAS) ou equivalente</t>
  </si>
  <si>
    <t>Moto Escavo carregador ref. Caterpillar modelo 621G ou equivalente</t>
  </si>
  <si>
    <t>Moto serra 15" (gas.)</t>
  </si>
  <si>
    <t>Motoniveladora Caterpillar modelo 120K ( cab + ar + ríper) ou equivalente</t>
  </si>
  <si>
    <t>Multi distribuidor de agregados referência MDR 9 Romanelli ou equivalente</t>
  </si>
  <si>
    <t>Perfuratriz de 22,4 kg de peso para uso subterrâneo</t>
  </si>
  <si>
    <t>Perfuratriz Mach 16 montada em esteira auto propulsora, incl. conj. de haste ou equivalente</t>
  </si>
  <si>
    <t>Recicladora ref. Caterpillar modelo RM500 ou equivalente</t>
  </si>
  <si>
    <t>Retroescavadeira MF 86 TM (MASSEY FERGUSSON) ou equivalente</t>
  </si>
  <si>
    <t>Roçadeira deslocavel adaptavel ao trator agrícola</t>
  </si>
  <si>
    <t>Roçadeira mecânica costal, Stihl - F 220 ou equivalente</t>
  </si>
  <si>
    <t>Rolo AP de pneus AP-26 (8,9t) (MULLER) ou equivalente</t>
  </si>
  <si>
    <t>Rolo AP liso de aço CA 2505 STD Dynapac ou equivalente</t>
  </si>
  <si>
    <t>Rolo AP liso de aço RT-82H (6,5t) (MULLER) ou equivalente</t>
  </si>
  <si>
    <t>Rolo AP liso de aço TH-10 (6,3t) (TEMA TERRA) ou equivalente</t>
  </si>
  <si>
    <t>Rolo AP vib. liso de aço CA-15  STD (DYNAPAC) ou equivalente</t>
  </si>
  <si>
    <t>Rolo AP vib. liso de aço VAP-70 L (MULLER) ou equivalente</t>
  </si>
  <si>
    <t>Rolo AP vib. patas 100 mm CA-25P (DYNAPAC) ou equivalente</t>
  </si>
  <si>
    <t>Rolo AP vib. patas 128 mm CA-15P (DYNAPAC) ou equivalente</t>
  </si>
  <si>
    <t>Rolo compactador de pneus CP 224, Dynapac ou equivalente</t>
  </si>
  <si>
    <t>Serra circular manual</t>
  </si>
  <si>
    <t>Serra circular (WEG) ou equivalente</t>
  </si>
  <si>
    <t>Serra de juntas para concreto, Clipper, mod. C-844 ou equivalente</t>
  </si>
  <si>
    <t>Sonda rotativa Mach 850, com motor a diesel de 30HP, Maquesonda ou equivalente</t>
  </si>
  <si>
    <t>Sonda rotativa tipo Mach 700 ou equivalente</t>
  </si>
  <si>
    <t>Talha de 4 toneladas, elétrica ref. Tirfor ou equivalente,</t>
  </si>
  <si>
    <t>Tanque estacionário 20.000 L</t>
  </si>
  <si>
    <t>Tanque estacionário 30.000 L</t>
  </si>
  <si>
    <t>Tanque pre-aquecedor 30.000L (s/óleo)</t>
  </si>
  <si>
    <t>Trator agrícola MF 297/4 -4 X 4 (MASSEY FERGUSSON) ou equivalente</t>
  </si>
  <si>
    <t>Trator de esteiras c/ placa emp. D-8R (CAT) ou equivalente</t>
  </si>
  <si>
    <t>Trator de esteiras ref. Caterpillar cm lâmina modelo D5K ou equivalente</t>
  </si>
  <si>
    <t>Trator de esteiras ref. Caterpillar cm lâmina modelo D6N ou equivalente</t>
  </si>
  <si>
    <t>Trator de esteiras ref. Caterpillar cm lâmina modelo D6T ou equivalente</t>
  </si>
  <si>
    <t>Trator de esteiras ref. Caterpillar com lâmina  modelo D8T, sem ríper ou equivalente</t>
  </si>
  <si>
    <t>Trator de esteiras ref. Caterpillar com lâmina e ripper modelo D8T ou equivalente</t>
  </si>
  <si>
    <t>Usina de asfalto UA-2  60/80 t/h - CBUQ (CIBER) ou equivalente</t>
  </si>
  <si>
    <t>Usina de asfalto 33-E 40/60 t/h - PMF (ALMEIDA) ou equivalente</t>
  </si>
  <si>
    <t>Usina de solos USC-2 dos. triplo 100/200t (CIBER) ou equivalente</t>
  </si>
  <si>
    <t>Vassoura mecânica VM-2440 (CMV) ou equivalente</t>
  </si>
  <si>
    <t>Vibrador de imersao AA67 c/ mangote, marca de referência ATLAS COPCO ou equivalente</t>
  </si>
  <si>
    <t>Descrição da mão de obra</t>
  </si>
  <si>
    <t>Unidade</t>
  </si>
  <si>
    <t>Valor com encargos</t>
  </si>
  <si>
    <t>Ajudante de carpinteiro</t>
  </si>
  <si>
    <t>Ajudante de carpinteiro de O.A.C.</t>
  </si>
  <si>
    <t>Ajudante de eletricista</t>
  </si>
  <si>
    <t>Ajudante de máquina</t>
  </si>
  <si>
    <t>Ajudante de pedreiro O.A.C.</t>
  </si>
  <si>
    <t>Ajudante de pedreiro O.A.E.</t>
  </si>
  <si>
    <t>Almoxarife</t>
  </si>
  <si>
    <t>Apontador</t>
  </si>
  <si>
    <t>Armador</t>
  </si>
  <si>
    <t>Auxiliar de almoxarife</t>
  </si>
  <si>
    <t>Auxiliar de serviços gerais</t>
  </si>
  <si>
    <t>Blaster</t>
  </si>
  <si>
    <t>Cabo de fogo</t>
  </si>
  <si>
    <t>Calceteiro</t>
  </si>
  <si>
    <t>Capataz de ar comprimido</t>
  </si>
  <si>
    <t>Carpinteiro de O.A.C.</t>
  </si>
  <si>
    <t>Carpinteiro de O.A.E.</t>
  </si>
  <si>
    <t>Cavouqueiro</t>
  </si>
  <si>
    <t>Compressorista</t>
  </si>
  <si>
    <t>Eletricista</t>
  </si>
  <si>
    <t>Encarregado de britador</t>
  </si>
  <si>
    <t>Encarregado de escritório</t>
  </si>
  <si>
    <t>Encarregado de fundação</t>
  </si>
  <si>
    <t>Encarregado de O.A.C.</t>
  </si>
  <si>
    <t>Encarregado de pavimentação</t>
  </si>
  <si>
    <t>Encarregado de pesagem</t>
  </si>
  <si>
    <t>Encarregado de pista</t>
  </si>
  <si>
    <t>Encarregado de protensao</t>
  </si>
  <si>
    <t>Encarregado de terraplenagem</t>
  </si>
  <si>
    <t>Encarregado de usina</t>
  </si>
  <si>
    <t>Encarregado Geral</t>
  </si>
  <si>
    <t>Encarregado O.A.E.</t>
  </si>
  <si>
    <t>Escavadeirista</t>
  </si>
  <si>
    <t>Feitor</t>
  </si>
  <si>
    <t>Greidista</t>
  </si>
  <si>
    <t>Laboratorista de Usina</t>
  </si>
  <si>
    <t>Marroeiro</t>
  </si>
  <si>
    <t>Marteleteiro</t>
  </si>
  <si>
    <t>Meio Oficial</t>
  </si>
  <si>
    <t>Montador</t>
  </si>
  <si>
    <t>Motorista</t>
  </si>
  <si>
    <t>Oficial</t>
  </si>
  <si>
    <t>Operador de bate-estacas</t>
  </si>
  <si>
    <t>Operador de betoneira</t>
  </si>
  <si>
    <t>Operador de campânula p/ tubulaçao</t>
  </si>
  <si>
    <t>Operador de máquina</t>
  </si>
  <si>
    <t>Operador de protensão</t>
  </si>
  <si>
    <t>Operador de roçadeira</t>
  </si>
  <si>
    <t>Operador de usina</t>
  </si>
  <si>
    <t>Operário braçal</t>
  </si>
  <si>
    <t>Patrolista</t>
  </si>
  <si>
    <t>Pedreiro de O.A.C.</t>
  </si>
  <si>
    <t>Pedreiro de O.A.E.</t>
  </si>
  <si>
    <t>Pintor</t>
  </si>
  <si>
    <t>Poceiro</t>
  </si>
  <si>
    <t>Rasteleiro</t>
  </si>
  <si>
    <t>Serralheiro</t>
  </si>
  <si>
    <t>Servente de usina</t>
  </si>
  <si>
    <t>Sinaleiro</t>
  </si>
  <si>
    <t>Soldador</t>
  </si>
  <si>
    <t>Sondador</t>
  </si>
  <si>
    <t>Supervisor Técnico de Montagem</t>
  </si>
  <si>
    <t>Trabalhador sob ar comprimido</t>
  </si>
  <si>
    <t>Tratorista</t>
  </si>
  <si>
    <t>Vigia</t>
  </si>
  <si>
    <t>Advogado</t>
  </si>
  <si>
    <t>Mes</t>
  </si>
  <si>
    <t>Analista de sistemas (júnior)</t>
  </si>
  <si>
    <t>Analista de sistemas (sênior)</t>
  </si>
  <si>
    <t>Arqueólogo (Pleno)</t>
  </si>
  <si>
    <t>Assistente Social (Pleno)</t>
  </si>
  <si>
    <t>Auxiliar de administraçao</t>
  </si>
  <si>
    <t>Auxiliar de engenharia</t>
  </si>
  <si>
    <t>Auxiliar de escritório</t>
  </si>
  <si>
    <t>Auxiliar de laboratório</t>
  </si>
  <si>
    <t>Auxiliar de Serviços Gerais</t>
  </si>
  <si>
    <t>Auxiliar de topografia</t>
  </si>
  <si>
    <t>Auxiliar técnico</t>
  </si>
  <si>
    <t>Biólogo (Pleno)</t>
  </si>
  <si>
    <t>Contador de nível superior</t>
  </si>
  <si>
    <t>Desenhista</t>
  </si>
  <si>
    <t>Desenhista projetista</t>
  </si>
  <si>
    <t>Digitador</t>
  </si>
  <si>
    <t>Economista</t>
  </si>
  <si>
    <t>Engenheiro auxiliar</t>
  </si>
  <si>
    <t>Engenheiro coordenador</t>
  </si>
  <si>
    <t>Engenheiro junior</t>
  </si>
  <si>
    <t>Engenheiro pleno</t>
  </si>
  <si>
    <t>Engenheiro sênior</t>
  </si>
  <si>
    <t>Especialista Ambiental (Coordenador de Estudos)</t>
  </si>
  <si>
    <t>Especialista em meio ambiente</t>
  </si>
  <si>
    <t>Historiador (Pleno)</t>
  </si>
  <si>
    <t>Laboratorista</t>
  </si>
  <si>
    <t>Laboratorista auxiliar</t>
  </si>
  <si>
    <t>Laboratorista chefe</t>
  </si>
  <si>
    <t>Nivelador</t>
  </si>
  <si>
    <t>Pedagogo (Pleno)</t>
  </si>
  <si>
    <t>Secretária</t>
  </si>
  <si>
    <t>Servente consultoria</t>
  </si>
  <si>
    <t>Técnico de campo</t>
  </si>
  <si>
    <t>Técnico de estradas I</t>
  </si>
  <si>
    <t>Técnico de Estradas II</t>
  </si>
  <si>
    <t>Técnico de Estradas III</t>
  </si>
  <si>
    <t>Técnico de nível médio</t>
  </si>
  <si>
    <t>Técnico de Segurança</t>
  </si>
  <si>
    <t>Técnico em meio ambiente</t>
  </si>
  <si>
    <t>Técnico Especial</t>
  </si>
  <si>
    <t>Topógrafo</t>
  </si>
  <si>
    <t>Topógrafo auxiliar (nivelador)</t>
  </si>
  <si>
    <t>Topógrafo chefe</t>
  </si>
  <si>
    <t>Veterinário</t>
  </si>
  <si>
    <r>
      <t>K</t>
    </r>
    <r>
      <rPr>
        <b/>
        <vertAlign val="subscript"/>
        <sz val="8"/>
        <color theme="1"/>
        <rFont val="Calibri"/>
        <family val="2"/>
        <scheme val="minor"/>
      </rPr>
      <t>XP</t>
    </r>
  </si>
  <si>
    <r>
      <t>K</t>
    </r>
    <r>
      <rPr>
        <b/>
        <vertAlign val="subscript"/>
        <sz val="8"/>
        <color theme="1"/>
        <rFont val="Calibri"/>
        <family val="2"/>
        <scheme val="minor"/>
      </rPr>
      <t>XR</t>
    </r>
  </si>
  <si>
    <t>Descrição do serviço</t>
  </si>
  <si>
    <t>Preço unitário</t>
  </si>
  <si>
    <t>Capina manual, inclusive limpeza</t>
  </si>
  <si>
    <t>Carga de escoria de aciaria de vagão ferroviário supervisionado</t>
  </si>
  <si>
    <t>Carga de material de 1ª categoria</t>
  </si>
  <si>
    <t>Carga de material de 2ª categoria (solo, areia, brita, excl. rocha escavada)</t>
  </si>
  <si>
    <t>Carga de material de 3ª categoria (rocha)</t>
  </si>
  <si>
    <t>Compactação de aterros em rocha</t>
  </si>
  <si>
    <t>Compactação de aterros 100% P.I.</t>
  </si>
  <si>
    <t>Compactação de aterros 100% PN</t>
  </si>
  <si>
    <t>Decapagem de pedreira, 1ª categoria, com escavadeira</t>
  </si>
  <si>
    <t>Decapagem de pedreira, 1ª categoria, com trator de esteiras</t>
  </si>
  <si>
    <t>Demolição de material de 3ª categoria com fio diamantado</t>
  </si>
  <si>
    <t>Demolição de rocha a frio, até altura de 3,0m, com argamassa expansiva, inclusive remoção
com escavadeira</t>
  </si>
  <si>
    <t>Demolição de rocha a frio até 3 metros com utilização de argamassa expansiva, inclusive
remoção com trator de esteiras</t>
  </si>
  <si>
    <t>Desmonte de rocha</t>
  </si>
  <si>
    <t>Destocamento de árvores com diâmetro  &gt; 30 cm, com trator de esteira</t>
  </si>
  <si>
    <t>Destocamento de árvores com diâmetro de 15 a 30 cm, com trator de esteira</t>
  </si>
  <si>
    <t>Escalonamento de taludes com escavadeira</t>
  </si>
  <si>
    <t>Escalonamento de taludes, com trator de esteiras</t>
  </si>
  <si>
    <t>Escavação, carga e transporte de material de 1ª cat. até 200 m com moto-escavo-
transportador</t>
  </si>
  <si>
    <t>Escavação, carga e transporte de material de 1ª cat. 1000 a 1200 m com moto-escavo- transportador</t>
  </si>
  <si>
    <t>Escavação, carga e transporte de material de 1ª cat. 200 a 400 m com moto-escavo-
transportador</t>
  </si>
  <si>
    <t>Escavação, carga e transporte de material de 1ª cat. 400 a 600 m com moto-escavo-
transportador</t>
  </si>
  <si>
    <t>Escavação, carga e transporte de material de 1ª cat. 600 a 800 m com moto-escavo-
transportador</t>
  </si>
  <si>
    <t>Escavação, carga e transporte de material de 1ª cat. 800 a 1000 m com moto-escavo-
transportador</t>
  </si>
  <si>
    <t>Escavação, carga e transporte de material de 2ª cat. até 200 m com moto-escavo-
transportador</t>
  </si>
  <si>
    <t>Escavação, carga e transporte de material de 2ª cat. 1000 a 1200 m com moto-escavo-
transportador</t>
  </si>
  <si>
    <t>Escavação, carga e transporte de material de 2ª cat. 200 a 400 m com moto-escavo-
transportador</t>
  </si>
  <si>
    <t>Escavação, carga e transporte de material de 2ª cat. 400 a 600 m com moto-escavo-
transportador</t>
  </si>
  <si>
    <t>Escavação, carga e transporte de material de 2ª cat. 600 a 800 m com moto-escavo-
transportador</t>
  </si>
  <si>
    <t>Escavação, carga e transporte de material de 2ª cat. 800 a 1000 m com moto-escavo-
transportador</t>
  </si>
  <si>
    <t>Escavação e carga de material de barreira (remoção)</t>
  </si>
  <si>
    <t>Escavação e carga de material de 1ª categoria com escavadeira</t>
  </si>
  <si>
    <t>Escavação e carga de material de 1ª categoria, com trator de esteira e pá carregadeira</t>
  </si>
  <si>
    <t>Escavação e carga de material de 2ª categoria com escavadeira</t>
  </si>
  <si>
    <t>Escavação e carga de material de 2ª categoria, com trator de esteira e pá carregadeira</t>
  </si>
  <si>
    <t>Escavação e carga de material de 3ª categoria (fogo controlado)</t>
  </si>
  <si>
    <t>Escavação e carga de material de 3ª categoria (H bancada &gt;1,0 m)</t>
  </si>
  <si>
    <t>Espalhamento / regularização / compactação de material em bota-fora</t>
  </si>
  <si>
    <t>Espalhamento de material de 1ª categoria com motoniveladora</t>
  </si>
  <si>
    <t>Espalhamento de material de 1ª categoria com trator de esteiras</t>
  </si>
  <si>
    <t>Forro de regularização sobre plataforma de enrocamento para tráfego de caminhões, inclusive
fornecimento do pó de pedra e da pedra demão</t>
  </si>
  <si>
    <t>Fragmentação de rocha (fogacheamento)</t>
  </si>
  <si>
    <t>Limpeza de acostamento</t>
  </si>
  <si>
    <t>Limpeza, desmatamento e destocamento de árvores com diâmetro até 15 cm, com trator de
esteira</t>
  </si>
  <si>
    <t>Limpeza, desmatamento e destocamento de jazida com remoçao 15 cm solo orgânico</t>
  </si>
  <si>
    <t>Limpeza e desmatamento em área alagada (pântano) com ferramentas manuais, inclusive
moto serra</t>
  </si>
  <si>
    <t>Limpeza em superfície de concreto com jateamento d'água sob pressão</t>
  </si>
  <si>
    <t>Pré-fissuramento de taludes de rocha</t>
  </si>
  <si>
    <t>Remoção de solos moles, incluindo carregamento mecânico com escavadeira hidráulica</t>
  </si>
  <si>
    <t>Roçada manual com roçadeira costal, ferramentas manuais, inclusive limpeza e remoção com
retroescavadeira</t>
  </si>
  <si>
    <t>Roçada manual com roçadeira costal, ferramentas manuais, inclusive limpeza manual</t>
  </si>
  <si>
    <t>Roçada mecânica</t>
  </si>
  <si>
    <t>*O valor correspondente ao transporte será calculado por ocasião do orçamento, quando serão informadas as distâncias.</t>
  </si>
  <si>
    <t>Transporte horizontal com trator de lâmina de material de 1ª cat. DMTaté 50m</t>
  </si>
  <si>
    <t>Grupo de serviço: PAVIMENTAÇÃO</t>
  </si>
  <si>
    <t>Base com mistura de argila, areia e escória de aciaria, 30%,30%,40%, inclusive fornecim. transp.areia e escória, exclusive fornecim. transp. da argila</t>
  </si>
  <si>
    <t>Base com mistura de argila, areia e escória de aciaria, 50%,20%,30%, inclusive fornecim.e transp. areia e escória, exclusive fornecim. e transp.argila</t>
  </si>
  <si>
    <t>Base com mistura de argila 30%, pó de pedra 30% e brita 40%, inclusive fornecimento e
transporte do pó de pedra e da brita</t>
  </si>
  <si>
    <t>Base com mistura de argila 70% e escória de aciaria 30%, inclusive fornecim. e transporte da
escória, exclusive fornecimento e transporte da argila</t>
  </si>
  <si>
    <t>Base com mistura de Saibro, Argila e Brita, 45%, 15% e 40%, exclusive transporte</t>
  </si>
  <si>
    <t>Base com mistura de solo 80% e areia 20%, inclusive transporte da areia</t>
  </si>
  <si>
    <t>Base de brita graduada, inclusive fornecimento e transporte da brita</t>
  </si>
  <si>
    <t>Base de brita graduada, inclusive fornecimento, exclusive transporte da brita</t>
  </si>
  <si>
    <t>Base de brita 1, inclusive fornecimento, exclusive transporte da brita</t>
  </si>
  <si>
    <t>Base de escória de aciaria, inclusive fornecimento e transporte da escória</t>
  </si>
  <si>
    <t>Base de escória/argila na proporção 80:20, inclusive aquisição e transporte da escória, exclusive argila</t>
  </si>
  <si>
    <t>Base de escória/solo na proporção 75:25, inclusive fornecimento da escória, exceto
fornecimento do solo e transporte do solo e escória</t>
  </si>
  <si>
    <t>Base de solo brita, 20% em peso, inclusive fornecim. da brita, exclusive transporte da brita e
do solo (100% P.IM)</t>
  </si>
  <si>
    <t>Base de solo brita, 40% em peso, inclusive fornecimento, exclusive transporte da brita</t>
  </si>
  <si>
    <t>Base de solo brita, 50% em peso, inclusive fornecimento, exclusive transporte da brita</t>
  </si>
  <si>
    <t>Base de solo brita, 70% em peso, inclusive fornecimento, exclusive transporte da brita</t>
  </si>
  <si>
    <t>Base de solo brita, 80% em peso, inclusive fornecimento e transporte da brita</t>
  </si>
  <si>
    <t>Base estabilizada granulométricamente. com mistura de escória de aciaria 80% e argila exceto
fornecimento da argila e transporte da argila e escória</t>
  </si>
  <si>
    <t>Base solo brita, 20% em peso, inclusive fornecimento e transporte da brita</t>
  </si>
  <si>
    <t>Base solo brita, 30% em peso, inclusive fornecimento e  transporte da brita</t>
  </si>
  <si>
    <t>Base solo brita, 50% em peso, inclusive fornecimento e transporte da brita</t>
  </si>
  <si>
    <t>Base solo brita, 70% em peso, inclusive fornecimento e transporte da brita</t>
  </si>
  <si>
    <t>Base solo brita, 80% em peso, inclusive fornecimento, exclusive transporte da brita</t>
  </si>
  <si>
    <t>Capa selante (emulsão e areia) exclusive fornecimento e transporte comercial da emulsão,
inclusive transporte da areia</t>
  </si>
  <si>
    <t>Capa selante (emulsão e areia) inclusive fornecimento e transporte comercial da emulsão</t>
  </si>
  <si>
    <t>CBUQ (camada pronta - binder) exclusive fornecimento e transportes do CAP e massa,
inclusive fornecimento e transporte da brita e pó de pedra</t>
  </si>
  <si>
    <t>CBUQ (camada pronta - binder) inclusive fornecimento e transporte comercial do CAP,
exclusive transporte da massa</t>
  </si>
  <si>
    <t>CBUQ (camada pronta - capa) exclusive fornecimento e transportes do CAP e massa</t>
  </si>
  <si>
    <t>CBUQ (camada pronta - capa) inclusive fornecimento e transporte comercial do CAP, exclusive transporte da massa</t>
  </si>
  <si>
    <t>CBUQ (camada pronta Faixa "B" para revestimento) exclusive fornecimento do CAP e transp.
de todos os materiais</t>
  </si>
  <si>
    <t>CBUQ (camada pronta-faixa "C") , exclusive fornecimento do CAP e transporte de todos os
materiais (traço padrão areia e brita)</t>
  </si>
  <si>
    <t>CBUQ (camada pronta-faixa"C") exclusive fornecimento do CAP e transporte de todos os
materiais</t>
  </si>
  <si>
    <t>CBUQ (massa asfáltica) exclusive fornecimento e transporte comercial do CAP, (Usinagem)</t>
  </si>
  <si>
    <t>CBUQ (massa asfáltica) inclusive fornecimento e transporte comercial do CAP (Usinagem)</t>
  </si>
  <si>
    <t>CBUQ (massa asfáltica-faixa"C") exclusive fornecimento CAP e transporte de todos os
materiais</t>
  </si>
  <si>
    <t>CBUQ (massa fina - faixa"D") exclusive fornecimento do CAP e transp.de todos os materiais</t>
  </si>
  <si>
    <t>CBUQ (massa fina-faixa"D"), exclusive fornecimento do CAP e transporte de todos os materiais (traço padrão areia e brita)</t>
  </si>
  <si>
    <t>Demolição e remoção de pavimento asfáltico</t>
  </si>
  <si>
    <t>Escarificação de base H = 0,10m e capa asfáltica</t>
  </si>
  <si>
    <t>Escarificação e compactação de base (100% P.I.) H=0,20m</t>
  </si>
  <si>
    <t>Estabilização granulométrica de solo s/ mistura 100% P.I.</t>
  </si>
  <si>
    <t>Estabilização granulométrica de solo s/ mistura 100% P.M.</t>
  </si>
  <si>
    <t>Estabilização granulométrica de solos c/ mistura de areia na pista 100%  P.M. (80%, 20%)
exclusive transporte</t>
  </si>
  <si>
    <t>Estabilização granulométrica de solos c/ mistura na pista 100 % P.I.</t>
  </si>
  <si>
    <t>Estabilização granulométrica de solos c/ mistura na pista 100%  P.M.</t>
  </si>
  <si>
    <t>Fresagem de pavimento asfáltico a frio, esp. até 15cm, exclusive transporte de materiais</t>
  </si>
  <si>
    <t>Fresagem de pavimento asfáltico a frio, esp=5cm, exclusive transporte de materiais</t>
  </si>
  <si>
    <t>Fresagem de pavimento asfáltico a frio, esp.=5cm inclusive transporte do material</t>
  </si>
  <si>
    <t>Imprimação exclusive fornecimento e transporte comercial do material betuminoso</t>
  </si>
  <si>
    <t>Imprimação inclusive fornecimento e transporte comercial do material betuminoso</t>
  </si>
  <si>
    <t>Lama asfáltica (faixa I - ISSA) exclusive fornecimento e transporte comercial da emulsão</t>
  </si>
  <si>
    <t>Lama asfáltica (faixa I - ISSA) inclusive fornecimento e transporte comercial da emulsão</t>
  </si>
  <si>
    <t>Lama asfáltica (faixa II - ISSA) exclusive fornecimento e transporte comercial da emulsão</t>
  </si>
  <si>
    <t>Lama asfáltica (faixa II - ISSA) inclusive fornecimento e transporte comercial da emulsão</t>
  </si>
  <si>
    <t>Lama asfáltica (faixa III - ISSA) exclusive fornecimento e transporte comercial da emulsão</t>
  </si>
  <si>
    <t>Lama asfáltica (faixa III - ISSA) inclusive fornecimento e transporte comercial da emulsão</t>
  </si>
  <si>
    <t>Lama asfáltica (faixa IV - ISSA) exclusive fornecimento e transporte comercial da emulsão</t>
  </si>
  <si>
    <t>Lama asfáltica (faixa IV - ISSA) inclusive fornecimento e transporte comercial da emulsão</t>
  </si>
  <si>
    <t>Lavagem de brita para tratamento</t>
  </si>
  <si>
    <t>Meio fio (assentamento), inclusive caiação</t>
  </si>
  <si>
    <t>Meio fio (remoção e reassentamento),  inclusive caiação</t>
  </si>
  <si>
    <t>Micro revestimento asfáltico à frio exclusive fornecimento e transporte comercial do material
betuminoso</t>
  </si>
  <si>
    <t>Micro revestimento asfáltico à frio exclusive fornecimento emulsão e transp. de todos os
materiais</t>
  </si>
  <si>
    <t>Micro revestimento asfáltico à frio inclusive fornecimento e transporte comercial do material
betuminoso</t>
  </si>
  <si>
    <t>Obturação de buracos c/ CBUQ exclusive fornecimento e transporte comercial dos materiais
betuminosos</t>
  </si>
  <si>
    <t>Obturação de buracos c/ CBUQ exclusive fornecimento e transporte dos materiais
betuminosos</t>
  </si>
  <si>
    <t>Obturação de buracos c/ CBUQ inclusive fornecimento e transporte comercial dos materiais
betuminosos</t>
  </si>
  <si>
    <t>Obturação de buracos c/ CBUQ inclusive fornecimento e transporte dos materiais betuminosos</t>
  </si>
  <si>
    <t>Obturação de buracos c/ CBUQ-faixa "C", exclusive forn.do CAP e transporte de todos os
materiais</t>
  </si>
  <si>
    <t>Obturação de buracos c/ PMF exclusive fornecimento e transporte comercial da emulsão</t>
  </si>
  <si>
    <t>Obturação de buracos c/ PMF exclusive fornecimento e transporte dos materiais betuminosos</t>
  </si>
  <si>
    <t>Obturação de buracos c/ PMF inclusive fornecimento e transporte comercial da emulsão</t>
  </si>
  <si>
    <t>Obturação de buracos c/ PMF inclusive fornecimento e transporte dos materiais betuminosos</t>
  </si>
  <si>
    <t>Pavimentação com blocos de concreto  (35 MPa), esp.= 06 cm, sobre colchão areia esp.= 5
cm, inclusive fornecimento e transporte dos blocos e areia</t>
  </si>
  <si>
    <t>Pavimentação com blocos de concreto (35 MPa), esp. = 10 cm, sobre colchão areia esp.= 5cm
, inclusive fornecimento e transporte dos blocos e areia</t>
  </si>
  <si>
    <t>Pavimentação com blocos de concreto (35 MPa), esp.= 06cm, sobre colchão areia esp.=5cm,
inclusive fornecim. do bloco e areia, exclus. transp.materiais</t>
  </si>
  <si>
    <t>Pavimentação com blocos de concreto (35 MPa), esp.= 08 cm, colchão areia esp.= 5cm,
inclusive fornecimento e transporte dos blocos e areia</t>
  </si>
  <si>
    <t>Pavimentação com blocos de concreto (35 MPa) esp.=08 cm,colchão areia esp.=5cm,
inclusive fornecim. do bloco e areia, exclusive transp. blocos e areia</t>
  </si>
  <si>
    <t>Pavimentação com blocos de concreto (35MPa), esp.=10 cm, sobre colchão de areia esp.=
5cm, inclusive fornecim. do bloco e areia , exclusive transportes</t>
  </si>
  <si>
    <t>Pavimentação com paralelepípedo, sobre colchão areia esp.= 5cm, inclus. fornecimento e transport. da areia, exclus. fornecim. e transp. paralelepípedo</t>
  </si>
  <si>
    <t>Pavimentação com paralelepípedo, sobre colchão areia esp.= 5cm, inclusive fornecimento e
transporte do paralelepípedo e areia</t>
  </si>
  <si>
    <t>Pavimentação com paralelepípedo, sobre colchão pó de pedra esp.= 5cm, inclusive
fornecimento e transporte do paralelepípedo e pó de pedra</t>
  </si>
  <si>
    <t>Pavimentação com pedra portuguesa, inclusive fornecimento e transporte da pedra
portuguesa, cimento e areia</t>
  </si>
  <si>
    <t>Pintura de ligação exclusive fornecimento e transporte comercial do material betuminoso</t>
  </si>
  <si>
    <t>Pintura de ligação inclusive fornecimento e transporte comercial do material betuminoso</t>
  </si>
  <si>
    <t>PMF camada pronta exclusive fornecimento  e transporte comercial da emulsão</t>
  </si>
  <si>
    <t>PMF (massa asfáltica) exclusive fornecimento e transporte comercial da emulsão</t>
  </si>
  <si>
    <t>PMF (massa asfáltica) inclusive fornecimento e transporte comercial da emulsão</t>
  </si>
  <si>
    <t>Pó de pedra, fornecimento</t>
  </si>
  <si>
    <t>Pó de pedra inclusive fornecimento, espalhamento e transporte</t>
  </si>
  <si>
    <t>Produção de brita no canteiro, exclusive o desmonte e fragmentação de rocha</t>
  </si>
  <si>
    <t>Produção de brita no canteiro, inclusive o desmonte  e fragmentação de rocha</t>
  </si>
  <si>
    <t>Reciclagem de pavimento (base) c/ adição de 20% de brita1, 10% de brita 0 e 2% de cimento,
inclusive fornecimento e transportes dos materiais</t>
  </si>
  <si>
    <t>Reciclagem de pavimento (Base existente + CBUQ) sem adição de materiais</t>
  </si>
  <si>
    <t>Reciclagem de pavimento (Base existente + T.S.D.) c/ adição de 30% de brita, inclusive
fornecimento e transporte da brita</t>
  </si>
  <si>
    <t>Reciclagem de pavimento (Base existente + T.S.D.) c/ adição de 30% de brita, inclusive
fornecimento, exclusive transporte da brita</t>
  </si>
  <si>
    <t>Reciclagem de pavimento (Base existente + T.S.D.) com adição de 20% de brita, inclusive
fornecimento e transporte da brita.</t>
  </si>
  <si>
    <t>Reciclagem de pavimento (Base existente + T.S.D.) com adição de 3% de cimento, inclusive
fornecimento e tarnsporte do cimento</t>
  </si>
  <si>
    <t>Reciclagem de pavimento (Base existente + T.S.D.) com adição de 40% de brita, inclusive
fornecimento e transporte da brita.</t>
  </si>
  <si>
    <t>Reciclagem de pavimento (Base existente + T.S.D.) sem adição de materiais</t>
  </si>
  <si>
    <t>Reciclagem de pavimento (Base existente+TSD) com adição de Ligante Betuminoso, inclusive
fornecimento e transporte da emulsão</t>
  </si>
  <si>
    <t>Reciclagem de pavimento com adição de 2% de cimento, inclusive fornecimento e transporte do cimento</t>
  </si>
  <si>
    <t>Reciclagem de pavimento(Base existente + T.S.D.) com adição de 40% de brita, inclusive
fornecimento, exclusive transporte da brita</t>
  </si>
  <si>
    <t>Recuperação de base de acostamento exclusive transporte do material (solo)</t>
  </si>
  <si>
    <t>Recuperação de base de acostamentos, inclusive fornecimento e transporte da brita</t>
  </si>
  <si>
    <t>Reestabilização da base com adição de 50% de brita, inclusive fonecimento, exclusive
transporte da brita</t>
  </si>
  <si>
    <t>Reestabilização de base com adição de 50% de brita, inclusive fornecimento e transporte da
brita</t>
  </si>
  <si>
    <t>Reforço do sub leito 100% P.I.</t>
  </si>
  <si>
    <t>Regularização e compactação do sub-leito (100% P.I.) H = 0,20 m</t>
  </si>
  <si>
    <t>Remoção de capa asfáltica em TSS, TSD, ou TST exclusive transporte</t>
  </si>
  <si>
    <t>Remoção de meio fio</t>
  </si>
  <si>
    <t>Remoção de pavimentação poliédrica</t>
  </si>
  <si>
    <t>Remoção e reassentamento de blocos de concreto, inclusive perdas</t>
  </si>
  <si>
    <t>Remoção e reassentamento de paralelepípedos, inclusive perdas, colchão de areia e
transportes de areia e paralelepípedo</t>
  </si>
  <si>
    <t>Revestimento em estradas vicinais (saibro)</t>
  </si>
  <si>
    <t>Revestimento primário, espalhamento e compactação (espessura até 0,15m)</t>
  </si>
  <si>
    <t>Sub-base c/ mistura de argila 30%, pó de pedra 30% e brita 40%, inclusive fornecimento e
transporte do pó de pedra e da brita</t>
  </si>
  <si>
    <t>Sub-base c/ mistura de solo 80% e areia 20%, inclusive transporte da areia</t>
  </si>
  <si>
    <t>Sub-base com mistura de argila 70% e escória de aciaria 30%, inclusive fornecim. e transporte
da escória, exceto fornecimento e transporte da argila</t>
  </si>
  <si>
    <t>Sub-base com solo/escória na proporção 70:30, inclusive fornecimento da escória, exceto
fornecimento do solo e transporte do solo e escória</t>
  </si>
  <si>
    <t>Sub-base de brita graduada, inclusive fornecimento e transporte da brita</t>
  </si>
  <si>
    <t>Sub-base de brita graduada, inclusive fornecimento, exclusive transporte da brita</t>
  </si>
  <si>
    <t>Sub-base de brita 1, inclusive fornecimento, exclusive transporte da brita</t>
  </si>
  <si>
    <t>Sub-base de escória de aciaria, inclusive fornecimento e transporte da escória</t>
  </si>
  <si>
    <t>Sub-base de solo brita, 50% em peso, inclusive fornecimento, exclusive transporte da brita</t>
  </si>
  <si>
    <t>Sub-base solo brita, 20% em peso, inclusive fornecimento e transporte da brita.</t>
  </si>
  <si>
    <t>Sub-base solo brita, 30% em peso, inclusive fornecimento e transporte da brita</t>
  </si>
  <si>
    <t>Sub-base solo brita, 50% em peso, inclusive fornecimento e transporte da brita</t>
  </si>
  <si>
    <t>Sub-base solo brita, 70% em peso, inclusive fornecimento e transporte da brita</t>
  </si>
  <si>
    <t>T.S.B.D. com capa selante exclusive fornecimento e transporte comercial da emulsão,
inclusive lavagem da brita e transporte da areia e brita</t>
  </si>
  <si>
    <t>T.S.B.D. com capa selante, executado c/ Multidistribuidor exclus. forn. e transp. com. da emulsão, inclus. lavagem brita e transp. comerc.areia, brita</t>
  </si>
  <si>
    <t>T.S.B.D. com capa selante executado c/ Multidistribuidor,inclus.fornec.areia/brita e lavagem
brita, excl.fornec.da emulsão e trnasp.todos os materiais</t>
  </si>
  <si>
    <t>T.S.B.D. com capa selante, executado com Multidistribuidor inclusive fornecimento, transporte
comercial dos materiais e lavagem da brita</t>
  </si>
  <si>
    <t>T.S.B.D. com capa selante inclusive fornecimento e transporte comercial dos materiais e
lavagem da brita</t>
  </si>
  <si>
    <t>T.S.B.D. sem capa selante,  inclusive fornecimento e transporte comercial dos materiais e
lavagem de brita</t>
  </si>
  <si>
    <t>T.S.B.D. sem capa selante exclusive fornecimento e transporte comercial da emulsão,
inclusive lavagem e transporte comercial  da brita</t>
  </si>
  <si>
    <t>T.S.B.D. sem capa selante, executado c/ Multidistribuidor exclusive fornec.e transp. comercial da emulsão, inclusive lavagem e transp. comerc.da brita</t>
  </si>
  <si>
    <t>T.S.B.D. sem capa selante executado com Multidistribuidor excl. forn. da emulsão e transp.
comerciais da emulsão e da brita, inclus. lavagem da brita</t>
  </si>
  <si>
    <t>T.S.B.D. sem capa selante inclusive fornecimento e transporte comercial dos materiais e
lavagem da brita</t>
  </si>
  <si>
    <t>T.S.B.S. com capa selante exclusive fornecimento e transporte comercial da emulsão,
inclusive lavagem e transporte comercial da brita</t>
  </si>
  <si>
    <t>T.S.B.S. com capa selante inclusive fornecimento e transporte comercial dos materiais e
lavagem da brita</t>
  </si>
  <si>
    <t>T.S.B.S. exclusive fornecimento e transporte comercial do material betuminoso, inclusive
fornecimento, transporte e lavagem da brita</t>
  </si>
  <si>
    <t>T.S.B.S. inclusive fornecimento e transporte comercial dos materiais e lavagem da brita</t>
  </si>
  <si>
    <t>Usinagem de concreto betuminoso usinado a quente (CBUQ), inclusive transporte comercial
do oleo combustível</t>
  </si>
  <si>
    <t>Usinagem de mistura de solo brita</t>
  </si>
  <si>
    <t>Grupo de serviço: OBRAS DE ARTE CORRENTES E DRENAGEM</t>
  </si>
  <si>
    <t>Aço CA-25, fornecimento, dobragem e colocação nas formas</t>
  </si>
  <si>
    <t>Aço CA-50, fornecimento, dobragem e colocação nas formas (preço médio das bitolas)</t>
  </si>
  <si>
    <t>Aço CA-50 grossa, diâmetro de 12.5 a 25 mm, fornecimento, dobragem e colocação nas
formas</t>
  </si>
  <si>
    <t>Aço CA-50 média, diâmetro de 6.3 a 10 mm, fornecimento, dobragem e colocação nas formas</t>
  </si>
  <si>
    <t>Aço CA-60 fina, diâmetro de 4.2 a 5.0 mm, fornecimento, dobragem e colocação nas formas</t>
  </si>
  <si>
    <t>Aluguel mensal de escoramento tubular com tubos metálicos com até 10 metros de altura</t>
  </si>
  <si>
    <t>Alvenaria de bloco (39 x 19 x 09) cm espessura 09 cm, inclusive transporte da areia, cimento e
bloco</t>
  </si>
  <si>
    <t>Alvenaria de bloco (39 x 19 x 19) cm espessura 19 cm, inclusive fornecimento e transporte do
bloco, areia e cimento</t>
  </si>
  <si>
    <t>Alvenaria de lajota (20 x 20 x 10) cm espessura 10 cm, inclusive transporte de areia, lajota e cimento</t>
  </si>
  <si>
    <t>Alvenaria de pedra de mão argamassada (argamassa cimento areia 1:4), inclusive transporte
da pedra</t>
  </si>
  <si>
    <t>Alvenaria de pedra de mão (junta seca), inclusive transporte da pedra</t>
  </si>
  <si>
    <t>Andaime de madeira para altura até 7 m, compreendendo montagem e desmontagem</t>
  </si>
  <si>
    <t>Andaime suspenso em madeira, inclusive montagem e desmontagem</t>
  </si>
  <si>
    <t>Apicoamento manual de superfície de concreto</t>
  </si>
  <si>
    <t>Apiloamento manual</t>
  </si>
  <si>
    <t>Argamassa cimento e areia traço 1:4, tudo incluído</t>
  </si>
  <si>
    <t>Argamassa cimento (nata), inclusive transporte de cimento</t>
  </si>
  <si>
    <t>Argamassa de cimento e areia, traço 1:4, consumo de cimento 400 kg/m³</t>
  </si>
  <si>
    <t>Aterro com areia, exceto fornecimento da areia</t>
  </si>
  <si>
    <t>Berço de concreto ciclópico para BDTC diâmetro 0,60 m</t>
  </si>
  <si>
    <t>Berço de concreto ciclópico para BDTC diâmetro 0,80 m</t>
  </si>
  <si>
    <t>Berço de concreto ciclópico para BDTC diâmetro 1,00 m</t>
  </si>
  <si>
    <t>Berço de concreto ciclópico para BDTC diâmetro 1,20 m</t>
  </si>
  <si>
    <t>Berço de concreto ciclópico para BDTC diâmetro 1,50 m</t>
  </si>
  <si>
    <t>Berço de concreto ciclópico para BSTC diâmetro 0,40 m</t>
  </si>
  <si>
    <t>Berço de concreto ciclópico para BSTC diâmetro 0,60 m</t>
  </si>
  <si>
    <t>Berço de concreto ciclópico para BSTC diâmetro 0,80 m</t>
  </si>
  <si>
    <t>Berço de concreto ciclópico para BSTC diâmetro 1,00 m</t>
  </si>
  <si>
    <t>Berço de concreto ciclópico para BSTC diâmetro 1,20 m</t>
  </si>
  <si>
    <t>Berço de concreto ciclópico para BSTC diâmetro 1,50 m</t>
  </si>
  <si>
    <t>Berço de concreto ciclópico para BTTC diâmetro 0,60 m</t>
  </si>
  <si>
    <t>Berço de concreto ciclópico para BTTC diâmetro 0,80 m</t>
  </si>
  <si>
    <t>Berço de concreto ciclópico para BTTC diâmetro 1,00 m</t>
  </si>
  <si>
    <t>Berço de concreto ciclópico para BTTC diâmetro 1,20 m</t>
  </si>
  <si>
    <t>Berço de concreto ciclópico para BTTC diâmetro 1,50 m</t>
  </si>
  <si>
    <t>Berço em brita para BSTC diâm. = 1,00 m</t>
  </si>
  <si>
    <t>Berço em brita para BSTC diâm.=1,20 m</t>
  </si>
  <si>
    <t>Berço em concreto ciclópico para BSTC diâm. = 0,30m</t>
  </si>
  <si>
    <t>Boca de BDCC 1,50 x 1,50 m projeto DNIT</t>
  </si>
  <si>
    <t>Boca de BDCC 2,00 x 1,20 m conforme projeto</t>
  </si>
  <si>
    <t>Boca de BDCC 2,00 x 2,00 m projeto DNIT</t>
  </si>
  <si>
    <t>Boca de BDCC 2,00 x 3,00 m projeto DNIT</t>
  </si>
  <si>
    <t>Boca de BDCC 2,50 x 2,00 m conforme projeto</t>
  </si>
  <si>
    <t>Boca de BDCC 2,50 x 2,50 m projeto DNIT</t>
  </si>
  <si>
    <t>Boca de BDCC 2,50 x 3,00 m projeto DNIT</t>
  </si>
  <si>
    <t>Boca de BDCC 3,00 x 3,00 m projeto DNIT</t>
  </si>
  <si>
    <t>Boca de BSCC 1,50 x 1,50 m projeto DNIT</t>
  </si>
  <si>
    <t>Boca de BSCC 2,00 x 2,00 m projeto DNIT</t>
  </si>
  <si>
    <t>Boca de BSCC 2,00 x 3,00 m projeto DNIT</t>
  </si>
  <si>
    <t>Boca de BSCC 2,50 x 2,50 m projeto DNIT</t>
  </si>
  <si>
    <t>Boca de BSCC 2,50 x 3,00 m projeto DNIT</t>
  </si>
  <si>
    <t>Boca de BSCC 3,00 x 3,00 m projeto DNIT</t>
  </si>
  <si>
    <t>Boca de BTCC 1,50 x 1,50 m projeto DNIT</t>
  </si>
  <si>
    <t>Boca de BTCC 2,00 x 2,00 m projeto DNIT</t>
  </si>
  <si>
    <t>Boca de BTCC 2,00 x 3,00 m projeto DNIT</t>
  </si>
  <si>
    <t>Boca de BTCC 2,50 x 2,50 m projeto DNIT</t>
  </si>
  <si>
    <t>Boca de BTCC 2,50 x 3,00 m projeto DNIT</t>
  </si>
  <si>
    <t>Boca de BTCC 3,00 x 3,00 m projeto DNIT</t>
  </si>
  <si>
    <t>Boca de concreto ciclópico para BDTC diâmetro 0,60 m</t>
  </si>
  <si>
    <t>Boca de concreto ciclópico para BDTC diâmetro 0,80 m</t>
  </si>
  <si>
    <t>Boca de concreto ciclópico para BDTC diâmetro 1,00 m</t>
  </si>
  <si>
    <t>Boca de concreto ciclópico para BDTC diâmetro 1,20 m</t>
  </si>
  <si>
    <t>Boca de concreto ciclópico para BDTC diâmetro 1,50 m</t>
  </si>
  <si>
    <t>Boca de concreto ciclópico para BSTC diâmetro 0,40 m</t>
  </si>
  <si>
    <t>Boca de concreto ciclópico para BSTC diâmetro 0,60 m</t>
  </si>
  <si>
    <t>Boca de concreto ciclópico para BSTC diâmetro 0,80 m</t>
  </si>
  <si>
    <t>Boca de concreto ciclópico para BSTC diâmetro 1,00 m</t>
  </si>
  <si>
    <t>Boca de concreto ciclópico para BSTC diâmetro 1,20 m</t>
  </si>
  <si>
    <t>Boca de concreto ciclópico para BSTC diâmetro 1,50 m</t>
  </si>
  <si>
    <t>Boca de concreto ciclópico para BTTC diâmetro 0,60 m</t>
  </si>
  <si>
    <t>Boca de concreto ciclópico para BTTC diâmetro 0,80 m</t>
  </si>
  <si>
    <t>Boca de concreto ciclópico para BTTC diâmetro 1,00 m</t>
  </si>
  <si>
    <t>Boca de concreto ciclópico para BTTC diâmetro 1,20 m</t>
  </si>
  <si>
    <t>Boca de concreto ciclópico para BTTC diâmetro 1,50 m</t>
  </si>
  <si>
    <t>Boca de lobo simples</t>
  </si>
  <si>
    <t>Boca de saída de dreno profundo BSD-01</t>
  </si>
  <si>
    <t>BSCC (pré-moldado) 1,50 x 1,50 x 1,00m CL 45t, inclusive transporte do Anel de Bueiro
Celular Pré-moldado</t>
  </si>
  <si>
    <t>BSCC (pré-moldado) 2,00 x 2,00 x 1,00m CL 45t, inclusive transporte de Anel de Bueiro Celular Pré-moldado</t>
  </si>
  <si>
    <t>BSCC (pré-moldado) 2,50 x 2,50 x 1,00m CL 45t, inclusive transporte de Anel de Bueiro
Celular Pré-moldado</t>
  </si>
  <si>
    <t>BSCC (pré-moldado) 3,00 x 3,00 x 1,00m CL 45t, inclusive transporte de Anel de Bueiro
Celular Pré-moldado</t>
  </si>
  <si>
    <t>Bueiro Metálico BSTM - D = 3,00 m - T.L. com tratamento epóxi e = 2,7 mm - método não
destrutivo</t>
  </si>
  <si>
    <t>Bueiro Metálico BSTM - D=3,05m - MP-152 com tratamento epóxi e=2,7mm - método
destrutivo, inclusive lastro de brita</t>
  </si>
  <si>
    <t>Caiação de meio fios, sarjetas, etc</t>
  </si>
  <si>
    <t>Caixa Boca de Lobo em bloco pré-moldado 1,20 x 1,20m</t>
  </si>
  <si>
    <t>Caixa coletora concreto armado H= 2,00 m, inclusive escavação</t>
  </si>
  <si>
    <t>Caixa coletora concreto armado H= 2,50 m, inclusive escavação</t>
  </si>
  <si>
    <t>Caixa coletora em bloco pré-moldado para d=0,60m (1,00 x 1,00m)</t>
  </si>
  <si>
    <t>Caixa de concreto para BSTC diâmetro 0,40 m H=1,60 m</t>
  </si>
  <si>
    <t>Caixa de concreto para BSTC diâmetro 0,60 m H=2,00 m</t>
  </si>
  <si>
    <t>Caixa de concreto para BSTC diâmetro 0,80 m H=2,50 m</t>
  </si>
  <si>
    <t>Caixa de concreto para BSTC diâmetro 1,00 m H=3,00 m</t>
  </si>
  <si>
    <t>Caixa de passagem para tubos de D=0,40 m H=1,10 m</t>
  </si>
  <si>
    <t>Caixa de passagem para tubos de D=0,60 m H=1,30 m</t>
  </si>
  <si>
    <t>Caixa de passagem para tubos de D=0,80 m H=1,50 m</t>
  </si>
  <si>
    <t>Caixa de passagem para tubos de D=1,00 m H=1,80 m</t>
  </si>
  <si>
    <t>Caixa de passagem (2,50 x 2,50m)</t>
  </si>
  <si>
    <t>Caixa para rede de dutos, dimensões 100 x 100 x 100 cm</t>
  </si>
  <si>
    <t>Caixa para rede de dutos, dimensões 60 x 60 x 60 cm</t>
  </si>
  <si>
    <t>Caixa ralo de elementos pré-moldados em concreto (tudo incluído)</t>
  </si>
  <si>
    <t>Canaleta com grelha DP-1, inclusive transporte da grelha</t>
  </si>
  <si>
    <t>Canaleta de concreto, com forma retangular inclusive caiação - parede 12 cm</t>
  </si>
  <si>
    <t>Canaleta de concreto retangular (0,130m³/m) inclusive caiação</t>
  </si>
  <si>
    <t>Canaleta de concreto (0,130m³/m) forma trapezoidal inclusive caiação</t>
  </si>
  <si>
    <t>Cerca de tela de arame galvanizado h = 1,20 m</t>
  </si>
  <si>
    <t>Cerca de tela galvanizada fio 12 malha 3"x3", com altura de 1,80 m</t>
  </si>
  <si>
    <t>Cerca em tela revestida em PVC com mourões de concreto, 10 x 10 x 2,40 m,  fornecimento e
execução</t>
  </si>
  <si>
    <t>Chapisco com argamassa de cimento e areia no traço 1:3</t>
  </si>
  <si>
    <t>Chapisco com argamassa de cimento e pedrisco no traço 1:4</t>
  </si>
  <si>
    <t>Colchão drenante de areia para fundação de aterros, exclusive o fornecimento de areia</t>
  </si>
  <si>
    <t>Colchão drenante de areia para fundação de aterros, inclusive fornecimento e transporte da areia</t>
  </si>
  <si>
    <t>Colchão drenante de brita 1 inclusive fornecimento, espalhamento, compactação e transporte
da brita</t>
  </si>
  <si>
    <t>Colchão drenante de brita 2 inclusive fornecimento, espalhamento, compactação e transporte
da brita</t>
  </si>
  <si>
    <t>Colchão drenante de brita 3 inclusive fornecimento, espalhamento, compactação e transporte
da brita</t>
  </si>
  <si>
    <t>Coleta drenante (1,00x1,00) m c/ geotêxtil não tecido RT 16kn/m,  inclusive transporte da brita</t>
  </si>
  <si>
    <t>Concreto armado, dosado para resist. 20 Mpa,  incluindo 60kg aço CA-50A, mão de obra p/
corte, dobragem e montagem, exclusive forma</t>
  </si>
  <si>
    <t>Concreto ciclópico com 70% concreto 10,0 MPa e 30% de pedra de mão, tudo incluído</t>
  </si>
  <si>
    <t>Concreto ciclópico com 70% concreto 15,0 MPa e 30% de pedra de mão, tudo incluído</t>
  </si>
  <si>
    <t>Concreto ciclópico com 70% concreto 20,0 MPa e 30% de pedra de mão, tudo incluído</t>
  </si>
  <si>
    <t>Concreto de regularização, tudo incluído</t>
  </si>
  <si>
    <t>Concreto estrutural fck = 15,0 MPa, tudo incluído</t>
  </si>
  <si>
    <t>Concreto estrutural fck = 20,0 MPa com plastificante, tudo incluído</t>
  </si>
  <si>
    <t>Concreto estrutural fck = 20,0 MPa, tudo incluído</t>
  </si>
  <si>
    <t>Concreto estrutural fck = 25,0 MPa com plastificante, tudo incluído</t>
  </si>
  <si>
    <t>Concreto estrutural fck = 25,0 MPa, inclusive fornecimento e transporte do cimento, areia e
pedra britada</t>
  </si>
  <si>
    <t>Concreto estrutural fck = 30,0 MPa com micro-silica e Sikacrete BR ou equivalente</t>
  </si>
  <si>
    <t>Concreto estrutural fck = 30,0 MPa com plastificante</t>
  </si>
  <si>
    <t>Concreto estrutural fck = 30,0 MPa, tudo incluído</t>
  </si>
  <si>
    <t>Concreto estrutural fck = 35,0 MPa com micro-silica e Sikacrete BR ou equivalente</t>
  </si>
  <si>
    <t>Concreto submerso fck = 20,0 MPa, tudo incluído</t>
  </si>
  <si>
    <t>Corpo BDTC (grota) diâmetro 0,60 m CA-1 MF exclusive escavação e reaterro, inclusive
transporte do tubo</t>
  </si>
  <si>
    <t>Corpo BDTC (grota) diâmetro 0,60 m CA-1 PB exclusive escavação e reaterro, inclusive
transporte do tubo</t>
  </si>
  <si>
    <t>Corpo BDTC (grota) diâmetro 0,60 m CA-2 MF exclusive escavação e reaterro, inclusive
transporte do tubo</t>
  </si>
  <si>
    <t>Corpo BDTC (grota) diâmetro 0,60 m CA-2 PB exclusive escavação e reaterro, inclusive
transporte do tubo</t>
  </si>
  <si>
    <t>Corpo BDTC (grota) diâmetro 0,80 m CA-1 MF exclusive escavação e reaterro, inclusive
transporte do tubo</t>
  </si>
  <si>
    <t>Corpo BDTC (grota) diâmetro 0,80 m CA-1 PB exclusive escavação e reaterro, inclusive
transporte do tubo</t>
  </si>
  <si>
    <t>Corpo BDTC (grota) diâmetro 0,80 m CA-2 MF exclusive escavação e reaterro, inclusive
transporte do tubo</t>
  </si>
  <si>
    <t>Corpo BDTC (grota) diâmetro 0,80 m CA-2 PB exclusive escavação e reaterro, inclusive
transporte do tubo</t>
  </si>
  <si>
    <t>Corpo BDTC (grota) diâmetro 1,00 m CA-1 MF exclusive escavação e reaterro, inclusive
transporte do tubo</t>
  </si>
  <si>
    <t>Corpo BDTC (grota) diâmetro 1,00 m CA-1 PB exclusive escavação e reaterro, inclusive
transporte do tubo</t>
  </si>
  <si>
    <t>Corpo BDTC (grota) diâmetro 1,00 m CA-2 MF exclusive escavação e reaterro, inclusive
transporte do tubo</t>
  </si>
  <si>
    <t>Corpo BDTC (grota) diâmetro 1,00 m CA-2 PB exclusive escavação e reaterro, inclusive
transporte do tubo</t>
  </si>
  <si>
    <t>Corpo BDTC (grota) diâmetro 1,00 m CA-3 MF exclusive escavação e reaterro, inclusive
transporte do tubo</t>
  </si>
  <si>
    <t>Corpo BDTC (grota) diâmetro 1,20 m CA-1 MF exclusive escavação e reaterro, inclusive
transporte do tubo</t>
  </si>
  <si>
    <t>Corpo BDTC (grota) diâmetro 1,20 m CA-1 PB exclusive escavação e reaterro, inclusive
transporte do tubo</t>
  </si>
  <si>
    <t>Corpo BDTC (grota) diâmetro 1,20 m CA-2 MF exclusive escavação e reaterro, inclusive
transporte do tubo</t>
  </si>
  <si>
    <t>Corpo BDTC (grota) diâmetro 1,20 m CA-2 PB exclusive escavação e reaterro, inclusive transporte do tubo</t>
  </si>
  <si>
    <t>Corpo BDTC (grota) diâmetro 1,20 m CA-3 MF exclusive escavação e reaterro, inclusive
transporte do tubo</t>
  </si>
  <si>
    <t>Corpo BDTC (grota) diâmetro 1,50 m CA-1 MF exclusive escavação e reaterro, inclusive
transporte do tubo</t>
  </si>
  <si>
    <t>Corpo BDTC (grota) diâmetro 1,50 m CA-1 PB exclusive escavação e reaterro, inclusive
transporte do tubo</t>
  </si>
  <si>
    <t>Corpo BDTC (grota) diâmetro 1,50 m CA-2 MF exclusive escavação e reaterro, inclusive
transporte do tubo</t>
  </si>
  <si>
    <t>Corpo BDTC (grota) diâmetro 1,50 m CA-2 PB exclusive escavação e reaterro, inclusive
transporte do tubo</t>
  </si>
  <si>
    <t>Corpo BDTC (grota) diâmetro 1,50 m CA-3 MF exclusive escavação e reaterro, inclusive transporte do tubo</t>
  </si>
  <si>
    <t>Corpo BSTC diâmetro 0,20 m C.S. MF inclusive escavação, reaterro e transporte do tubo</t>
  </si>
  <si>
    <t>Corpo BSTC diâmetro 0,30 m C.S. MF inclusive escavação, reaterro e transporte do tubo</t>
  </si>
  <si>
    <t>Corpo BSTC diâmetro 0,40 m C.S. MF inclusive escavação, reaterro e transporte do tubo</t>
  </si>
  <si>
    <t>Corpo BSTC diâmetro 0,60 m C.S. MF inclusive escavação, reaterro e transporte do tubo</t>
  </si>
  <si>
    <t>Corpo BSTC (greide) diâmetro 0,30 m CA-1 MF inclusive escavação, reaterro e transporte do
tubo</t>
  </si>
  <si>
    <t>Corpo BSTC (greide) diâmetro 0,40 m CA-1 MF inclusive escavação, reaterro e transporte do
tubo</t>
  </si>
  <si>
    <t>Corpo BSTC (greide) diâmetro 0,40 m CA-2 MF inclusive escavação, reaterro e transporte do
tubo</t>
  </si>
  <si>
    <t>Corpo BSTC (greide) diâmetro 0,60 m CA-1 MF inclusive escavação, reaterro e transporte do
tubo</t>
  </si>
  <si>
    <t>Corpo BSTC (greide) diâmetro 0,60 m CA-1 PB inclusive escavação, reaterro e transporte do
tubo</t>
  </si>
  <si>
    <t>Corpo BSTC (greide) diâmetro 0,60 m CA-2 MF inclusive escavação, reaterro e transporte do
tubo</t>
  </si>
  <si>
    <t>Corpo BSTC (greide) diâmetro 0,60 m CA-2 PB inclusive escavação, reaterro e transporte do
tubo</t>
  </si>
  <si>
    <t>Corpo BSTC (greide) diâmetro 0,80 m CA-1 MF inclusive escavação, reaterro e transporte do
tubo</t>
  </si>
  <si>
    <t>Corpo BSTC (greide) diâmetro 0,80 m CA-1 PB inclusive escavação, reaterro e transporte do
tubo</t>
  </si>
  <si>
    <t>Corpo BSTC (greide) diâmetro 0,80 m CA-2 MF inclusive escavação, reaterro e transporte do
tubo</t>
  </si>
  <si>
    <t>Corpo BSTC (greide) diâmetro 0,80 m CA-2 PB inclusive escavação, reaterro e transporte do
tubo</t>
  </si>
  <si>
    <t>Corpo BSTC (greide) diâmetro 1,00 m CA-1 MF inclusive escavação, reaterro e transporte do
tubo</t>
  </si>
  <si>
    <t>Corpo BSTC (greide) diâmetro 1,00 m CA-2 MF inclusive escavação, reaterro e transporte do
tubo</t>
  </si>
  <si>
    <t>Corpo BSTC (greide) diâmetro 1,00 m CA-2 PB inclusive escavação, reaterro e transporte do
tubo</t>
  </si>
  <si>
    <t>Corpo BSTC (greide) diâmetro 1,20 m CA-1 MF inclusive escavação, reaterro e transporte do
tubo</t>
  </si>
  <si>
    <t>Corpo BSTC (greide) diâmetro 1,20 m CA-1 PB inclusive escavação, reaterro e transporte do
tubo</t>
  </si>
  <si>
    <t>Corpo BSTC (greide) diâmetro 1,20 m CA-2 MF inclusive escavação, reaterro e transporte do
tubo</t>
  </si>
  <si>
    <t>Corpo BSTC (greide) diâmetro 1,20 m CA-2 PB inclusive escavação, reaterro e transporte do
tubo</t>
  </si>
  <si>
    <t>Corpo BSTC (grota) diâmetro 0,60 m CA-1 MF exclusive escavação e reaterro, inclusive
transporte do tubo</t>
  </si>
  <si>
    <t>Corpo BSTC (grota) diâmetro 0,60 m CA-1 PB exclusive escavação e reaterro, inclusive
transporte do tubo</t>
  </si>
  <si>
    <t>Corpo BSTC (grota) diâmetro 0,60 m CA-2 MF exclusive escavação e reaterro, inclusive
transporte do tubo</t>
  </si>
  <si>
    <t>Corpo BSTC (grota) diâmetro 0,60 m CA-2 PB exclusive escavação e reaterro, inclusive
transporte do tubo</t>
  </si>
  <si>
    <t>Corpo BSTC (grota) diâmetro 0,80 m CA-1 MF exclusive escavação e reaterro, inclusive
transporte do tubo</t>
  </si>
  <si>
    <t>Corpo BSTC (grota) diâmetro 0,80 m CA-1 PB exclusive escavação e reaterro, inclusive transporte do tubo</t>
  </si>
  <si>
    <t>Corpo BSTC (grota) diâmetro 0,80 m CA-2 MF exclusive escavação e reaterro, inclusive
transporte do tubo</t>
  </si>
  <si>
    <t>Corpo BSTC (grota) diâmetro 0,80 m CA-2 PB exclusive escavação e reaterro, inclusive
transporte do tubo</t>
  </si>
  <si>
    <t>Corpo BSTC (grota) diâmetro 1,00 m CA-1 MF exclusive escavação e reaterro, inclusive
transporte do tubo</t>
  </si>
  <si>
    <t>Corpo BSTC (grota) diâmetro 1,00 m CA-1 PB exclusive escavação e reaterro, inclusive
transporte do tubo</t>
  </si>
  <si>
    <t>Corpo BSTC (grota) diâmetro 1,00 m CA-2 MF exclusive escavação e reaterro, inclusive
transporte do tubo</t>
  </si>
  <si>
    <t>Corpo BSTC (grota) diâmetro 1,00 m CA-2 PB exclusive escavação e reaterro, inclusive
transporte do tubo</t>
  </si>
  <si>
    <t>Corpo BSTC (grota) diâmetro 1,00 m CA-3 MF exclusive escavação e reaterro, inclusive transporte do tubo</t>
  </si>
  <si>
    <t>Corpo BSTC (grota) diâmetro 1,20 m CA-1 MF exclusive escavação e reaterro, inclusive
transporte do tubo</t>
  </si>
  <si>
    <t>Corpo BSTC (grota) diâmetro 1,20 m CA-1 PB exclusive escavação e reaterro, inclusive
transporte do tubo</t>
  </si>
  <si>
    <t>Corpo BSTC (grota) diâmetro 1,20 m CA-2 MF exclusive escavação e reaterro, inclusive
transporte do tubo</t>
  </si>
  <si>
    <t>Corpo BSTC (grota) diâmetro 1,20 m CA-2 PB exclusive escavação e reaterro, inclusive
transporte do tubo</t>
  </si>
  <si>
    <t>Corpo BSTC (grota) diâmetro 1,20 m CA-3 MF exclusive escavação e reaterro, inclusive
transporte do tubo</t>
  </si>
  <si>
    <t>Corpo BSTC (grota) diâmetro 1,50 m CA-1 MF exclusive escavação e reaterro, inclusive
transporte do tubo</t>
  </si>
  <si>
    <t>Corpo BSTC (grota) diâmetro 1,50 m CA-1 PB exclusive escavação e reaterro, inclusive
transporte do tubo</t>
  </si>
  <si>
    <t>Corpo BSTC (grota) diâmetro 1,50 m CA-2 MF exclusive escavação e reaterro, inclusive
transporte do tubo</t>
  </si>
  <si>
    <t>Corpo BSTC (grota) diâmetro 1,50 m CA-2 PB exclusive escavação e reaterro, inclusive
transporte do tubo</t>
  </si>
  <si>
    <t>Corpo BSTC (grota) diâmetro 1,50 m CA-3 MF exclusive escavação e reaterro, inclusive
transporte do tubo</t>
  </si>
  <si>
    <t>Corpo BTTC (grota) diâmetro 0,60 m CA-1 MF exclusive escavação e reaterro, inclusive
transporte do tubo</t>
  </si>
  <si>
    <t>Corpo BTTC (grota) diâmetro 0,60 m CA-1 PB exclusive escavação e reaterro, inclusive
transporte do tubo</t>
  </si>
  <si>
    <t>Corpo BTTC (grota) diâmetro 0,60 m CA-2 MF exclusive escavação e reaterro, inclusive
transporte do tubo</t>
  </si>
  <si>
    <t>Corpo BTTC (grota) diâmetro 0,60 m CA-2 PB exclusive escavação e reaterro, inclusive
transporte do tubo</t>
  </si>
  <si>
    <t>Corpo BTTC (grota) diâmetro 0,80 m CA-1 MF exclusive escavação e reaterro, inclusive
transporte do tubo</t>
  </si>
  <si>
    <t>Corpo BTTC (grota) diâmetro 0,80 m CA-1 PB exclusive escavação e reaterro, inclusive transporte do tubo</t>
  </si>
  <si>
    <t>Corpo BTTC (grota) diâmetro 0,80 m CA-2 MF exclusive escavação e reaterro, inclusive
transporte do tubo</t>
  </si>
  <si>
    <t>Corpo BTTC (grota) diâmetro 0,80 m CA-2 PB exclusive escavação e reaterro, inclusive
transporte do tubo</t>
  </si>
  <si>
    <t>Corpo BTTC (grota) diâmetro 1,00 m CA-1 MF exclusive escavação e reaterro, inclusive
transporte do tubo</t>
  </si>
  <si>
    <t>Corpo BTTC (grota) diâmetro 1,00 m CA-1 PB exclusive escavação e reaterro, inclusive
transporte do tubo</t>
  </si>
  <si>
    <t>Corpo BTTC (grota) diâmetro 1,00 m CA-2 MF exclusive escavação e reaterro, inclusive
transporte do tubo</t>
  </si>
  <si>
    <t>Corpo BTTC (grota) diâmetro 1,00 m CA-2 PB exclusive escavação e reaterro, inclusive
transporte do tubo</t>
  </si>
  <si>
    <t>Corpo BTTC (grota) diâmetro 1,00 m CA-3 MF exclusive escavação e reaterro, inclusive
transporte do tubo</t>
  </si>
  <si>
    <t>Corpo BTTC (grota) diâmetro 1,20 m CA-1 MF exclusive escavação e reaterro, inclusive
transporte do tubo</t>
  </si>
  <si>
    <t>Corpo BTTC (grota) diâmetro 1,20 m CA-1 PB exclusive escavação e reaterro, inclusive
transporte do tubo</t>
  </si>
  <si>
    <t>Corpo BTTC (grota) diâmetro 1,20 m CA-2 MF exclusive escavação e reaterro, inclusive
transporte do tubo</t>
  </si>
  <si>
    <t>Corpo BTTC (grota) diâmetro 1,20 m CA-2 PB exclusive escavação e reaterro, inclusive
transporte do tubo</t>
  </si>
  <si>
    <t>Corpo BTTC (grota) diâmetro 1,20 m CA-3 MF exclusive escavação e reaterro, inclusive transporte do tubo</t>
  </si>
  <si>
    <t>Corpo BTTC (grota) diâmetro 1,50 m CA-1 MF exclusive escavação e reaterro, inclusive
transporte do tubo</t>
  </si>
  <si>
    <t>Corpo BTTC (grota) diâmetro 1,50 m CA-1 PB exclusive escavação e reaterro, inclusive
transporte do tubo</t>
  </si>
  <si>
    <t>Corpo BTTC (grota) diâmetro 1,50 m CA-2 MF exclusive escavação e reaterro, inclusive
transporte do tubo</t>
  </si>
  <si>
    <t>Corpo BTTC (grota) diâmetro 1,50 m CA-2 PB exclusive escavação e reaterro, inclusive
transporte do tubo</t>
  </si>
  <si>
    <t>Corpo BTTC (grota) diâmetro 1,50 m CA-3 MF exclusive escavação e reaterro, inclusive
transporte do tubo</t>
  </si>
  <si>
    <t>Corpo de BDCC 1,50 x 1,50 m projeto DNIT para H &lt; = 2,50 m</t>
  </si>
  <si>
    <t>Corpo de BDCC 1,50 x 1,50 m projeto DNIT para 2,50 &lt; H &lt; 5,00 m</t>
  </si>
  <si>
    <t>Corpo de BDCC 2,00 x 1,20 m -  tudo incluido conforme projeto</t>
  </si>
  <si>
    <t>Corpo de BDCC 2,00 x 2,00 m projeto DNIT para H &lt; = 2,50 m</t>
  </si>
  <si>
    <t>Corpo de BDCC 2,00 x 2,00 m projeto DNIT para 2,50 &lt; H &lt;5,00 m</t>
  </si>
  <si>
    <t>Corpo de BDCC 2,00 x 3,00 m projeto DNIT para H &lt; = 2,50 m</t>
  </si>
  <si>
    <t>Corpo de BDCC 2,00 x 3,00 m projeto DNIT para 2,50 &lt; H &lt; 5,00 m</t>
  </si>
  <si>
    <t>Corpo de BDCC 2,50 x 2,00 m - tudo incluído conforme projeto</t>
  </si>
  <si>
    <t>Corpo de BDCC 2,50 x 2,50 m projeto DNIT para H &lt; = 2,50 m</t>
  </si>
  <si>
    <t>Corpo de BDCC 2,50 x 2,50 m projeto DNIT para 2,50 &lt; H &lt; 5,00 m</t>
  </si>
  <si>
    <t>Corpo de BDCC 2,50 x 3,00 m projeto DNIT para H &lt; = 2,50 m</t>
  </si>
  <si>
    <t>Corpo de BDCC 2,50 x 3,00 m projeto DNIT para 2,50 &lt; H &lt; 5,00 m</t>
  </si>
  <si>
    <t>Corpo de BDCC 3,00 x 3,00 m projeto DNIT para H &lt; = 2,50 m</t>
  </si>
  <si>
    <t>Corpo de BDCC 3,00 x 3,00 m projeto DNIT para 2,50 &lt; H &lt; 5,00 m</t>
  </si>
  <si>
    <t>Corpo de BSCC 1,50 x 1,50 m projeto DNIT para H &lt; = 2,50 m</t>
  </si>
  <si>
    <t>Corpo de BSCC 1,50 x 1,50 m projeto DNIT para 2,50 &lt; H &lt; 5,00 m</t>
  </si>
  <si>
    <t>Corpo de BSCC 2,00 x 2,00 m projeto DNIT para  5,00 &lt; H &lt; 7,50 m</t>
  </si>
  <si>
    <t>Corpo de BSCC 2,00 x 2,00 m projeto DNIT para H &lt; = 2,50 m</t>
  </si>
  <si>
    <t>Corpo de BSCC 2,00 x 2,00 m projeto DNIT para 2,50 &lt; H &lt; 5,00 m</t>
  </si>
  <si>
    <t>Corpo de BSCC 2,00 x 3,00 m projeto DNIT para H &lt; = 2,50 m</t>
  </si>
  <si>
    <t>Corpo de BSCC 2,00 x 3,00 m projeto DNIT para 2,50 &lt; H &lt; 5,00 m</t>
  </si>
  <si>
    <t>Corpo de BSCC 2,50 x 2,50 m projeto DNIT para H &lt; = 2,50 m</t>
  </si>
  <si>
    <t>Corpo de BSCC 2,50 x 2,50 m projeto DNIT para 2,50 &lt; H &lt; 5,00 m</t>
  </si>
  <si>
    <t>Corpo de BSCC 2,50 x 3,00 m projeto DNIT para H &lt; = 2,50 m</t>
  </si>
  <si>
    <t>Corpo de BSCC 2,50 x 3,00 m projeto DNIT para 2,50 &lt; H &lt; 5,00 m</t>
  </si>
  <si>
    <t>Corpo de BSCC 3,00 x 3,00 m projeto DNIT para H &lt; = 2,50 m</t>
  </si>
  <si>
    <t>Corpo de BSCC 3,00 x 3,00 m projeto DNIT para 2,50 &lt; H &lt; 5,00 m</t>
  </si>
  <si>
    <t>Corpo de BTCC 1,50 x 1,50 m projeto DNIT para H &lt; = 2,50 m</t>
  </si>
  <si>
    <t>Corpo de BTCC 1,50 x 1,50 m projeto DNIT para 2,50 &lt; H &lt; 5,00 m</t>
  </si>
  <si>
    <t>Corpo de BTCC 2,00 x 2,00 m projeto DNIT para H &lt; = 2,50 m</t>
  </si>
  <si>
    <t>Corpo de BTCC 2,00 x 2,00 m projeto DNIT para 2,50 &lt; H &lt; 5,00 m</t>
  </si>
  <si>
    <t>Corpo de BTCC 2,00 x 3,00 m projeto DNIT para H &lt; = 2,50 m</t>
  </si>
  <si>
    <t>Corpo de BTCC 2,00 x 3,00 m projeto DNIT para 2,50 &lt; H &lt; 5,00 m</t>
  </si>
  <si>
    <t>Corpo de BTCC 2,50 x 2,50 m projeto DNIT para H &lt; = 2,50 m</t>
  </si>
  <si>
    <t>Corpo de BTCC 2,50 x 2,50 m projeto DNIT para 2,50 &lt; H &lt; 5,00 m</t>
  </si>
  <si>
    <t>Corpo de BTCC 2,50 x 3,00 m projeto DNIT para H &lt; = 2,50 m</t>
  </si>
  <si>
    <t>Corpo de BTCC 2,50 x 3,00 m projeto DNIT para 2,50 &lt; H &lt; 5,00 m</t>
  </si>
  <si>
    <t>Corpo de BTCC 3,00 x 3,00 m projeto DNIT para H &lt; = 2,50 m</t>
  </si>
  <si>
    <t>Corpo de BTCC 3,00 x 3,00 m projeto DNIT para 2,50 &lt; H &lt; 5,00 m</t>
  </si>
  <si>
    <t>Corta-rio (escavação mecânica em material de 1ª cat.) H = 1,50 a 3,00 m</t>
  </si>
  <si>
    <t>Corta-rio (escavação mecânica em material de 2ª cat.) H = 1,50 a 3,00 m</t>
  </si>
  <si>
    <t>Corte e esmerilhamento de pontas de tubo de ferro fundido DN 500 a 200mm</t>
  </si>
  <si>
    <t>Demolição manual alvenaria tijolo furado assentado com argamassa</t>
  </si>
  <si>
    <t>Demolição manual de concreto armado</t>
  </si>
  <si>
    <t>Demolição manual de concreto simples ou ciclópico</t>
  </si>
  <si>
    <t>Demolição mecânica de concreto</t>
  </si>
  <si>
    <t>Descida d'água concreto armado (calha) c/ caiação (DSA-01A) canal</t>
  </si>
  <si>
    <t>Descida d'água concreto armado (calha) c/ caiação (DSA-01A) dispersor</t>
  </si>
  <si>
    <t>Descida d'água concreto armado (degraus) c/ caiação (DSA-03A) apoio</t>
  </si>
  <si>
    <t>Descida d'água concreto armado (degraus) c/ caiação (DSA-03A) degrau</t>
  </si>
  <si>
    <t>Descida d'água concreto armado (degraus) c/ caiação (DSA-03A) dispersor</t>
  </si>
  <si>
    <t>Descida d'água concreto armado DP-1 (calha) c/ caiação</t>
  </si>
  <si>
    <t>Descida d'água concreto armado DP-1 (degraus) c/ caiação</t>
  </si>
  <si>
    <t>Descida d'água concreto simples (calha) c/ caiação (DSA-01) canal</t>
  </si>
  <si>
    <t>Descida d'água concreto simples (calha) c/ caiação (DSA-01) dispersor</t>
  </si>
  <si>
    <t>Descida d'água concreto simples (degraus) c/ caiação (DSA-03) apoio</t>
  </si>
  <si>
    <t>Descida d'água concreto simples (degraus) c/ caiação (DSA-03) degrau</t>
  </si>
  <si>
    <t>Descida d'água concreto simples (degraus) c/ caiação (DSA-03) dispersor</t>
  </si>
  <si>
    <t>Deslocamento de cerca de tela galvanizada fio 12 malha 3" x 3"</t>
  </si>
  <si>
    <t>Dissipador de energia aplicado a saída d'água tipo DP-1</t>
  </si>
  <si>
    <t>Dissipador de energia aplicado a saída de bueiro/descida d'agua de aterro (DEB-01)</t>
  </si>
  <si>
    <t>Dissipador de energia aplicado a saída de bueiro/descida d'água de aterro (DEB-02)</t>
  </si>
  <si>
    <t>Dissipador de energia aplicado a saída de bueiro/descida d'água de aterro (DEB-03)</t>
  </si>
  <si>
    <t>Dissipador de energia aplicado a saída de bueiro/descida d'água de aterro (DEB-04)</t>
  </si>
  <si>
    <t>Dissipador de energia aplicado a saída de bueiro/descida d'água de aterro (DEB-05)</t>
  </si>
  <si>
    <t>Dissipador de energia aplicado a saída de bueiro/descida d'água de aterro (DEB-06)</t>
  </si>
  <si>
    <t>Dissipador de energia aplicado a saída de bueiro/descida d'água de aterro (DEB-07)</t>
  </si>
  <si>
    <t>Dissipador de energia aplicado a saída de bueiro/descida d'água de aterro (DEB-08)</t>
  </si>
  <si>
    <t>Dissipador de energia aplicado a saída de bueiro/descida d'água de aterro (DEB-09)</t>
  </si>
  <si>
    <t>Dissipador de energia aplicado a saída de bueiro/descida d'água de aterro (DEB-10)</t>
  </si>
  <si>
    <t>Dissipador de energia aplicado a saída de bueiro/descida d'água de aterro (DEB-12)</t>
  </si>
  <si>
    <t>Dissipador de energia aplicado a saída de sarjeta/valeta (DES-01)</t>
  </si>
  <si>
    <t>Dissipador de energia aplicado a saída de sarjeta/valeta (DES-02)</t>
  </si>
  <si>
    <t>Dissipador de energia aplicado a saída de sarjeta/valeta (DES-03)</t>
  </si>
  <si>
    <t>Dreno de alívio de pavimento (DP - DAP - 01),  com utilização de geotêxtil não tecido RT 07 kn
/m, inclusive transporte da brita</t>
  </si>
  <si>
    <t>Dreno de PVC  D = 100 mm</t>
  </si>
  <si>
    <t>Dreno de PVC  D = 50 mm</t>
  </si>
  <si>
    <t>Dreno Longitudinal tipo Trincheira Drenante, H = 0,90 m com tubo poroso tipo PEAD de diâm
= 100 mm, incluindo esc. em mat. 1ª cat. e transporte do tubo</t>
  </si>
  <si>
    <t>Dreno Longitudinal tipo Trincheira Drenante, H = 0,90 m com tubo poroso tipo PEAD de diâm
= 100 mm, incluindo esc. mat. 3ª cat. e transporte do tubo</t>
  </si>
  <si>
    <t>Dreno Longitudinal tipo Trincheira Drenante, H=0,40m c/ tubo poroso tipo PEAD d=65mm,
inclus. esc. em mat. 1ª cat.e geotêxtil não tecido RT 07 kN/m</t>
  </si>
  <si>
    <t>Dreno ou Barbacã em tubo PVC, diâmetro de 2"</t>
  </si>
  <si>
    <t>Dreno profundo com enchimento de areia, escavação em material 1ª categoria, inclusive
transporte da areia</t>
  </si>
  <si>
    <t>Dreno profundo com enchimento de brita e areia (1:1) escavação em material 1ª categoria,
inclusive transporte da areia e da brita</t>
  </si>
  <si>
    <t>Dreno profundo com enchimento de brita e areia (1:1) escavação em material 2ª categoria,
inclusive transporte da areia e da brita</t>
  </si>
  <si>
    <t>Dreno profundo com enchimento de brita, escavação em material 1ª categoria,  inclusive transporte da brita</t>
  </si>
  <si>
    <t>Dreno profundo com tubo poroso, D = 0,20 m com enchimento de brita e areia, escavação em
material 2ª categoria, inclusive transp.da areia, brita, tubo</t>
  </si>
  <si>
    <t>Dreno profundo com tubo poroso, D = 0,20 m com enchimento de brita, escavação em
material 3ª categoria (DPR-01),  inclusive transporte da brita, tubo</t>
  </si>
  <si>
    <t>Dreno profundo D = 0,10 m c/ enchim. brita, areia (1:1) escav. mat. 3º categ.incl. transp. areia,
brita c/ geotêxtil não tecido res.long. mín 16kn/m</t>
  </si>
  <si>
    <t>Dreno profundo D = 0,10 m c/enchim. brita e areia (1:1) escav.mat. 1º categ., inclus.transp.
areia, brita,c/ geotêxtil não tecido res.long. mín 16 kn/m</t>
  </si>
  <si>
    <t>Dreno profundo D = 0,20 m com enchimento de areia, escavação em material 1ª categoria (
DPS-01), inclusive transporte da areia e do tubo</t>
  </si>
  <si>
    <t>Dreno profundo D = 0,20 m com enchimento de brita e areia, escavação em material 1ª
categoria, inclusive transporte da brita e da areia</t>
  </si>
  <si>
    <t>Dreno profundo em solo com tubo PEAD perfur. D=100 mm, envolto por geotêxtil não tecido
RT16 kn/m, preenchim. c/ brita, incl. transporte</t>
  </si>
  <si>
    <t>Dreno profundo para corte em solo, com enchimento em brita revestido com geotextil não
tecido RT 16 kn/m, inclusive transporte da brita</t>
  </si>
  <si>
    <t>Dreno sub-horizontal D = 50 mm em PVC, com geotêxtil não tecido RT 16 kn/m, exclusive
transportes</t>
  </si>
  <si>
    <t>Dreno sub-horizontal D=50mm em PVC (escavação em alteração de rocha), inclusive geotêxtil
não tecido RT 16 kn/m, exclusive transportes</t>
  </si>
  <si>
    <t>Dreno sub-horizontal D=50mm em PVC (escavação em rocha sã), inlusive geotêxtil não tecido
RT 16 kn/m, exclusive transportes</t>
  </si>
  <si>
    <t>Dreno sub-superficial  rocha (h=0,55m) c/ tubo PEAD perfur. d=100mm, env. por geotêxtil16kn
/m, preenc.c/ brita, inclus.transp. tubo, exclusive transp.brita</t>
  </si>
  <si>
    <t>Dreno vertical D = 75 mm em PVC, com geotêxtil não tecido resistência longitudinal 16 kn/m</t>
  </si>
  <si>
    <t>Eletroduto de ferro galvanizado DN 4", inclusive conexões, exclusive escavação e reaterro,
fornecimento e assentamento</t>
  </si>
  <si>
    <t>Eletroduto para rede de lógica, inclusive conexões</t>
  </si>
  <si>
    <t>Eletroduto PVC diâmetro 75mm, fornecimento e assentamento</t>
  </si>
  <si>
    <t>Eletroduto PVC rígido roscável diâm. 50mm, fornecimento e assentamento</t>
  </si>
  <si>
    <t>Eletroduto tipo Kanaflex  diâmetro 1 1/4", fornecimento e assentamento</t>
  </si>
  <si>
    <t>Eletroduto tipo Kanaflex diâmetro 1 1/2", fornecimento e assentamento</t>
  </si>
  <si>
    <t>Eletroduto tipo Kanaflex diâmetro 2", fornecimento e assentamento</t>
  </si>
  <si>
    <t>Eletroduto tipo Kanaflex diâmetro 4", fornecimento e assentamento</t>
  </si>
  <si>
    <t>Enrocamento de pedra arrumada com pá carregadeira e escavadeira, inclusive fornecimento,
exclusive transporte da pedra</t>
  </si>
  <si>
    <t>Enrocamento de pedra de mão arrumada exclusive transporte</t>
  </si>
  <si>
    <t>Enrocamento de pedra jogada exclusive fornecimento e transporte (utilização de material
considerado em medição)</t>
  </si>
  <si>
    <t>Enrocamento de pedra jogada exclusive o fornecimento e transporte da pedra</t>
  </si>
  <si>
    <t>Enrocamento de pedra jogada inclusive fornecimento, exclusive transporte da pedra</t>
  </si>
  <si>
    <t>Ensecadeira dupla de madeira esp.= 5 cm com 1 reaproveitamento</t>
  </si>
  <si>
    <t>Ensecadeira dupla de madeira esp.= 5 cm sem reaproveitamento, tudo incluído</t>
  </si>
  <si>
    <t>Ensecadeira simples de madeira esp.= 5 cm com 1 reaproveitamento, inclusive transporte das
madeiras</t>
  </si>
  <si>
    <t>Ensecadeira simples de madeira esp.= 5 cm sem reaproveitamento, inclusive transporte das
madeiras</t>
  </si>
  <si>
    <t>Entrada para descida d'agua DP-1 (calha/degraus) inclusive caiação</t>
  </si>
  <si>
    <t>Entrada para descida d'água EDA-01</t>
  </si>
  <si>
    <t>Entrada para descida d'água EDA-02</t>
  </si>
  <si>
    <t>Escada de madeira executada sobre terreno inclinado, com 80 cm de largura mínima</t>
  </si>
  <si>
    <t>Escavação manual em mat. 1ª cat. H= 0,00 a 1,50 m</t>
  </si>
  <si>
    <t>Escavação manual em mat. 1ª cat. H= 0,00 a 1,50 m com esgotamento</t>
  </si>
  <si>
    <t>Escavação manual em mat. 1ª cat. H= 1,50 a 3,00 m</t>
  </si>
  <si>
    <t>Escavação manual em mat. 1ª cat. H= 1,50 a 3,00 m com esgotamento</t>
  </si>
  <si>
    <t>Escavação manual em mat. 1ª cat. H= 3,00 a 4,50 m</t>
  </si>
  <si>
    <t>Escavação manual em mat. 1ª cat. H= 3,00 a 4,50 m com esgotamento</t>
  </si>
  <si>
    <t>Escavação manual em mat. 2ª cat. H= 0,00 a 1,50 m com esgotamento</t>
  </si>
  <si>
    <t>Escavação manual em mat. 2ª cat. H= 0,00 a 1,50 m sem detonação</t>
  </si>
  <si>
    <t>Escavação manual em mat. 2ª cat. H= 1,50 a 3,00 m com esgotamento</t>
  </si>
  <si>
    <t>Escavação manual em mat. 2ª cat. H= 1,50 a 3,00 m sem detonação</t>
  </si>
  <si>
    <t>Escavação manual em mat. 2ª cat. H= 3,00 a 4,50 m com esgotamento</t>
  </si>
  <si>
    <t>Escavação manual em mat. 2ª cat. H= 3,00 a 4,50 m sem detonação</t>
  </si>
  <si>
    <t>Escavação manual em mat. 3ª cat. H= 0,00 a 1,50 m, a fogo</t>
  </si>
  <si>
    <t>Escavação manual furos, valetas mat. 1ª cat. H= 0,00 a 1,50 m (dim. reduz.)</t>
  </si>
  <si>
    <t>Escavação manual furos, valetas mat. 2ª cat. H= 0,00 a 1,50 m sem detonação (dim. reduz.)</t>
  </si>
  <si>
    <t>Escavação mecânica em material de 1ª cat. H= 0,00 a 1,50 m</t>
  </si>
  <si>
    <t>Escavação mecânica em material de 1ª cat. H= 0,00 a 1,50 m com esgotamento</t>
  </si>
  <si>
    <t>Escavação mecânica em material de 1ª cat. H= 1,50 a 3,00 m</t>
  </si>
  <si>
    <t>Escavação mecânica em material de 1ª cat. H= 1,50 a 3,00 m com esgotamento</t>
  </si>
  <si>
    <t>Escavação mecânica em material de 1ª cat. H= 3,00 a 4,50 m</t>
  </si>
  <si>
    <t>Escavação mecânica em material de 1º cat. H= 3,00 a 4,50 m com esgotamento</t>
  </si>
  <si>
    <t>Escavação mecânica em material de 2ª cat. H= 0,00 a 1,50 m</t>
  </si>
  <si>
    <t>Escavação mecânica em material de 2ª cat. H= 0,00 a 1,50 m com esgotamento</t>
  </si>
  <si>
    <t>Escavação mecânica em material de 2ª cat. H= 1,50 a 3,00 m</t>
  </si>
  <si>
    <t>Escavação mecânica em material de 2ª cat. H= 1,50 a 3,00 m com esgotamento</t>
  </si>
  <si>
    <t>Escavação mecânica em material de 2ª cat. H= 3,00 a 4,50 m</t>
  </si>
  <si>
    <t>Escavação mecânica em material de 2º cat. H= 3,00 a 4,50 m com esgotamento</t>
  </si>
  <si>
    <t>Escavação mecânica em material de 3ª cat. H= 0,00 a 1,50 m</t>
  </si>
  <si>
    <t>Escavação mecânica em material de 3ª cat. H= 0,00 a 1,50 m com esgotamento</t>
  </si>
  <si>
    <t>Escavação mecânica em material de 3ª cat. H= 1,50 a 3,00 m</t>
  </si>
  <si>
    <t>Escavação mecânica em material de 3ª cat. H= 1,50 a 3,00 m com esgotamento</t>
  </si>
  <si>
    <t>Escavação mecânica em material de 3ª cat. H= 3,00 a 4,50 m</t>
  </si>
  <si>
    <t>Escavação mecânica em material de 3ª cat. H= 3,00 a 4,50 m com esgotamento</t>
  </si>
  <si>
    <t>Escoramento de cavas e valas, inclusive fornecimento e transportes das madeiras</t>
  </si>
  <si>
    <t>Escoramento e cimbramento (bueiro celular), inclusive fornecimento e transportes das
madeiras</t>
  </si>
  <si>
    <t>Esgotamento de escavações para rebaixamento do nível dágua nos serviços de bueiros,
galerias e outros, com conj. moto bomba</t>
  </si>
  <si>
    <t>Forma especial de madeira para meio fio, inclusive fornecimento e transporte das madeiras</t>
  </si>
  <si>
    <t>Forma especial de madeira para sarjeta (gabarito), inclusive fornecimento e transporte da
madeira</t>
  </si>
  <si>
    <t>Forma metálica para meio fio</t>
  </si>
  <si>
    <t>Formas planas de madeira com 01 (um) reaproveitamento, inclusive fornecimento e transporte
das madeiras</t>
  </si>
  <si>
    <t>Formas planas de madeira com 02 (dois) reaproveitamentos, inclusive fornecimento e
transporte das madeiras</t>
  </si>
  <si>
    <t>Formas planas de madeira com 04 (quatro) reaproveitamentos, inclusive fornecimento e
transporte das madeiras</t>
  </si>
  <si>
    <t>Formas planas de madeira sem reaproveitamento (forma perdida), inclusive fornecimento e
transporte das madeiras</t>
  </si>
  <si>
    <t>Gabião manta/colchão, malha hex 6x8mm Zn-Al/PVC, e=2,8mm,h=0,23m, inclus.aquis./
assentam. pedra mão, exclus. transp. p/ revestim. canal</t>
  </si>
  <si>
    <t>Gabiões com caixas galvanizadas  com utilização de geotêxtil não tecido RT 07 kN/m, inclus.
transp. madeira e pedra mão</t>
  </si>
  <si>
    <t>Gabiões com caixas galvanizadas, sem manta</t>
  </si>
  <si>
    <t>Geogrelha com resistência londitudinal a tração 35 a 40 kN, resist. transversal a tração 30 kN, fornecimento e aplicação - Deformação de 5%</t>
  </si>
  <si>
    <t>Geogrelha com resistência londitudinal a tração 55 a 60 kN, resist. transversal a tração 30 kN,
fornecimento e aplicação - Deformação de 5%</t>
  </si>
  <si>
    <t>Geogrelha com resistência longitudinal a tração 300 kN, resist. transversal a tração 30 kN,
fornecimento e aplicação</t>
  </si>
  <si>
    <t>Geogrelha com resistência longitudinal a tração 35 a 40 KN, resistência transversal a tração
30KN, fornecimento e aplicação - Deformação de 10%</t>
  </si>
  <si>
    <t>Geogrelha com resistência longitudinal a tração 55 a 60 KN, resistência transversal a tração
30KN, fornecimento e aplicação - Deformação de 10%</t>
  </si>
  <si>
    <t>Geogrelha com resistência longitudinal a tração 80 a 90 kN, resist. transversal a tração 30 kN,
fornecimento e aplicação - Deformação de 5%</t>
  </si>
  <si>
    <t>Geogrelha com resistência longitudinal a tração 80 a 90 KN, resistência transversal a tração 30KN, fornecimento e aplicação - Deformação de 10%</t>
  </si>
  <si>
    <t>Geogrelha monodirecional 200KN, fornecimento e assentamento</t>
  </si>
  <si>
    <t>Geogrelha tecida bidirecional de polipropileno de alto módulo inicial c/ módulo de rigidez
nominal = 400KN/m nas duas direções, fornecimento/aplicação</t>
  </si>
  <si>
    <t>Lastro de brita, inclusive transporte da brita</t>
  </si>
  <si>
    <t>Limpeza e apicoamento manual de superfície de rocha</t>
  </si>
  <si>
    <t>Limpeza e desobstrução de BDTC e BDCC</t>
  </si>
  <si>
    <t>Limpeza e desobstrução de BQTC</t>
  </si>
  <si>
    <t>Limpeza e desobstrução de BSTC e BSCC</t>
  </si>
  <si>
    <t>Limpeza e desobstrução de BTTC e BTCC</t>
  </si>
  <si>
    <t>Limpeza e preparo de superfície de aço</t>
  </si>
  <si>
    <t>Manta Geotêxtil  não tecida com resistência longitudinal a tração 10kN/m, fornecimento e
aplicação</t>
  </si>
  <si>
    <t>Manta Geotêxtil não tecida RT - 16 kn/m, fornecimento e aplicação</t>
  </si>
  <si>
    <t>Meio fio de concreto DP-1, inclusive caiação</t>
  </si>
  <si>
    <t>Meio fio de concreto MFC 01, inclusive caiação</t>
  </si>
  <si>
    <t>Meio fio de concreto MFC 05, inclusive caiação</t>
  </si>
  <si>
    <t>Meio fio de concreto pré-moldado (12 x 30 x 15) cm, inclusive caiação e transporte do meio fio</t>
  </si>
  <si>
    <t>Meio fio sarjeta de concreto tipo DP-1 (0,035 m³/m) inclusive caiação</t>
  </si>
  <si>
    <t>Montagem e desmontagem de escoramento tubular normal, em obras de arte na densidade de
5m de tubo por m³ de escoramento</t>
  </si>
  <si>
    <t>Mureta de corte em rocha</t>
  </si>
  <si>
    <t>Muro com Terramesh System ou similar, altura H&lt;= 4,00 metros (4 cx 1x1x4m), tudo incluído</t>
  </si>
  <si>
    <t>Muro com Terramesh System ou similar, altura 4,00 &lt; H &lt;= 5,00 metros (3 cx 1x1x4m e 4 cx 0,
5x1x4m) , execução, tudo incluído</t>
  </si>
  <si>
    <t>Muro com Terramesh System ou similar, altura 5,00 &lt; H &lt;= 6,00 metros (4 cx 1x1x4m e 4 cx 0,
5x1x4m) , tudo incluído</t>
  </si>
  <si>
    <t>Muro com Terramesh System ou similar, altura 6,00 &lt; H &lt;= 7,50 metros (3cx 1x1x4m, 2cx
1x1x5 e 5cx 0,5x1x6m), tudo incluído</t>
  </si>
  <si>
    <t>Muro com Terramesh System ou similar, altura 7,50 &lt; H &lt;= 9,00 metros (4 cx 1x1x4m, 2 cx
1x1x5, 3 cx 0,5x1x6m e 3cx 0,5x1x7), tudo incluído</t>
  </si>
  <si>
    <t>Muro de testa em concreto para saída de dreno profundo em rocha, inclusive transporte do tubo</t>
  </si>
  <si>
    <t>Muro de testa em concreto para saída de dreno profundo em solo, inclusive transporte do tubo</t>
  </si>
  <si>
    <t>Passagem d'água 1,10 x 1,00 - Canteiro</t>
  </si>
  <si>
    <t>Pedra de mão para (concreto ciclópico ou alvenaria) rocha paga em medição</t>
  </si>
  <si>
    <t>Perfuração rotativa inclinada, em rocha sã, com coroa de diamante, diâmetro N (75mm),
inclusive deslocamento e posicionamento em cada furo.</t>
  </si>
  <si>
    <t>Pescoço de poço de visita H=0,30 m, diâm. = 0,60 m, fornecimento, assentamento e
transporte</t>
  </si>
  <si>
    <t>Pintura com nata de cimento</t>
  </si>
  <si>
    <t>Pintura interna ou externa sobre ferro, com tinta a base de resina de borracha clorada</t>
  </si>
  <si>
    <t>Placas pré-moldadas para passeio</t>
  </si>
  <si>
    <t>Plataforma ou passarela de pinho de 1ª ou similar, 1" x 12"</t>
  </si>
  <si>
    <t>Poço de visita em bloco pré-moldado para d=0,30 e 0,40m (0,80x0,80m)</t>
  </si>
  <si>
    <t>Poço de visita em bloco pré-moldado para d=0,60m (1,00x1,00m)</t>
  </si>
  <si>
    <t>Poço de visita para BDTC diam. 1,00 m - tudo incluido</t>
  </si>
  <si>
    <t>Poço de Visita para BSTC diâm. 0,40m em blocos de concreto</t>
  </si>
  <si>
    <t>Poço de visita para BSTC diâm. 0,80m em blocos de concreto</t>
  </si>
  <si>
    <t>Poço de visita para BTTC diam. 1,20 m - tudo incluído</t>
  </si>
  <si>
    <t>Poço de visita (tubo D=0,40 m) H=1,50 m com tampão F.F.A.P., inclusive escavação e
transporte do tampão</t>
  </si>
  <si>
    <t>Poço de visita (tubo D=0,60 m) H=1,70 m com tampão F.F.A.P., inclusive escavação e
transporte do tampão</t>
  </si>
  <si>
    <t>Poço de visita (tubo D=0,80 m) H=1,90 m com tampão F.F.A.P., inclusive escavação e transporte do tampão</t>
  </si>
  <si>
    <t>Poço de visita (tubo D=1,00 m) H=2,10 m com tampão F.F.A.P., inclusive escavação e
transporte do tampão</t>
  </si>
  <si>
    <t>Preparo manual de talude, compreendendo acerto, raspagem eventual de até 0,30m de prof. e
afastamento lateral</t>
  </si>
  <si>
    <t>Preparo manual de terreno, compreendendo acerto raspagem até 25cm de profundidade e
afastamento lateral do material excedente</t>
  </si>
  <si>
    <t>Reaterro com areia, tudo incluído</t>
  </si>
  <si>
    <t>Reaterro de cavas c/ compactação manual (apiloamento)</t>
  </si>
  <si>
    <t>Reaterro de cavas c/ compactação manual (apiloamento) (dim. reduz.)</t>
  </si>
  <si>
    <t>Reaterro de cavas c/ compactação mecânica (compactador manual)</t>
  </si>
  <si>
    <t>Recuperação de poço de visita inclusive fornecimento tampão F.F.A.P.</t>
  </si>
  <si>
    <t>Religação de rede de água em PVC DN 20mm, inclusive conexões</t>
  </si>
  <si>
    <t>Religação de rede de água em PVC DN 25mm, incluisve conexões</t>
  </si>
  <si>
    <t>Religação de rede de água em PVC DN 32mm, incluisve conexões</t>
  </si>
  <si>
    <t>Religação de rede de água em PVC DN 75mm, inclusive conexões</t>
  </si>
  <si>
    <t>Religação de rede de água em PVC PBA CL 15 DN 100mm, inclusive conexões</t>
  </si>
  <si>
    <t>Remanejamento de ligação e religação de redes de esgoto</t>
  </si>
  <si>
    <t>Remoção de bueiros existentes</t>
  </si>
  <si>
    <t>Rip-rap c/ argamassa cimento areia 1:6, inclusive aquisição e transporte dos materiais</t>
  </si>
  <si>
    <t>Rip-rap de areia inclusive escavação, transporte e fornecimento de materiais</t>
  </si>
  <si>
    <t>Rip-rap de solo e cimento (Traço 1:15)</t>
  </si>
  <si>
    <t>Saída d'água concreto armado DP-1 c/ caiação</t>
  </si>
  <si>
    <t>Saída d'água concreto p/ aterro c/ caiação (SDA-01)</t>
  </si>
  <si>
    <t>Saída d'água concreto p/ aterro c/ caiação (SDA-02)</t>
  </si>
  <si>
    <t>Saída d'água concreto p/ corte c/ caiação (SDC-01)</t>
  </si>
  <si>
    <t>Sarjeta de concreto DP-1 (0,081 m³/m) calha triangular, inclusive caiação</t>
  </si>
  <si>
    <t>Sarjeta de concreto DP-2 (0,085 m³/m) calha triangular, inclusive caiação</t>
  </si>
  <si>
    <t>Sarjeta de concreto SCA 40/10</t>
  </si>
  <si>
    <t>Sarjeta de concreto (SCA 70/15) calha triangular, inclusive caiação</t>
  </si>
  <si>
    <t>Sarjeta de concreto (SCA 90/10) calha triangular, inclusive caiação</t>
  </si>
  <si>
    <t>Sarjeta de concreto SCC 40/15</t>
  </si>
  <si>
    <t>Sarjeta de concreto (STC - 02) calha triangular em corte/aterro, inclusive caiação</t>
  </si>
  <si>
    <t>Sarjeta de concreto (STC - 04) calha triangular de bancada em corte, inclusive caiação</t>
  </si>
  <si>
    <t>Tampa de concreto em grelha, fornecimento, assentamento e transporte</t>
  </si>
  <si>
    <t>Tampão F.F.A.P. com 100 kg, fornecimento, assentamento e transporte</t>
  </si>
  <si>
    <t>Tapume de vedação e proteção, executado com chapas de compensado resinado com 6mm
de espessura, exclusive pintura</t>
  </si>
  <si>
    <t>Tela de aço soldada Telcon Q-138 ou similar, fornecimento e assentamento.</t>
  </si>
  <si>
    <t>Tela de aço soldada Telcon Q-196 ou similar, fornecimento e assentamento.</t>
  </si>
  <si>
    <t>Terminal de dreno de alívio de pavimento (DP - TDA - 01)</t>
  </si>
  <si>
    <t>Transporte de materiais encosta abaixo, serviço manual, inclusive carga e descarga</t>
  </si>
  <si>
    <t>t dam</t>
  </si>
  <si>
    <t>Transporte de materiais encosta acima, serviço manual, inclusive carga e descarga</t>
  </si>
  <si>
    <t>Transposição de segmento de sarjeta - TSS 01, inclusive transporte do tubo de concreto</t>
  </si>
  <si>
    <t>Trincheira drenante cega (0,50 x 1,70) m, inclusive transporte da brita c/ geotêxtil não tecido
res.long. mín 16 kn/m</t>
  </si>
  <si>
    <t>Tubo de PVC NBR 5648 diâmetro 50 mm, fornecimento e assentamento</t>
  </si>
  <si>
    <t>Tubo de PVC NBR 5648 diâmetro 75 mm, fornecimento e assentamento</t>
  </si>
  <si>
    <t>Tubo de PVC rígido série R diâmetro 100 mm, fornecimento e assentamento</t>
  </si>
  <si>
    <t>Tubo irrifort agropecuário diâmetro 32 mm, fornecimento e assentamento</t>
  </si>
  <si>
    <t>Tubo para irrigação linha fixa PN40 50 mm, fornecimento e assentamento</t>
  </si>
  <si>
    <t>Tubos de ferro fundido diâmetro 0,90 m, assentamento</t>
  </si>
  <si>
    <t>Tubos para irrigação Linha fixa PN40, diâmetro 75 mm, fornecimento e assentamento</t>
  </si>
  <si>
    <t>Valeta de pedra argamassada VPAR</t>
  </si>
  <si>
    <t>Valeta de pedra jogada VPJ, inclusive transporte da pedra</t>
  </si>
  <si>
    <t>Valeta de proteção de aterro enleivada (VPA-01 DNIT)</t>
  </si>
  <si>
    <t>Valeta de proteção de aterro revestida em concreto (VPA-03 DNIT)</t>
  </si>
  <si>
    <t>Valeta de proteção de aterro VPA 02 (revestida em concreto)</t>
  </si>
  <si>
    <t>Valeta de proteção de aterro VPA-01 (escavação)</t>
  </si>
  <si>
    <t>Valeta de proteção de corte - desobstrução e limpeza</t>
  </si>
  <si>
    <t>Valeta de proteção de corte enleivada (VPC-01 DNIT)</t>
  </si>
  <si>
    <t>Valeta de proteção de corte revestida em concreto VPC-03</t>
  </si>
  <si>
    <t>Valeta de proteção de corte VPC-01 (escavação)</t>
  </si>
  <si>
    <t>Valeta de proteção de corte VPC-02 (revestida em grama)</t>
  </si>
  <si>
    <t>Grupo de serviço: MATERIAL BETUMINOSO</t>
  </si>
  <si>
    <t>Bonificação de 15,28% sobre Materiais Betuminosos</t>
  </si>
  <si>
    <t>%</t>
  </si>
  <si>
    <t>CAP FLEX 60/85, fornecimento</t>
  </si>
  <si>
    <t>CAP-50/70, fornecimento</t>
  </si>
  <si>
    <t>CM-30, fornecimento</t>
  </si>
  <si>
    <t>Dope, fornecimento</t>
  </si>
  <si>
    <t>Emulsão RL-1C- FLEX (Emulflex RL-1C-E), fornecimento</t>
  </si>
  <si>
    <t>Emulsão RM-1C, fornecimento</t>
  </si>
  <si>
    <t>Emulsão RR-1C FLEX (Emulflex RR-1C-E,) fornecimento</t>
  </si>
  <si>
    <t>Emulsão RR-1C, fornecimento</t>
  </si>
  <si>
    <t>Emulsão RR-2C, fornecimento</t>
  </si>
  <si>
    <t>Emulsão RR-2C-FLEX (Emulflex RR-2C-E), fornecimento</t>
  </si>
  <si>
    <t>Grupo de serviço: OBRAS COMPLEMENTARES</t>
  </si>
  <si>
    <t>Abrigo de Ônibus - Rodovia Rural - 3,40 m x 6,00 m</t>
  </si>
  <si>
    <t>Abrigo de Ônibus Urbano - Padrão reduzido - 2,40 x 6,00 m</t>
  </si>
  <si>
    <t>Alvenaria de tijolos cerâmicos maciços aparentes 5x10x20cm,assent.c/argam.de cimento,cal
hidratada CH1 e areia no traço 1:0,5:8,juntas de 10mm e esp.</t>
  </si>
  <si>
    <t>Braço galvanizado 101mm - projeção 4,70m, fornecimento e instalação</t>
  </si>
  <si>
    <t>Cabo de cobre nú, seção 35 mm2, fornecimento e colocação</t>
  </si>
  <si>
    <t>Cabo flexível 2 x 1,5 mm², fornecimento e instalação</t>
  </si>
  <si>
    <t>Cabo flexível 2 x 2,5 mm², fornecimento e instalação</t>
  </si>
  <si>
    <t>Cabo flexível 3 x 1,5 mm², fornecimento e instalação</t>
  </si>
  <si>
    <t>Cabo flexível 4 x 1,5 mm², fornecimento e instalação</t>
  </si>
  <si>
    <t>Caixa de passagem de concreto armado de 0,40 x 0,40 x 0,40m</t>
  </si>
  <si>
    <t>Caixa de passagem de eletroduto de lógica</t>
  </si>
  <si>
    <t>Calçada de concreto</t>
  </si>
  <si>
    <t>Calçada de concreto fck=15 MP, camurçado c/ argam. cimento e areia 1:4, lastro de brita e 8
cm de concreto, incl. preparo da caixa e transp. da brita</t>
  </si>
  <si>
    <t>Cerca de arame farpado 4 fios com mourões  a cada 2,0 m, esticadores de madeira, a cada 20
,0 m, inclusive transporte de mourão e arame farpado)</t>
  </si>
  <si>
    <t>Cerca de arame farpado 4 fios com mourões a cada 1,0 m, esticadores de madeira, a cada 20, 0 m, inclusive transporte de mourão e arame farpado</t>
  </si>
  <si>
    <t>Cerca de arame farpado 4 fios com mourões, a cada 2,5 m, esticadores de madeira a cada 60,
0m, inclusive transporte de arame farpado e mourão</t>
  </si>
  <si>
    <t>Cerca de arame farpado 4 fios com mourões a cada 3,0 metros e sem esticadores, inclusive
transporte de arame e mourão</t>
  </si>
  <si>
    <t>Cerca de arame farpado 4 fios com postes cada 2,5 m, esticadores de concreto a cada 25,0 m</t>
  </si>
  <si>
    <t>Cerca de arame farpado 8 fios com postes concreto 10 x 10 x 220 cm, a cada 1,5 m</t>
  </si>
  <si>
    <t>Cerca de arame farpado 8 fios com postes triangulares 10 x 200 cm, a cada 2,5 m, mourão de
concreto 10 x 10 x 220 cm, a cada 50,0 m</t>
  </si>
  <si>
    <t>Cerca de arame farpado,4 fios ,mourões de madeira a cada 2,5 m e esticadores de concreto/
madeira a cada 40m</t>
  </si>
  <si>
    <t>Cerca de arame liso 4 fios com mourões cada 2,0 m, esticadores de madeira, a cada 20,0 m,
inclusive transporte de mourão e arame liso</t>
  </si>
  <si>
    <t>Concreto estrutural fck = 10,0 MPa, inclusive transportes areia, cimento e pedra britada</t>
  </si>
  <si>
    <t>Corrimão em eucalipto tratado</t>
  </si>
  <si>
    <t>Demolição de cerca de madeira com 4 fios</t>
  </si>
  <si>
    <t>Demolição de edificações</t>
  </si>
  <si>
    <t>Descida d'água em madeira e pedra de mão, tudo incluído</t>
  </si>
  <si>
    <t>Deslocamento de cerca de madeira com 4 fios de arame</t>
  </si>
  <si>
    <t>Eletroduto de aço galv. 1 1/4" inclusive abertura e fechamento de rasgos em alvenaria, e luvas</t>
  </si>
  <si>
    <t>Eletroduto de PVC diâmetro de 4", fornecimento e instalação</t>
  </si>
  <si>
    <t>Estrutura de madeira para telha cerâmica ancorada em laje ou alvenaria</t>
  </si>
  <si>
    <t>Fita isolante em rolo de 19 mm x 20 m, número 33 Scoth ou equivalente</t>
  </si>
  <si>
    <t>Haste cobreada para aterramento diâmetro 5/8" x 2,4m ( fornecimento e instalação)</t>
  </si>
  <si>
    <t>Isolador de Porcelana tipo roldana com rack 3 x 16, instalação</t>
  </si>
  <si>
    <t>Ladrilho hidráulico (argamassa cimento e areia 1:4), fornecimento e assentamento</t>
  </si>
  <si>
    <t>Mata-burro</t>
  </si>
  <si>
    <t>Passagem de gado (boca)</t>
  </si>
  <si>
    <t>Passagem de gado (sem guarda corpo)</t>
  </si>
  <si>
    <t>Passeio em concreto, largura 2,00m, acabamento em ladrilho hidráulico podotátil (L=0,40m)</t>
  </si>
  <si>
    <t>Passeio pavimentado em blocos de concreto esp.=6cm, colorido, resistência 35 MPa, colchão
de areia 5cm, inclusive transporte dos blocos e da areia</t>
  </si>
  <si>
    <t>Pavimentação com pedra de mão (pé de moleque) argamassada</t>
  </si>
  <si>
    <t>Pintura com tinta a óleo em esquadria de ferros duas demãos</t>
  </si>
  <si>
    <t>Pintura em estrutura metálica com tinta epoxídica  inclusive primer</t>
  </si>
  <si>
    <t>Pintura em látex acrílica em parede externa, sem massa corrida, três demãos</t>
  </si>
  <si>
    <t>Pintura logomarca DER-ES em mourões de concreto ( baixo relevo )</t>
  </si>
  <si>
    <t>Porteira, confecção e colocação, inclusive fornecimento e transporte da madeira e chapa de aço</t>
  </si>
  <si>
    <t>Poste galvanizado 101mm simples, fornecimento e instalação</t>
  </si>
  <si>
    <t>Poste galvanizado 114 mm - 1boca, fornecimento e instalação</t>
  </si>
  <si>
    <t>Poste galvanizado 114mm - 2 bocas, fornecimento e instalação</t>
  </si>
  <si>
    <t>Rampa de pedestres, com piso em ladrilho hidráulico podotátil</t>
  </si>
  <si>
    <t>Rampa em pedra de mão (pé de moleque) argamassada e travada</t>
  </si>
  <si>
    <t>Remoção de camada vegetal</t>
  </si>
  <si>
    <t>Retirada de Defensa Metálica</t>
  </si>
  <si>
    <t>Retirada e recolocação de alambrado</t>
  </si>
  <si>
    <t>Sistema cercamento tipo Gradil Nylofor 3DPintura Simples (preto, verde ou branco), #
50x200m, fio 5,0mm, L=2,50m, H=2,03m, incl. forn./chumb. postes</t>
  </si>
  <si>
    <t>Sumidouro cilíndrico pré-moldado diam. 2,00m com 5 anéis inclusive escavação</t>
  </si>
  <si>
    <t>Suporte de concreto armado ( 15x15x280 ) com logomarca pintada em baixo relevo</t>
  </si>
  <si>
    <t>Tela de aço galvanizado ,em malha hexagonal de dupla torção, tipo 8,0cm x 10,0cm, com fios
de diâmetro 2,7mm, tudo incluído, fornecimento e execução</t>
  </si>
  <si>
    <t>Grupo de serviço: SERVIÇOS AMBIENTAIS</t>
  </si>
  <si>
    <t>Arborização para paisagismo ( mudas viveiro de espera) com altura maior que 150 cm</t>
  </si>
  <si>
    <t>Arborização para paisagismo (mudas viveiro de espera) com altura até 150 cm</t>
  </si>
  <si>
    <t>Barreira de Siltagem com escoras de eucalipto,  diâm. 0,10m e a altura 1,60m, espaçadas a
cada 2,0 m, 1 reaproveitamento</t>
  </si>
  <si>
    <t>Conformação manual de taludes</t>
  </si>
  <si>
    <t>Grama  em placas em taludes com estacas de madeira, fornecimento e plantio</t>
  </si>
  <si>
    <t>Grama em placas, fornecimento e plantio (sem fixação com estacas)</t>
  </si>
  <si>
    <t>Gramínea em leiva, extração</t>
  </si>
  <si>
    <t>Gramínea em leiva, extração, plantio e transporte</t>
  </si>
  <si>
    <t>Gramíneas em sementes, fornecimento e plantio a lanço</t>
  </si>
  <si>
    <t>Hidrossemeadura simples em taludes</t>
  </si>
  <si>
    <t>Hidrossemeadura simples em terrenos planos</t>
  </si>
  <si>
    <t>Recomposição de talude de corte com aterro de solo argiloso compactado, exclusive material
de aterro</t>
  </si>
  <si>
    <t>Reflorestamento com espécies nativas da mata atlântica, mudas em sacolas ou tubetes</t>
  </si>
  <si>
    <t>Reunião de Comunicação Social inclusive material de consumo</t>
  </si>
  <si>
    <t>Revestimento vegetal com grama em placas, inclusive transporte de grama</t>
  </si>
  <si>
    <t>Revestimento vegetal por hidrossemeadura com manta de fibras vegetais</t>
  </si>
  <si>
    <t>Grupo de serviço: SINALIZAÇÃO</t>
  </si>
  <si>
    <t>Abraçadeira para fixação de semáforo em braço/coluna de diâmetro 101 ou 114 mm</t>
  </si>
  <si>
    <t>Anteparo 3 x 300 mm, fornecimento e instalação</t>
  </si>
  <si>
    <t>Balizador de concreto ( fornecimento e assentamento )</t>
  </si>
  <si>
    <t>Botoeira com sinal sonoro, fornecimento e instalação</t>
  </si>
  <si>
    <t>Cabos para rede de dados (sincronismo) blindado 2 x 20 awg, fornecimento e instalação</t>
  </si>
  <si>
    <t>Cones para sinalização, fornecimento e colocação</t>
  </si>
  <si>
    <t>Controlador Eletrônico Microprocessado 4 fases, fornecimento e instalação</t>
  </si>
  <si>
    <t>Controlador Eletrônico Microprocessado 6/6 fases, fornecimento e instalação</t>
  </si>
  <si>
    <t>Defensa de concreto tipo New Jersey, fornecimento e colocação</t>
  </si>
  <si>
    <t>Defensa metálica (1 lâmina com espessura = 3 mm), fornecimento e colocação</t>
  </si>
  <si>
    <t>Defensa metálica (2 lâminas com espessuras = 3mm) inclusive acessórios, fornecimento e colocação</t>
  </si>
  <si>
    <t>Grupo focal gradativo (semáforo com informação de tempo) com lâmpada LED, fornecimento
e instalação</t>
  </si>
  <si>
    <t>Grupo focal repetidor 2x200 mm com lâmpada LED, fornecimento e instalação</t>
  </si>
  <si>
    <t>Grupo focal repetidor 3x200 mm com lâmpada LED, fornecimento e instalação</t>
  </si>
  <si>
    <t>Grupo focal repetidor 3x300 mm com lâmpada LED, fornecimento e instalação</t>
  </si>
  <si>
    <t>Ondulação transversal em CBUQ</t>
  </si>
  <si>
    <t>Ondulação transversal em concreto</t>
  </si>
  <si>
    <t>Pintura acrílica sobre capa asfáltica</t>
  </si>
  <si>
    <t>Pintura de setas e zebrados em material termoplástico - 5 anos ( por extrusão)</t>
  </si>
  <si>
    <t>Sinalização com chapa em alumínio revestida em película</t>
  </si>
  <si>
    <t>Sinalização horizontal TMD=200, vida útil 2 a 3 anos, taxa=0,40 L/m²</t>
  </si>
  <si>
    <t>Sinalização horizontal TMD=400, vida útil 2 a 3 anos, taxa=0,60 L/m²</t>
  </si>
  <si>
    <t>Sinalização horizontal TMD=600, vida útil 2 a 3 anos, taxa=0,80 L/m²</t>
  </si>
  <si>
    <t>Sinalização horizontal TMD=600, vida útil 3 anos, taxa=3,0 kg/m² material termoplástico )</t>
  </si>
  <si>
    <t>Sinalização noturna ( fio com lâmpada e balde ), fornecimento e instalação</t>
  </si>
  <si>
    <t>Sinalização vertical com chapa em poliéster (e=2,3mm) reforçada com fibra de vidro, inclusive
suporte de madeira</t>
  </si>
  <si>
    <t>Sinalização vertical com chapa revestida em película, inclusive suporte em madeira</t>
  </si>
  <si>
    <t>Sonorizador</t>
  </si>
  <si>
    <t>Suporte de placa de sinalização vertical em madeira de 1ª qualidade, pintada, fornecimento e
instalação</t>
  </si>
  <si>
    <t>Tacha refletiva  monodirecional, fornecimento e aplicação</t>
  </si>
  <si>
    <t>Tacha refletiva birrefletorizada, fornecimento e aplicação</t>
  </si>
  <si>
    <t>Tachão refletivo  monodirecional, fornecimento e aplicação</t>
  </si>
  <si>
    <t>Tachão refletivo birrefletorizado, fornecimento e aplicação</t>
  </si>
  <si>
    <t>Tela de proteção de segurança de PVC cor laranja com suporte  para sinalização de obras</t>
  </si>
  <si>
    <t>Grupo de serviço: SERVIÇOS DIVERSOS</t>
  </si>
  <si>
    <t>Aluguel de automóvel VW/ Gol (flex) 1,6 ou equivalente, exclusive motorista, inclusive combustível</t>
  </si>
  <si>
    <t>Aluguel mensal de automóvel utilitário inclusive combustível, exclusive motorista</t>
  </si>
  <si>
    <t>Aplicação de jato de ar comprimido para limpeza de trincas</t>
  </si>
  <si>
    <t>Arborização (mudas de árvores com altura até 1,50 m)</t>
  </si>
  <si>
    <t>Base de solo estabilizada granulométricamente sem  mistura inclusive escavação e carga</t>
  </si>
  <si>
    <t>Boca de bueiro tubular em concreto ciclópico inclusive escavação, tudo incluído</t>
  </si>
  <si>
    <t>Caixa coletora em concreto fck=10,0 MPa inclusive escavação, tudo incluído</t>
  </si>
  <si>
    <t>Carga manual de material de limpeza de galerias urbanas</t>
  </si>
  <si>
    <t>CBUQ - Usinagem, aquisição e transporte dos materiais</t>
  </si>
  <si>
    <t>Cerca com mourões de madeira, inclusive escavação e transporte de mourão e arame farpado</t>
  </si>
  <si>
    <t>Colchão drenante de brita 1, inclusive fornecimento, espalhamento, compactação e transporte da brita</t>
  </si>
  <si>
    <t>Compactação de subleito</t>
  </si>
  <si>
    <t>Conformação de taludes de corte</t>
  </si>
  <si>
    <t>Corpo e berço de bueiro tubular, inclusive transporte do tubo</t>
  </si>
  <si>
    <t>Defensas metálicas (espessura lâminas = 3 mm), inclusive fornecimento de materiais,
substituição</t>
  </si>
  <si>
    <t>Demolição e remoção de estrutura de pavimento inclusive capa asfáltica</t>
  </si>
  <si>
    <t>Desmatamento, destocamento e limpeza</t>
  </si>
  <si>
    <t>Desobstrução manual de valetas</t>
  </si>
  <si>
    <t>Dreno profundo D=0,20 m com enchimento brita e areia, tudo incluído</t>
  </si>
  <si>
    <t>Escavação, carga e transporte de material de 1º categoria</t>
  </si>
  <si>
    <t>Fresagem de pavimento asfáltico à frio, inclusive transporte do material</t>
  </si>
  <si>
    <t>Imprimação inclusive fornecimento e transporte do CM-30</t>
  </si>
  <si>
    <t>Lama asfáltica (faixa I - ISSA) (tudo incluído)</t>
  </si>
  <si>
    <t>Lama asfáltica (faixa II - ISSA) (tudo incluído)</t>
  </si>
  <si>
    <t>Lama asfáltica (faixa III - ISSA) (tudo incluído)</t>
  </si>
  <si>
    <t>Lama asfáltica (faixa IV - ISSA) (tudo incluído)</t>
  </si>
  <si>
    <t>Limpeza de sarjeta e meio-fio</t>
  </si>
  <si>
    <t>Limpeza e desobstrução de bueiros</t>
  </si>
  <si>
    <t>Limpeza e desobstrução de caixa coletora</t>
  </si>
  <si>
    <t>Limpeza e desobstrução de rede de drenagem, utilizando caminhão equipado com conjunto de
alta pressão e sucção</t>
  </si>
  <si>
    <t>Limpeza e pintura de guarda-corpo</t>
  </si>
  <si>
    <t>Meio-fio pré-moldado em concreto, inclusive caiação e transporte do meio-fio</t>
  </si>
  <si>
    <t>Obturação de buracos com CBUQ (tudo incluído)</t>
  </si>
  <si>
    <t>Obturação de buracos com PMF (tudo incluído)</t>
  </si>
  <si>
    <t>Obturação de buracos com PMF usinado pelo DER-ES (tudo incluído)</t>
  </si>
  <si>
    <t>Pintura de dispositivos de drenagem</t>
  </si>
  <si>
    <t>Pintura de ligação, inclusive fornecimento e transporte da emulsão</t>
  </si>
  <si>
    <t>Pintura de pontes a base de cal</t>
  </si>
  <si>
    <t>Placas de sinalização, assentamento</t>
  </si>
  <si>
    <t>Placas de sinalização, inclusive materiais, substituição</t>
  </si>
  <si>
    <t>PMF - Usinagem, aquisição e transportes dos materiais</t>
  </si>
  <si>
    <t>Reciclagem de pavimento (base) c/ adição de 20% de brita1, 10% de brita0 e 2% de cimento,
inclusive fornecimento e transportes  dos materiais</t>
  </si>
  <si>
    <t>Recomposição de revestimento c/ CBUQ - Inclusive fornecimento e transporte dos materiais</t>
  </si>
  <si>
    <t>Recomposição de revestimento c/ PMF - Inclusive fornecimento e transporte dos materiais</t>
  </si>
  <si>
    <t>Recomposição de revestimento primário (tudo incluído)</t>
  </si>
  <si>
    <t>Recomposição mecânica de aterros</t>
  </si>
  <si>
    <t>Reconformação mecânica de plataforma (patrolamento)</t>
  </si>
  <si>
    <t>Remendo com massa asfáltica fria (tudo incluído)</t>
  </si>
  <si>
    <t>Remendo com massa asfáltica fria usinada pelo DER-ES (tudo incluído)</t>
  </si>
  <si>
    <t>Remendo com massa asfáltica quente (tudo incluído)</t>
  </si>
  <si>
    <t>Remoção mecânica de barreiras</t>
  </si>
  <si>
    <t>Reparo de bueiros celulares (inclusive boca)</t>
  </si>
  <si>
    <t>Reparo de bueiros tubulares</t>
  </si>
  <si>
    <t>Reparo de caixa  coletora</t>
  </si>
  <si>
    <t>Reparo de cerca ( substituição de mourões, grampo e arame farpado), inclusive transportes de todos os materiais</t>
  </si>
  <si>
    <t>Reparo de guarda-corpo</t>
  </si>
  <si>
    <t>Reparo de meio-fio, inclusive caiação</t>
  </si>
  <si>
    <t>Reparo de muros de arrimo</t>
  </si>
  <si>
    <t>Reparo de sarjeta, inclusive caiação</t>
  </si>
  <si>
    <t>Retirada de placas de sinalização</t>
  </si>
  <si>
    <t>Roçada manual com roçadeira costal, ferramentas manuais, inclusive limpeza e remoção com
retroescavadeira (conservação)</t>
  </si>
  <si>
    <t>Roçada manual com roçadeira costal, ferramentas manuais, inclusive limpeza manual (
conservação)</t>
  </si>
  <si>
    <t>Roçada mecanizada</t>
  </si>
  <si>
    <t>Sarjeta em concreto fck=10,0 MPa inclusive caiação, tudo incluído</t>
  </si>
  <si>
    <t>Selagem de trincas, inclusive transporte de areia e emulsão</t>
  </si>
  <si>
    <t>Sinalização horizontal - taxa 0,6 l/m², tudo incluído</t>
  </si>
  <si>
    <t>Sinalização vertical, inclusive transporte de placa sinalização e madeira</t>
  </si>
  <si>
    <t>Sub-base de solo estabilizada granulométricamente sem mistura inclusive escavação e carga</t>
  </si>
  <si>
    <t>Tapa-panela, inclusive transporte de material de 1ª categoria</t>
  </si>
  <si>
    <t>TSD - Tratamento superficial duplo incl. transporte dos materiais</t>
  </si>
  <si>
    <t>Valeta em concreto fck=10,0 MPa, tudo incluído</t>
  </si>
  <si>
    <t>Valeta não revestida</t>
  </si>
  <si>
    <t>Grupo de serviço: ALUGUEL DE EQUIPAMENTOS</t>
  </si>
  <si>
    <t>Aluguel mensal de barco de alumínio 4,20 m com motor 15 HP (equipamentos)</t>
  </si>
  <si>
    <t>Grupo de serviço: INFRA E MESO-ESTRUTURA</t>
  </si>
  <si>
    <t>Arrasamento estaca concreto D = 0,80 m com martelete pneumático</t>
  </si>
  <si>
    <t>Encamisamento metálico de estacas, diâmetro 380mm em chapa de 6.3mm, preenchido c/
concreto auto adensável (20MPa)</t>
  </si>
  <si>
    <t>Escoramento para blocos submersos, inclusive transporte da madeira</t>
  </si>
  <si>
    <t>Estaca de eucalipto D= 0,20 m, fornecimento, transporte, cravação e perda</t>
  </si>
  <si>
    <t>Estaca metálica dupla exclusive fornecimento de trilhos</t>
  </si>
  <si>
    <t>Estaca metálica, fornecimento, transporte, perdas, solda, emenda, corte e cravação de TR- 68</t>
  </si>
  <si>
    <t>Estaca metálica, fornecimento, transporte, perdas, solda, emenda, corte e cravação de trilho TR- 57</t>
  </si>
  <si>
    <t>Estaca metálica, fornecimento, transporte, perdas, solda, emenda, corte e cravação de 2 TR-
57</t>
  </si>
  <si>
    <t>Estaca metálica, fornecimento, transporte, perdas, solda, emenda, corte e cravação de 2 TR-
68</t>
  </si>
  <si>
    <t>Estaca metálica simples exclusive fornecimento de trilhos</t>
  </si>
  <si>
    <t>Estaca raiz perfurada em rocha, diâm. 310mm com injeção de arg. incl. fornecimento de todos
materiais</t>
  </si>
  <si>
    <t>Estaca raiz perfurada em solo, diâm. 410mm com injeção de arg. incl. fornecimento de todos
materiais</t>
  </si>
  <si>
    <t>Estaca tipo Franki D = 520 mm</t>
  </si>
  <si>
    <t>Formas planas de madeira sem reaproveitamento (fundações), inclusive fornecimento e
transporte das madeiras</t>
  </si>
  <si>
    <t>Perfuração rotativa inclinada, em solo, com coroa de Widia, diâmetro 150mm</t>
  </si>
  <si>
    <t>Perfuração rotativa inclinada, em solo, com coroa de Widia, diâmetro 75mm</t>
  </si>
  <si>
    <t>Perfuração rotativa vertical, em solo, com coroa de Widia ou similar, diâmetro H(99mm),
inclusive deslocamento e posicionamento em cada furo</t>
  </si>
  <si>
    <t>Perfuração rotativa vertical, em solo, com coroa de Widia ou similar, diâmetro N(75mm),
inclusive deslocamento e posicionamento em cada furo</t>
  </si>
  <si>
    <t>Grupo de serviço: SUPER-ESTRUTURA</t>
  </si>
  <si>
    <t>Passarela metálica p/ pontes rodoviárias com 1,0m de largura, piso em chapa xadrez esp 1/4",
em perfis laminados, inclusive pintura</t>
  </si>
  <si>
    <t>Placas pré-moldadas para forma de tabuleiro de ponte</t>
  </si>
  <si>
    <t>Remoção de superestrutura de pontes com auxilio de guindaste para 40 toneladas</t>
  </si>
  <si>
    <t>Grupo de serviço: OBRAS DE ARTE ESPECIAIS</t>
  </si>
  <si>
    <t>Acabamento em concreto fresco (15,0 MPA), para pavimento, inclusive endurecedor químico de superfície</t>
  </si>
  <si>
    <t>Acessório para tirante protendido de aço Rocsolo ou similar diâmetro 29,3 mm</t>
  </si>
  <si>
    <t>Acessório para tirante protendido de aço ST 85/105</t>
  </si>
  <si>
    <t>Aparelho de apoio de neoprene fretado, fornecimento e assentamento, inclusive grauteamento
e transporte do neoprene</t>
  </si>
  <si>
    <t>dm3</t>
  </si>
  <si>
    <t>Cantoneiras (2 1/2" x 2 1/2" x 5/16") para extremidade de laje, fornecimento, montagem e
pintura</t>
  </si>
  <si>
    <t>Chapas de aço SAC 41 de 1/4" para passarelas, fornecimento, soldagem e montagem</t>
  </si>
  <si>
    <t>Chumbador de aço de 25 mm, inclusive proteção anticorrosiva, exclusive a injeção e a
perfuração</t>
  </si>
  <si>
    <t>Colagem das mantas de borracha nos berços de apoio das placas, com Sikadur 32 ou
equivalente, fornecimento e aplicação</t>
  </si>
  <si>
    <t>Concreto projetado com cimento especial</t>
  </si>
  <si>
    <t>Concreto projetado com cimento especial, inclusive aditivo de pega Sigunit STM-35 AF</t>
  </si>
  <si>
    <t>Cone de ancoragem de cabo de aço com 12 cordoalhas de 1/2", inclusive protensão dos
cabos</t>
  </si>
  <si>
    <t>Conectores diâmetro 16mm (h=10cm), fornecimento e soldagem</t>
  </si>
  <si>
    <t>Escoramento contínuo de cavas em estaca prancha de largura até 400 mm</t>
  </si>
  <si>
    <t>Escoramento de O.A.E. diretamente sobre o solo, inclusive fornecimento e transporte das
madeiras</t>
  </si>
  <si>
    <t>Escoramento e cimbramento (pontes e pontilhões), inclusive fornecimento e transporte das
madeiras</t>
  </si>
  <si>
    <t>Estrutura metálica provisória para macaqueamento de laje de ponte</t>
  </si>
  <si>
    <t>Formas curvas de madeira sem reutilização, inclusive fornecimento e transporte das madeiras</t>
  </si>
  <si>
    <t>Formas planas de madeira com 05 (cinco) utilizações (guarda-corpo de pontes), inclusive
fornecimento e transportes das madeiras</t>
  </si>
  <si>
    <t>Formas planas de madeirit meso e superestrutura com 1 reaproveitamento esp. = 14 mm,
inclusive fornecimento e transporte das madeiras</t>
  </si>
  <si>
    <t>Formas planas de madeirit meso e superestrutura com 1 reaproveitamento esp. = 17 mm,
inclusive fornecimento e transporte das madeiras</t>
  </si>
  <si>
    <t>Formas planas de madeirit meso e superestrutura com 2 reaproveitamentos esp. = 17 mm,
inclusive fornecimento e transporte das madeiras</t>
  </si>
  <si>
    <t>Formas planas de madeirit meso e superestrutura com 4 reaproveitamentos esp. = 17 mm, inclusive fornecimento e transporte das madeiras</t>
  </si>
  <si>
    <t>Formas planas de madeirit meso e superestrutura sem reaproveitamento esp. = 10 mm,
inclusive fornecimento e transporte das madeiras</t>
  </si>
  <si>
    <t>Formas planas de madeirit meso e superestrutura sem reaproveitamento esp. = 14 mm,
inclusive fornecimento e transporte das madeiras</t>
  </si>
  <si>
    <t>Formas planas de madeirit meso e superestrutura sem reaproveitamento esp. = 17 mm,
inclusive fornecimento e transporte das madeiras</t>
  </si>
  <si>
    <t>Furação, fornecimento e fixação de grampos diam.16 mm com resina epoxi (prof. 50 cm)</t>
  </si>
  <si>
    <t>Furação, fornecimento e fixação de grampos 10 mm com resina epoxi</t>
  </si>
  <si>
    <t>Furação, fornecimento e fixação de grampos 12,5 mm com resina epoxi em vigas pré-
moldadas</t>
  </si>
  <si>
    <t>Guarda corpo em toras de eucalipto conf. projeto</t>
  </si>
  <si>
    <t>Guarda corpo padrão (tipo DNIT)</t>
  </si>
  <si>
    <t>Hidrojateamento de superfícies metálicas</t>
  </si>
  <si>
    <t>Injeção de calda de cimento para chumbamento de tirantes</t>
  </si>
  <si>
    <t>SC</t>
  </si>
  <si>
    <t>Injeção de epoxi em fissuras, inclusive preparo e montagem de bicos de injeção</t>
  </si>
  <si>
    <t>Junta de cantoneira L de 4" x 4" x 3/8"</t>
  </si>
  <si>
    <t>Junta de dilatação elástica pré-moldada p/ concreto, tipo fungenband em perfil O-12 de PVC
alta densidade, Uniontech ou equival. fornecim./colocação</t>
  </si>
  <si>
    <t>Junta perfil elastomérico de vedação p/pontes c/abertura média de 25mm ± 10 mm, inclus.
lábios poliméricos-Marca Ref JEENE-JJ2540 VV (constr.)</t>
  </si>
  <si>
    <t>Junta perfil elastomérico de vedação p/pontes c/abertura média de 50 mm ±  25 mm, inclus.
lábios poliméricos-Marca Ref.JEENE mod.JJ-5070 (constr.)</t>
  </si>
  <si>
    <t>Junta perfil elastomérico de vedação p/pontes c/abertura média de 50mm ± 25mm,inclus. lábios poliméricos-Marca Ref JEENE mod.JJ-5070 VV(substituição)</t>
  </si>
  <si>
    <t>Perfuração de concreto</t>
  </si>
  <si>
    <t>Perfuração de rocha para fixação de chumbadores</t>
  </si>
  <si>
    <t>Pintura a cal em pontes (2 demãos)</t>
  </si>
  <si>
    <t>Ponte provisoria para movimentação de equipamentos de execução de fundação composta de
passadiço de madeira sobre estacas de madeira</t>
  </si>
  <si>
    <t>Preparo e colocação de 12 cordoalhas de 1/2" (Aço CP-190 RB) nas formas, inclusive injeção
de nata de cimento</t>
  </si>
  <si>
    <t>Recuperação estrutural com uso de argamassa polimérica (espessura média=3,5cm)</t>
  </si>
  <si>
    <t>Tirante de Aço CA-50, diâmetro de 25mm (1"), para comprimentos até 6m</t>
  </si>
  <si>
    <t>Tirante de aço Rocsolo ou similar, diâmetro 29,3mm, incluindo fornecimento da barra e da
bainha proteção anticorrosiva, preparo e colocação no furo</t>
  </si>
  <si>
    <t>Tirante de aço ST 50/55, para carga trab. até 22 t, diam.32mm, incluindo fornecimento da bainha proteção anticorrosiva, preparo e colocação no furo.</t>
  </si>
  <si>
    <t>Tirante de aço ST 85/105, diâmetro de 32 mm, incluindo fornecimento da barra e da bainha
proteção anticorrosiva, preparo e colocação no furo</t>
  </si>
  <si>
    <t>Tirante protendido em Aço GEWI 50/55 ou similar, diâmetro de 32mm</t>
  </si>
  <si>
    <t>Grupo de serviço: MATERIAIS</t>
  </si>
  <si>
    <t>Bonificação de 15,28% sobre aquisição de materiais</t>
  </si>
  <si>
    <t>Grupo de serviço: TERRAPLENAGEM - VIAS URBANAS</t>
  </si>
  <si>
    <t>Carga de material de 1ª categoria em Vias Urbanas</t>
  </si>
  <si>
    <t>Carga de material de 2ª categoria (solo, areia, brita, excl. rocha escavada) em Vias Urbanas</t>
  </si>
  <si>
    <t>Carga de material de 3ª categoria (rocha) em Vias Urbanas</t>
  </si>
  <si>
    <t>Compactação de aterros 100% PI em Vias Urbanas</t>
  </si>
  <si>
    <t>Compactação de aterros 100% PN em Vias Urbanas</t>
  </si>
  <si>
    <t>Escalonamento de taludes com escavadeira em Vias Urbanas</t>
  </si>
  <si>
    <t>Escavação, carga de material de 3ª categoria (fogo controlado) em Vias Urbanas</t>
  </si>
  <si>
    <t>Escavação e carga de material de barreira (remoção) em Vias Urbanas</t>
  </si>
  <si>
    <t>Escavação e carga de material de 1ª categoria com escavadeira em Vias Urbanas</t>
  </si>
  <si>
    <t>Escavação e carga de material de 2ª categoria com escavadeira em Vias Urbanas</t>
  </si>
  <si>
    <t>Escavação e carga de material de 3ª categoria (H bancada &gt;1,0 m) em Vias Urbanas</t>
  </si>
  <si>
    <t>Fragmentação de rocha (fogacheamento) em Vias Urbanas</t>
  </si>
  <si>
    <t>Limpeza de acostamento em Vias Urbanas</t>
  </si>
  <si>
    <t>Limpeza e desmatamento em área alagada (pântano) com ferr. man., incl. moto serra em Vias Urbanas</t>
  </si>
  <si>
    <t>Pré-fissuramento de taludes de rocha em Vias Urbanas</t>
  </si>
  <si>
    <t>Recomposição vegetal de jazidas, empréstimos e bota-fora em Vias Urbanas</t>
  </si>
  <si>
    <t>Remoção de solos moles, incluindo carregamento mecânico com escavadeira hidráulica em
Vias Urbanas</t>
  </si>
  <si>
    <t>Transporte horizontal com trator de lâmina de material de 1ª cat. DMTaté 50m em Vias
Urbanas</t>
  </si>
  <si>
    <t>Grupo de serviço: PAVIMENTAÇÃO - VIAS URBANAS</t>
  </si>
  <si>
    <t>Base de brita graduada, inclusive fornecimento, exclusive transporte da brita em Vias Urbanas</t>
  </si>
  <si>
    <t>Base de brita 1, inclusive fornecimento, exclusive transporte da brita em Vias Urbanas</t>
  </si>
  <si>
    <t>Base de solo brita, 50% em peso, inclusive fornecimento, exclusive transporte da brita em Vias
Urbanas</t>
  </si>
  <si>
    <t>Demolição e remoção de pavimento asfáltico em Vias Urbanas</t>
  </si>
  <si>
    <t>Fresagem de pavimento asfáltico a frio, esp. até 15cm, exclusive transporte de materiais, em
Vias Urbanas</t>
  </si>
  <si>
    <t>Fresagem de pavimento asfáltico a frio, esp=5cm, exclusive transporte de materiais em Vias
Urbanas</t>
  </si>
  <si>
    <t>Imprimação exclusive fornecimento e transporte comercial do material betuminoso em Vias
Urbanas</t>
  </si>
  <si>
    <t>Imprimação inclusive fornecimento e transporte comercial do material betuminoso em Vias
Urbanas</t>
  </si>
  <si>
    <t>Micro revestimento asfáltico à frio inclusive fornecimento e transporte comercial do material
betuminoso, em Vias Urbanas</t>
  </si>
  <si>
    <t>Obturação de buracos c/ CBUQ inclusive fornecimento e transporte comercial dos materiais
betuminosos em  Vias Urbanas</t>
  </si>
  <si>
    <t>Obturação de buracos c/ CBUQ inclusive fornecimento e transporte dos materiais betuminosos
em Vias Urbanas</t>
  </si>
  <si>
    <t>Pavimentação com blocos de concreto (35 MPa), esp.=06cm, sobre colchão areia esp.=5cm,
inclusive fornecim. e transporte  blocos e areia,  Vias Urbanas</t>
  </si>
  <si>
    <t>Pavimentação com blocos de concreto (35 MPa), esp.=08cm, sobre colchão de areia 5cm, inclusive fornecim. e transporte blocos e areia, em Vias Urbanas</t>
  </si>
  <si>
    <t>Pavimentação com blocos de concreto (35 MPa), esp.=10cm, sobre colchão de areia esp.= 5cm, inclusive fornecim.e transporte  blocos e areia,Vias Urbanas</t>
  </si>
  <si>
    <t>Pavimentação com paralelepípedo, colchão areia 5cm, inclusive fornecimento e transporte do
paralelepípedo e areia, em Vias Urbanas</t>
  </si>
  <si>
    <t>Pavimentação com paralelepípedo sobre colchão pó de pedra esp.=5cm, inclusive
fornecimento e transporte do paralelepípedo e pó de pedra,  Vias Urbanas</t>
  </si>
  <si>
    <t>Pavimentação com pedra portuguesa, inclusive fornecimento e transporte do cimento, areia e
pedra portuguesa em Vias Urbanas</t>
  </si>
  <si>
    <t>Pintura de ligação exclusive fornecimento e transporte comercial do material betuminoso em
Vias Urbanas</t>
  </si>
  <si>
    <t>Pintura de ligação inclusive fornecimento e transporte comercial do material betuminoso em
Vias Urbanas</t>
  </si>
  <si>
    <t>Remoção de capa asfáltica em TSS, TSD, ou TST exclusive transporte em Vias Urbanas</t>
  </si>
  <si>
    <t>Remoção de meio fio em Vias Urbanas</t>
  </si>
  <si>
    <t>Remoção de pavimentação poliédrica em Vias Urbanas</t>
  </si>
  <si>
    <t>Remoção e reassentamento de blocos de concreto, inclusive perdas em Vias Urbanas</t>
  </si>
  <si>
    <t>Remoção e reassentamento de paralelepípedos, inclusive perdas em Vias Urbanas</t>
  </si>
  <si>
    <t>Sub-base de brita 1, inclusive fornecimento, exclusive transporte da brita em Vias Urbanas</t>
  </si>
  <si>
    <t>Sub-base solo brita, 50% em peso, inclusive fornecimento e transporte da brita em Vias
Urbanas</t>
  </si>
  <si>
    <t>T.S.B.D. com capa selante, executado com Multidistribuidor inclusive fornecimento e
transporte da emulsão, areia, brita e lavagem da brita -V. Urbanas</t>
  </si>
  <si>
    <t>T.S.B.D. com capa selante inclusive fornec. areia/brita/emulsão, transporte comerc. emulsão e
lavagem brita, exclus. transp. areia e brita - V.Urbana</t>
  </si>
  <si>
    <t>T.S.B.D. sem capa selante,  inclusive fornecimento e transporte comercial do material betuminoso e lavagem da brita em Vias Urbanas</t>
  </si>
  <si>
    <t>T.S.B.D. sem capa selante executado com Multidistribuidor excl. forn.e transp. com. da
emulsão, inclus. fornecim., transp.e lavagem brita, V.Urbanas</t>
  </si>
  <si>
    <t>Grupo de serviço: OBRAS DE ARTE CORRENTES E DRENAGEM - VIAS URBANAS</t>
  </si>
  <si>
    <t>Alvenaria de bloco (39 x 19 x 09) cm espessura 09 cm em Vias Urbanas, inclusive transporte,
areia, cimento e bloco</t>
  </si>
  <si>
    <t>Alvenaria de bloco (39 x 19 x 19) cm espessura 19 cm em Vias Urbanas</t>
  </si>
  <si>
    <t>Alvenaria de bloco (39 x 19 x 19) cm espessura 19 cm, inclusive transporte de areia, cimento e
bloco em Vias Urbanas</t>
  </si>
  <si>
    <t>Alvenaria de lajota (20 x 20 x 10) cm espessura 10 cm , inclusive transporte de areia, lajota e
cimento, em Vias Urbanas</t>
  </si>
  <si>
    <t>Alvenaria de pedra  de mão (junta seca), inclusive transporte da pedra em Vias Urbanas</t>
  </si>
  <si>
    <t>Alvenaria de pedra de mão argamassada (argamassa cimento areia 1:4) inclusive transporte
da pedra de mão, em Vias Urbanas</t>
  </si>
  <si>
    <t>Andaime de madeira para altura até 7 m, compreendendo montagem e desmontagem em Vias
Urbanas</t>
  </si>
  <si>
    <t>Andaime suspenso em madeira, inclusive montagem e desmontagem em Vias Urbanas</t>
  </si>
  <si>
    <t>Apicoamento manual de superfície de concreto em Vias Urbanas</t>
  </si>
  <si>
    <t>Apiloamento manual em Vias Urbanas</t>
  </si>
  <si>
    <t>Argamassa cimento e areia traço 1:4 em Vias Urbanas</t>
  </si>
  <si>
    <t>Argamassa cimento (nata) em Vias Urbanas</t>
  </si>
  <si>
    <t>Argamassa de cimento e areia, traço 1:4, consumo de cimento 400 kg/m³ em Vias Urbanas</t>
  </si>
  <si>
    <t>Berço de concreto ciclópico para BDTC diâmetro 0,60 m em Via Urbanas</t>
  </si>
  <si>
    <t>Berço em brita para BSTC diâm. = 0,30 m em Vias Urbanas</t>
  </si>
  <si>
    <t>Berço em brita para BSTC diâm. = 0,40 m em Vias Urbanas</t>
  </si>
  <si>
    <t>Berço em brita para BSTC diâm. = 0,60 m em Vias Urbanas</t>
  </si>
  <si>
    <t>Berço em brita para BSTC diam. = 0,80 m em Vias Urbanas</t>
  </si>
  <si>
    <t>Boca de BDCC 2,00 x 1,20m conforme projeto em Vias Urbanas</t>
  </si>
  <si>
    <t>Boca de BDCC 2,00 x 2,50 m em Vias Urbanas</t>
  </si>
  <si>
    <t>Boca de BSCC 2,50 x 2,50 m, projeto DNIT em Vias Urbanas</t>
  </si>
  <si>
    <t>Boca de lobo simples em blocos pré-moldados CR(0,40 x 0,80 m) em Vias Urbanas</t>
  </si>
  <si>
    <t>Bueiro Metálico BSTM - D= 3,00 m - T.L. com tratamento epóxi e=2,7 mm - método não destrutivo em Vias Urbanas</t>
  </si>
  <si>
    <t>Bueiro Metálico BSTM - D=3,05m - MP-152 com tratamento epóxi e=2,7mm - método
destrutivo, inclusive lastro de brita em Vias Urbanas</t>
  </si>
  <si>
    <t>Caiação de meio fios, sarjetas, etc. em Vias Urbanas</t>
  </si>
  <si>
    <t>Caixa Boca de Lobo em bloco pré-moldado de concreto para diâm.=1,00m (1,30 x 1,30m) em
Vias Urbanas</t>
  </si>
  <si>
    <t>Caixa Boca de Lobo em bloco pré-moldado para diâm. = 0,60m (1,00 x 1,00m) CBL2 (Vias
Urbanas)</t>
  </si>
  <si>
    <t>Caixa Boca de Lobo em bloco pré-moldado para diâm. = 0,80m (1,20 x 1,20m) (Vias Urbanas)</t>
  </si>
  <si>
    <t>Caixa Boca de Lobo em bloco pré-moldado para diâm. = 1,20m(1,50 x 1,50m) (Vias Urbanas)</t>
  </si>
  <si>
    <t>Caixa Boca de Lobo em bloco pré-moldado para diâm.= 0,30m e 0,40m (0,80 x 0,80m) (Vias Urbanas)</t>
  </si>
  <si>
    <t>Caixa Boca de Lobo em bloco pré-moldado 1,20 x 1,20m em Vias Urbanas</t>
  </si>
  <si>
    <t>Caixa coletora concreto armado H= 2,00m, inclusive escavação em Vias Urbanas</t>
  </si>
  <si>
    <t>Caixa coletora concreto armado H= 2,50m, inclusive escavação em Vias Urbanas</t>
  </si>
  <si>
    <t>Caixa coletora em bloco pré-moldado para d=0,60m (1,00 x 1,00m) em Vias Urbanas</t>
  </si>
  <si>
    <t>Caixa coletora em bloco pré-moldado para d=0,80m (1,20 x 1,20m) em Vias Urbanas</t>
  </si>
  <si>
    <t>Caixa de concreto para BSTC diâmetro 0,40 m H=1,60 m em Vias Urbanas</t>
  </si>
  <si>
    <t>Caixa de concreto para BSTC diâmetro 0,60m H=2,00m em Vias Urbanas</t>
  </si>
  <si>
    <t>Caixa de concreto para BSTC diâmetro 0,80m H=2,50m em Vias Urbanas</t>
  </si>
  <si>
    <t>Caixa de concreto para BSTC diâmetro 1,00m H=3,00m em Vias Urbanas</t>
  </si>
  <si>
    <t>Caixa de passagem em bloco pré-moldado para d=0,30 e 0,40m (0,80x0,80m) em Vias
Urbanas</t>
  </si>
  <si>
    <t>Caixa de passagem em bloco pré-moldado para d=0,60m (1,00x1,00m) em Vias Urbanas</t>
  </si>
  <si>
    <t>Caixa de passagem em bloco pré-moldado para d=0,80m (1,20 x 1,20m) em Vias Urbanas</t>
  </si>
  <si>
    <t>Caixa de passagem em bloco pré-moldado para d=1,00m (1,30 x 1,30m) em Vias Urbanas</t>
  </si>
  <si>
    <t>Caixa de passagem em bloco pré-moldado para d=1,20m (1,50 x 1,50m) em Vias Urbanas</t>
  </si>
  <si>
    <t>Caixa de passagem para tubos de D=0,40m H=1,10m em Vias Urbanas</t>
  </si>
  <si>
    <t>Caixa de passagem para tubos de D=0,60m H=1,30m em Vias Urbanas</t>
  </si>
  <si>
    <t>Caixa de passagem para tubos de D=0,80m H=1,50m em Vias Urbanas</t>
  </si>
  <si>
    <t>Caixa de passagem para tubos de D=1,00m H=1,80m em Vias Urbanas</t>
  </si>
  <si>
    <t>Caixa de passagem (2,50 x 2,50m) em Vias Urbanas</t>
  </si>
  <si>
    <t>Caixa para rede de dutos dimensões 100 x100 x100 cm, em Vias Urbanas</t>
  </si>
  <si>
    <t>Caixa para rede de dutos dimensões 60 x 60 x 60 cm, em Vias Urbanas</t>
  </si>
  <si>
    <t>Caixa ralo com grelha de concreto em blocos pré-moldados - CRG - Vias Urbanas</t>
  </si>
  <si>
    <t>Caixa ralo de elementos pré-moldados em concreto (tudo incluído) em Vias Urbanas</t>
  </si>
  <si>
    <t>Caixa ralo em blocos pré-moldados e grelha articulada em FFA em Vias Urbanas</t>
  </si>
  <si>
    <t>Canaleta com grelha DP-1, inclusive transporte da grelha em Vias Urbanas</t>
  </si>
  <si>
    <t>Canaleta de concreto, com forma retangular inclusive caiação - parede 12 cm em Vias
Urbanas</t>
  </si>
  <si>
    <t>Canaleta de concreto retangular (0,130m³/m) inclusive caiação em Vias Urbanas</t>
  </si>
  <si>
    <t>Canaleta de concreto (0,130m³/m) forma trapezoidal inclusive caiação em Vias Urbanas</t>
  </si>
  <si>
    <t>Cerca de tela de arame galvanizado h=1,20m em Vias Urbanas</t>
  </si>
  <si>
    <t>Cerca em tela revestida em PVC com mourões de concreto, fornecimento e execução em Vias
Urbanas</t>
  </si>
  <si>
    <t>Chapisco com argamassa de cimento e areia 1:3 em Vias Urbanas</t>
  </si>
  <si>
    <t>Chapisco com argamassa de cimento e pedrisco 1:4 em Vias Urbanas</t>
  </si>
  <si>
    <t>Colchão drenante de areia para fundação de aterros, exclusive o fornecimento de areia em
Vias Urbanas</t>
  </si>
  <si>
    <t>Colchão drenante de areia para fundação de aterros, inclusive fornecimento e transporte da
areia em Vias Urbanas</t>
  </si>
  <si>
    <t>Colchão drenante de brita 1 inclusive fornecimento, espalhamento, compactação e transporte
da brita em Vias Urbanas</t>
  </si>
  <si>
    <t>Colchão drenante de brita 2 inclusive fornecimento, espalhamento, compactação e transporte
da brita em Vias Urbanas</t>
  </si>
  <si>
    <t>Colchão drenante de brita 3 inclusive fornecimento, espalhamento, compactação e transporte
da brita em Vias Urbanas</t>
  </si>
  <si>
    <t>Coleta drenante (1,00x1,00) m c/ geotêxtil não tecido RT 16kn/m, inclusive transporte da brita
em Vias Urbanas</t>
  </si>
  <si>
    <t>Concreto armado, dosado para resist. 20 Mpa,  incluindo 60 kg aço CA-50 A, mão de obra p/
corte, dobragem e montagem, exclusive forma em Vias Urbanas</t>
  </si>
  <si>
    <t>Concreto de regularização em Vias Urbanas</t>
  </si>
  <si>
    <t>Concreto estrutural fck = 20,0 MPa com plastificante em Vias Urbanas</t>
  </si>
  <si>
    <t>Concreto estrutural fck = 20,0 MPa em Vias Urbanas</t>
  </si>
  <si>
    <t>Concreto estrutural fck = 25,0 MPa com plastificante em Vias Urbanas</t>
  </si>
  <si>
    <t>Concreto estrutural fck = 25,0 MPa em Vias Urbanas</t>
  </si>
  <si>
    <t>Concreto estrutural fck = 30,0 MPa com micro-silica e Sikacrete BR ou equivalente em Vias
Urbanas</t>
  </si>
  <si>
    <t>Concreto estrutural fck = 30,0 MPa com plastificante em Vias Urbanas</t>
  </si>
  <si>
    <t>Concreto estrutural fck = 30,0 MPa em Vias Urbanas</t>
  </si>
  <si>
    <t>Concreto estrutural fck = 35,0 MPa com micro-silica e Sikacrete ou equivalente em Vias Urbanas</t>
  </si>
  <si>
    <t>Concreto submerso fck = 20,0 MPa em Vias Urbanas</t>
  </si>
  <si>
    <t>Corpo BDTC (grota) diâmetro 0,60 m CA-1 MF exclusive escavação e reaterro, inclusive
transporte do tubo em Vias Urbanas</t>
  </si>
  <si>
    <t>Corpo BDTC (grota) diâmetro 0,60 m CA-1 PB exclusive escavação e reaterro, inclusive
transporte do tubo em Vias Urbanas</t>
  </si>
  <si>
    <t>Corpo BDTC (grota) diâmetro 0,60 m CA-2 MF exclusive escavação e reaterro, inclusive
transporte do tubo em Vias Urbanas</t>
  </si>
  <si>
    <t>Corpo BDTC (grota) diâmetro 0,60 m CA-2 PB exclusive escavação e reaterro, inclusive
transporte do tubo em Vias Urbanas</t>
  </si>
  <si>
    <t>Corpo BDTC (grota) diâmetro 0,80 m CA-1 MF exclusive escavação e reaterro, inclusive
transporte do tubo em Vias Urbanas</t>
  </si>
  <si>
    <t>Corpo BDTC (grota) diâmetro 0,80 m CA-1 PB exclusive escavação e reaterro, inclusive transporte do tubo em Vias Urbanas</t>
  </si>
  <si>
    <t>Corpo BDTC (grota) diâmetro 0,80 m CA-2 MF exclusive escavação e reaterro, inclusive
transporte do tubo em Vias Urbanas</t>
  </si>
  <si>
    <t>Corpo BDTC (grota) diâmetro 0,80 m CA-2 PB exclusive escavação e reaterro, inclusive
transporte do tubo em Vias Urbanas</t>
  </si>
  <si>
    <t>Corpo BDTC (grota) diâmetro 1,00 m CA-1 MF exclusive escavação e reaterro, inclusive
transporte do tubo em Vias Urbanas</t>
  </si>
  <si>
    <t>Corpo BDTC (grota) diâmetro 1,00 m CA-1 PB exclusive escavação e reaterro, inclusive
transporte do tubo em Vias Urbanas</t>
  </si>
  <si>
    <t>Corpo BDTC (grota) diâmetro 1,00 m CA-2 MF exclusive escavação e reaterro, inclusive
transporte do tubo em Vias Urbanas</t>
  </si>
  <si>
    <t>Corpo BDTC (grota) diâmetro 1,00 m CA-2 PB exclusive escavação e reaterro, inclusive
transporte do tubo em Vias Urbanas</t>
  </si>
  <si>
    <t>Corpo BDTC (grota) diâmetro 1,00 m CA-3 MF exclusive escavação e reaterro, inclusive
transporte do tubo em Vias Urbanas</t>
  </si>
  <si>
    <t>Corpo BDTC (grota) diâmetro 1,20 m CA-1 MF exclusive escavação e reaterro, inclusive
transporte do tubo em Vias Urbanas</t>
  </si>
  <si>
    <t>Corpo BDTC (grota) diâmetro 1,20 m CA-2 MF exclusive escavação e reaterro, inclusive
transporte do tubo em Vias Urbanas</t>
  </si>
  <si>
    <t>Corpo BDTC (grota) diâmetro 1,20 m CA-2 PB exclusive escavação e reaterro, inclusive
transporte do tubo em Vias Urbanas</t>
  </si>
  <si>
    <t>Corpo BDTC (grota) diâmetro 1,20 m CA-3 MF exclusive escavação e reaterro, inclusive
transporte do tubo em Vias Urbanas</t>
  </si>
  <si>
    <t>Corpo BDTC (grota) diâmetro 1,50 m CA-1 MF exclusive escavação e reaterro, inclusive
transporte do tubo em Vias Urbanas</t>
  </si>
  <si>
    <t>Corpo BDTC (grota) diâmetro 1,50 m CA-1 PB exclusive escavação e reaterro, inclusive
transporte do tubo em Vias Urbanas</t>
  </si>
  <si>
    <t>Corpo BDTC (grota) diâmetro 1,50 m CA-2 MF exclusive escavação e reaterro, inclusive
transporte do tubo em Vias Urbanas</t>
  </si>
  <si>
    <t>Corpo BDTC (grota) diâmetro 1,50 m CA-2 PB exclusive escavação e reaterro, inclusive
transporte do tubo em Vias Urbanas</t>
  </si>
  <si>
    <t>Corpo BDTC (grota) diâmetro 1,50 m CA-3 MF exclusive escavação e reaterro, inclusive
transporte do tubo em Vias Urbanas</t>
  </si>
  <si>
    <t>Corpo BSTC diâmetro 0,20 m C.S. MF inclusive escavação, reaterro e transporte do tubo em Vias Urbanas</t>
  </si>
  <si>
    <t>Corpo BSTC diâmetro 0,20 m C.S. PB inclusive escavação, reaterro e transporte do tubo em
Vias Urbanas</t>
  </si>
  <si>
    <t>Corpo BSTC diâmetro 0,30 m C.S. MF inclusive escavação, reaterro e transporte do tubo em
Vias Urbanas</t>
  </si>
  <si>
    <t>Corpo BSTC diâmetro 0,30 m C.S. PB inclusive escavação, reaterro e transporte do tubo em
Vias Urbanas</t>
  </si>
  <si>
    <t>Corpo BSTC diâmetro 0,40 m C.S. MF inclusive escavação, reaterro e transporte do tubo em
Vias Urbanas</t>
  </si>
  <si>
    <t>Corpo BSTC diâmetro 0,40 m C.S. PB inclusive escavação, reaterro e transporte do tubo em
Vias Urbanas</t>
  </si>
  <si>
    <t>Corpo BSTC diâmetro 0,60 m C.S. MF inclusive escavação, reaterro e transporte do tubo em
Vias Urbanas</t>
  </si>
  <si>
    <t>Corpo BSTC diâmetro 0,60 m C.S. PB inclusive escavação, reaterro e transporte do tubo em
Vias Urbanas</t>
  </si>
  <si>
    <t>Corpo BSTC (greide) diâmetro 0,30 m CA-1 MF inclusive escavação, reaterro e transporte do
tubo em Vias Urbanas</t>
  </si>
  <si>
    <t>Corpo BSTC (greide) diâmetro 0,40 m CA-1 MF inclusive escavação, reaterro e transporte do
tubo em Vias Urbanas</t>
  </si>
  <si>
    <t>Corpo BSTC (greide) diâmetro 0,40 m CA-2 MF inclusive escavação, reaterro e transporte do
tubo em Vias Urbanas</t>
  </si>
  <si>
    <t>Corpo BSTC (greide) diâmetro 0,60 m CA-1 MF inclusive escavação, reaterro e transporte do
tubo em Vias Urbanas</t>
  </si>
  <si>
    <t>Corpo BSTC (greide) diâmetro 0,60 m CA-1 PB inclusive escavação, reaterro e transporte do tubo em Vias Urbanas</t>
  </si>
  <si>
    <t>Corpo BSTC (greide) diâmetro 0,60 m CA-2 MF inclusive escavação, reaterro e transporte do
tubo em Vias Urbanas</t>
  </si>
  <si>
    <t>Corpo BSTC (greide) diâmetro 0,60 m CA-2 PB inclusive escavação, reaterro e transporte do
tubo em Vias Urbanas</t>
  </si>
  <si>
    <t>Corpo BSTC (greide) diâmetro 0,80 m CA-1 MF inclusive escavação, reaterro e transporte do
tubo em Vias Urbanas</t>
  </si>
  <si>
    <t>Corpo BSTC (greide) diâmetro 0,80 m CA-1 PB inclusive escavação, reaterro e transporte do
tubo em Vias Urbanas</t>
  </si>
  <si>
    <t>Corpo BSTC (greide) diâmetro 0,80 m CA-2 MF inclusive escavação, reaterro e transporte do
tubo em Vias Urbanas</t>
  </si>
  <si>
    <t>Corpo BSTC (greide) diâmetro 0,80 m CA-2 PB inclusive escavação, reaterro e transporte do
tubo em Vias Urbanas</t>
  </si>
  <si>
    <t>Corpo BSTC (greide) diâmetro 1,00 m CA-1 MF inclusive escavação, reaterro e transporte do tubo em Vias Urbanas</t>
  </si>
  <si>
    <t>Corpo BSTC (greide) diâmetro 1,00 m CA-1 PB inclusive escavação, reaterro e transporte do
tubo em Vias Urbanas</t>
  </si>
  <si>
    <t>Corpo BSTC (greide) diâmetro 1,00 m CA-2 MF inclusive escavação, reaterro e transporte do
tubo em Vias Urbanas</t>
  </si>
  <si>
    <t>Corpo BSTC (greide) diâmetro 1,00 m CA-2 PB inclusive escavação, reaterro e transporte do
tubo em Vias Urbanas</t>
  </si>
  <si>
    <t>Corpo BSTC (greide) diâmetro 1,20 m CA-1 MF inclusive escavação, reaterro e transporte do
tubo em Vias Urbanas</t>
  </si>
  <si>
    <t>Corpo BSTC (greide) diâmetro 1,20 m CA-1 PB inclusive escavação, reaterro e transporte do
tubo em Vias Urbanas</t>
  </si>
  <si>
    <t>Corpo BSTC (greide) diâmetro 1,20 m CA-2 MF inclusive escavação, reaterro e transporte do
tubo, em Vias Urbanas</t>
  </si>
  <si>
    <t>Corpo BSTC (greide) diâmetro 1,20 m CA-2 PB inclusive escavação, reaterro e transporte do
tubo em Vias Urbanas</t>
  </si>
  <si>
    <t>Corpo BSTC (grota) diâmetro 0,60 m CA-1 MF exclusive escavação e reaterro, inclusive
transporte do tubo em Vias Urbanas</t>
  </si>
  <si>
    <t>Corpo BSTC (grota) diâmetro 0,60 m CA-1 PB exclusive escavação e reaterro, inclusive
transporte do tubo em Vias Urbanas</t>
  </si>
  <si>
    <t>Corpo BSTC (grota) diâmetro 0,60 m CA-2 MF exclusive escavação e reaterro, inclusive
transporte do tubo em Vias Urbanas</t>
  </si>
  <si>
    <t>Corpo BSTC (grota) diâmetro 0,60 m CA-2 PB exclusive escavação e reaterro, inclusive
transporte do tubo em Vias Urbanas</t>
  </si>
  <si>
    <t>Corpo BSTC (grota) diâmetro 0,80 m CA-1 MF exclusive escavação e reaterro, inclusive
transporte do tubo em Vias Urbanas</t>
  </si>
  <si>
    <t>Corpo BSTC (grota) diâmetro 0,80 m CA-1 PB exclusive escavação e reaterro, inclusive
transporte do tubo em Vias Urbanas</t>
  </si>
  <si>
    <t>Corpo BSTC (grota) diâmetro 0,80 m CA-2 MF exclusive escavação e reaterro, inclusive
transporte do tubo em Vias Urbanas</t>
  </si>
  <si>
    <t>Corpo BSTC (grota) diâmetro 0,80 m CA-2 PB exclusive escavação e reaterro, inclusive
transporte do tubo em Vias Urbanas</t>
  </si>
  <si>
    <t>Corpo BSTC (grota) diâmetro 1,00 m CA-1 MF exclusive escavação e reaterro, inclusive transporte do tubo em Vias Urbanas</t>
  </si>
  <si>
    <t>Corpo BSTC (grota) diâmetro 1,00 m CA-1 PB exclusive escavação e reaterro, inclusive
transporte do tubo em Vias Urbanas</t>
  </si>
  <si>
    <t>Corpo BSTC (grota) diâmetro 1,00 m CA-2 MF exclusive escavação e reaterro, inclusive
transporte do tubo em Vias Urbanas</t>
  </si>
  <si>
    <t>Corpo BSTC (grota) diâmetro 1,00 m CA-2 PB exclusive escavação e reaterro, inclusive
transporte do tubo em Vias Urbanas</t>
  </si>
  <si>
    <t>Corpo BSTC (grota) diâmetro 1,00 m CA-3 MF exclusive escavação e reaterro, inclusive
transporte do tubo em Vias Urbanas</t>
  </si>
  <si>
    <t>Corpo BSTC (grota) diâmetro 1,20 m CA-1 MF exclusive escavação e reaterro, inclusive
transporte do tubo em Vias Urbanas</t>
  </si>
  <si>
    <t>Corpo BSTC (grota) diâmetro 1,20 m CA-1 PB exclusive escavação e reaterro, inclusive
transporte do tubo em Vias Urbanas</t>
  </si>
  <si>
    <t>Corpo BSTC (grota) diâmetro 1,20 m CA-2 MF exclusive escavação e reaterro, inclusive
transporte do tubo em Vias Urbanas</t>
  </si>
  <si>
    <t>Corpo BSTC (grota) diâmetro 1,20 m CA-2 PB exclusive escavação e reaterro, inclusive
transporte do tubo em Vias Urbanas</t>
  </si>
  <si>
    <t>Corpo BSTC (grota) diâmetro 1,20 m CA-3 MF exclusive escavação e reaterro, inclusive
transporte do tubo em Vias Urbanas</t>
  </si>
  <si>
    <t>Corpo BSTC (grota) diâmetro 1,50 m CA-1 MF exclusive escavação e reaterro, inclusive
transporte do tubo em Vias Urbanas</t>
  </si>
  <si>
    <t>Corpo BSTC (grota) diâmetro 1,50 m CA-1 PB exclusive escavação e reaterro, inclusive
transporte do tubo em Vias Urbanas</t>
  </si>
  <si>
    <t>Corpo BSTC (grota) diâmetro 1,50 m CA-2 MF exclusive escavação e reaterro, inclusive transporte do tubo em Vias Urbanas</t>
  </si>
  <si>
    <t>Corpo BSTC (grota) diâmetro 1,50 m CA-2 PB exclusive escavação e reaterro, inclusive
transporte do tubo em Vias Urbanas</t>
  </si>
  <si>
    <t>Corpo BSTC (grota) diâmetro 1,50 m CA-3 MF exclusive escavação e reaterro, inclusive
transporte do tubo em Vias Urbanas</t>
  </si>
  <si>
    <t>Corpo BTTC (grota) diâmetro 0,60 m CA-1 MF exclusive escavação e reaterro, inclusive
transporte do tubo em Vias Urbanas</t>
  </si>
  <si>
    <t>Corpo BTTC (grota) diâmetro 0,60 m CA-1 PB exclusive escavação e reaterro, inclusive
transporte do tubo em Vias Urbanas</t>
  </si>
  <si>
    <t>Corpo BTTC (grota) diâmetro 0,60 m CA-2 MF exclusive escavação e reaterro, inclusive
transporte do tubo em Vias Urbanas</t>
  </si>
  <si>
    <t>Corpo BTTC (grota) diâmetro 0,60 m CA-2 PB exclusive escavação e reaterro, inclusive
transporte do tubo em Vias Urbanas</t>
  </si>
  <si>
    <t>Corpo BTTC (grota) diâmetro 0,80 m CA-1 MF exclusive escavação e reaterro, inclusive transporte do tubo em Vias Urbanas</t>
  </si>
  <si>
    <t>Corpo BTTC (grota) diâmetro 0,80 m CA-1 PB exclusive escavação e reaterro, inclusive
transporte do tubo em Vias Urbanas</t>
  </si>
  <si>
    <t>Corpo BTTC (grota) diâmetro 0,80 m CA-2 MF exclusive escavação e reaterro, inclusive
transporte do tubo em Vias Urbanas</t>
  </si>
  <si>
    <t>Corpo BTTC (grota) diâmetro 0,80 m CA-2 PB exclusive escavação e reaterro, inclusive
transporte do tubo em Vias Urbanas</t>
  </si>
  <si>
    <t>Corpo BTTC (grota) diâmetro 1,00 m CA-1 MF exclusive escavação e reaterro, inclusive
transporte do tubo em Vias Urbanas</t>
  </si>
  <si>
    <t>Corpo BTTC (grota) diâmetro 1,00 m CA-1 PB exclusive escavação e reaterro, inclusive
transporte do tubo em Vias Urbanas</t>
  </si>
  <si>
    <t>Corpo BTTC (grota) diâmetro 1,00 m CA-2 MF exclusive escavação e reaterro, inclusive
transporte do tubo em Vias Urbanas</t>
  </si>
  <si>
    <t>Corpo BTTC (grota) diâmetro 1,00 m CA-2 PB exclusive escavação e reaterro, inclusive
transporte do tubo em Vias Urbanas</t>
  </si>
  <si>
    <t>Corpo BTTC (grota) diâmetro 1,00 m CA-3 MF exclusive escavação e reaterro, inclusive
transporte do tubo em Vias Urbanas</t>
  </si>
  <si>
    <t>Corpo BTTC (grota) diâmetro 1,20 m CA-1 MF exclusive escavação e reaterro, inclusive
transporte do tubo em Vias Urbanas</t>
  </si>
  <si>
    <t>Corpo BTTC (grota) diâmetro 1,20 m CA-1 PB exclusive escavação e reaterro, inclusive
transporte do tubo em Vias Urbanas</t>
  </si>
  <si>
    <t>Corpo BTTC (grota) diâmetro 1,20 m CA-2 MF exclusive escavação e reaterro, inclusive
transporte do tubo em Vias Urbanas</t>
  </si>
  <si>
    <t>Corpo BTTC (grota) diâmetro 1,20 m CA-2 PB exclusive escavação e reaterro, inclusive
transporte do tubo em Vias Urbanas</t>
  </si>
  <si>
    <t>Corpo BTTC (grota) diâmetro 1,20 m CA-3 MF exclusive escavação e reaterro, inclusive
transporte do tubo em Vias Urbanas</t>
  </si>
  <si>
    <t>Corpo BTTC (grota) diâmetro 1,50 m CA-1 MF exclusive escavação e reaterro, inclusive
transporte do tubo em Vias Urbanas</t>
  </si>
  <si>
    <t>Corpo BTTC (grota) diâmetro 1,50 m CA-1 PB exclusive escavação e reaterro, inclusive
transporte do tubo em Vias Urbanas</t>
  </si>
  <si>
    <t>Corpo BTTC (grota) diâmetro 1,50 m CA-2 MF exclusive escavação e reaterro, inclusive transporte do tubo em Vias Urbanas</t>
  </si>
  <si>
    <t>Corpo BTTC (grota) diâmetro 1,50 m CA-2 PB exclusive escavação e reaterro, inclusive
transporte do tubo em Vias Urbanas</t>
  </si>
  <si>
    <t>Corpo BTTC (grota) diâmetro 1,50 m CA-3 MF exclusive escavação e reaterro, inclusive
transporte do tubo em Vias Urbanas</t>
  </si>
  <si>
    <t>Corpo de BDCC 1,00 x 1,00 m em Vias Urbanas</t>
  </si>
  <si>
    <t>Corpo de BDCC 1,50 x 1,50 m projeto DNIT para H &lt; = 2,50 m em Vias Urbanas</t>
  </si>
  <si>
    <t>Corpo de BDCC 1,50 x 1,50 m projeto DNIT para 2,50 &lt; H &lt; 5,00 m em Vias Urbanas</t>
  </si>
  <si>
    <t>Corpo de BDCC 2,00 x 1,20 m -  tudo incluido conforme projeto em Vias Urbanas</t>
  </si>
  <si>
    <t>Corpo de BDCC 2,00 x 2,00 m projeto DNIT para H &lt; = 2,50 m em Vias Urbanas</t>
  </si>
  <si>
    <t>Corpo de BDCC 2,00 x 2,00 m projeto DNIT para 2,50 &lt; H &lt; 5,00 m em Vias Urbanas</t>
  </si>
  <si>
    <t>Corpo de BDCC 2,00 x 2,50 m em Vias Urbanas</t>
  </si>
  <si>
    <t>Corpo de BDCC 2,00 x 3,00 m projeto DNIT p/ 2,50 &lt; H &lt; 5,00 m em Vias Urbanas</t>
  </si>
  <si>
    <t>Corpo de BDCC 2,00 x 3,00 m projeto DNIT para H &lt; = 2,50 m em Vias Urbanas</t>
  </si>
  <si>
    <t>Corpo de BDCC 2,50 x 2,00m - tudo incluído conforme projeto em Vias Urbanas</t>
  </si>
  <si>
    <t>Corpo de BDCC 2,50 x 2,50 m projeto DNIT p/ 2,50&lt; H &lt;5,00 m em Vias Urbanas</t>
  </si>
  <si>
    <t>Corpo de BDCC 2,50 x 2,50 m projeto DNIT para H&lt;=2,50m em Vias Urbanas</t>
  </si>
  <si>
    <t>Corpo de BDCC 2,50 x 3,00 m projeto DNIT p/ H &lt;= 2,50 m em Vias Urbanas</t>
  </si>
  <si>
    <t>Corpo de BDCC 2,50 x 3,00 m projeto DNIT p/ 2,50 &lt; H &lt; 5,00 m em Vias Urbanas</t>
  </si>
  <si>
    <t>Corpo de BDCC 3,00 x 3,00 m projeto DNIT p/ 2,50 &lt; H &lt; 5,00 m em Vias Urbanas</t>
  </si>
  <si>
    <t>Corpo de BDCC 3,00 x 3,00 m projeto DNIT para  H &lt;= 2,50 m em Vias Urbanas</t>
  </si>
  <si>
    <t>Corpo de BSCC 1,50 x 1,50 m projeto DNIT p/ H &lt;= 2,50 m em Vias Urbanas</t>
  </si>
  <si>
    <t>Corpo de BSCC 1,50x1,50m projeto DNIT p/ 2,50&lt; H &lt;5,00m em Vias Urbanas</t>
  </si>
  <si>
    <t>Corpo de BSCC 2,00 x 2,00m projeto DNIT para  5,00 &lt; H &lt; 7,50 m em Vias Urbanas</t>
  </si>
  <si>
    <t>Corpo de BSCC 2,00x2,00m projeto DNIT p/ H&lt;=2,50m em Vias Urbanas</t>
  </si>
  <si>
    <t>Corpo de BSCC 2,00x2,00m projeto DNIT p/ 2,50&lt; H &lt;5,00m em Vias Urbanas</t>
  </si>
  <si>
    <t>Corpo de BSCC 2,00x3,00m projeto DNIT p/ H&lt;=2,50m em Vias Urbanas</t>
  </si>
  <si>
    <t>Corpo de BSCC 2,00x3,00m projeto DNIT p/ 2,50&lt; H &lt;5,00m em Vias Urbanas</t>
  </si>
  <si>
    <t>Corpo de BSCC 2,50 x 2,50 m, para H &lt; = 2,50 m em Vias Urbanas</t>
  </si>
  <si>
    <t>Corpo de BSCC 2,50x2,50m projeto DNIT para 2,50&lt; H &lt;5,00m em Vias Urbanas</t>
  </si>
  <si>
    <t>Corpo de BSCC 2,50x3,00m projeto DNIT para H&lt;=2,50m em Vias Urbanas</t>
  </si>
  <si>
    <t>Corpo de BSCC 2,50x3,00m projeto DNIT para 2,50&lt; H &lt;5,00m em Vias Urbanas</t>
  </si>
  <si>
    <t>Corpo de BSCC 3,00x1,50 para 2,50m&lt; H &lt; 5,00m , em Vias Urbanas</t>
  </si>
  <si>
    <t>Corpo de BSCC 3,00x3,00m projeto DNIT para H&lt;=2,50m em Vias Urbanas</t>
  </si>
  <si>
    <t>Corpo de BSCC 3,00x3,00m projeto DNIT para 2,50&lt; H &lt;5,00m em Vias Urbanas</t>
  </si>
  <si>
    <t>Corpo de BTCC 1,50 x 1,50 m projeto DNIT para H &lt;= 2,50 m em Vias Urbanas</t>
  </si>
  <si>
    <t>Corpo de BTCC 1,50 x 1,50 m projeto DNIT para 2,50 &lt; H &lt; 5,00 m em Vias Urbanas</t>
  </si>
  <si>
    <t>Corpo de BTCC 2,00 x 2,00 m projeto DNIT para H &lt;= 2,50 m em Vias Urbanas</t>
  </si>
  <si>
    <t>Corpo de BTCC 2,00 x 2,00 m projeto DNIT para 2,50 &lt; H &lt; 5,00 m em Vias Urbanas</t>
  </si>
  <si>
    <t>Corpo de BTCC 2,00 x 3,00 m projeto DNIT para H &lt; = 2,50 m em Vias Urbanas</t>
  </si>
  <si>
    <t>Corpo de BTCC 2,00 x 3,00 m projeto DNIT para 2,50 &lt; H &lt; 5,00 m em Vias Urbanas</t>
  </si>
  <si>
    <t>Corpo de BTCC 2,50 x 2,50 m projeto DNIT para H &lt; = 2,50 m em Vias Urbanas</t>
  </si>
  <si>
    <t>Corpo de BTCC 2,50 x 2,50 m projeto DNIT para 2,50 &lt; H &lt; 5,00 m em Vias Urbanas</t>
  </si>
  <si>
    <t>Corpo de BTCC 2,50 x 3,00 m projeto DNIT para H &lt; = 2,50 m em Vias Urbanas</t>
  </si>
  <si>
    <t>Corpo de BTCC 2,50 x 3,00 m projeto DNIT para H &lt; = 2,50 m em vias Urbanas</t>
  </si>
  <si>
    <t>Corpo de BTCC 2,50 x 3,00 m projeto DNIT para 2,50 &lt; H &lt; 5,00 m em Vias Urbanas</t>
  </si>
  <si>
    <t>Corpo de BTCC 3,00 x 3,00 m projeto DNIT para H &lt; = 2,50 m em Vias Urbanas</t>
  </si>
  <si>
    <t>Corpo de BTCC 3,00 x 3,00 m projeto DNIT para 2,50 &lt; H &lt; 5,00 m em Vias Urbanas</t>
  </si>
  <si>
    <t>Corta-rio (escavação mecânica em material de 1ª cat.) H=1,50 a 3,00 m em Vias Urbanas</t>
  </si>
  <si>
    <t>Corta-rio (escavação mecânica em material de 2ª cat.) H=1,50 a 3,00m em Vias Urbanas</t>
  </si>
  <si>
    <t>Corta-rio (escavação mecânica em material de 3º cat.) H=0,00 a 1,50m em Vias Urbanas</t>
  </si>
  <si>
    <t>Corte e esmerilhamento de pontas de tubo de ferro fundido DN 500 a 200mm em Vias
Urbanas</t>
  </si>
  <si>
    <t>Demolição manual alvenaria tijolo furado assentado com argamassa em Vias Urbanas</t>
  </si>
  <si>
    <t>Demolição manual de concreto armado em Vias Urbanas</t>
  </si>
  <si>
    <t>Demolição manual de concreto simples ou ciclópico em Vias Urbanas</t>
  </si>
  <si>
    <t>Demolição mecânica de concreto em Vias Urbanas</t>
  </si>
  <si>
    <t>Descida d'água concreto simples (degraus) c/ caiação (DSA-03) apoio em Vias Urbanas</t>
  </si>
  <si>
    <t>Deslocamento de cerca de tela galvanizada fio 12 malha 3" x 3", em Vias Urbanas</t>
  </si>
  <si>
    <t>Dreno de alívio de pavimento (DP - DAP - 01), com tubo PVC d=50mm, geotêxtil não tecido
RT 07 kN/m inclusive transporte da brita em Vias Urbanas</t>
  </si>
  <si>
    <t>Dreno de PVC  D = 100 mm em Vias Urbanas</t>
  </si>
  <si>
    <t>Dreno de PVC  D = 50 mm em Vias Urbanas</t>
  </si>
  <si>
    <t>Dreno em PEAD perfurado diâm. = 100 mm,  inclusive transporte do tubo, em Vias Urbanas</t>
  </si>
  <si>
    <t>Dreno Longitudinal tipo Trincheira Drenante, H = 0,90 m com tubo poroso tipo PEAD d =100
mm, incluindo esc. mat. 3ª cat. e transporte do tubo em Vias Urbanas</t>
  </si>
  <si>
    <t>Dreno Longitudinal tipo Trincheira Drenante, H = 0,90 m com tubo poroso tipo PEAD d=100
mm, inclusive esc. em mat. 1ª cat. e transporte do tubo em Vias Urbanas</t>
  </si>
  <si>
    <t>Dreno Longitudinal tipo Trincheira Drenante, H=0,40m c/tubo poroso PEAD d = 65 mm, incl.
esc. mat. 1ª cat., geotêxtil não tecido RT 07kN/m, V. Urbanas</t>
  </si>
  <si>
    <t>Dreno ou Barbacã em tubo PVC, diâmetro de 2" em Vias Urbanas</t>
  </si>
  <si>
    <t>Dreno profundo com enchimento de areia, escavação em material 1ª categoria, inclusive
transporte da areia, em vias Urbanas</t>
  </si>
  <si>
    <t>Dreno profundo com enchimento de brita e areia (1:1) escavação em material 1ª categoria,
inclusive transporte da areia e da brita em Vias Urbanas</t>
  </si>
  <si>
    <t>Dreno profundo com enchimento de brita e areia (1:1) escavação em material 2ª categoria,
inclusive transporte da areia e da brita em Vias Urbanas</t>
  </si>
  <si>
    <t>Dreno profundo com enchimento de brita, escavação em material 1ª categoria,  inclusive
transporte da brita em Vias Urbanas</t>
  </si>
  <si>
    <t>Dreno profundo com tubo poroso, D=0,20 m com enchim. de brita, escav. material 3ª categoria
(DPR-01),  inclus. transporte brita e  tubo,  Vias Urbanas</t>
  </si>
  <si>
    <t>Dreno profundo com tubo poroso, D=0,20m com enchim. de brita e areia, escav. material 2ª
categoria, inclusi. transp. areia,brita e  tubo Vias Urbanas</t>
  </si>
  <si>
    <t>Dreno profundo D=0,10m c/ enchim.brita, areia (1:1) escav. em mat. 3ª categoria, incl.geotêxtil
não tecido RT 16kn/m, e transp. brita, areia V.Urbanas</t>
  </si>
  <si>
    <t>Dreno profundo D=0,10m c/ enchim.brita,areia (1:1) escav.mat. 1ª categoria, incl. geotêxtil não
tecido RT16 kn/m e transp. areia,brita- Vias Urbanas</t>
  </si>
  <si>
    <t>Dreno profundo D=0,20m com enchimento de areia, escavação em material 1ª categoria (DPS
-01), inclusive transporte da areia e do tubo em Vias Urbanas</t>
  </si>
  <si>
    <t>Dreno profundo D=0,20m com enchimento de brita e areia, escavação em material 1ª
categoria, inclusive transporte da brita e da areia, em Vias Urbanas</t>
  </si>
  <si>
    <t>Dreno profundo para corte em solo, com enchimento em brita revestido com geotêxtil não
tecido RT-16, inclusive transporte da brita em Vias Urbanas</t>
  </si>
  <si>
    <t>Dreno profundo solo c/tubo PEAD perfur. D=100mm envolto geotêxtil não tecido RT16kn, preench.c/brita, inclus.transp.tubo exclus transp.brita V Urbanas</t>
  </si>
  <si>
    <t>Dreno sub-horizontal D = 50 mm em PVC inclus. escavação em alteração de rocha, geotêxtil
não tecido RT-16 exclusive transp. em Vias Urbanas</t>
  </si>
  <si>
    <t>Dreno sub-horizontal D = 50 mm em PVC inclus.escavação em rocha sã,  geotêxtil não tecido
RT-16, exclusive transportes em Vias Urbanas</t>
  </si>
  <si>
    <t>Dreno sub-horizontal D=50 mm inclusive geotêxtil não tecido RT 16 kn/m, em PVC, exclusive
transportes em Vias Urbanas</t>
  </si>
  <si>
    <t>Dreno sub-superficial rocha (h=0,55m) c/tubo PEAD perfur.d=100mm, env. geotêxtil RT-16,
preenc.c/ brita, incl. transp. tubo, excl. transp brita-Vias Urb</t>
  </si>
  <si>
    <t>Dreno vertical D = 75 mm em PVC, inclusive geotêxtil não tecido RT-16, exclusive transportes,
em Vias Urbanas</t>
  </si>
  <si>
    <t>Eletroduto de ferro galvanizado DN 4" , inclusive conexões, exclusive escavação e reaterro,
fornecimento e assentamento, em Vias Urbanas</t>
  </si>
  <si>
    <t>Eletroduto para rede de lógica, inclusive conexões, em Vias Urbanas</t>
  </si>
  <si>
    <t>Eletroduto PVC diâmetro 75mm, fornecimento e assentamento em Vias Urbanas</t>
  </si>
  <si>
    <t>Eletroduto PVC rígido roscável diâm. 50 mm, fornecimento e assentamento em Vias Urbanas</t>
  </si>
  <si>
    <t>Eletroduto tipo Kanaflex  diâmetro 1 1/4", fornecimento e assentamento em Vias Urbanas</t>
  </si>
  <si>
    <t>Eletroduto tipo Kanaflex diâmetro 1 1/2", fornecimento e assentamento em Vias Urbanas</t>
  </si>
  <si>
    <t>Eletroduto tipo Kanaflex diâmetro 2", fornecimento e assentamento em Vias Urbanas</t>
  </si>
  <si>
    <t>Eletroduto tipo Kanaflex diâmetro 4", fornecimento e assentamento em Vias Urbanas</t>
  </si>
  <si>
    <t>Escada de madeira executada sobre terreno inclinado, com 80 cm de largura mínima em Vias
Urbanas</t>
  </si>
  <si>
    <t>Escavação manual em mat. 1ª cat. H= 0,00 a 1,50 m c/ esgotamento em Vias Urbanas</t>
  </si>
  <si>
    <t>Escavação manual em mat. 1ª cat. H= 0,00 a 1,50 m em Vias Urbanas</t>
  </si>
  <si>
    <t>Escavação manual em mat. 1ª cat. H= 1,50 a 3,00 m c/ esgotamento em Vias Urbanas</t>
  </si>
  <si>
    <t>Escavação manual em mat. 1ª cat. H= 1,50 a 3,00 m em Vias Urbanas</t>
  </si>
  <si>
    <t>Escavação manual em mat. 1ª cat. H= 3,00 a 4,50 m c/ esgotamento, em Vias Urbanas</t>
  </si>
  <si>
    <t>Escavação manual em mat. 1ª cat. H= 3,00 a 4,50 m, em Vias Urbanas</t>
  </si>
  <si>
    <t>Escavação manual em mat. 2ª cat. H= 0,00 a 1,50 m c/ esgotamento, em Vias Urbanas</t>
  </si>
  <si>
    <t>Escavação manual em mat. 2ª cat. H= 0,00 a 1,50 m s/ detonação, em Vias Urbanas</t>
  </si>
  <si>
    <t>Escavação manual em mat. 2ª cat. H= 1,50 a 3,00 m c/ esgotamento, em Vias Urbanas</t>
  </si>
  <si>
    <t>Escavação manual em mat. 2ª cat. H= 1,50 a 3,00 m s/ detonação, em Vias Urbanas</t>
  </si>
  <si>
    <t>Escavação manual em mat. 2ª cat. H= 3,00 a 4,50 m c/ esgotamento, em Vias Urbanas</t>
  </si>
  <si>
    <t>Escavação manual em mat. 2ª cat. H= 3,00 a 4,50 m s/ detonação, em Vias Urbanas</t>
  </si>
  <si>
    <t>Escavação manual em mat. 3ª cat. H= 0,00 a 1,50 m, a fogo, em Vias Urbanas</t>
  </si>
  <si>
    <t>Escavação manual furos, valetas mat. 1ª cat. H= 0,00 a 1,50 m (dim. reduz.), em Vias Urbanas</t>
  </si>
  <si>
    <t>Escavação manual furos, valetas mat. 2ª cat. H= 0,00 a 1,50 m s/detonação (dim. reduz.), em
Vias Urbanas</t>
  </si>
  <si>
    <t>Escavação mecânica de valas em material de 1ª categoria, 3,00 a 4,50 m, c/ esgotamento,
carga do material, transp. material p/ bota-fora -Vias Urbanas</t>
  </si>
  <si>
    <t>Escavação mecânica de valas em 1ª categoria, profundidade de 4,50 a 6,00 m com
esgotamento, transp. DMT=20km, descarga e espalhamento, em Vias Urbanas</t>
  </si>
  <si>
    <t>Escavação mecânica em material de 1ª cat. H= 0,00 a 1,50 m c/ esgotamento, em Vias
Urbanas</t>
  </si>
  <si>
    <t>Escavação mecânica em material de 1ª cat. H= 0,00 a 1,50 m, em Vias Urbanas</t>
  </si>
  <si>
    <t>Escavação mecânica em material de 1ª cat. H= 1,50 a 3,00 m c/ esgotamento, em Vias
Urbanas</t>
  </si>
  <si>
    <t>Escavação mecânica em material de 1ª cat. H= 1,50 a 3,00 m, em Vias Urbanas</t>
  </si>
  <si>
    <t>Escavação mecânica em material de 1º cat. H= 3,00 a 4,50 m c/ esgotamento, em Vias
Urbanas</t>
  </si>
  <si>
    <t>Escavação mecânica em material de 1ª cat. H= 3,00 a 4,50 m, em Vias Urbanas</t>
  </si>
  <si>
    <t>Escavação mecânica em material de 2ª cat. H= 0,00 a 1,50 m c/ esgotamento, em Vias
Urbanas</t>
  </si>
  <si>
    <t>Escavação mecânica em material de 2ª cat. H= 0,00 a 1,50 m, em Vias Urbanas</t>
  </si>
  <si>
    <t>Escavação mecânica em material de 2ª cat. H= 1,50 a 3,00 m c/ esgotamento, em Vias
Urbanas</t>
  </si>
  <si>
    <t>Escavação mecânica em material de 2ª cat. H= 1,50 a 3,00 m, em Vias Urbanas</t>
  </si>
  <si>
    <t>Escavação mecânica em material de 2ª cat. H= 3,00 a 4,50 m c/ esgotamento, em Vias
Urbanas</t>
  </si>
  <si>
    <t>Escavação mecânica em material de 2º cat. H= 3,00 a 4,50 m c/ esgotamento em Vias
Urbanas</t>
  </si>
  <si>
    <t>Escavação mecânica em material de 2ª cat. H= 3,00 a 4,50 m, em Vias Urbanas</t>
  </si>
  <si>
    <t>Escoramento de cavas e valas, inclusive fornecimento e transporte das madeiras, em Vias
Urbanas</t>
  </si>
  <si>
    <t>Escoramento e cimbramento (bueiro celular), inclusive fornecimento e transporte das madeiras
,  em Vias Urbanas</t>
  </si>
  <si>
    <t>Forma especial de madeira para meio fio, inclusive fornecimento e transporte das madeiras
em Vias Urbanas</t>
  </si>
  <si>
    <t>Forma especial de madeira para sarjeta (gabarito), inclusive fornecimento e transporte das madeiras, em Vias Urbanas</t>
  </si>
  <si>
    <t>Forma metálica para meio fio, em Vias Urbanas</t>
  </si>
  <si>
    <t>Formas planas de madeira com 01 (um) reaproveitamento, inclusive fornecimento e transporte
das madeiras, em Vias Urbanas</t>
  </si>
  <si>
    <t>Formas planas de madeira com 02 (dois) reaproveitamentos, inclusive fornecimento e
transporte das madeiras, em Vias Urbanas</t>
  </si>
  <si>
    <t>Formas planas de madeira com 04 (quatro) reaproveitamentos, inclusive fornecimento e
transporte das madeiras, em Vias Urbanas</t>
  </si>
  <si>
    <t>Formas planas de madeira sem reaproveitamento (forma perdida), inclusive fornecimento e
transporte das madeiras em Vias Urbanas</t>
  </si>
  <si>
    <t>Gabião manta/colchão, p/ revest. canal em malha hex 6x8mm Zn-Al/PVC, e=2,8mm,h=0,23m,
inclus.aquis./assentam. pedra mão, exclus. transp., Vias Urbanas</t>
  </si>
  <si>
    <t>Gabiões com caixas galvanizadas, sem manta, em Vias Urbanas</t>
  </si>
  <si>
    <t>Geotêxtil não tecido RT-16 kn/m, fornecimento e aplicação em Vias Urbanas</t>
  </si>
  <si>
    <t>Geotêxtil não-tecido com resistência longitudinal a tração 10kN/m, fornecimento e aplicação
em Vias Urbanas</t>
  </si>
  <si>
    <t>Lastro de brita, inclusive transporte da brita em Vias Urbanas</t>
  </si>
  <si>
    <t>Limpeza e apicoamento manual de superfície de rocha em Vias Urbanas</t>
  </si>
  <si>
    <t>Limpeza e desobstrução de BDTC e BDCC em Vias Urbanas</t>
  </si>
  <si>
    <t>Limpeza e desobstrução de BQTC em Vias Urbanas</t>
  </si>
  <si>
    <t>Limpeza e desobstrução de BSTC e BSCC em Vias Urbanas</t>
  </si>
  <si>
    <t>Limpeza e desobstrução de BTTC e BTCC em Vias Urbanas</t>
  </si>
  <si>
    <t>Limpeza e preparo de superfície de aço em Vias Urbanas</t>
  </si>
  <si>
    <t>Meio fio de concreto pré-moldado (12 x 30 x 15) cm, inclusive caiação e transporte do meio fio
em Vias Urbanas</t>
  </si>
  <si>
    <t>Montagem e desmontagem de escoramento tubular normal, em obras de arte na densidade de
5m de tubo por m³ de escoramento em Vias Urbanas</t>
  </si>
  <si>
    <t>Muro de testa em concreto para saída de dreno profundo em rocha, inclusive transporte do
tubo em Vias Urbanas</t>
  </si>
  <si>
    <t>Pedra de mão p/ (concreto ciclópico ou alvenaria) rocha paga em medição em Vias Urbanas</t>
  </si>
  <si>
    <t>Pescoço de poço de visita H=0,30m, diâm. = 0,60 m, fornecimento, assentamento e transporte
em Vias Urbanas</t>
  </si>
  <si>
    <t>Pintura com nata de cimento em Vias Urbanas</t>
  </si>
  <si>
    <t>Pintura interna ou externa sobre ferro, com tinta a base de resina de borracha clorada em Vias
Urbanas</t>
  </si>
  <si>
    <t>Plataforma ou passarela de pinho de 1ª ou similar, 1" x 12", em Vias Urbanas</t>
  </si>
  <si>
    <t>Poço de visita em bloco pré-moldado para d=0,30 e 0,40 m (0,80 x 0,8 0m), em Vias Urbanas</t>
  </si>
  <si>
    <t>Poço de visita em bloco pré-moldado para d=0,60 m (1,00 x 1,00 m), em Vias Urbanas</t>
  </si>
  <si>
    <t>Poço de visita em bloco pré-moldado para d=0,80m (1,20x1,20m), em Vias Urbanas</t>
  </si>
  <si>
    <t>Poço de visita em bloco pré-moldado para d=1,00m (1,30x1,30m) (Vias Urbanas)</t>
  </si>
  <si>
    <t>Poço de visita em bloco pré-moldado para d=1,20m (1,50x1,50m), em Vias Urbanas</t>
  </si>
  <si>
    <t>Poço de Visita para BSTC diâm. 0,40 m em blocos de concreto, em Vias Urbanas</t>
  </si>
  <si>
    <t>Poço de visita para BSTC diâm. 0,60 m em blocos de concreto, em Vias Urbanas</t>
  </si>
  <si>
    <t>Poço de visita para BSTC diâm. 0,80 m em blocos de concreto, em Vias Urbanas</t>
  </si>
  <si>
    <t>Poço de visita (tubo D=0,40 m) H=1,50 m com tampão F.F.A.P., inclusive escavação e transporte do tampão, em Vias Urbanas</t>
  </si>
  <si>
    <t>Poço de visita (tubo D=0,60 m) H=1,70 m com tampão F.F.A.P., inclusive escavação e
transporte do tampão, em Vias Urbanas</t>
  </si>
  <si>
    <t>Poço de visita (tubo D=0,80 m) H=1,90 m com tampão F.F.A.P., inclusive escavação e
transporte do tampão, em Vias Urbanas</t>
  </si>
  <si>
    <t>Poço de visita (tubo D=1,00 m) H=2,10 m com tampão F.F.A.P., inclusive escavação e
transporte do tampão, em Vias Urbanas</t>
  </si>
  <si>
    <t>Preparo manual de talude, compreendendo acerto, raspagem eventual de até 0,30 m de prof.
e afastamento lateral, em Vias Urbanas</t>
  </si>
  <si>
    <t>Preparo manual de terreno, compreendendo acerto raspagem até 25 cm de profundidade e
afastamento lateral do material excedente, em Vias Urbanas</t>
  </si>
  <si>
    <t>Reaterro com areia, tudo incluído, em Vias Urbanas</t>
  </si>
  <si>
    <t>Reaterro de cavas c/ compactação manual (apiloamento) (dim. reduz.), em Vias Urbanas</t>
  </si>
  <si>
    <t>Reaterro de cavas c/ compactação manual (apiloamento) em Vias Urbanas</t>
  </si>
  <si>
    <t>Reaterro de cavas c/ compactação mecânica (compactador manual), em Vias Urbanas</t>
  </si>
  <si>
    <t>Recuperação de poço de visita inclusive fornecimento tampão F.F.A.P., em Vias Urbanas</t>
  </si>
  <si>
    <t>Religação de rede de água em PVC DN 20 mm, inclusive conexões, em Vias Urbanas</t>
  </si>
  <si>
    <t>Religação de rede de água em PVC DN 25 mm, inclusive conexões, em Vias Urbanas</t>
  </si>
  <si>
    <t>Religação de rede de água em PVC DN 32 mm, inclusive conexões, em Vias Urbanas</t>
  </si>
  <si>
    <t>Religação de rede de água em PVC DN 75 mm, inclusive conexões, em Vias Urbanas</t>
  </si>
  <si>
    <t>Religação de rede de água em PVC PBA CL 15 DN 100 mm, inclusive conexões, em Vias
Urbanas</t>
  </si>
  <si>
    <t>Remanejamento de ligação e religação de redes de esgoto, em Vias Urbanas</t>
  </si>
  <si>
    <t>Remoção de bueiros existentes, em Vias Urbanas</t>
  </si>
  <si>
    <t>Rip-rap c/ argamassa cimento areia 1:6, inclusive aquisição e transporte dos materiais, em Vias Urbanas</t>
  </si>
  <si>
    <t>Sarjeta de concreto DP-1 (0,081 m³/m) calha triangular, inclusive caiação, em Vias Urbanas</t>
  </si>
  <si>
    <t>Sarjeta de concreto DP-2 (0,085 m³/m) calha triangular, inclusive caiação, em Vias Urbanas</t>
  </si>
  <si>
    <t>Sarjeta de concreto SCA 40/10 - em Vias Urbanas</t>
  </si>
  <si>
    <t>Sarjeta de concreto (SCA 70/15) calha triangular, inclusive caiação, em Vias Urbanas</t>
  </si>
  <si>
    <t>Sarjeta de concreto (SCA 90/10) calha triangular, inclusive caiação, em Vias Urbanas</t>
  </si>
  <si>
    <t>Sarjeta de concreto (STC - 02) calha triangular em corte/aterro, inclusive caiação, em Vias
Urbanas</t>
  </si>
  <si>
    <t>Sarjeta de concreto (STC - 04) calha triangular de bancada em corte, inclusive caiação, em
Vias Urbanas</t>
  </si>
  <si>
    <t>Tampa de concreto em grelha, fornecimento, assentamento e transporte, em Vias Urbanas</t>
  </si>
  <si>
    <t>Tampão F.F.A.P. com 100 kg, fornecimento, assentamento e transporte em Vias Urbanas</t>
  </si>
  <si>
    <t>Tapume de vedação e proteção, executado com chapas de compensado resinado com 6 mm de espessura, exclusive pintura, em Vias Urbanas</t>
  </si>
  <si>
    <t>Tela de aço soldada Telcon Q-138 ou similar, fornecimento e assentamento em Vias Urbanas</t>
  </si>
  <si>
    <t>Tela de proteção de segurança de PVC cor laranja com suporte  para sinalização de obras
em Vias Urbanas</t>
  </si>
  <si>
    <t>Terminal de dreno de alívio de pavimento (DP - TDA - 01) em Vias Urbanas</t>
  </si>
  <si>
    <t>Transporte de materiais encosta abaixo, serviço manual, inclusive carga e descarga em Vias
Urbanas</t>
  </si>
  <si>
    <t>Transporte de materiais encosta acima, serviço manual, inclusive carga e descarga em Vias
Urbanas</t>
  </si>
  <si>
    <t>Transposição de segmento de sarjeta - TSS 01, inclusive transporte do tubo de concreto em
Vias Urbanas</t>
  </si>
  <si>
    <t>Trincheira drenante cega (0,50 x 1,70) m, com utilização de geotêxtil não tecido Rt-16 kn/m,
inclusive transporte da brita em Vias Urbanas</t>
  </si>
  <si>
    <t>Trincheira drenante em madeira em Vias Urbanas</t>
  </si>
  <si>
    <t>Tubo de PVC NBR 5648 diâmetro 50 mm, fornecimento e assentamento em Vias Urbanas</t>
  </si>
  <si>
    <t>Tubo de PVC NBR 5648 diâmetro 75 mm, fornecimento e assentamento em Vias Urbanas</t>
  </si>
  <si>
    <t>Tubo de PVC rígido série R diâmetro 100 mm, fornecimento e assentamento em Vias Urbanas</t>
  </si>
  <si>
    <t>Tubo irrifort agropecuário diâmetro 32 mm, fornecimento e assentamento em Vias Urbanas</t>
  </si>
  <si>
    <t>Tubo para irrigação linha fixa PN40 50 mm, fornecimento e assentamento em Vias Urbanas</t>
  </si>
  <si>
    <t>Tubos de ferro fundido diâmetro 0,90 m, assentamento em Vias Urbanas</t>
  </si>
  <si>
    <t>Tubos para irrigação Linha fixa PN40, diâmetro 75 mm, fornecimento e assentamento em Vias
Urbanas</t>
  </si>
  <si>
    <t>Valeta de pedra argamassada VPAR em Vias Urbanas</t>
  </si>
  <si>
    <t>Valeta de pedra jogada VPJ, inclusive transporte da pedra em Vias Urbanas</t>
  </si>
  <si>
    <t>Valeta de proteção de corte - desobstrução e limpeza em Vias Urbanas</t>
  </si>
  <si>
    <t>Grupo de serviço: INSTALAÇÃO DE CANTEIRO, MOBILIZAÇÃO E DESMOBILIZAÇ</t>
  </si>
  <si>
    <t>Aluguel de container p/ escritório c/ ar condicionado e banheiro, isolam.térmico e acústico, 2
luminárias, janela de vidro, tomada p/ comput. e telef.</t>
  </si>
  <si>
    <t>Aluguel de container p/ escritório com ar condicionado, isolamento term/acust., 2 luminárias,
janela de vidro, tomadas computador e telefone</t>
  </si>
  <si>
    <t>Aluguel de container para almoxarifado</t>
  </si>
  <si>
    <t>Aluguel de container tipo cozinha com isolamento térmico e acústico, 2 luminárias, piso
especial e janela</t>
  </si>
  <si>
    <t>Aluguel de container tipo refeitório simples, c/ 1 aparelho de ar condicionado, 2 luminárias e 2
janelas de vidro</t>
  </si>
  <si>
    <t>Aluguel de container tipo refeitório (2 unidades acopladas), c/ 2 aparelhos de ar condicionado,
4 lumináriase 4 janelas de vidro</t>
  </si>
  <si>
    <t>Aluguel de container tipo refeitório (3 unidades acopladas), c/ 3 aparelhos de ar condiocionado
, 6 luminárias e 6 janelas de vidro</t>
  </si>
  <si>
    <t>Aluguel de container tipo sanitário com 3 vasos sanitários, lavatório, mictório, 5 chuveiros, 2
venezianas e piso especial</t>
  </si>
  <si>
    <t>Aluguel de container tipo vestiário, 2 luminárias, piso especial e janela</t>
  </si>
  <si>
    <t>Barracão com sanitário, em chapa compensada 12 mm e pont. 8x8cm, piso cimentado e
cobertura em telha de fibroc. 6mm, incl. ponto de luz e cx. inspeção</t>
  </si>
  <si>
    <t>Barracão em chapa compensada 12mm e pont. 8x8cm, piso cimentado e cobertura de telhas
fibrocimento 6mm, incl. ponto de luz</t>
  </si>
  <si>
    <t>Canaleta de concreto retangular com grelha em barra de aço</t>
  </si>
  <si>
    <t>Cobertura nova de telhas onduladas de fibrocimento 6,0mm, inclusive cumeeiras e acessórios
de fixação</t>
  </si>
  <si>
    <t>Estrutura de madeira lei para telhado de telha ondulada de fibroc. esp. 6mm, c/ pontaletes e
caibros, incl. com cupinicida, excl. telhas</t>
  </si>
  <si>
    <t>Galpão em peças de madeira 8x8cm e contravent. de 5x7cm, cobertura de telhas de fibroc. de
6mm, incl. ponto e cabo de alimentação da máquina</t>
  </si>
  <si>
    <t>Mobilização e desmobilização de caminhão basculante (máximo)</t>
  </si>
  <si>
    <t>Mobilização e desmobilização de caminhão carroceria (máximo)</t>
  </si>
  <si>
    <t>Mobilização e desmobilização de caminhão tanque (6.000 L) (máximo)</t>
  </si>
  <si>
    <t>Mobilização e desmobilização de container acima de 150 km</t>
  </si>
  <si>
    <t>Mobilização e desmobilização de container até 50 km</t>
  </si>
  <si>
    <t>Mobilização e desmobilização de container de 51 km até 150 km</t>
  </si>
  <si>
    <t>Mobilização e desmobilização de equipamentos com carreta prancha (máximo)</t>
  </si>
  <si>
    <t>Placa de obra nas dimensões de 3,0 x 6,0 m, padrão DER-ES</t>
  </si>
  <si>
    <t>Rede de água c/ padrão de entrada d'água diâm. 3/4" conf. CESAN, incl. tubos e conexões p/ aliment., distrib., extravas. e limp., cons. o padrão a 25m</t>
  </si>
  <si>
    <t>Rede de esgoto, contendo fossa e filtro, incl. tubos e conexões de ligação entre caixas, considerando distância de 25m</t>
  </si>
  <si>
    <t>Rede de luz, incl. padrão entr. energia trifás. cabo ligação até barracões, quadro distrib., disj. e
chave de força, cons. 20m entre padrão entr.e QDG</t>
  </si>
  <si>
    <t>Refeitório c/ paredes chapa de comp. 12mm e pont. 8x8cm, piso ciment. e cob. telhas fibroc.
6mm, incl. ponto de luz e cx. de insp. (1,21m²/func/turno)</t>
  </si>
  <si>
    <t>Reservatório de fibra de vidro de 1000 L, incl. suporte em madeira de 7x12cm, elevado de 4m</t>
  </si>
  <si>
    <t>Sanitário e vestiário de 40/60 func., c/ 33,90m², paredes chapa compens. 12mm e pont. 8x8cm
, piso ciment., cobert. telha fibroc., incl. luz e cx. insp</t>
  </si>
  <si>
    <t>Sistema separador de água e óleo</t>
  </si>
  <si>
    <t>Tapume madeira compensada resinada e= 12mm h=2,20m, estr. c/ mad reflorest., incl montagem e pintura esmalte sintético</t>
  </si>
  <si>
    <t>Tapume Telha Metálica Ondulada 0,50mm Branca h=2,20m, incl. montagem estr. mad. 8"x8",
incl. faixas pint. esmalte sintético c/ h=40cm (Reaproveitamento 2x)</t>
  </si>
  <si>
    <t>Grupo de serviço: ADMINISTRAÇÃO LOCAL</t>
  </si>
  <si>
    <t>Administração Local  (valor mensal a calcular de acordo com a obra)</t>
  </si>
  <si>
    <t>vb</t>
  </si>
  <si>
    <t>E9066</t>
  </si>
  <si>
    <t>E9547</t>
  </si>
  <si>
    <t>M2130</t>
  </si>
  <si>
    <t>P9825</t>
  </si>
  <si>
    <t>Grupo gerador - 13/14 kVA</t>
  </si>
  <si>
    <r>
      <rPr>
        <sz val="7"/>
        <rFont val="Arial"/>
        <family val="2"/>
      </rPr>
      <t>E9066</t>
    </r>
  </si>
  <si>
    <r>
      <rPr>
        <sz val="7"/>
        <rFont val="Arial"/>
        <family val="2"/>
      </rPr>
      <t>E9547</t>
    </r>
  </si>
  <si>
    <t>Máquina de solda elétrica transformadora 250 A - 9,20 kW</t>
  </si>
  <si>
    <t>Eletrodo revestido E70XX</t>
  </si>
  <si>
    <t>BUSCA</t>
  </si>
  <si>
    <t>Destinação Final de Resíduos Classe II A em aterro sanitário controlado</t>
  </si>
  <si>
    <t>MERCADO</t>
  </si>
  <si>
    <t>MERC-01</t>
  </si>
  <si>
    <t>EMPRESA</t>
  </si>
  <si>
    <t>PREÇO ADOTADO</t>
  </si>
  <si>
    <t>Centro de Tratamento de Resíduos Vila Velha LTDA</t>
  </si>
  <si>
    <t>CGA Juparanã</t>
  </si>
  <si>
    <t>Marca Construtora e Serviços LTDA</t>
  </si>
  <si>
    <t>E9662</t>
  </si>
  <si>
    <t>P9802</t>
  </si>
  <si>
    <t>Ajudante especializado</t>
  </si>
  <si>
    <t>Equipamento para solda e corte com oxiacetileno</t>
  </si>
  <si>
    <t>TRANSMAR</t>
  </si>
  <si>
    <t>cód</t>
  </si>
  <si>
    <t>descricao</t>
  </si>
  <si>
    <t>preço</t>
  </si>
  <si>
    <t>P9801</t>
  </si>
  <si>
    <t>Ajudante</t>
  </si>
  <si>
    <t>Mastique para juntas à base de alcatrão e poliuretano</t>
  </si>
  <si>
    <t>M1468</t>
  </si>
  <si>
    <t>T01</t>
  </si>
  <si>
    <t>T02</t>
  </si>
  <si>
    <t>T03</t>
  </si>
  <si>
    <t>T04</t>
  </si>
  <si>
    <t>T05</t>
  </si>
  <si>
    <t>T06</t>
  </si>
  <si>
    <t>T07</t>
  </si>
  <si>
    <t>T08</t>
  </si>
  <si>
    <t>S01</t>
  </si>
  <si>
    <t>S02</t>
  </si>
  <si>
    <t>S03</t>
  </si>
  <si>
    <t>AGUARDANDO TRANSMAR</t>
  </si>
  <si>
    <t>S04</t>
  </si>
  <si>
    <t>S05</t>
  </si>
  <si>
    <t>S06</t>
  </si>
  <si>
    <t>S07</t>
  </si>
  <si>
    <t>S08</t>
  </si>
  <si>
    <t>IMPLANTAÇÃO DO CANTEIRO DE OBRAS</t>
  </si>
  <si>
    <t>5.1</t>
  </si>
  <si>
    <t>5.1.1</t>
  </si>
  <si>
    <t>5.1.2</t>
  </si>
  <si>
    <t>5.1.3</t>
  </si>
  <si>
    <t>5.1.4</t>
  </si>
  <si>
    <t>5.1.5</t>
  </si>
  <si>
    <t>5.1.6</t>
  </si>
  <si>
    <t>URBANIZAÇÃO</t>
  </si>
  <si>
    <t>PISO E SINALIZAÇÃO</t>
  </si>
  <si>
    <t>Pintura de setas e zebrados com termoplástico por aspersão - espessura de 1,5 mm</t>
  </si>
  <si>
    <t>5.2</t>
  </si>
  <si>
    <t>5.2.1</t>
  </si>
  <si>
    <t>5.2.2</t>
  </si>
  <si>
    <t>5.2.3</t>
  </si>
  <si>
    <t>5.2.4</t>
  </si>
  <si>
    <t>5.2.6</t>
  </si>
  <si>
    <t>5.2.7</t>
  </si>
  <si>
    <t>5.2.8</t>
  </si>
  <si>
    <t>REMOÇÕES</t>
  </si>
  <si>
    <t>Demolição mecânica de concreto armado, com escavadeira hidráulica com martelo hidráulico - sem reaproveitamento</t>
  </si>
  <si>
    <t>Corte e remoção de árvores</t>
  </si>
  <si>
    <t>Quadro de áreas - Projeto Urbanístico</t>
  </si>
  <si>
    <t>QTD</t>
  </si>
  <si>
    <t>EXT</t>
  </si>
  <si>
    <t>VOL</t>
  </si>
  <si>
    <t>ÁREA</t>
  </si>
  <si>
    <t>un</t>
  </si>
  <si>
    <t>VOL/UN</t>
  </si>
  <si>
    <t>demolicao de concreto simples</t>
  </si>
  <si>
    <t>Demolição de concreto simples com martelete</t>
  </si>
  <si>
    <t>Carga, manobra e descarga de material demolido em caminhão basculante de 6 m³ - carga com carregadeira de 1,72 m³ e descarga livre</t>
  </si>
  <si>
    <t>Meio-fio</t>
  </si>
  <si>
    <t>Árvores</t>
  </si>
  <si>
    <t>Passarelas (concreto)</t>
  </si>
  <si>
    <t>M.ESPEC</t>
  </si>
  <si>
    <t>t/m³</t>
  </si>
  <si>
    <t>MASSA</t>
  </si>
  <si>
    <t>CARGA</t>
  </si>
  <si>
    <t>DMT</t>
  </si>
  <si>
    <t>km</t>
  </si>
  <si>
    <t>CTRVV</t>
  </si>
  <si>
    <t>EMPOL.</t>
  </si>
  <si>
    <t>DEST.</t>
  </si>
  <si>
    <t>TUBO DE PEAD CORRUGADO DE DUPLA PAREDE PARA REDE COLETORA DE ESGOTO, DN 250 MM, JUNTA ELÁSTICA INTEGRADA, INSTALADO EM LOCAL COM NÍVEL ALTO DE INTERFERÊNCIAS - FORNECIMENTO E ASSENTAMENTO.</t>
  </si>
  <si>
    <t>Referencia: SINAPI 94885</t>
  </si>
  <si>
    <t>Referência: SINAPI 94037</t>
  </si>
  <si>
    <t>ASSENTAMENTO DE TUBO DE PVC PARA REDE COLETORA DE ESGOTO DE PAREDE MACIÇA, DN 150 MM, JUNTA ELÁSTICA, INSTALADO EM LOCAL COM NÍVEL ALTO DE INTERFERÊNCIAS (NÃO INCLUI FORNECIMENTO).</t>
  </si>
  <si>
    <t>Referência: SINAPI 90749</t>
  </si>
  <si>
    <t>ESCORAMENTO DE VALA, TIPO PONTALETEAMENTO, COM PROFUNDIDADE DE 0 A 1,5 M, LARGURA MENOR QUE 1,5 M, EM LOCAL COM NÍVEL ALTO DE INTERFERÊNCIA.</t>
  </si>
  <si>
    <t>5.2.5</t>
  </si>
  <si>
    <t>Passeio</t>
  </si>
  <si>
    <t>Ciclovia</t>
  </si>
  <si>
    <t>5.3</t>
  </si>
  <si>
    <t>5.3.1</t>
  </si>
  <si>
    <t>5.3.2</t>
  </si>
  <si>
    <t>Cássia imperial</t>
  </si>
  <si>
    <t>Chuva de ouro</t>
  </si>
  <si>
    <t>Ipê amarelo</t>
  </si>
  <si>
    <t>Jacarandá mimoso</t>
  </si>
  <si>
    <t>Quaresmeira</t>
  </si>
  <si>
    <t>Estimativa 20% sobre o ladrilho pastilhado</t>
  </si>
  <si>
    <t>Pintura de faixa com termoplástico por aspersão - espessura de 1,5 mm</t>
  </si>
  <si>
    <t>Considerado 5% da área de pintura vermelha da ciclovia</t>
  </si>
  <si>
    <t>Ciclovia - vermelho</t>
  </si>
  <si>
    <t>Galeria - vermelho</t>
  </si>
  <si>
    <t>Faixas e=5cm: laterais (branco) / centro (amarelo)</t>
  </si>
  <si>
    <t>SENTIDO</t>
  </si>
  <si>
    <t>DIST.</t>
  </si>
  <si>
    <t>EXT.</t>
  </si>
  <si>
    <t>LARG</t>
  </si>
  <si>
    <t>ALT</t>
  </si>
  <si>
    <t>JUSTIFICAR MEMORIA DE CÁLCULO</t>
  </si>
  <si>
    <t>Guard-rail</t>
  </si>
  <si>
    <t>Cabeceiras das passarelas</t>
  </si>
  <si>
    <t>Entrada passarela</t>
  </si>
  <si>
    <t>ALT.</t>
  </si>
  <si>
    <t>ESP.</t>
  </si>
  <si>
    <t>COMPOSIÇÃO BDI</t>
  </si>
  <si>
    <r>
      <rPr>
        <b/>
        <sz val="10"/>
        <color theme="1"/>
        <rFont val="Calibri"/>
        <family val="2"/>
      </rPr>
      <t>Cliente:</t>
    </r>
    <r>
      <rPr>
        <sz val="10"/>
        <color theme="1"/>
        <rFont val="Calibri"/>
        <family val="2"/>
      </rPr>
      <t xml:space="preserve"> Secretaria de Estado de Saneamento, Habitação e Desenvolvimento Urbano – SEDURB</t>
    </r>
  </si>
  <si>
    <t>COMPOSIÇÃO DO BDI GERAL</t>
  </si>
  <si>
    <t>BDI=</t>
  </si>
  <si>
    <t>(1 + A + B + D + E + F)</t>
  </si>
  <si>
    <t>(1-C)</t>
  </si>
  <si>
    <t>Itens Componentes do BDI:</t>
  </si>
  <si>
    <t>Administração Central da Contratada (AC%) ......................................................</t>
  </si>
  <si>
    <t>Administração LOCAL (AL%) ......................................................</t>
  </si>
  <si>
    <t>Encargos Financeiros (EF%) .....................................................................................</t>
  </si>
  <si>
    <t>E</t>
  </si>
  <si>
    <t>Taxa de Risco, Seguros e Garantia (RG%) ...........................................................................</t>
  </si>
  <si>
    <t>E.1</t>
  </si>
  <si>
    <t>Taxa de Risco ...............................................................................................................................</t>
  </si>
  <si>
    <t>E.2</t>
  </si>
  <si>
    <t>Seguros e Garantias ....................................................................................................</t>
  </si>
  <si>
    <t>F</t>
  </si>
  <si>
    <t>Lucro (L%) ..........................................................................................................</t>
  </si>
  <si>
    <t>C</t>
  </si>
  <si>
    <t>Impostos e Tributos (IT%) ............................................................................................</t>
  </si>
  <si>
    <t>PIS ...................................................................................................................</t>
  </si>
  <si>
    <t>Seguridade Social (COFINS) .............................................................................................</t>
  </si>
  <si>
    <t>ISS...........................................................................................................</t>
  </si>
  <si>
    <r>
      <t xml:space="preserve">BDI sobre o </t>
    </r>
    <r>
      <rPr>
        <b/>
        <u/>
        <sz val="10"/>
        <rFont val="Times New Roman"/>
        <family val="1"/>
      </rPr>
      <t>Custo Total Direto da Obra</t>
    </r>
    <r>
      <rPr>
        <b/>
        <sz val="10"/>
        <rFont val="Times New Roman"/>
        <family val="1"/>
      </rPr>
      <t xml:space="preserve"> ............................................................................................</t>
    </r>
  </si>
  <si>
    <t xml:space="preserve">Nota: </t>
  </si>
  <si>
    <t>1 - BDI conforme orientação SEDURB durante a rev 02 do orçamento</t>
  </si>
  <si>
    <t>COMPOSIÇÃO DO BDI REDUZIDO - MATERIAIS E EQUIPAMENTOS</t>
  </si>
  <si>
    <t>(1 + A + D + E + F)</t>
  </si>
  <si>
    <t>6.</t>
  </si>
  <si>
    <t>SEM DESONERAÇÃO</t>
  </si>
  <si>
    <t>CONT</t>
  </si>
  <si>
    <t>CÓD AGRUPAMENTO</t>
  </si>
  <si>
    <t>VERIFICA PREÇO</t>
  </si>
  <si>
    <t>PESO</t>
  </si>
  <si>
    <t>POSIÇÃO</t>
  </si>
  <si>
    <t>TOTAL ACUM</t>
  </si>
  <si>
    <t>% ACUM</t>
  </si>
  <si>
    <t>CLASSIF</t>
  </si>
  <si>
    <t>QUANTITATIVO</t>
  </si>
  <si>
    <t>PESO %</t>
  </si>
  <si>
    <t>TOTAL</t>
  </si>
  <si>
    <t>A</t>
  </si>
  <si>
    <t>B</t>
  </si>
  <si>
    <t>GALERIA CANAL GUARANHUNS</t>
  </si>
  <si>
    <t>DATA BASE</t>
  </si>
  <si>
    <t>ÓRGÃO</t>
  </si>
  <si>
    <t>GOVERNO DO ESTADO DO ESPÍRITO SANTO</t>
  </si>
  <si>
    <t>Secretaria de Saneamento, Habitação e Desenvolvimento Urbano</t>
  </si>
  <si>
    <t>BDI SERVIÇO</t>
  </si>
  <si>
    <t>NOV/2021</t>
  </si>
  <si>
    <t>Obra de drenagem e urbanização do Canal Guaranhuns</t>
  </si>
  <si>
    <t>PLANILHA ORÇAMENTÁRIA</t>
  </si>
  <si>
    <t>Observações</t>
  </si>
  <si>
    <r>
      <rPr>
        <b/>
        <sz val="9"/>
        <color theme="1"/>
        <rFont val="Calibri"/>
        <family val="2"/>
        <scheme val="minor"/>
      </rPr>
      <t xml:space="preserve">Leis sociais </t>
    </r>
    <r>
      <rPr>
        <sz val="9"/>
        <color theme="1"/>
        <rFont val="Calibri"/>
        <family val="2"/>
        <scheme val="minor"/>
      </rPr>
      <t>adotadas conforme respectivo referencial adotado.</t>
    </r>
  </si>
  <si>
    <r>
      <rPr>
        <b/>
        <sz val="9"/>
        <color theme="1"/>
        <rFont val="Calibri"/>
        <family val="2"/>
        <scheme val="minor"/>
      </rPr>
      <t xml:space="preserve">Mão de obra das composições </t>
    </r>
    <r>
      <rPr>
        <sz val="9"/>
        <color theme="1"/>
        <rFont val="Calibri"/>
        <family val="2"/>
        <scheme val="minor"/>
      </rPr>
      <t>incluem custos das Leis sociais do respectivo órgão referencial</t>
    </r>
  </si>
  <si>
    <r>
      <rPr>
        <b/>
        <sz val="9"/>
        <color theme="1"/>
        <rFont val="Calibri"/>
        <family val="2"/>
        <scheme val="minor"/>
      </rPr>
      <t>Orçamento elaborado pela Empresa Transmar</t>
    </r>
    <r>
      <rPr>
        <sz val="9"/>
        <color theme="1"/>
        <rFont val="Calibri"/>
        <family val="2"/>
        <scheme val="minor"/>
      </rPr>
      <t>, atualizado e consolidado pela SEDURB.</t>
    </r>
  </si>
  <si>
    <r>
      <rPr>
        <b/>
        <sz val="9"/>
        <color theme="1"/>
        <rFont val="Calibri"/>
        <family val="2"/>
        <scheme val="minor"/>
      </rPr>
      <t>Data Base unificada conforme fechamento do orçamento:</t>
    </r>
    <r>
      <rPr>
        <sz val="9"/>
        <color theme="1"/>
        <rFont val="Calibri"/>
        <family val="2"/>
        <scheme val="minor"/>
      </rPr>
      <t xml:space="preserve"> Novembro/2021, informam-se as datas base referenciais atualizadas até o momento da elaboração deste orçamento:
    SINAPI - SET/2021
    SICRO/DNIT - ABR/2021
    DER-ES RODOVIÁRIOS - NOV/2020
    DER-ES EDIFICAÇÕES - AGO/2021
    CESAN - SET/2021</t>
    </r>
  </si>
  <si>
    <t>MEMÓRIA DE CÁLCULO - URBANIZAÇÃO</t>
  </si>
  <si>
    <t>COMPOSIÇÕES DE PREÇOS UNITÁRIOS - TRANSMAR</t>
  </si>
  <si>
    <t>COMPOSIÇÕES DE PREÇOS UNITÁRIOS - SEDURB</t>
  </si>
  <si>
    <t>D</t>
  </si>
  <si>
    <t>C.1</t>
  </si>
  <si>
    <t>C.2</t>
  </si>
  <si>
    <t>C.3</t>
  </si>
  <si>
    <t>MAPA Aquisição de solo de jazida comercial (saibreira)</t>
  </si>
  <si>
    <t xml:space="preserve">Mapa de Aquisição - Emulssão Asfáltica: Refinaria Gabriel Passos (Regap) - Betim/MG </t>
  </si>
  <si>
    <t xml:space="preserve">MAPA Aquisição de Material Betuminoso (Brasitália Mineradora) </t>
  </si>
  <si>
    <t>MAPA DESTINAÇÃO DE RESIDUOS - CANAL GUARANHUNS</t>
  </si>
  <si>
    <r>
      <rPr>
        <b/>
        <sz val="10"/>
        <rFont val="Arial"/>
        <family val="2"/>
      </rPr>
      <t>ITEM</t>
    </r>
  </si>
  <si>
    <r>
      <rPr>
        <b/>
        <sz val="10"/>
        <rFont val="Arial"/>
        <family val="2"/>
      </rPr>
      <t>DESCRIÇÃO</t>
    </r>
  </si>
  <si>
    <r>
      <rPr>
        <b/>
        <sz val="10"/>
        <rFont val="Arial"/>
        <family val="2"/>
      </rPr>
      <t>VALOR (R$)</t>
    </r>
  </si>
  <si>
    <r>
      <rPr>
        <b/>
        <sz val="10"/>
        <rFont val="Arial"/>
        <family val="2"/>
      </rPr>
      <t>MÊS 1</t>
    </r>
  </si>
  <si>
    <r>
      <rPr>
        <b/>
        <sz val="10"/>
        <rFont val="Arial"/>
        <family val="2"/>
      </rPr>
      <t>MÊS 2</t>
    </r>
  </si>
  <si>
    <r>
      <rPr>
        <b/>
        <sz val="10"/>
        <rFont val="Arial"/>
        <family val="2"/>
      </rPr>
      <t>MÊS 3</t>
    </r>
  </si>
  <si>
    <r>
      <rPr>
        <b/>
        <sz val="10"/>
        <rFont val="Arial"/>
        <family val="2"/>
      </rPr>
      <t>MÊS 4</t>
    </r>
  </si>
  <si>
    <r>
      <rPr>
        <b/>
        <sz val="10"/>
        <rFont val="Arial"/>
        <family val="2"/>
      </rPr>
      <t>MÊS 5</t>
    </r>
  </si>
  <si>
    <r>
      <rPr>
        <b/>
        <sz val="10"/>
        <rFont val="Arial"/>
        <family val="2"/>
      </rPr>
      <t>MÊS 6</t>
    </r>
  </si>
  <si>
    <r>
      <rPr>
        <b/>
        <sz val="10"/>
        <rFont val="Arial"/>
        <family val="2"/>
      </rPr>
      <t>MÊS 7</t>
    </r>
  </si>
  <si>
    <r>
      <rPr>
        <b/>
        <sz val="10"/>
        <rFont val="Arial"/>
        <family val="2"/>
      </rPr>
      <t>MÊS 8</t>
    </r>
  </si>
  <si>
    <r>
      <rPr>
        <b/>
        <sz val="10"/>
        <rFont val="Arial"/>
        <family val="2"/>
      </rPr>
      <t>MÊS 9</t>
    </r>
  </si>
  <si>
    <r>
      <rPr>
        <b/>
        <sz val="10"/>
        <rFont val="Arial"/>
        <family val="2"/>
      </rPr>
      <t>Total parcela</t>
    </r>
  </si>
  <si>
    <t>CRONOGRAMA</t>
  </si>
  <si>
    <t>ITENS AGRUPADOS</t>
  </si>
  <si>
    <t>CURVA ABC</t>
  </si>
  <si>
    <t>MAPA DE COTAÇÕES</t>
  </si>
  <si>
    <t>Aluguel mensal de instrumento de topografia ( Estação Total )</t>
  </si>
  <si>
    <t>Mês</t>
  </si>
  <si>
    <t>ADMINSTRAÇÃO LOCAL</t>
  </si>
  <si>
    <t>CUSTO DA OBRA</t>
  </si>
  <si>
    <t>ADMLOC</t>
  </si>
  <si>
    <t>Administração Local - Canal Guaranhuns</t>
  </si>
  <si>
    <t>% DA ADM LOCAL NO BDI</t>
  </si>
  <si>
    <t>PREÇO UNITÁRIO</t>
  </si>
  <si>
    <t>CUSTO TOTAL</t>
  </si>
  <si>
    <t>LINHA</t>
  </si>
  <si>
    <t>inclusa demolicao, havia somente índice de remocao</t>
  </si>
  <si>
    <t>adicionado empolamento</t>
  </si>
  <si>
    <t>adicionado empolamento e remocao das demais passarelas</t>
  </si>
  <si>
    <t>BDI DIFER.</t>
  </si>
  <si>
    <t>AL%</t>
  </si>
  <si>
    <t>2.4.18</t>
  </si>
  <si>
    <t>COMPOSIÇÃO DE ADMINISTRAÇÃO LOCAL</t>
  </si>
  <si>
    <r>
      <t xml:space="preserve">1 - TRANSMAR - BDI conforme orientação SEDURB durante a rev 02 do orçamento
2 - SEDURB - </t>
    </r>
    <r>
      <rPr>
        <b/>
        <sz val="10"/>
        <color theme="1"/>
        <rFont val="Calibri"/>
        <family val="2"/>
      </rPr>
      <t>Administração Local</t>
    </r>
    <r>
      <rPr>
        <sz val="10"/>
        <color theme="1"/>
        <rFont val="Calibri"/>
        <family val="2"/>
      </rPr>
      <t xml:space="preserve"> calculado conforme </t>
    </r>
    <r>
      <rPr>
        <b/>
        <sz val="10"/>
        <color theme="1"/>
        <rFont val="Calibri"/>
        <family val="2"/>
      </rPr>
      <t>Composição de Administração Local</t>
    </r>
    <r>
      <rPr>
        <sz val="10"/>
        <color theme="1"/>
        <rFont val="Calibri"/>
        <family val="2"/>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</si>
</sst>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_-&quot;R$&quot;\ * #,##0.00_-;\-&quot;R$&quot;\ * #,##0.00_-;_-&quot;R$&quot;\ * &quot;-&quot;??_-;_-@_-"/>
    <numFmt numFmtId="165" formatCode="_-* #,##0.00000_-;\-* #,##0.00000_-;_-* &quot;-&quot;??_-;_-@_-"/>
    <numFmt numFmtId="166" formatCode="0.00000"/>
    <numFmt numFmtId="167" formatCode="0_ ;\-0\ "/>
    <numFmt numFmtId="168" formatCode="_-* #,##0.000_-;\-* #,##0.000_-;_-* &quot;-&quot;??_-;_-@_-"/>
    <numFmt numFmtId="169" formatCode="0.000%"/>
    <numFmt numFmtId="170" formatCode="#,##0.00%"/>
    <numFmt numFmtId="171" formatCode="_-* #,##0.00000_-;\-* #,##0.00000_-;_-* &quot;-&quot;?????_-;_-@_-"/>
  </numFmts>
  <fonts count="62" x14ac:knownFonts="1">
    <font>
      <sz val="11"/>
      <color theme="1"/>
      <name val="Calibri"/>
      <family val="2"/>
      <scheme val="minor"/>
    </font>
    <font>
      <sz val="10"/>
      <color theme="1"/>
      <name val="Calibri"/>
      <family val="2"/>
      <scheme val="minor"/>
    </font>
    <font>
      <sz val="11"/>
      <color theme="1"/>
      <name val="Calibri"/>
      <family val="2"/>
      <scheme val="minor"/>
    </font>
    <font>
      <b/>
      <sz val="9"/>
      <color theme="1"/>
      <name val="Calibri"/>
      <family val="2"/>
      <scheme val="minor"/>
    </font>
    <font>
      <sz val="9"/>
      <color theme="1"/>
      <name val="Calibri"/>
      <family val="2"/>
      <scheme val="minor"/>
    </font>
    <font>
      <b/>
      <sz val="9"/>
      <color theme="1"/>
      <name val="Arial"/>
      <family val="2"/>
    </font>
    <font>
      <b/>
      <sz val="9"/>
      <name val="Arial"/>
      <family val="2"/>
    </font>
    <font>
      <sz val="9"/>
      <color theme="1"/>
      <name val="Arial"/>
      <family val="2"/>
    </font>
    <font>
      <b/>
      <sz val="9"/>
      <color theme="0" tint="-0.499984740745262"/>
      <name val="Arial"/>
      <family val="2"/>
    </font>
    <font>
      <vertAlign val="subscript"/>
      <sz val="9"/>
      <color theme="0" tint="-0.499984740745262"/>
      <name val="Arial"/>
      <family val="2"/>
    </font>
    <font>
      <sz val="9"/>
      <color theme="0" tint="-0.499984740745262"/>
      <name val="Arial"/>
      <family val="2"/>
    </font>
    <font>
      <sz val="9"/>
      <name val="Calibri"/>
      <family val="2"/>
      <scheme val="minor"/>
    </font>
    <font>
      <sz val="8"/>
      <color theme="1"/>
      <name val="Calibri"/>
      <family val="2"/>
      <scheme val="minor"/>
    </font>
    <font>
      <sz val="7"/>
      <name val="Arial"/>
      <family val="2"/>
    </font>
    <font>
      <b/>
      <sz val="8"/>
      <color theme="1"/>
      <name val="Calibri"/>
      <family val="2"/>
      <scheme val="minor"/>
    </font>
    <font>
      <b/>
      <sz val="8"/>
      <name val="Calibri"/>
      <family val="2"/>
      <scheme val="minor"/>
    </font>
    <font>
      <sz val="8"/>
      <color rgb="FF000000"/>
      <name val="Calibri"/>
      <family val="2"/>
      <scheme val="minor"/>
    </font>
    <font>
      <sz val="8"/>
      <name val="Calibri"/>
      <family val="2"/>
      <scheme val="minor"/>
    </font>
    <font>
      <b/>
      <vertAlign val="subscript"/>
      <sz val="8"/>
      <color theme="1"/>
      <name val="Calibri"/>
      <family val="2"/>
      <scheme val="minor"/>
    </font>
    <font>
      <sz val="6"/>
      <color rgb="FF000000"/>
      <name val="Arial"/>
      <family val="2"/>
    </font>
    <font>
      <sz val="11"/>
      <color theme="1"/>
      <name val="Arial"/>
      <family val="2"/>
    </font>
    <font>
      <sz val="8"/>
      <color theme="1"/>
      <name val="Arial"/>
      <family val="2"/>
    </font>
    <font>
      <b/>
      <sz val="8"/>
      <name val="Arial"/>
      <family val="2"/>
    </font>
    <font>
      <sz val="8"/>
      <color theme="1"/>
      <name val="Liberation Sans"/>
      <family val="2"/>
    </font>
    <font>
      <sz val="8"/>
      <name val="Arial"/>
      <family val="2"/>
    </font>
    <font>
      <b/>
      <sz val="8"/>
      <color theme="1"/>
      <name val="Liberation Sans"/>
      <family val="2"/>
    </font>
    <font>
      <b/>
      <sz val="10"/>
      <color theme="0"/>
      <name val="Calibri"/>
      <family val="2"/>
      <scheme val="minor"/>
    </font>
    <font>
      <sz val="10"/>
      <color theme="0"/>
      <name val="Calibri"/>
      <family val="2"/>
      <scheme val="minor"/>
    </font>
    <font>
      <sz val="11"/>
      <color rgb="FF000000"/>
      <name val="Calibri"/>
      <family val="2"/>
    </font>
    <font>
      <b/>
      <sz val="14"/>
      <color theme="1"/>
      <name val="Calibri"/>
      <family val="2"/>
    </font>
    <font>
      <sz val="11"/>
      <name val="Calibri"/>
      <family val="2"/>
    </font>
    <font>
      <sz val="10"/>
      <color theme="1"/>
      <name val="Calibri"/>
      <family val="2"/>
    </font>
    <font>
      <b/>
      <sz val="10"/>
      <color theme="1"/>
      <name val="Calibri"/>
      <family val="2"/>
    </font>
    <font>
      <b/>
      <sz val="10"/>
      <color theme="1"/>
      <name val="Times New Roman"/>
      <family val="1"/>
    </font>
    <font>
      <sz val="10"/>
      <color rgb="FF000000"/>
      <name val="Times New Roman"/>
      <family val="1"/>
    </font>
    <font>
      <sz val="10"/>
      <color rgb="FF000000"/>
      <name val="Arial"/>
      <family val="2"/>
    </font>
    <font>
      <sz val="10"/>
      <color theme="1"/>
      <name val="Times New Roman"/>
      <family val="1"/>
    </font>
    <font>
      <b/>
      <sz val="10"/>
      <color rgb="FF666699"/>
      <name val="Times New Roman"/>
      <family val="1"/>
    </font>
    <font>
      <b/>
      <sz val="10"/>
      <color rgb="FF000000"/>
      <name val="Times New Roman"/>
      <family val="1"/>
    </font>
    <font>
      <vertAlign val="superscript"/>
      <sz val="10"/>
      <color rgb="FF000000"/>
      <name val="Times New Roman"/>
      <family val="1"/>
    </font>
    <font>
      <b/>
      <u/>
      <sz val="10"/>
      <name val="Times New Roman"/>
      <family val="1"/>
    </font>
    <font>
      <b/>
      <sz val="10"/>
      <name val="Times New Roman"/>
      <family val="1"/>
    </font>
    <font>
      <b/>
      <u/>
      <sz val="10"/>
      <color theme="1"/>
      <name val="Calibri"/>
      <family val="2"/>
    </font>
    <font>
      <b/>
      <sz val="14"/>
      <name val="Calibri"/>
      <family val="2"/>
      <scheme val="minor"/>
    </font>
    <font>
      <b/>
      <sz val="10"/>
      <name val="Calibri"/>
      <family val="2"/>
      <scheme val="minor"/>
    </font>
    <font>
      <sz val="10"/>
      <name val="Calibri"/>
      <family val="2"/>
      <scheme val="minor"/>
    </font>
    <font>
      <b/>
      <sz val="10"/>
      <color theme="1"/>
      <name val="Calibri"/>
      <family val="2"/>
      <scheme val="minor"/>
    </font>
    <font>
      <sz val="48"/>
      <color theme="0" tint="-0.499984740745262"/>
      <name val="Calibri"/>
      <family val="2"/>
      <scheme val="minor"/>
    </font>
    <font>
      <b/>
      <sz val="11"/>
      <color theme="1"/>
      <name val="Calibri"/>
      <family val="2"/>
      <scheme val="minor"/>
    </font>
    <font>
      <b/>
      <sz val="12"/>
      <color theme="1"/>
      <name val="Times New Roman"/>
      <family val="1"/>
    </font>
    <font>
      <b/>
      <sz val="12"/>
      <color theme="1"/>
      <name val="Calibri"/>
      <family val="2"/>
      <scheme val="minor"/>
    </font>
    <font>
      <b/>
      <sz val="7"/>
      <color theme="1"/>
      <name val="Calibri"/>
      <family val="2"/>
      <scheme val="minor"/>
    </font>
    <font>
      <sz val="7"/>
      <color theme="1"/>
      <name val="Calibri"/>
      <family val="2"/>
      <scheme val="minor"/>
    </font>
    <font>
      <sz val="9"/>
      <color rgb="FF000000"/>
      <name val="Arial"/>
      <family val="2"/>
    </font>
    <font>
      <b/>
      <sz val="10"/>
      <color rgb="FF000000"/>
      <name val="Arial"/>
      <family val="2"/>
    </font>
    <font>
      <sz val="10"/>
      <color theme="1"/>
      <name val="Arial"/>
      <family val="2"/>
    </font>
    <font>
      <b/>
      <sz val="10"/>
      <name val="Arial"/>
      <family val="2"/>
    </font>
    <font>
      <b/>
      <sz val="9"/>
      <color rgb="FF000000"/>
      <name val="Arial"/>
      <family val="2"/>
    </font>
    <font>
      <b/>
      <sz val="11"/>
      <color rgb="FF000000"/>
      <name val="Calibri"/>
      <family val="2"/>
    </font>
    <font>
      <sz val="9"/>
      <color rgb="FF000000"/>
      <name val="Calibri"/>
      <family val="2"/>
    </font>
    <font>
      <b/>
      <sz val="14"/>
      <color theme="0"/>
      <name val="Calibri"/>
      <family val="2"/>
      <scheme val="minor"/>
    </font>
    <font>
      <b/>
      <sz val="9"/>
      <color indexed="81"/>
      <name val="Segoe UI"/>
      <family val="2"/>
    </font>
  </fonts>
  <fills count="28">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0"/>
        <bgColor rgb="FFDEE6EF"/>
      </patternFill>
    </fill>
    <fill>
      <patternFill patternType="solid">
        <fgColor theme="0"/>
        <bgColor rgb="FFFFFFD7"/>
      </patternFill>
    </fill>
    <fill>
      <patternFill patternType="solid">
        <fgColor theme="0" tint="-0.34998626667073579"/>
        <bgColor rgb="FFB4C7DC"/>
      </patternFill>
    </fill>
    <fill>
      <patternFill patternType="solid">
        <fgColor theme="0" tint="-4.9989318521683403E-2"/>
        <bgColor rgb="FFFFFFD7"/>
      </patternFill>
    </fill>
    <fill>
      <patternFill patternType="solid">
        <fgColor theme="0" tint="-0.14999847407452621"/>
        <bgColor rgb="FFDEE6EF"/>
      </patternFill>
    </fill>
    <fill>
      <patternFill patternType="solid">
        <fgColor theme="0" tint="-0.14999847407452621"/>
        <bgColor rgb="FFFFFFA6"/>
      </patternFill>
    </fill>
    <fill>
      <patternFill patternType="solid">
        <fgColor theme="7" tint="0.79998168889431442"/>
        <bgColor indexed="64"/>
      </patternFill>
    </fill>
    <fill>
      <patternFill patternType="solid">
        <fgColor theme="7" tint="0.79998168889431442"/>
        <bgColor rgb="FFFFFFA6"/>
      </patternFill>
    </fill>
    <fill>
      <patternFill patternType="solid">
        <fgColor rgb="FFE5E5E5"/>
      </patternFill>
    </fill>
    <fill>
      <patternFill patternType="solid">
        <fgColor theme="0" tint="-0.34998626667073579"/>
        <bgColor indexed="64"/>
      </patternFill>
    </fill>
    <fill>
      <patternFill patternType="solid">
        <fgColor theme="5" tint="0.39997558519241921"/>
        <bgColor indexed="64"/>
      </patternFill>
    </fill>
    <fill>
      <patternFill patternType="solid">
        <fgColor theme="8" tint="0.79998168889431442"/>
        <bgColor indexed="64"/>
      </patternFill>
    </fill>
    <fill>
      <patternFill patternType="solid">
        <fgColor rgb="FFFFFFFF"/>
        <bgColor rgb="FFFFFFFF"/>
      </patternFill>
    </fill>
    <fill>
      <patternFill patternType="solid">
        <fgColor theme="0" tint="-0.34998626667073579"/>
        <bgColor rgb="FF000000"/>
      </patternFill>
    </fill>
    <fill>
      <patternFill patternType="solid">
        <fgColor rgb="FFFFFFCC"/>
        <bgColor indexed="64"/>
      </patternFill>
    </fill>
    <fill>
      <patternFill patternType="solid">
        <fgColor theme="0" tint="-0.249977111117893"/>
        <bgColor rgb="FF000000"/>
      </patternFill>
    </fill>
    <fill>
      <patternFill patternType="solid">
        <fgColor theme="0"/>
        <bgColor theme="0"/>
      </patternFill>
    </fill>
    <fill>
      <patternFill patternType="solid">
        <fgColor rgb="FFD8D8D8"/>
        <bgColor rgb="FFD8D8D8"/>
      </patternFill>
    </fill>
    <fill>
      <patternFill patternType="solid">
        <fgColor theme="9" tint="0.79998168889431442"/>
        <bgColor indexed="64"/>
      </patternFill>
    </fill>
    <fill>
      <patternFill patternType="solid">
        <fgColor theme="0" tint="-0.499984740745262"/>
        <bgColor indexed="64"/>
      </patternFill>
    </fill>
    <fill>
      <patternFill patternType="solid">
        <fgColor theme="5" tint="0.79998168889431442"/>
        <bgColor indexed="64"/>
      </patternFill>
    </fill>
    <fill>
      <patternFill patternType="solid">
        <fgColor rgb="FFDFDFDF"/>
        <bgColor rgb="FFDFDFDF"/>
      </patternFill>
    </fill>
  </fills>
  <borders count="3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bottom style="thin">
        <color indexed="64"/>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style="thin">
        <color indexed="64"/>
      </right>
      <top/>
      <bottom style="hair">
        <color indexed="64"/>
      </bottom>
      <diagonal/>
    </border>
    <border>
      <left/>
      <right/>
      <top style="thin">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style="hair">
        <color indexed="64"/>
      </top>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style="medium">
        <color rgb="FF000000"/>
      </top>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style="thin">
        <color rgb="FF000000"/>
      </left>
      <right style="thin">
        <color rgb="FF000000"/>
      </right>
      <top style="hair">
        <color rgb="FF000000"/>
      </top>
      <bottom/>
      <diagonal/>
    </border>
    <border>
      <left style="thin">
        <color rgb="FF000000"/>
      </left>
      <right style="thin">
        <color rgb="FF000000"/>
      </right>
      <top style="medium">
        <color rgb="FF000000"/>
      </top>
      <bottom style="hair">
        <color rgb="FF000000"/>
      </bottom>
      <diagonal/>
    </border>
  </borders>
  <cellStyleXfs count="5">
    <xf numFmtId="0" fontId="0" fillId="0" borderId="0"/>
    <xf numFmtId="43"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0" fontId="28" fillId="0" borderId="0"/>
  </cellStyleXfs>
  <cellXfs count="424">
    <xf numFmtId="0" fontId="0" fillId="0" borderId="0" xfId="0"/>
    <xf numFmtId="0" fontId="0" fillId="0" borderId="0" xfId="0" applyAlignment="1">
      <alignment wrapText="1"/>
    </xf>
    <xf numFmtId="0" fontId="0" fillId="0" borderId="0" xfId="0" applyAlignment="1">
      <alignment horizontal="center"/>
    </xf>
    <xf numFmtId="0" fontId="0" fillId="5" borderId="0" xfId="0" applyFill="1" applyAlignment="1">
      <alignment horizontal="center"/>
    </xf>
    <xf numFmtId="0" fontId="0" fillId="5" borderId="0" xfId="0" applyFill="1"/>
    <xf numFmtId="43" fontId="0" fillId="0" borderId="0" xfId="1" applyFont="1" applyAlignment="1">
      <alignment horizontal="center"/>
    </xf>
    <xf numFmtId="0" fontId="0" fillId="0" borderId="0" xfId="0" applyNumberFormat="1" applyAlignment="1">
      <alignment horizontal="center"/>
    </xf>
    <xf numFmtId="0" fontId="0" fillId="5" borderId="0" xfId="0" applyNumberFormat="1" applyFill="1" applyAlignment="1">
      <alignment horizontal="center"/>
    </xf>
    <xf numFmtId="0" fontId="4" fillId="0" borderId="0" xfId="0" applyFont="1" applyAlignment="1">
      <alignment horizontal="center" vertical="center"/>
    </xf>
    <xf numFmtId="4" fontId="4" fillId="0" borderId="0" xfId="0" applyNumberFormat="1" applyFont="1" applyAlignment="1">
      <alignment horizontal="center" vertical="center"/>
    </xf>
    <xf numFmtId="0" fontId="4" fillId="0" borderId="0" xfId="0" applyFont="1" applyAlignment="1">
      <alignment horizontal="left" vertical="center"/>
    </xf>
    <xf numFmtId="0" fontId="4" fillId="0" borderId="0" xfId="0" applyFont="1" applyAlignment="1">
      <alignment horizontal="left" vertical="center" wrapText="1"/>
    </xf>
    <xf numFmtId="43" fontId="4" fillId="0" borderId="0" xfId="0" applyNumberFormat="1" applyFont="1" applyAlignment="1">
      <alignment horizontal="center" vertical="center"/>
    </xf>
    <xf numFmtId="0" fontId="0" fillId="0" borderId="0" xfId="0"/>
    <xf numFmtId="0" fontId="0" fillId="0" borderId="0" xfId="0" applyAlignment="1">
      <alignment horizontal="center"/>
    </xf>
    <xf numFmtId="0" fontId="6" fillId="8" borderId="1" xfId="0" applyFont="1" applyFill="1" applyBorder="1" applyAlignment="1" applyProtection="1">
      <alignment horizontal="center" vertical="center"/>
      <protection hidden="1"/>
    </xf>
    <xf numFmtId="0" fontId="6" fillId="8" borderId="1" xfId="0" applyFont="1" applyFill="1" applyBorder="1" applyAlignment="1" applyProtection="1">
      <alignment horizontal="center" vertical="center"/>
      <protection hidden="1"/>
    </xf>
    <xf numFmtId="4" fontId="6" fillId="8" borderId="1" xfId="0" applyNumberFormat="1" applyFont="1" applyFill="1" applyBorder="1" applyAlignment="1" applyProtection="1">
      <alignment horizontal="center" vertical="center"/>
      <protection hidden="1"/>
    </xf>
    <xf numFmtId="165" fontId="6" fillId="8" borderId="1" xfId="1" applyNumberFormat="1" applyFont="1" applyFill="1" applyBorder="1" applyAlignment="1" applyProtection="1">
      <alignment horizontal="center" vertical="center"/>
      <protection hidden="1"/>
    </xf>
    <xf numFmtId="0" fontId="5" fillId="6" borderId="1" xfId="0" applyFont="1" applyFill="1" applyBorder="1" applyAlignment="1" applyProtection="1">
      <alignment horizontal="center" vertical="center"/>
      <protection hidden="1"/>
    </xf>
    <xf numFmtId="0" fontId="5" fillId="10" borderId="1" xfId="0" applyFont="1" applyFill="1" applyBorder="1" applyAlignment="1" applyProtection="1">
      <alignment horizontal="center" vertical="center" wrapText="1"/>
      <protection hidden="1"/>
    </xf>
    <xf numFmtId="164" fontId="5" fillId="6" borderId="1" xfId="2" applyFont="1" applyFill="1" applyBorder="1" applyAlignment="1" applyProtection="1">
      <alignment vertical="center"/>
      <protection hidden="1"/>
    </xf>
    <xf numFmtId="0" fontId="5" fillId="11" borderId="2" xfId="0" applyFont="1" applyFill="1" applyBorder="1" applyAlignment="1" applyProtection="1">
      <alignment horizontal="center" vertical="center"/>
      <protection hidden="1"/>
    </xf>
    <xf numFmtId="4" fontId="5" fillId="11" borderId="2" xfId="0" applyNumberFormat="1" applyFont="1" applyFill="1" applyBorder="1" applyAlignment="1" applyProtection="1">
      <alignment horizontal="center" vertical="center"/>
      <protection hidden="1"/>
    </xf>
    <xf numFmtId="164" fontId="5" fillId="11" borderId="2" xfId="2" applyFont="1" applyFill="1" applyBorder="1" applyAlignment="1" applyProtection="1">
      <alignment horizontal="center" vertical="center"/>
      <protection hidden="1"/>
    </xf>
    <xf numFmtId="0" fontId="7" fillId="9" borderId="3" xfId="0" applyFont="1" applyFill="1" applyBorder="1" applyAlignment="1" applyProtection="1">
      <alignment horizontal="center" vertical="center" readingOrder="1"/>
      <protection hidden="1"/>
    </xf>
    <xf numFmtId="0" fontId="7" fillId="7" borderId="3" xfId="0" applyFont="1" applyFill="1" applyBorder="1" applyAlignment="1" applyProtection="1">
      <alignment horizontal="left" vertical="center" wrapText="1"/>
      <protection hidden="1"/>
    </xf>
    <xf numFmtId="0" fontId="7" fillId="7" borderId="3" xfId="0" applyFont="1" applyFill="1" applyBorder="1" applyAlignment="1" applyProtection="1">
      <alignment horizontal="center" vertical="center" wrapText="1"/>
      <protection hidden="1"/>
    </xf>
    <xf numFmtId="165" fontId="7" fillId="9" borderId="3" xfId="1" applyNumberFormat="1" applyFont="1" applyFill="1" applyBorder="1" applyAlignment="1" applyProtection="1">
      <alignment horizontal="center" vertical="center" readingOrder="1"/>
      <protection hidden="1"/>
    </xf>
    <xf numFmtId="164" fontId="7" fillId="7" borderId="3" xfId="2" applyFont="1" applyFill="1" applyBorder="1" applyAlignment="1" applyProtection="1">
      <alignment horizontal="center" vertical="center"/>
      <protection hidden="1"/>
    </xf>
    <xf numFmtId="0" fontId="7" fillId="9" borderId="4" xfId="0" applyFont="1" applyFill="1" applyBorder="1" applyAlignment="1" applyProtection="1">
      <alignment horizontal="center" vertical="center" readingOrder="1"/>
      <protection hidden="1"/>
    </xf>
    <xf numFmtId="165" fontId="7" fillId="9" borderId="4" xfId="1" applyNumberFormat="1" applyFont="1" applyFill="1" applyBorder="1" applyAlignment="1" applyProtection="1">
      <alignment horizontal="center" vertical="center" readingOrder="1"/>
      <protection hidden="1"/>
    </xf>
    <xf numFmtId="164" fontId="7" fillId="7" borderId="4" xfId="2" applyFont="1" applyFill="1" applyBorder="1" applyAlignment="1" applyProtection="1">
      <alignment horizontal="center" vertical="center"/>
      <protection hidden="1"/>
    </xf>
    <xf numFmtId="165" fontId="5" fillId="11" borderId="2" xfId="1" applyNumberFormat="1" applyFont="1" applyFill="1" applyBorder="1" applyAlignment="1" applyProtection="1">
      <alignment horizontal="center" vertical="center" wrapText="1"/>
      <protection hidden="1"/>
    </xf>
    <xf numFmtId="164" fontId="7" fillId="7" borderId="2" xfId="2" applyFont="1" applyFill="1" applyBorder="1" applyAlignment="1" applyProtection="1">
      <alignment horizontal="center" vertical="center"/>
      <protection hidden="1"/>
    </xf>
    <xf numFmtId="164" fontId="5" fillId="13" borderId="1" xfId="2" applyFont="1" applyFill="1" applyBorder="1" applyAlignment="1" applyProtection="1">
      <alignment horizontal="center" vertical="center"/>
      <protection hidden="1"/>
    </xf>
    <xf numFmtId="0" fontId="7" fillId="0" borderId="0" xfId="0" applyFont="1" applyAlignment="1">
      <alignment vertical="center"/>
    </xf>
    <xf numFmtId="10" fontId="5" fillId="4" borderId="3" xfId="3" applyNumberFormat="1" applyFont="1" applyFill="1" applyBorder="1" applyAlignment="1" applyProtection="1">
      <alignment horizontal="center" vertical="center" wrapText="1"/>
      <protection hidden="1"/>
    </xf>
    <xf numFmtId="0" fontId="7" fillId="0" borderId="0" xfId="0" applyFont="1" applyAlignment="1">
      <alignment horizontal="center" vertical="center"/>
    </xf>
    <xf numFmtId="0" fontId="7" fillId="0" borderId="0" xfId="0" applyFont="1" applyFill="1" applyAlignment="1">
      <alignment vertical="center"/>
    </xf>
    <xf numFmtId="2" fontId="10" fillId="9" borderId="3" xfId="1" applyNumberFormat="1" applyFont="1" applyFill="1" applyBorder="1" applyAlignment="1" applyProtection="1">
      <alignment horizontal="center" vertical="center" readingOrder="1"/>
      <protection hidden="1"/>
    </xf>
    <xf numFmtId="2" fontId="10" fillId="9" borderId="4" xfId="1" applyNumberFormat="1" applyFont="1" applyFill="1" applyBorder="1" applyAlignment="1" applyProtection="1">
      <alignment horizontal="center" vertical="center" readingOrder="1"/>
      <protection hidden="1"/>
    </xf>
    <xf numFmtId="0" fontId="7" fillId="9" borderId="3" xfId="0" applyNumberFormat="1" applyFont="1" applyFill="1" applyBorder="1" applyAlignment="1" applyProtection="1">
      <alignment horizontal="center" vertical="center" readingOrder="1"/>
      <protection hidden="1"/>
    </xf>
    <xf numFmtId="0" fontId="11" fillId="0" borderId="0" xfId="0" applyFont="1" applyAlignment="1">
      <alignment horizontal="left" vertical="center"/>
    </xf>
    <xf numFmtId="43" fontId="7" fillId="7" borderId="3" xfId="1" applyFont="1" applyFill="1" applyBorder="1" applyAlignment="1" applyProtection="1">
      <alignment horizontal="left" vertical="center" wrapText="1"/>
      <protection hidden="1"/>
    </xf>
    <xf numFmtId="0" fontId="12" fillId="0" borderId="0" xfId="0" applyFont="1"/>
    <xf numFmtId="0" fontId="12" fillId="0" borderId="0" xfId="0" applyFont="1" applyAlignment="1">
      <alignment horizontal="center"/>
    </xf>
    <xf numFmtId="0" fontId="12" fillId="0" borderId="0" xfId="0" applyNumberFormat="1" applyFont="1" applyAlignment="1">
      <alignment horizontal="center"/>
    </xf>
    <xf numFmtId="4" fontId="12" fillId="0" borderId="0" xfId="0" applyNumberFormat="1" applyFont="1" applyAlignment="1">
      <alignment horizontal="center"/>
    </xf>
    <xf numFmtId="165" fontId="7" fillId="0" borderId="0" xfId="1" applyNumberFormat="1" applyFont="1" applyAlignment="1">
      <alignment horizontal="center" vertical="center"/>
    </xf>
    <xf numFmtId="9" fontId="7" fillId="9" borderId="3" xfId="3" applyFont="1" applyFill="1" applyBorder="1" applyAlignment="1" applyProtection="1">
      <alignment horizontal="center" vertical="center" readingOrder="1"/>
      <protection hidden="1"/>
    </xf>
    <xf numFmtId="9" fontId="7" fillId="9" borderId="4" xfId="3" applyFont="1" applyFill="1" applyBorder="1" applyAlignment="1" applyProtection="1">
      <alignment horizontal="center" vertical="center" readingOrder="1"/>
      <protection hidden="1"/>
    </xf>
    <xf numFmtId="164" fontId="5" fillId="13" borderId="5" xfId="2" applyFont="1" applyFill="1" applyBorder="1" applyAlignment="1" applyProtection="1">
      <alignment horizontal="center" vertical="center"/>
      <protection hidden="1"/>
    </xf>
    <xf numFmtId="4" fontId="8" fillId="11" borderId="18" xfId="0" applyNumberFormat="1" applyFont="1" applyFill="1" applyBorder="1" applyAlignment="1" applyProtection="1">
      <alignment horizontal="center" vertical="center"/>
      <protection hidden="1"/>
    </xf>
    <xf numFmtId="43" fontId="12" fillId="0" borderId="0" xfId="1" applyFont="1" applyAlignment="1">
      <alignment horizontal="center"/>
    </xf>
    <xf numFmtId="0" fontId="15" fillId="14" borderId="1" xfId="0" applyFont="1" applyFill="1" applyBorder="1" applyAlignment="1">
      <alignment horizontal="right" vertical="top" wrapText="1"/>
    </xf>
    <xf numFmtId="0" fontId="15" fillId="14" borderId="1" xfId="0" applyFont="1" applyFill="1" applyBorder="1" applyAlignment="1">
      <alignment horizontal="left" vertical="top" wrapText="1"/>
    </xf>
    <xf numFmtId="0" fontId="15" fillId="14" borderId="1" xfId="0" applyFont="1" applyFill="1" applyBorder="1" applyAlignment="1">
      <alignment horizontal="center" vertical="top" wrapText="1"/>
    </xf>
    <xf numFmtId="1" fontId="16" fillId="0" borderId="1" xfId="0" applyNumberFormat="1" applyFont="1" applyBorder="1" applyAlignment="1">
      <alignment horizontal="right" vertical="top" shrinkToFit="1"/>
    </xf>
    <xf numFmtId="0" fontId="17" fillId="0" borderId="1" xfId="0" applyFont="1" applyBorder="1" applyAlignment="1">
      <alignment horizontal="left" vertical="top" wrapText="1" indent="1"/>
    </xf>
    <xf numFmtId="0" fontId="12" fillId="0" borderId="1" xfId="0" applyFont="1" applyBorder="1" applyAlignment="1">
      <alignment horizontal="left" wrapText="1"/>
    </xf>
    <xf numFmtId="43" fontId="17" fillId="0" borderId="1" xfId="1" applyFont="1" applyBorder="1" applyAlignment="1">
      <alignment horizontal="right" vertical="top" wrapText="1"/>
    </xf>
    <xf numFmtId="43" fontId="16" fillId="0" borderId="1" xfId="1" applyFont="1" applyBorder="1" applyAlignment="1">
      <alignment horizontal="right" vertical="top" shrinkToFit="1"/>
    </xf>
    <xf numFmtId="0" fontId="17" fillId="0" borderId="1" xfId="0" applyFont="1" applyBorder="1" applyAlignment="1">
      <alignment horizontal="left" vertical="top" wrapText="1"/>
    </xf>
    <xf numFmtId="0" fontId="17" fillId="0" borderId="1" xfId="0" applyFont="1" applyBorder="1" applyAlignment="1">
      <alignment horizontal="center" vertical="top" wrapText="1"/>
    </xf>
    <xf numFmtId="0" fontId="15" fillId="14" borderId="1" xfId="0" applyFont="1" applyFill="1" applyBorder="1" applyAlignment="1">
      <alignment horizontal="center" vertical="center" wrapText="1"/>
    </xf>
    <xf numFmtId="1" fontId="16" fillId="0" borderId="1" xfId="0" applyNumberFormat="1" applyFont="1" applyBorder="1" applyAlignment="1">
      <alignment horizontal="center" vertical="center" shrinkToFit="1"/>
    </xf>
    <xf numFmtId="0" fontId="17" fillId="0" borderId="1" xfId="0" applyFont="1" applyBorder="1" applyAlignment="1">
      <alignment horizontal="left" vertical="center" wrapText="1"/>
    </xf>
    <xf numFmtId="0" fontId="17" fillId="0" borderId="1" xfId="0" applyFont="1" applyBorder="1" applyAlignment="1">
      <alignment horizontal="center" vertical="center" wrapText="1"/>
    </xf>
    <xf numFmtId="43" fontId="17" fillId="0" borderId="1" xfId="1" applyFont="1" applyBorder="1" applyAlignment="1">
      <alignment horizontal="center" vertical="center" wrapText="1"/>
    </xf>
    <xf numFmtId="0" fontId="14" fillId="15" borderId="1" xfId="0" applyFont="1" applyFill="1" applyBorder="1" applyAlignment="1">
      <alignment horizontal="center"/>
    </xf>
    <xf numFmtId="0" fontId="12" fillId="0" borderId="1" xfId="0" applyFont="1" applyBorder="1"/>
    <xf numFmtId="0" fontId="12" fillId="0" borderId="1" xfId="0" applyFont="1" applyBorder="1" applyAlignment="1">
      <alignment horizontal="center"/>
    </xf>
    <xf numFmtId="43" fontId="12" fillId="0" borderId="1" xfId="1" applyFont="1" applyBorder="1"/>
    <xf numFmtId="0" fontId="17" fillId="0" borderId="1" xfId="1" applyNumberFormat="1" applyFont="1" applyBorder="1" applyAlignment="1">
      <alignment horizontal="right" vertical="top" wrapText="1"/>
    </xf>
    <xf numFmtId="0" fontId="19" fillId="0" borderId="0" xfId="0" applyFont="1" applyAlignment="1">
      <alignment horizontal="center" vertical="center" wrapText="1"/>
    </xf>
    <xf numFmtId="4" fontId="0" fillId="5" borderId="0" xfId="0" applyNumberFormat="1" applyFill="1"/>
    <xf numFmtId="0" fontId="11" fillId="0" borderId="0" xfId="0" applyFont="1" applyFill="1" applyAlignment="1">
      <alignment horizontal="left" vertical="center"/>
    </xf>
    <xf numFmtId="0" fontId="0" fillId="0" borderId="0" xfId="0" applyAlignment="1">
      <alignment vertical="center"/>
    </xf>
    <xf numFmtId="0" fontId="4" fillId="0" borderId="0" xfId="0" applyFont="1" applyFill="1" applyAlignment="1">
      <alignment horizontal="left" vertical="center"/>
    </xf>
    <xf numFmtId="167" fontId="7" fillId="9" borderId="3" xfId="1" applyNumberFormat="1" applyFont="1" applyFill="1" applyBorder="1" applyAlignment="1" applyProtection="1">
      <alignment horizontal="center" vertical="center" readingOrder="1"/>
      <protection hidden="1"/>
    </xf>
    <xf numFmtId="0" fontId="11" fillId="16" borderId="0" xfId="0" applyFont="1" applyFill="1" applyAlignment="1">
      <alignment horizontal="center" vertical="center"/>
    </xf>
    <xf numFmtId="0" fontId="4" fillId="16" borderId="0" xfId="0" applyFont="1" applyFill="1" applyAlignment="1">
      <alignment horizontal="left" vertical="center"/>
    </xf>
    <xf numFmtId="1" fontId="4" fillId="0" borderId="0" xfId="1" applyNumberFormat="1" applyFont="1" applyAlignment="1">
      <alignment horizontal="center" vertical="center"/>
    </xf>
    <xf numFmtId="0" fontId="4" fillId="15" borderId="0" xfId="0" applyFont="1" applyFill="1" applyAlignment="1">
      <alignment horizontal="left" vertical="center"/>
    </xf>
    <xf numFmtId="164" fontId="21" fillId="18" borderId="0" xfId="2" applyFont="1" applyFill="1" applyAlignment="1" applyProtection="1">
      <alignment vertical="center"/>
      <protection hidden="1"/>
    </xf>
    <xf numFmtId="0" fontId="21" fillId="18" borderId="0" xfId="0" applyFont="1" applyFill="1" applyAlignment="1" applyProtection="1">
      <alignment vertical="center"/>
      <protection hidden="1"/>
    </xf>
    <xf numFmtId="4" fontId="21" fillId="18" borderId="0" xfId="0" applyNumberFormat="1" applyFont="1" applyFill="1" applyAlignment="1" applyProtection="1">
      <alignment horizontal="center" vertical="center"/>
      <protection hidden="1"/>
    </xf>
    <xf numFmtId="164" fontId="21" fillId="18" borderId="0" xfId="2" applyFont="1" applyFill="1" applyAlignment="1" applyProtection="1">
      <alignment horizontal="center" vertical="center"/>
      <protection hidden="1"/>
    </xf>
    <xf numFmtId="10" fontId="21" fillId="18" borderId="0" xfId="3" applyNumberFormat="1" applyFont="1" applyFill="1" applyAlignment="1" applyProtection="1">
      <alignment horizontal="center" vertical="center"/>
      <protection hidden="1"/>
    </xf>
    <xf numFmtId="0" fontId="21" fillId="0" borderId="0" xfId="0" applyFont="1" applyAlignment="1" applyProtection="1">
      <alignment vertical="center"/>
      <protection hidden="1"/>
    </xf>
    <xf numFmtId="0" fontId="20" fillId="0" borderId="0" xfId="0" applyFont="1" applyAlignment="1" applyProtection="1">
      <alignment vertical="center"/>
      <protection hidden="1"/>
    </xf>
    <xf numFmtId="0" fontId="22" fillId="19" borderId="20" xfId="0" applyFont="1" applyFill="1" applyBorder="1" applyAlignment="1" applyProtection="1">
      <alignment horizontal="center" vertical="center"/>
      <protection hidden="1"/>
    </xf>
    <xf numFmtId="0" fontId="23" fillId="0" borderId="0" xfId="0" applyFont="1" applyAlignment="1" applyProtection="1">
      <alignment vertical="center"/>
      <protection hidden="1"/>
    </xf>
    <xf numFmtId="0" fontId="24" fillId="20" borderId="20" xfId="0" applyFont="1" applyFill="1" applyBorder="1" applyAlignment="1" applyProtection="1">
      <alignment horizontal="center" vertical="center"/>
      <protection hidden="1"/>
    </xf>
    <xf numFmtId="43" fontId="22" fillId="20" borderId="20" xfId="1" applyFont="1" applyFill="1" applyBorder="1" applyAlignment="1" applyProtection="1">
      <alignment horizontal="center" vertical="center"/>
      <protection hidden="1"/>
    </xf>
    <xf numFmtId="0" fontId="22" fillId="3" borderId="20" xfId="0" applyFont="1" applyFill="1" applyBorder="1" applyAlignment="1" applyProtection="1">
      <alignment horizontal="center" vertical="center"/>
      <protection hidden="1"/>
    </xf>
    <xf numFmtId="0" fontId="22" fillId="3" borderId="20" xfId="0" applyFont="1" applyFill="1" applyBorder="1" applyAlignment="1" applyProtection="1">
      <alignment horizontal="center" vertical="center" wrapText="1"/>
      <protection hidden="1"/>
    </xf>
    <xf numFmtId="43" fontId="22" fillId="3" borderId="20" xfId="1" applyFont="1" applyFill="1" applyBorder="1" applyAlignment="1" applyProtection="1">
      <alignment horizontal="center" vertical="center"/>
      <protection hidden="1"/>
    </xf>
    <xf numFmtId="43" fontId="24" fillId="0" borderId="20" xfId="1" applyFont="1" applyFill="1" applyBorder="1" applyAlignment="1" applyProtection="1">
      <alignment horizontal="center" vertical="center"/>
      <protection hidden="1"/>
    </xf>
    <xf numFmtId="0" fontId="23" fillId="0" borderId="20" xfId="0" applyFont="1" applyBorder="1" applyAlignment="1" applyProtection="1">
      <alignment horizontal="center" vertical="center"/>
      <protection hidden="1"/>
    </xf>
    <xf numFmtId="0" fontId="23" fillId="0" borderId="20" xfId="0" applyFont="1" applyBorder="1" applyAlignment="1" applyProtection="1">
      <alignment horizontal="left" vertical="center"/>
      <protection hidden="1"/>
    </xf>
    <xf numFmtId="0" fontId="23" fillId="0" borderId="20" xfId="0" applyFont="1" applyBorder="1" applyAlignment="1" applyProtection="1">
      <alignment vertical="center"/>
      <protection hidden="1"/>
    </xf>
    <xf numFmtId="43" fontId="23" fillId="0" borderId="20" xfId="1" applyFont="1" applyBorder="1" applyAlignment="1" applyProtection="1">
      <alignment horizontal="center" vertical="center"/>
      <protection hidden="1"/>
    </xf>
    <xf numFmtId="0" fontId="25" fillId="0" borderId="0" xfId="0" applyFont="1" applyAlignment="1" applyProtection="1">
      <alignment vertical="center"/>
      <protection hidden="1"/>
    </xf>
    <xf numFmtId="0" fontId="22" fillId="21" borderId="20" xfId="0" applyFont="1" applyFill="1" applyBorder="1" applyAlignment="1" applyProtection="1">
      <alignment horizontal="center" vertical="center"/>
      <protection hidden="1"/>
    </xf>
    <xf numFmtId="0" fontId="24" fillId="0" borderId="20" xfId="0" applyFont="1" applyBorder="1" applyAlignment="1" applyProtection="1">
      <alignment horizontal="left" vertical="center" wrapText="1"/>
      <protection hidden="1"/>
    </xf>
    <xf numFmtId="0" fontId="12" fillId="0" borderId="0" xfId="0" applyFont="1" applyAlignment="1">
      <alignment horizontal="center"/>
    </xf>
    <xf numFmtId="168" fontId="24" fillId="0" borderId="20" xfId="1" applyNumberFormat="1" applyFont="1" applyFill="1" applyBorder="1" applyAlignment="1" applyProtection="1">
      <alignment horizontal="center" vertical="center"/>
      <protection hidden="1"/>
    </xf>
    <xf numFmtId="43" fontId="23" fillId="0" borderId="20" xfId="0" applyNumberFormat="1" applyFont="1" applyBorder="1" applyAlignment="1" applyProtection="1">
      <alignment vertical="center"/>
      <protection hidden="1"/>
    </xf>
    <xf numFmtId="9" fontId="24" fillId="0" borderId="20" xfId="1" applyNumberFormat="1" applyFont="1" applyFill="1" applyBorder="1" applyAlignment="1" applyProtection="1">
      <alignment horizontal="center" vertical="center"/>
      <protection hidden="1"/>
    </xf>
    <xf numFmtId="9" fontId="23" fillId="0" borderId="20" xfId="0" applyNumberFormat="1" applyFont="1" applyBorder="1" applyAlignment="1" applyProtection="1">
      <alignment horizontal="center" vertical="center"/>
      <protection hidden="1"/>
    </xf>
    <xf numFmtId="1" fontId="23" fillId="0" borderId="20" xfId="0" applyNumberFormat="1" applyFont="1" applyBorder="1" applyAlignment="1" applyProtection="1">
      <alignment horizontal="center" vertical="center"/>
      <protection hidden="1"/>
    </xf>
    <xf numFmtId="0" fontId="4" fillId="5" borderId="0" xfId="0" applyFont="1" applyFill="1" applyAlignment="1">
      <alignment horizontal="left" vertical="center"/>
    </xf>
    <xf numFmtId="43" fontId="24" fillId="0" borderId="22" xfId="1" applyFont="1" applyFill="1" applyBorder="1" applyAlignment="1" applyProtection="1">
      <alignment horizontal="center" vertical="center"/>
      <protection hidden="1"/>
    </xf>
    <xf numFmtId="0" fontId="4" fillId="0" borderId="0" xfId="0" applyNumberFormat="1" applyFont="1" applyAlignment="1">
      <alignment horizontal="center" vertical="center"/>
    </xf>
    <xf numFmtId="43" fontId="4" fillId="0" borderId="0" xfId="1" applyFont="1" applyAlignment="1">
      <alignment horizontal="center" vertical="center"/>
    </xf>
    <xf numFmtId="0" fontId="44" fillId="3" borderId="3" xfId="0" applyFont="1" applyFill="1" applyBorder="1" applyAlignment="1">
      <alignment horizontal="center" vertical="center"/>
    </xf>
    <xf numFmtId="0" fontId="45" fillId="24" borderId="3" xfId="0" applyFont="1" applyFill="1" applyBorder="1" applyAlignment="1">
      <alignment horizontal="center" vertical="center"/>
    </xf>
    <xf numFmtId="9" fontId="45" fillId="24" borderId="3" xfId="3" applyFont="1" applyFill="1" applyBorder="1" applyAlignment="1">
      <alignment horizontal="center" vertical="center"/>
    </xf>
    <xf numFmtId="164" fontId="45" fillId="24" borderId="3" xfId="2" applyFont="1" applyFill="1" applyBorder="1" applyAlignment="1">
      <alignment horizontal="center" vertical="center"/>
    </xf>
    <xf numFmtId="0" fontId="45" fillId="12" borderId="3" xfId="0" applyFont="1" applyFill="1" applyBorder="1" applyAlignment="1">
      <alignment horizontal="center" vertical="center"/>
    </xf>
    <xf numFmtId="9" fontId="45" fillId="12" borderId="3" xfId="3" applyFont="1" applyFill="1" applyBorder="1" applyAlignment="1">
      <alignment horizontal="center" vertical="center"/>
    </xf>
    <xf numFmtId="164" fontId="45" fillId="12" borderId="3" xfId="2" applyFont="1" applyFill="1" applyBorder="1" applyAlignment="1">
      <alignment horizontal="center" vertical="center"/>
    </xf>
    <xf numFmtId="169" fontId="27" fillId="25" borderId="4" xfId="3" applyNumberFormat="1" applyFont="1" applyFill="1" applyBorder="1" applyAlignment="1">
      <alignment vertical="center"/>
    </xf>
    <xf numFmtId="0" fontId="26" fillId="25" borderId="4" xfId="0" applyFont="1" applyFill="1" applyBorder="1" applyAlignment="1">
      <alignment horizontal="center" vertical="center"/>
    </xf>
    <xf numFmtId="9" fontId="26" fillId="25" borderId="4" xfId="2" applyNumberFormat="1" applyFont="1" applyFill="1" applyBorder="1" applyAlignment="1">
      <alignment horizontal="center" vertical="center"/>
    </xf>
    <xf numFmtId="164" fontId="26" fillId="25" borderId="4" xfId="2" applyFont="1" applyFill="1" applyBorder="1" applyAlignment="1">
      <alignment horizontal="center" vertical="center"/>
    </xf>
    <xf numFmtId="9" fontId="26" fillId="25" borderId="4" xfId="3" applyFont="1" applyFill="1" applyBorder="1" applyAlignment="1">
      <alignment horizontal="center" vertical="center"/>
    </xf>
    <xf numFmtId="0" fontId="45" fillId="26" borderId="3" xfId="0" applyFont="1" applyFill="1" applyBorder="1" applyAlignment="1">
      <alignment horizontal="center" vertical="center"/>
    </xf>
    <xf numFmtId="9" fontId="45" fillId="26" borderId="3" xfId="3" applyFont="1" applyFill="1" applyBorder="1" applyAlignment="1">
      <alignment horizontal="center" vertical="center"/>
    </xf>
    <xf numFmtId="164" fontId="45" fillId="26" borderId="3" xfId="2" applyFont="1" applyFill="1" applyBorder="1" applyAlignment="1">
      <alignment horizontal="center" vertical="center"/>
    </xf>
    <xf numFmtId="0" fontId="14" fillId="15" borderId="2" xfId="0" applyFont="1" applyFill="1" applyBorder="1" applyAlignment="1">
      <alignment horizontal="center" vertical="center" wrapText="1"/>
    </xf>
    <xf numFmtId="0" fontId="46" fillId="2" borderId="3" xfId="0" applyFont="1" applyFill="1" applyBorder="1" applyAlignment="1">
      <alignment horizontal="center" vertical="center"/>
    </xf>
    <xf numFmtId="0" fontId="46" fillId="2" borderId="3" xfId="0" applyFont="1" applyFill="1" applyBorder="1" applyAlignment="1">
      <alignment horizontal="left" vertical="center"/>
    </xf>
    <xf numFmtId="4" fontId="46" fillId="2" borderId="3" xfId="0" applyNumberFormat="1" applyFont="1" applyFill="1" applyBorder="1" applyAlignment="1">
      <alignment horizontal="center" vertical="center"/>
    </xf>
    <xf numFmtId="43" fontId="46" fillId="2" borderId="3" xfId="0" applyNumberFormat="1" applyFont="1" applyFill="1" applyBorder="1" applyAlignment="1">
      <alignment horizontal="center" vertical="center"/>
    </xf>
    <xf numFmtId="43" fontId="46" fillId="2" borderId="3" xfId="2" applyNumberFormat="1" applyFont="1" applyFill="1" applyBorder="1" applyAlignment="1">
      <alignment horizontal="center" vertical="center"/>
    </xf>
    <xf numFmtId="0" fontId="1" fillId="15" borderId="0" xfId="0" applyFont="1" applyFill="1" applyAlignment="1">
      <alignment horizontal="left" vertical="center"/>
    </xf>
    <xf numFmtId="43" fontId="1" fillId="2" borderId="3" xfId="0" applyNumberFormat="1" applyFont="1" applyFill="1" applyBorder="1" applyAlignment="1">
      <alignment horizontal="center" vertical="center"/>
    </xf>
    <xf numFmtId="0" fontId="1" fillId="2" borderId="3" xfId="0" applyFont="1" applyFill="1" applyBorder="1" applyAlignment="1">
      <alignment horizontal="center" vertical="center"/>
    </xf>
    <xf numFmtId="1" fontId="1" fillId="2" borderId="3" xfId="1" applyNumberFormat="1" applyFont="1" applyFill="1" applyBorder="1" applyAlignment="1">
      <alignment horizontal="center" vertical="center"/>
    </xf>
    <xf numFmtId="43" fontId="1" fillId="2" borderId="3" xfId="1" applyFont="1" applyFill="1" applyBorder="1" applyAlignment="1">
      <alignment horizontal="center" vertical="center"/>
    </xf>
    <xf numFmtId="0" fontId="1" fillId="2" borderId="3" xfId="0" applyNumberFormat="1" applyFont="1" applyFill="1" applyBorder="1" applyAlignment="1">
      <alignment horizontal="center" vertical="center"/>
    </xf>
    <xf numFmtId="0" fontId="46" fillId="3" borderId="3" xfId="0" applyFont="1" applyFill="1" applyBorder="1" applyAlignment="1">
      <alignment horizontal="center" vertical="center"/>
    </xf>
    <xf numFmtId="0" fontId="46" fillId="3" borderId="3" xfId="0" applyFont="1" applyFill="1" applyBorder="1" applyAlignment="1">
      <alignment horizontal="left" vertical="center"/>
    </xf>
    <xf numFmtId="4" fontId="46" fillId="3" borderId="3" xfId="0" applyNumberFormat="1" applyFont="1" applyFill="1" applyBorder="1" applyAlignment="1">
      <alignment horizontal="center" vertical="center"/>
    </xf>
    <xf numFmtId="43" fontId="46" fillId="3" borderId="3" xfId="0" applyNumberFormat="1" applyFont="1" applyFill="1" applyBorder="1" applyAlignment="1">
      <alignment horizontal="center" vertical="center"/>
    </xf>
    <xf numFmtId="43" fontId="46" fillId="3" borderId="3" xfId="2" applyNumberFormat="1" applyFont="1" applyFill="1" applyBorder="1" applyAlignment="1">
      <alignment horizontal="center" vertical="center"/>
    </xf>
    <xf numFmtId="43" fontId="1" fillId="3" borderId="3" xfId="0" applyNumberFormat="1" applyFont="1" applyFill="1" applyBorder="1" applyAlignment="1">
      <alignment horizontal="center" vertical="center"/>
    </xf>
    <xf numFmtId="0" fontId="1" fillId="3" borderId="3" xfId="0" applyFont="1" applyFill="1" applyBorder="1" applyAlignment="1">
      <alignment horizontal="center" vertical="center"/>
    </xf>
    <xf numFmtId="1" fontId="1" fillId="3" borderId="3" xfId="1" applyNumberFormat="1" applyFont="1" applyFill="1" applyBorder="1" applyAlignment="1">
      <alignment horizontal="center" vertical="center"/>
    </xf>
    <xf numFmtId="43" fontId="1" fillId="3" borderId="3" xfId="1" applyFont="1" applyFill="1" applyBorder="1" applyAlignment="1">
      <alignment horizontal="center" vertical="center"/>
    </xf>
    <xf numFmtId="0" fontId="1" fillId="3" borderId="3" xfId="0" applyNumberFormat="1" applyFont="1" applyFill="1" applyBorder="1" applyAlignment="1">
      <alignment horizontal="center" vertical="center"/>
    </xf>
    <xf numFmtId="0" fontId="1" fillId="0" borderId="3" xfId="0" applyFont="1" applyBorder="1" applyAlignment="1">
      <alignment horizontal="center" vertical="center"/>
    </xf>
    <xf numFmtId="49" fontId="45" fillId="0" borderId="3" xfId="2" applyNumberFormat="1" applyFont="1" applyBorder="1" applyAlignment="1">
      <alignment horizontal="left" vertical="center" wrapText="1"/>
    </xf>
    <xf numFmtId="49" fontId="45" fillId="0" borderId="3" xfId="2" applyNumberFormat="1" applyFont="1" applyBorder="1" applyAlignment="1">
      <alignment horizontal="center" vertical="center" wrapText="1"/>
    </xf>
    <xf numFmtId="4" fontId="1" fillId="0" borderId="3" xfId="0" applyNumberFormat="1" applyFont="1" applyBorder="1" applyAlignment="1">
      <alignment horizontal="center" vertical="center"/>
    </xf>
    <xf numFmtId="43" fontId="1" fillId="0" borderId="3" xfId="2" applyNumberFormat="1" applyFont="1" applyBorder="1" applyAlignment="1">
      <alignment horizontal="center" vertical="center"/>
    </xf>
    <xf numFmtId="43" fontId="45" fillId="0" borderId="3" xfId="2" applyNumberFormat="1" applyFont="1" applyBorder="1" applyAlignment="1">
      <alignment horizontal="center" vertical="center"/>
    </xf>
    <xf numFmtId="10" fontId="1" fillId="0" borderId="3" xfId="0" applyNumberFormat="1" applyFont="1" applyBorder="1" applyAlignment="1">
      <alignment horizontal="center" vertical="center"/>
    </xf>
    <xf numFmtId="1" fontId="1" fillId="0" borderId="3" xfId="1" applyNumberFormat="1" applyFont="1" applyBorder="1" applyAlignment="1">
      <alignment horizontal="center" vertical="center"/>
    </xf>
    <xf numFmtId="43" fontId="1" fillId="0" borderId="3" xfId="1" applyFont="1" applyBorder="1" applyAlignment="1">
      <alignment horizontal="center" vertical="center"/>
    </xf>
    <xf numFmtId="4" fontId="1" fillId="0" borderId="3" xfId="1" applyNumberFormat="1" applyFont="1" applyBorder="1" applyAlignment="1">
      <alignment horizontal="center" vertical="center"/>
    </xf>
    <xf numFmtId="10" fontId="1" fillId="0" borderId="3" xfId="3" applyNumberFormat="1" applyFont="1" applyBorder="1" applyAlignment="1">
      <alignment horizontal="center" vertical="center"/>
    </xf>
    <xf numFmtId="0" fontId="1" fillId="0" borderId="3" xfId="0" applyNumberFormat="1" applyFont="1" applyBorder="1" applyAlignment="1">
      <alignment horizontal="center" vertical="center"/>
    </xf>
    <xf numFmtId="0" fontId="45" fillId="0" borderId="3" xfId="0" applyFont="1" applyBorder="1" applyAlignment="1">
      <alignment horizontal="center" vertical="center"/>
    </xf>
    <xf numFmtId="4" fontId="45" fillId="0" borderId="3" xfId="0" applyNumberFormat="1" applyFont="1" applyBorder="1" applyAlignment="1">
      <alignment horizontal="center" vertical="center"/>
    </xf>
    <xf numFmtId="0" fontId="45" fillId="15" borderId="0" xfId="0" applyFont="1" applyFill="1" applyAlignment="1">
      <alignment horizontal="left" vertical="center"/>
    </xf>
    <xf numFmtId="1" fontId="45" fillId="0" borderId="3" xfId="1" applyNumberFormat="1" applyFont="1" applyBorder="1" applyAlignment="1">
      <alignment horizontal="center" vertical="center"/>
    </xf>
    <xf numFmtId="165" fontId="1" fillId="0" borderId="3" xfId="2" applyNumberFormat="1" applyFont="1" applyBorder="1" applyAlignment="1">
      <alignment horizontal="center" vertical="center"/>
    </xf>
    <xf numFmtId="49" fontId="1" fillId="0" borderId="3" xfId="0" applyNumberFormat="1" applyFont="1" applyBorder="1" applyAlignment="1">
      <alignment horizontal="center" vertical="center"/>
    </xf>
    <xf numFmtId="0" fontId="45" fillId="0" borderId="3" xfId="0" applyNumberFormat="1" applyFont="1" applyBorder="1" applyAlignment="1">
      <alignment horizontal="center" vertical="center"/>
    </xf>
    <xf numFmtId="0" fontId="46" fillId="4" borderId="3" xfId="0" applyFont="1" applyFill="1" applyBorder="1" applyAlignment="1">
      <alignment horizontal="center" vertical="center"/>
    </xf>
    <xf numFmtId="0" fontId="46" fillId="4" borderId="3" xfId="0" applyFont="1" applyFill="1" applyBorder="1" applyAlignment="1">
      <alignment horizontal="left" vertical="center"/>
    </xf>
    <xf numFmtId="4" fontId="46" fillId="4" borderId="3" xfId="0" applyNumberFormat="1" applyFont="1" applyFill="1" applyBorder="1" applyAlignment="1">
      <alignment horizontal="center" vertical="center"/>
    </xf>
    <xf numFmtId="43" fontId="46" fillId="4" borderId="3" xfId="0" applyNumberFormat="1" applyFont="1" applyFill="1" applyBorder="1" applyAlignment="1">
      <alignment horizontal="center" vertical="center"/>
    </xf>
    <xf numFmtId="43" fontId="46" fillId="4" borderId="3" xfId="2" applyNumberFormat="1" applyFont="1" applyFill="1" applyBorder="1" applyAlignment="1">
      <alignment horizontal="center" vertical="center"/>
    </xf>
    <xf numFmtId="43" fontId="1" fillId="4" borderId="3" xfId="0" applyNumberFormat="1" applyFont="1" applyFill="1" applyBorder="1" applyAlignment="1">
      <alignment horizontal="center" vertical="center"/>
    </xf>
    <xf numFmtId="0" fontId="1" fillId="4" borderId="3" xfId="0" applyFont="1" applyFill="1" applyBorder="1" applyAlignment="1">
      <alignment horizontal="center" vertical="center"/>
    </xf>
    <xf numFmtId="1" fontId="1" fillId="4" borderId="3" xfId="1" applyNumberFormat="1" applyFont="1" applyFill="1" applyBorder="1" applyAlignment="1">
      <alignment horizontal="center" vertical="center"/>
    </xf>
    <xf numFmtId="43" fontId="1" fillId="4" borderId="3" xfId="1" applyFont="1" applyFill="1" applyBorder="1" applyAlignment="1">
      <alignment horizontal="center" vertical="center"/>
    </xf>
    <xf numFmtId="0" fontId="1" fillId="4" borderId="3" xfId="0" applyNumberFormat="1" applyFont="1" applyFill="1" applyBorder="1" applyAlignment="1">
      <alignment horizontal="center" vertical="center"/>
    </xf>
    <xf numFmtId="0" fontId="45" fillId="0" borderId="3" xfId="0" applyFont="1" applyFill="1" applyBorder="1" applyAlignment="1">
      <alignment horizontal="center" vertical="center"/>
    </xf>
    <xf numFmtId="4" fontId="45" fillId="0" borderId="3" xfId="0" applyNumberFormat="1" applyFont="1" applyFill="1" applyBorder="1" applyAlignment="1">
      <alignment horizontal="center" vertical="center"/>
    </xf>
    <xf numFmtId="43" fontId="45" fillId="0" borderId="3" xfId="2" applyNumberFormat="1" applyFont="1" applyFill="1" applyBorder="1" applyAlignment="1">
      <alignment horizontal="center" vertical="center"/>
    </xf>
    <xf numFmtId="1" fontId="45" fillId="0" borderId="3" xfId="1" applyNumberFormat="1" applyFont="1" applyFill="1" applyBorder="1" applyAlignment="1">
      <alignment horizontal="center" vertical="center"/>
    </xf>
    <xf numFmtId="0" fontId="1" fillId="0" borderId="3" xfId="0" applyFont="1" applyFill="1" applyBorder="1" applyAlignment="1">
      <alignment horizontal="center" vertical="center"/>
    </xf>
    <xf numFmtId="0" fontId="1" fillId="0" borderId="3" xfId="0" applyNumberFormat="1" applyFont="1" applyFill="1" applyBorder="1" applyAlignment="1">
      <alignment horizontal="center" vertical="center"/>
    </xf>
    <xf numFmtId="4" fontId="1" fillId="0" borderId="3" xfId="0" applyNumberFormat="1" applyFont="1" applyFill="1" applyBorder="1" applyAlignment="1">
      <alignment horizontal="center" vertical="center"/>
    </xf>
    <xf numFmtId="43" fontId="1" fillId="0" borderId="3" xfId="2" applyNumberFormat="1" applyFont="1" applyFill="1" applyBorder="1" applyAlignment="1">
      <alignment horizontal="center" vertical="center"/>
    </xf>
    <xf numFmtId="1" fontId="1" fillId="0" borderId="3" xfId="1" applyNumberFormat="1" applyFont="1" applyFill="1" applyBorder="1" applyAlignment="1">
      <alignment horizontal="center" vertical="center"/>
    </xf>
    <xf numFmtId="0" fontId="45" fillId="0" borderId="3" xfId="0" applyNumberFormat="1" applyFont="1" applyFill="1" applyBorder="1" applyAlignment="1">
      <alignment horizontal="center" vertical="center"/>
    </xf>
    <xf numFmtId="0" fontId="45" fillId="0" borderId="3" xfId="2" applyNumberFormat="1" applyFont="1" applyBorder="1" applyAlignment="1">
      <alignment horizontal="left" vertical="center" wrapText="1"/>
    </xf>
    <xf numFmtId="0" fontId="45" fillId="0" borderId="3" xfId="2" applyNumberFormat="1" applyFont="1" applyBorder="1" applyAlignment="1">
      <alignment horizontal="center" vertical="center" wrapText="1"/>
    </xf>
    <xf numFmtId="0" fontId="46" fillId="2" borderId="4" xfId="0" applyFont="1" applyFill="1" applyBorder="1" applyAlignment="1">
      <alignment horizontal="center" vertical="center"/>
    </xf>
    <xf numFmtId="0" fontId="46" fillId="2" borderId="4" xfId="0" applyFont="1" applyFill="1" applyBorder="1" applyAlignment="1">
      <alignment horizontal="left" vertical="center"/>
    </xf>
    <xf numFmtId="4" fontId="46" fillId="2" borderId="4" xfId="0" applyNumberFormat="1" applyFont="1" applyFill="1" applyBorder="1" applyAlignment="1">
      <alignment horizontal="center" vertical="center"/>
    </xf>
    <xf numFmtId="43" fontId="46" fillId="2" borderId="4" xfId="0" applyNumberFormat="1" applyFont="1" applyFill="1" applyBorder="1" applyAlignment="1">
      <alignment horizontal="center" vertical="center"/>
    </xf>
    <xf numFmtId="1" fontId="46" fillId="2" borderId="4" xfId="1" applyNumberFormat="1" applyFont="1" applyFill="1" applyBorder="1" applyAlignment="1">
      <alignment horizontal="center" vertical="center"/>
    </xf>
    <xf numFmtId="43" fontId="46" fillId="2" borderId="4" xfId="1" applyFont="1" applyFill="1" applyBorder="1" applyAlignment="1">
      <alignment horizontal="center" vertical="center"/>
    </xf>
    <xf numFmtId="0" fontId="23" fillId="0" borderId="0" xfId="0" applyFont="1" applyFill="1" applyAlignment="1" applyProtection="1">
      <alignment vertical="center"/>
      <protection hidden="1"/>
    </xf>
    <xf numFmtId="4" fontId="21" fillId="0" borderId="0" xfId="0" applyNumberFormat="1" applyFont="1" applyFill="1" applyAlignment="1" applyProtection="1">
      <alignment horizontal="center" vertical="center"/>
      <protection hidden="1"/>
    </xf>
    <xf numFmtId="164" fontId="21" fillId="0" borderId="0" xfId="2" applyFont="1" applyFill="1" applyAlignment="1" applyProtection="1">
      <alignment horizontal="center" vertical="center"/>
      <protection hidden="1"/>
    </xf>
    <xf numFmtId="10" fontId="21" fillId="0" borderId="0" xfId="3" applyNumberFormat="1" applyFont="1" applyFill="1" applyAlignment="1" applyProtection="1">
      <alignment horizontal="center" vertical="center"/>
      <protection hidden="1"/>
    </xf>
    <xf numFmtId="0" fontId="21" fillId="0" borderId="0" xfId="0" applyFont="1" applyFill="1" applyAlignment="1" applyProtection="1">
      <alignment vertical="center"/>
      <protection hidden="1"/>
    </xf>
    <xf numFmtId="0" fontId="20" fillId="0" borderId="0" xfId="0" applyFont="1" applyFill="1" applyAlignment="1" applyProtection="1">
      <alignment vertical="center"/>
      <protection hidden="1"/>
    </xf>
    <xf numFmtId="0" fontId="28" fillId="0" borderId="0" xfId="4" applyBorder="1" applyAlignment="1">
      <alignment vertical="center"/>
    </xf>
    <xf numFmtId="0" fontId="34" fillId="0" borderId="0" xfId="4" applyFont="1" applyBorder="1" applyAlignment="1">
      <alignment vertical="center"/>
    </xf>
    <xf numFmtId="0" fontId="35" fillId="0" borderId="0" xfId="4" applyFont="1" applyBorder="1" applyAlignment="1">
      <alignment vertical="center"/>
    </xf>
    <xf numFmtId="0" fontId="36" fillId="0" borderId="0" xfId="4" applyFont="1" applyBorder="1" applyAlignment="1">
      <alignment vertical="center"/>
    </xf>
    <xf numFmtId="0" fontId="37" fillId="0" borderId="0" xfId="4" applyFont="1" applyBorder="1" applyAlignment="1">
      <alignment vertical="center" wrapText="1"/>
    </xf>
    <xf numFmtId="0" fontId="38" fillId="0" borderId="0" xfId="4" applyFont="1" applyBorder="1" applyAlignment="1">
      <alignment horizontal="right" vertical="center"/>
    </xf>
    <xf numFmtId="0" fontId="33" fillId="0" borderId="0" xfId="4" applyFont="1" applyBorder="1" applyAlignment="1">
      <alignment horizontal="center" vertical="center" wrapText="1"/>
    </xf>
    <xf numFmtId="0" fontId="34" fillId="0" borderId="0" xfId="4" applyFont="1" applyBorder="1" applyAlignment="1">
      <alignment horizontal="right" vertical="center"/>
    </xf>
    <xf numFmtId="0" fontId="36" fillId="0" borderId="0" xfId="4" quotePrefix="1" applyFont="1" applyBorder="1" applyAlignment="1">
      <alignment horizontal="left" vertical="center"/>
    </xf>
    <xf numFmtId="0" fontId="36" fillId="0" borderId="0" xfId="4" applyFont="1" applyBorder="1" applyAlignment="1">
      <alignment horizontal="left" vertical="center"/>
    </xf>
    <xf numFmtId="10" fontId="36" fillId="0" borderId="0" xfId="4" applyNumberFormat="1" applyFont="1" applyBorder="1" applyAlignment="1">
      <alignment horizontal="center" vertical="center" wrapText="1"/>
    </xf>
    <xf numFmtId="0" fontId="35" fillId="0" borderId="0" xfId="4" applyFont="1" applyBorder="1" applyAlignment="1">
      <alignment horizontal="left" vertical="center"/>
    </xf>
    <xf numFmtId="0" fontId="36" fillId="0" borderId="0" xfId="4" applyFont="1" applyBorder="1" applyAlignment="1">
      <alignment horizontal="left" vertical="center" wrapText="1"/>
    </xf>
    <xf numFmtId="0" fontId="36" fillId="0" borderId="0" xfId="4" applyFont="1" applyBorder="1" applyAlignment="1">
      <alignment horizontal="right" vertical="center" wrapText="1"/>
    </xf>
    <xf numFmtId="10" fontId="36" fillId="0" borderId="0" xfId="4" applyNumberFormat="1" applyFont="1" applyBorder="1" applyAlignment="1">
      <alignment horizontal="center" vertical="center"/>
    </xf>
    <xf numFmtId="0" fontId="36" fillId="0" borderId="0" xfId="4" applyFont="1" applyBorder="1" applyAlignment="1">
      <alignment horizontal="center" vertical="center" wrapText="1"/>
    </xf>
    <xf numFmtId="0" fontId="36" fillId="0" borderId="0" xfId="4" applyFont="1" applyBorder="1" applyAlignment="1">
      <alignment horizontal="center" vertical="center"/>
    </xf>
    <xf numFmtId="0" fontId="39" fillId="0" borderId="0" xfId="4" applyFont="1" applyBorder="1" applyAlignment="1">
      <alignment horizontal="right" vertical="center"/>
    </xf>
    <xf numFmtId="0" fontId="38" fillId="0" borderId="14" xfId="4" applyFont="1" applyBorder="1" applyAlignment="1">
      <alignment horizontal="center" vertical="center"/>
    </xf>
    <xf numFmtId="10" fontId="49" fillId="23" borderId="0" xfId="4" applyNumberFormat="1" applyFont="1" applyFill="1" applyBorder="1" applyAlignment="1">
      <alignment horizontal="center" vertical="center"/>
    </xf>
    <xf numFmtId="0" fontId="28" fillId="0" borderId="0" xfId="4" applyBorder="1" applyAlignment="1">
      <alignment horizontal="left" vertical="center"/>
    </xf>
    <xf numFmtId="0" fontId="34" fillId="0" borderId="0" xfId="4" applyFont="1" applyBorder="1" applyAlignment="1">
      <alignment horizontal="left" vertical="center"/>
    </xf>
    <xf numFmtId="0" fontId="31" fillId="0" borderId="0" xfId="4" applyFont="1" applyBorder="1" applyAlignment="1">
      <alignment vertical="center"/>
    </xf>
    <xf numFmtId="0" fontId="30" fillId="0" borderId="0" xfId="4" applyFont="1" applyBorder="1" applyAlignment="1">
      <alignment vertical="center"/>
    </xf>
    <xf numFmtId="0" fontId="30" fillId="0" borderId="0" xfId="4" applyFont="1" applyBorder="1" applyAlignment="1">
      <alignment horizontal="left" vertical="center"/>
    </xf>
    <xf numFmtId="10" fontId="31" fillId="0" borderId="0" xfId="4" applyNumberFormat="1" applyFont="1" applyBorder="1" applyAlignment="1">
      <alignment vertical="center"/>
    </xf>
    <xf numFmtId="0" fontId="31" fillId="0" borderId="0" xfId="4" applyFont="1" applyBorder="1" applyAlignment="1">
      <alignment horizontal="left" vertical="center"/>
    </xf>
    <xf numFmtId="0" fontId="28" fillId="0" borderId="0" xfId="4" applyBorder="1" applyAlignment="1">
      <alignment vertical="center"/>
    </xf>
    <xf numFmtId="0" fontId="30" fillId="0" borderId="0" xfId="4" applyFont="1" applyBorder="1" applyAlignment="1">
      <alignment vertical="center"/>
    </xf>
    <xf numFmtId="0" fontId="4" fillId="0" borderId="0" xfId="0" applyFont="1" applyAlignment="1">
      <alignment horizontal="left" vertical="center"/>
    </xf>
    <xf numFmtId="0" fontId="4" fillId="0" borderId="0" xfId="0" applyFont="1" applyAlignment="1">
      <alignment horizontal="left" vertical="center" wrapText="1"/>
    </xf>
    <xf numFmtId="0" fontId="4" fillId="0" borderId="0" xfId="0" applyFont="1" applyAlignment="1">
      <alignment horizontal="center" vertical="center"/>
    </xf>
    <xf numFmtId="0" fontId="6" fillId="8" borderId="1" xfId="0" applyFont="1" applyFill="1" applyBorder="1" applyAlignment="1" applyProtection="1">
      <alignment horizontal="center" vertical="center"/>
      <protection hidden="1"/>
    </xf>
    <xf numFmtId="43" fontId="50" fillId="2" borderId="4" xfId="2" applyNumberFormat="1" applyFont="1" applyFill="1" applyBorder="1" applyAlignment="1">
      <alignment horizontal="center" vertical="center"/>
    </xf>
    <xf numFmtId="4" fontId="50" fillId="2" borderId="4" xfId="0" applyNumberFormat="1" applyFont="1" applyFill="1" applyBorder="1" applyAlignment="1">
      <alignment horizontal="center" vertical="center"/>
    </xf>
    <xf numFmtId="10" fontId="50" fillId="2" borderId="4" xfId="3" applyNumberFormat="1" applyFont="1" applyFill="1" applyBorder="1" applyAlignment="1">
      <alignment horizontal="center" vertical="center"/>
    </xf>
    <xf numFmtId="0" fontId="50" fillId="2" borderId="4" xfId="0" applyNumberFormat="1" applyFont="1" applyFill="1" applyBorder="1" applyAlignment="1">
      <alignment horizontal="center" vertical="center"/>
    </xf>
    <xf numFmtId="10" fontId="50" fillId="2" borderId="4" xfId="0" applyNumberFormat="1" applyFont="1" applyFill="1" applyBorder="1" applyAlignment="1">
      <alignment horizontal="center" vertical="center"/>
    </xf>
    <xf numFmtId="0" fontId="52" fillId="2" borderId="3" xfId="0" applyFont="1" applyFill="1" applyBorder="1" applyAlignment="1">
      <alignment horizontal="center" vertical="center"/>
    </xf>
    <xf numFmtId="0" fontId="52" fillId="3" borderId="3" xfId="0" applyFont="1" applyFill="1" applyBorder="1" applyAlignment="1">
      <alignment horizontal="center" vertical="center"/>
    </xf>
    <xf numFmtId="10" fontId="52" fillId="0" borderId="3" xfId="0" applyNumberFormat="1" applyFont="1" applyBorder="1" applyAlignment="1">
      <alignment horizontal="center" vertical="center"/>
    </xf>
    <xf numFmtId="0" fontId="52" fillId="4" borderId="3" xfId="0" applyFont="1" applyFill="1" applyBorder="1" applyAlignment="1">
      <alignment horizontal="center" vertical="center"/>
    </xf>
    <xf numFmtId="0" fontId="51" fillId="2" borderId="4" xfId="0" applyFont="1" applyFill="1" applyBorder="1" applyAlignment="1">
      <alignment horizontal="center" vertical="center"/>
    </xf>
    <xf numFmtId="4" fontId="14" fillId="15" borderId="2" xfId="0" applyNumberFormat="1" applyFont="1" applyFill="1" applyBorder="1" applyAlignment="1">
      <alignment horizontal="center" vertical="center" wrapText="1"/>
    </xf>
    <xf numFmtId="43" fontId="14" fillId="15" borderId="2" xfId="0" applyNumberFormat="1" applyFont="1" applyFill="1" applyBorder="1" applyAlignment="1">
      <alignment horizontal="center" vertical="center" wrapText="1"/>
    </xf>
    <xf numFmtId="0" fontId="12" fillId="15" borderId="0" xfId="0" applyFont="1" applyFill="1" applyAlignment="1">
      <alignment horizontal="left" vertical="center" wrapText="1"/>
    </xf>
    <xf numFmtId="1" fontId="14" fillId="15" borderId="2" xfId="1" applyNumberFormat="1" applyFont="1" applyFill="1" applyBorder="1" applyAlignment="1">
      <alignment horizontal="center" vertical="center" wrapText="1"/>
    </xf>
    <xf numFmtId="43" fontId="14" fillId="15" borderId="2" xfId="1" applyFont="1" applyFill="1" applyBorder="1" applyAlignment="1">
      <alignment horizontal="center" vertical="center" wrapText="1"/>
    </xf>
    <xf numFmtId="4" fontId="14" fillId="15" borderId="2" xfId="1" applyNumberFormat="1" applyFont="1" applyFill="1" applyBorder="1" applyAlignment="1">
      <alignment horizontal="center" vertical="center" wrapText="1"/>
    </xf>
    <xf numFmtId="0" fontId="14" fillId="15" borderId="2" xfId="0" applyNumberFormat="1" applyFont="1" applyFill="1" applyBorder="1" applyAlignment="1">
      <alignment horizontal="center" vertical="center" wrapText="1"/>
    </xf>
    <xf numFmtId="0" fontId="12" fillId="0" borderId="0" xfId="0" applyFont="1" applyAlignment="1">
      <alignment horizontal="left" vertical="center" wrapText="1"/>
    </xf>
    <xf numFmtId="0" fontId="28" fillId="0" borderId="0" xfId="4"/>
    <xf numFmtId="0" fontId="28" fillId="0" borderId="0" xfId="4"/>
    <xf numFmtId="0" fontId="46" fillId="2" borderId="3" xfId="0" applyNumberFormat="1" applyFont="1" applyFill="1" applyBorder="1" applyAlignment="1">
      <alignment horizontal="center" vertical="center"/>
    </xf>
    <xf numFmtId="10" fontId="54" fillId="0" borderId="31" xfId="4" applyNumberFormat="1" applyFont="1" applyBorder="1" applyAlignment="1">
      <alignment horizontal="right" vertical="center" wrapText="1"/>
    </xf>
    <xf numFmtId="43" fontId="54" fillId="0" borderId="30" xfId="1" applyFont="1" applyBorder="1" applyAlignment="1">
      <alignment horizontal="right" vertical="center" wrapText="1"/>
    </xf>
    <xf numFmtId="4" fontId="54" fillId="27" borderId="30" xfId="4" applyNumberFormat="1" applyFont="1" applyFill="1" applyBorder="1" applyAlignment="1">
      <alignment horizontal="right" vertical="center" wrapText="1"/>
    </xf>
    <xf numFmtId="43" fontId="54" fillId="0" borderId="31" xfId="1" applyFont="1" applyBorder="1" applyAlignment="1">
      <alignment horizontal="right" vertical="center" wrapText="1"/>
    </xf>
    <xf numFmtId="10" fontId="54" fillId="2" borderId="33" xfId="4" applyNumberFormat="1" applyFont="1" applyFill="1" applyBorder="1" applyAlignment="1">
      <alignment horizontal="right" vertical="center" wrapText="1"/>
    </xf>
    <xf numFmtId="10" fontId="54" fillId="0" borderId="33" xfId="4" applyNumberFormat="1" applyFont="1" applyBorder="1" applyAlignment="1">
      <alignment horizontal="right" vertical="center" wrapText="1"/>
    </xf>
    <xf numFmtId="0" fontId="54" fillId="27" borderId="32" xfId="4" applyFont="1" applyFill="1" applyBorder="1" applyAlignment="1">
      <alignment horizontal="center" vertical="center" wrapText="1"/>
    </xf>
    <xf numFmtId="0" fontId="28" fillId="0" borderId="0" xfId="4" applyBorder="1"/>
    <xf numFmtId="0" fontId="58" fillId="0" borderId="0" xfId="4" applyFont="1" applyBorder="1" applyAlignment="1">
      <alignment horizontal="left" indent="11"/>
    </xf>
    <xf numFmtId="0" fontId="59" fillId="0" borderId="0" xfId="4" applyFont="1" applyBorder="1" applyAlignment="1">
      <alignment horizontal="left" indent="11"/>
    </xf>
    <xf numFmtId="0" fontId="28" fillId="0" borderId="0" xfId="4" applyBorder="1" applyAlignment="1">
      <alignment horizontal="left" indent="11"/>
    </xf>
    <xf numFmtId="0" fontId="12" fillId="0" borderId="0" xfId="0" applyFont="1" applyAlignment="1">
      <alignment horizontal="center"/>
    </xf>
    <xf numFmtId="0" fontId="4" fillId="0" borderId="0" xfId="0" applyFont="1" applyAlignment="1">
      <alignment vertical="center"/>
    </xf>
    <xf numFmtId="0" fontId="54" fillId="27" borderId="34" xfId="4" applyFont="1" applyFill="1" applyBorder="1" applyAlignment="1">
      <alignment horizontal="center" vertical="center" wrapText="1"/>
    </xf>
    <xf numFmtId="170" fontId="54" fillId="2" borderId="35" xfId="4" applyNumberFormat="1" applyFont="1" applyFill="1" applyBorder="1" applyAlignment="1">
      <alignment horizontal="right" vertical="center" wrapText="1"/>
    </xf>
    <xf numFmtId="4" fontId="54" fillId="27" borderId="35" xfId="4" applyNumberFormat="1" applyFont="1" applyFill="1" applyBorder="1" applyAlignment="1">
      <alignment horizontal="right" vertical="center" wrapText="1"/>
    </xf>
    <xf numFmtId="170" fontId="35" fillId="0" borderId="35" xfId="4" applyNumberFormat="1" applyFont="1" applyBorder="1" applyAlignment="1">
      <alignment horizontal="right" vertical="center" wrapText="1"/>
    </xf>
    <xf numFmtId="0" fontId="55" fillId="0" borderId="35" xfId="4" applyFont="1" applyBorder="1" applyAlignment="1">
      <alignment wrapText="1"/>
    </xf>
    <xf numFmtId="4" fontId="35" fillId="27" borderId="35" xfId="4" applyNumberFormat="1" applyFont="1" applyFill="1" applyBorder="1" applyAlignment="1">
      <alignment horizontal="right" vertical="center" wrapText="1"/>
    </xf>
    <xf numFmtId="170" fontId="35" fillId="0" borderId="35" xfId="4" applyNumberFormat="1" applyFont="1" applyBorder="1" applyAlignment="1">
      <alignment vertical="center" wrapText="1"/>
    </xf>
    <xf numFmtId="9" fontId="55" fillId="0" borderId="35" xfId="3" applyFont="1" applyBorder="1" applyAlignment="1">
      <alignment wrapText="1"/>
    </xf>
    <xf numFmtId="0" fontId="55" fillId="27" borderId="36" xfId="4" applyFont="1" applyFill="1" applyBorder="1" applyAlignment="1">
      <alignment wrapText="1"/>
    </xf>
    <xf numFmtId="4" fontId="35" fillId="27" borderId="36" xfId="4" applyNumberFormat="1" applyFont="1" applyFill="1" applyBorder="1" applyAlignment="1">
      <alignment horizontal="right" vertical="center" wrapText="1"/>
    </xf>
    <xf numFmtId="4" fontId="54" fillId="27" borderId="36" xfId="4" applyNumberFormat="1" applyFont="1" applyFill="1" applyBorder="1" applyAlignment="1">
      <alignment horizontal="right" vertical="center" wrapText="1"/>
    </xf>
    <xf numFmtId="0" fontId="31" fillId="0" borderId="0" xfId="4" applyFont="1" applyBorder="1" applyAlignment="1">
      <alignment vertical="center" wrapText="1"/>
    </xf>
    <xf numFmtId="0" fontId="31" fillId="22" borderId="0" xfId="4" applyFont="1" applyFill="1" applyBorder="1"/>
    <xf numFmtId="0" fontId="31" fillId="22" borderId="0" xfId="4" applyFont="1" applyFill="1" applyBorder="1" applyAlignment="1">
      <alignment vertical="center" wrapText="1"/>
    </xf>
    <xf numFmtId="0" fontId="31" fillId="0" borderId="0" xfId="4" applyFont="1" applyBorder="1"/>
    <xf numFmtId="0" fontId="32" fillId="0" borderId="0" xfId="4" applyFont="1" applyBorder="1"/>
    <xf numFmtId="0" fontId="4" fillId="0" borderId="0" xfId="0" applyFont="1" applyBorder="1" applyAlignment="1">
      <alignment vertical="center"/>
    </xf>
    <xf numFmtId="0" fontId="48" fillId="4" borderId="3" xfId="0" applyFont="1" applyFill="1" applyBorder="1" applyAlignment="1">
      <alignment horizontal="center" vertical="center"/>
    </xf>
    <xf numFmtId="0" fontId="48" fillId="4" borderId="3" xfId="0" applyFont="1" applyFill="1" applyBorder="1" applyAlignment="1">
      <alignment horizontal="left" vertical="center" wrapText="1"/>
    </xf>
    <xf numFmtId="43" fontId="48" fillId="4" borderId="3" xfId="1" applyFont="1" applyFill="1" applyBorder="1" applyAlignment="1">
      <alignment horizontal="center" vertical="center"/>
    </xf>
    <xf numFmtId="0" fontId="14" fillId="3" borderId="3" xfId="0" applyFont="1" applyFill="1" applyBorder="1" applyAlignment="1">
      <alignment horizontal="center" vertical="center"/>
    </xf>
    <xf numFmtId="0" fontId="0" fillId="0" borderId="3" xfId="0" applyBorder="1" applyAlignment="1">
      <alignment horizontal="center" vertical="center"/>
    </xf>
    <xf numFmtId="43" fontId="0" fillId="0" borderId="3" xfId="1" applyFont="1" applyBorder="1" applyAlignment="1">
      <alignment vertical="center"/>
    </xf>
    <xf numFmtId="0" fontId="0" fillId="0" borderId="4" xfId="0" applyBorder="1" applyAlignment="1">
      <alignment horizontal="center" vertical="center"/>
    </xf>
    <xf numFmtId="43" fontId="0" fillId="0" borderId="4" xfId="1" applyFont="1" applyBorder="1" applyAlignment="1">
      <alignment vertical="center"/>
    </xf>
    <xf numFmtId="10" fontId="7" fillId="7" borderId="4" xfId="3" applyNumberFormat="1" applyFont="1" applyFill="1" applyBorder="1" applyAlignment="1" applyProtection="1">
      <alignment horizontal="center" vertical="center"/>
      <protection hidden="1"/>
    </xf>
    <xf numFmtId="10" fontId="5" fillId="6" borderId="1" xfId="3" applyNumberFormat="1" applyFont="1" applyFill="1" applyBorder="1" applyAlignment="1" applyProtection="1">
      <alignment horizontal="center" vertical="center"/>
      <protection hidden="1"/>
    </xf>
    <xf numFmtId="171" fontId="7" fillId="0" borderId="0" xfId="0" applyNumberFormat="1" applyFont="1" applyFill="1" applyAlignment="1">
      <alignment vertical="center"/>
    </xf>
    <xf numFmtId="43" fontId="3" fillId="2" borderId="3" xfId="0" applyNumberFormat="1" applyFont="1" applyFill="1" applyBorder="1" applyAlignment="1">
      <alignment horizontal="center" vertical="center"/>
    </xf>
    <xf numFmtId="10" fontId="48" fillId="4" borderId="3" xfId="0" applyNumberFormat="1" applyFont="1" applyFill="1" applyBorder="1" applyAlignment="1">
      <alignment horizontal="center" vertical="center"/>
    </xf>
    <xf numFmtId="0" fontId="55" fillId="0" borderId="37" xfId="4" applyFont="1" applyBorder="1" applyAlignment="1">
      <alignment wrapText="1"/>
    </xf>
    <xf numFmtId="4" fontId="35" fillId="27" borderId="37" xfId="4" applyNumberFormat="1" applyFont="1" applyFill="1" applyBorder="1" applyAlignment="1">
      <alignment horizontal="right" vertical="center" wrapText="1"/>
    </xf>
    <xf numFmtId="0" fontId="55" fillId="27" borderId="38" xfId="4" applyFont="1" applyFill="1" applyBorder="1" applyAlignment="1">
      <alignment wrapText="1"/>
    </xf>
    <xf numFmtId="4" fontId="35" fillId="27" borderId="38" xfId="4" applyNumberFormat="1" applyFont="1" applyFill="1" applyBorder="1" applyAlignment="1">
      <alignment horizontal="right" vertical="center" wrapText="1"/>
    </xf>
    <xf numFmtId="166" fontId="7" fillId="9" borderId="10" xfId="1" applyNumberFormat="1" applyFont="1" applyFill="1" applyBorder="1" applyAlignment="1" applyProtection="1">
      <alignment horizontal="center" vertical="center" readingOrder="1"/>
      <protection hidden="1"/>
    </xf>
    <xf numFmtId="166" fontId="7" fillId="9" borderId="16" xfId="1" applyNumberFormat="1" applyFont="1" applyFill="1" applyBorder="1" applyAlignment="1" applyProtection="1">
      <alignment horizontal="center" vertical="center" readingOrder="1"/>
      <protection hidden="1"/>
    </xf>
    <xf numFmtId="166" fontId="7" fillId="9" borderId="11" xfId="1" applyNumberFormat="1" applyFont="1" applyFill="1" applyBorder="1" applyAlignment="1" applyProtection="1">
      <alignment horizontal="center" vertical="center" readingOrder="1"/>
      <protection hidden="1"/>
    </xf>
    <xf numFmtId="0" fontId="5" fillId="3" borderId="2" xfId="0" applyFont="1" applyFill="1" applyBorder="1" applyAlignment="1" applyProtection="1">
      <alignment horizontal="left" vertical="center" wrapText="1"/>
      <protection hidden="1"/>
    </xf>
    <xf numFmtId="0" fontId="7" fillId="0" borderId="1" xfId="0" applyFont="1" applyBorder="1" applyAlignment="1" applyProtection="1">
      <alignment horizontal="left" vertical="center" wrapText="1"/>
      <protection hidden="1"/>
    </xf>
    <xf numFmtId="165" fontId="7" fillId="9" borderId="10" xfId="1" applyNumberFormat="1" applyFont="1" applyFill="1" applyBorder="1" applyAlignment="1" applyProtection="1">
      <alignment horizontal="center" vertical="center" readingOrder="1"/>
      <protection hidden="1"/>
    </xf>
    <xf numFmtId="165" fontId="7" fillId="9" borderId="11" xfId="1" applyNumberFormat="1" applyFont="1" applyFill="1" applyBorder="1" applyAlignment="1" applyProtection="1">
      <alignment horizontal="center" vertical="center" readingOrder="1"/>
      <protection hidden="1"/>
    </xf>
    <xf numFmtId="165" fontId="7" fillId="9" borderId="12" xfId="1" applyNumberFormat="1" applyFont="1" applyFill="1" applyBorder="1" applyAlignment="1" applyProtection="1">
      <alignment horizontal="center" vertical="center" readingOrder="1"/>
      <protection hidden="1"/>
    </xf>
    <xf numFmtId="165" fontId="7" fillId="9" borderId="13" xfId="1" applyNumberFormat="1" applyFont="1" applyFill="1" applyBorder="1" applyAlignment="1" applyProtection="1">
      <alignment horizontal="center" vertical="center" readingOrder="1"/>
      <protection hidden="1"/>
    </xf>
    <xf numFmtId="0" fontId="5" fillId="0" borderId="1" xfId="0" applyFont="1" applyBorder="1" applyAlignment="1" applyProtection="1">
      <alignment horizontal="center" vertical="center"/>
      <protection hidden="1"/>
    </xf>
    <xf numFmtId="0" fontId="5" fillId="12" borderId="1" xfId="0" applyFont="1" applyFill="1" applyBorder="1" applyAlignment="1">
      <alignment horizontal="center" vertical="center"/>
    </xf>
    <xf numFmtId="164" fontId="8" fillId="13" borderId="5" xfId="2" applyFont="1" applyFill="1" applyBorder="1" applyAlignment="1" applyProtection="1">
      <alignment horizontal="center" vertical="center"/>
      <protection hidden="1"/>
    </xf>
    <xf numFmtId="164" fontId="8" fillId="13" borderId="7" xfId="2" applyFont="1" applyFill="1" applyBorder="1" applyAlignment="1" applyProtection="1">
      <alignment horizontal="center" vertical="center"/>
      <protection hidden="1"/>
    </xf>
    <xf numFmtId="164" fontId="8" fillId="13" borderId="6" xfId="2" applyFont="1" applyFill="1" applyBorder="1" applyAlignment="1" applyProtection="1">
      <alignment horizontal="center" vertical="center"/>
      <protection hidden="1"/>
    </xf>
    <xf numFmtId="165" fontId="5" fillId="10" borderId="8" xfId="1" applyNumberFormat="1" applyFont="1" applyFill="1" applyBorder="1" applyAlignment="1" applyProtection="1">
      <alignment horizontal="center" vertical="center"/>
      <protection hidden="1"/>
    </xf>
    <xf numFmtId="165" fontId="5" fillId="10" borderId="9" xfId="1" applyNumberFormat="1" applyFont="1" applyFill="1" applyBorder="1" applyAlignment="1" applyProtection="1">
      <alignment horizontal="center" vertical="center"/>
      <protection hidden="1"/>
    </xf>
    <xf numFmtId="164" fontId="7" fillId="7" borderId="12" xfId="2" applyFont="1" applyFill="1" applyBorder="1" applyAlignment="1" applyProtection="1">
      <alignment horizontal="center" vertical="center" wrapText="1"/>
      <protection hidden="1"/>
    </xf>
    <xf numFmtId="164" fontId="7" fillId="7" borderId="13" xfId="2" applyFont="1" applyFill="1" applyBorder="1" applyAlignment="1" applyProtection="1">
      <alignment horizontal="center" vertical="center" wrapText="1"/>
      <protection hidden="1"/>
    </xf>
    <xf numFmtId="165" fontId="5" fillId="11" borderId="8" xfId="1" applyNumberFormat="1" applyFont="1" applyFill="1" applyBorder="1" applyAlignment="1" applyProtection="1">
      <alignment horizontal="center" vertical="center"/>
      <protection hidden="1"/>
    </xf>
    <xf numFmtId="165" fontId="5" fillId="11" borderId="9" xfId="1" applyNumberFormat="1" applyFont="1" applyFill="1" applyBorder="1" applyAlignment="1" applyProtection="1">
      <alignment horizontal="center" vertical="center"/>
      <protection hidden="1"/>
    </xf>
    <xf numFmtId="4" fontId="5" fillId="11" borderId="8" xfId="0" applyNumberFormat="1" applyFont="1" applyFill="1" applyBorder="1" applyAlignment="1" applyProtection="1">
      <alignment horizontal="center" vertical="center"/>
      <protection hidden="1"/>
    </xf>
    <xf numFmtId="4" fontId="5" fillId="11" borderId="9" xfId="0" applyNumberFormat="1" applyFont="1" applyFill="1" applyBorder="1" applyAlignment="1" applyProtection="1">
      <alignment horizontal="center" vertical="center"/>
      <protection hidden="1"/>
    </xf>
    <xf numFmtId="164" fontId="7" fillId="7" borderId="10" xfId="2" applyFont="1" applyFill="1" applyBorder="1" applyAlignment="1" applyProtection="1">
      <alignment horizontal="center" vertical="center" wrapText="1"/>
      <protection hidden="1"/>
    </xf>
    <xf numFmtId="164" fontId="7" fillId="7" borderId="11" xfId="2" applyFont="1" applyFill="1" applyBorder="1" applyAlignment="1" applyProtection="1">
      <alignment horizontal="center" vertical="center" wrapText="1"/>
      <protection hidden="1"/>
    </xf>
    <xf numFmtId="0" fontId="6" fillId="8" borderId="1" xfId="0" applyFont="1" applyFill="1" applyBorder="1" applyAlignment="1" applyProtection="1">
      <alignment horizontal="center" vertical="center"/>
      <protection hidden="1"/>
    </xf>
    <xf numFmtId="0" fontId="5" fillId="10" borderId="1" xfId="0" applyFont="1" applyFill="1" applyBorder="1" applyAlignment="1" applyProtection="1">
      <alignment horizontal="left" vertical="center" wrapText="1"/>
      <protection hidden="1"/>
    </xf>
    <xf numFmtId="165" fontId="5" fillId="11" borderId="15" xfId="1" applyNumberFormat="1" applyFont="1" applyFill="1" applyBorder="1" applyAlignment="1" applyProtection="1">
      <alignment horizontal="center" vertical="center"/>
      <protection hidden="1"/>
    </xf>
    <xf numFmtId="165" fontId="7" fillId="9" borderId="16" xfId="1" applyNumberFormat="1" applyFont="1" applyFill="1" applyBorder="1" applyAlignment="1" applyProtection="1">
      <alignment horizontal="center" vertical="center" readingOrder="1"/>
      <protection hidden="1"/>
    </xf>
    <xf numFmtId="0" fontId="4" fillId="0" borderId="0" xfId="0" applyFont="1" applyAlignment="1">
      <alignment horizontal="center" vertical="center"/>
    </xf>
    <xf numFmtId="0" fontId="4" fillId="0" borderId="14" xfId="0" applyFont="1" applyBorder="1" applyAlignment="1">
      <alignment horizontal="center" vertical="center"/>
    </xf>
    <xf numFmtId="0" fontId="48" fillId="0" borderId="0" xfId="0" applyFont="1" applyAlignment="1">
      <alignment horizontal="left" vertical="center" wrapText="1"/>
    </xf>
    <xf numFmtId="0" fontId="4" fillId="0" borderId="0" xfId="0" applyFont="1" applyAlignment="1">
      <alignment horizontal="left" vertical="center" wrapText="1"/>
    </xf>
    <xf numFmtId="0" fontId="48" fillId="0" borderId="0" xfId="0" applyFont="1" applyAlignment="1">
      <alignment horizontal="left" vertical="top" wrapText="1"/>
    </xf>
    <xf numFmtId="0" fontId="46" fillId="0" borderId="0" xfId="0" applyFont="1" applyAlignment="1">
      <alignment horizontal="left" vertical="center" wrapText="1"/>
    </xf>
    <xf numFmtId="0" fontId="4" fillId="0" borderId="14" xfId="0" applyFont="1" applyBorder="1" applyAlignment="1">
      <alignment horizontal="left" vertical="center" wrapText="1"/>
    </xf>
    <xf numFmtId="0" fontId="36" fillId="0" borderId="0" xfId="4" quotePrefix="1" applyFont="1" applyBorder="1" applyAlignment="1">
      <alignment horizontal="left" vertical="center"/>
    </xf>
    <xf numFmtId="0" fontId="28" fillId="0" borderId="0" xfId="4" applyBorder="1" applyAlignment="1">
      <alignment vertical="center"/>
    </xf>
    <xf numFmtId="0" fontId="30" fillId="0" borderId="0" xfId="4" applyFont="1" applyBorder="1" applyAlignment="1">
      <alignment vertical="center"/>
    </xf>
    <xf numFmtId="0" fontId="33" fillId="0" borderId="0" xfId="4" applyFont="1" applyBorder="1" applyAlignment="1">
      <alignment horizontal="left" vertical="center"/>
    </xf>
    <xf numFmtId="0" fontId="31" fillId="0" borderId="0" xfId="4" applyFont="1" applyBorder="1" applyAlignment="1">
      <alignment horizontal="left" vertical="center" wrapText="1"/>
    </xf>
    <xf numFmtId="0" fontId="33" fillId="23" borderId="19" xfId="4" applyFont="1" applyFill="1" applyBorder="1" applyAlignment="1">
      <alignment horizontal="center" vertical="center" wrapText="1"/>
    </xf>
    <xf numFmtId="0" fontId="30" fillId="0" borderId="19" xfId="4" applyFont="1" applyBorder="1" applyAlignment="1">
      <alignment vertical="center"/>
    </xf>
    <xf numFmtId="0" fontId="32" fillId="22" borderId="0" xfId="4" applyFont="1" applyFill="1" applyBorder="1" applyAlignment="1">
      <alignment horizontal="left" vertical="center" wrapText="1"/>
    </xf>
    <xf numFmtId="0" fontId="31" fillId="22" borderId="0" xfId="4" applyFont="1" applyFill="1" applyBorder="1" applyAlignment="1">
      <alignment horizontal="left" vertical="center"/>
    </xf>
    <xf numFmtId="0" fontId="29" fillId="0" borderId="0" xfId="4" applyFont="1" applyBorder="1" applyAlignment="1">
      <alignment horizontal="center" vertical="center"/>
    </xf>
    <xf numFmtId="0" fontId="42" fillId="0" borderId="0" xfId="4" applyFont="1" applyBorder="1" applyAlignment="1">
      <alignment horizontal="left" vertical="center"/>
    </xf>
    <xf numFmtId="0" fontId="36" fillId="0" borderId="0" xfId="4" quotePrefix="1" applyFont="1" applyBorder="1" applyAlignment="1">
      <alignment horizontal="center" vertical="center"/>
    </xf>
    <xf numFmtId="0" fontId="60" fillId="25" borderId="1" xfId="0" applyFont="1" applyFill="1" applyBorder="1" applyAlignment="1">
      <alignment horizontal="center" vertical="center"/>
    </xf>
    <xf numFmtId="43" fontId="3" fillId="3" borderId="2" xfId="0" applyNumberFormat="1" applyFont="1" applyFill="1" applyBorder="1" applyAlignment="1">
      <alignment horizontal="center" vertical="center"/>
    </xf>
    <xf numFmtId="43" fontId="3" fillId="3" borderId="3" xfId="0" applyNumberFormat="1" applyFont="1" applyFill="1" applyBorder="1" applyAlignment="1">
      <alignment horizontal="center" vertical="center"/>
    </xf>
    <xf numFmtId="43" fontId="48" fillId="4" borderId="2" xfId="0" quotePrefix="1" applyNumberFormat="1" applyFont="1" applyFill="1" applyBorder="1" applyAlignment="1">
      <alignment horizontal="center" vertical="center"/>
    </xf>
    <xf numFmtId="43" fontId="48" fillId="4" borderId="3" xfId="0" quotePrefix="1" applyNumberFormat="1" applyFont="1" applyFill="1" applyBorder="1" applyAlignment="1">
      <alignment horizontal="center" vertical="center"/>
    </xf>
    <xf numFmtId="43" fontId="3" fillId="15" borderId="3" xfId="0" applyNumberFormat="1" applyFont="1" applyFill="1" applyBorder="1" applyAlignment="1">
      <alignment horizontal="center" vertical="center"/>
    </xf>
    <xf numFmtId="43" fontId="3" fillId="15" borderId="4" xfId="0" applyNumberFormat="1" applyFont="1" applyFill="1" applyBorder="1" applyAlignment="1">
      <alignment horizontal="center" vertical="center"/>
    </xf>
    <xf numFmtId="169" fontId="43" fillId="2" borderId="2" xfId="3" applyNumberFormat="1" applyFont="1" applyFill="1" applyBorder="1" applyAlignment="1">
      <alignment horizontal="center" vertical="center"/>
    </xf>
    <xf numFmtId="169" fontId="43" fillId="2" borderId="3" xfId="3" applyNumberFormat="1" applyFont="1" applyFill="1" applyBorder="1" applyAlignment="1">
      <alignment horizontal="center" vertical="center"/>
    </xf>
    <xf numFmtId="0" fontId="44" fillId="3" borderId="3" xfId="0" applyFont="1" applyFill="1" applyBorder="1" applyAlignment="1">
      <alignment horizontal="center" vertical="center" wrapText="1"/>
    </xf>
    <xf numFmtId="0" fontId="44" fillId="3" borderId="3" xfId="0" applyFont="1" applyFill="1" applyBorder="1" applyAlignment="1">
      <alignment horizontal="center" vertical="center"/>
    </xf>
    <xf numFmtId="43" fontId="47" fillId="17" borderId="0" xfId="0" applyNumberFormat="1" applyFont="1" applyFill="1" applyBorder="1" applyAlignment="1">
      <alignment horizontal="center" vertical="center"/>
    </xf>
    <xf numFmtId="43" fontId="47" fillId="17" borderId="14" xfId="0" applyNumberFormat="1" applyFont="1" applyFill="1" applyBorder="1" applyAlignment="1">
      <alignment horizontal="center" vertical="center"/>
    </xf>
    <xf numFmtId="4" fontId="14" fillId="15" borderId="1" xfId="1" applyNumberFormat="1" applyFont="1" applyFill="1" applyBorder="1" applyAlignment="1">
      <alignment horizontal="center" vertical="center" wrapText="1"/>
    </xf>
    <xf numFmtId="0" fontId="4" fillId="0" borderId="0" xfId="0" applyFont="1" applyAlignment="1">
      <alignment horizontal="left" vertical="center"/>
    </xf>
    <xf numFmtId="0" fontId="48" fillId="0" borderId="29" xfId="0" applyFont="1" applyBorder="1" applyAlignment="1">
      <alignment horizontal="left" vertical="top" wrapText="1"/>
    </xf>
    <xf numFmtId="0" fontId="48" fillId="0" borderId="29" xfId="0" applyFont="1" applyBorder="1" applyAlignment="1">
      <alignment horizontal="left" vertical="center" wrapText="1"/>
    </xf>
    <xf numFmtId="0" fontId="4" fillId="0" borderId="29" xfId="0" applyFont="1" applyBorder="1" applyAlignment="1">
      <alignment horizontal="left" vertical="center" wrapText="1"/>
    </xf>
    <xf numFmtId="0" fontId="54" fillId="2" borderId="35" xfId="4" applyFont="1" applyFill="1" applyBorder="1" applyAlignment="1">
      <alignment horizontal="center" vertical="center" wrapText="1"/>
    </xf>
    <xf numFmtId="0" fontId="57" fillId="2" borderId="35" xfId="4" applyFont="1" applyFill="1" applyBorder="1" applyAlignment="1">
      <alignment horizontal="left" vertical="center" wrapText="1"/>
    </xf>
    <xf numFmtId="43" fontId="54" fillId="2" borderId="35" xfId="1" applyFont="1" applyFill="1" applyBorder="1" applyAlignment="1">
      <alignment horizontal="left" vertical="center" wrapText="1"/>
    </xf>
    <xf numFmtId="0" fontId="35" fillId="0" borderId="35" xfId="4" applyFont="1" applyBorder="1" applyAlignment="1">
      <alignment horizontal="center" vertical="center" wrapText="1"/>
    </xf>
    <xf numFmtId="0" fontId="53" fillId="0" borderId="35" xfId="4" applyFont="1" applyBorder="1" applyAlignment="1">
      <alignment horizontal="left" vertical="center" wrapText="1"/>
    </xf>
    <xf numFmtId="43" fontId="35" fillId="0" borderId="35" xfId="1" applyFont="1" applyBorder="1" applyAlignment="1">
      <alignment horizontal="left" vertical="center" wrapText="1"/>
    </xf>
    <xf numFmtId="4" fontId="54" fillId="27" borderId="1" xfId="4" applyNumberFormat="1" applyFont="1" applyFill="1" applyBorder="1" applyAlignment="1">
      <alignment horizontal="center" vertical="center" wrapText="1"/>
    </xf>
    <xf numFmtId="0" fontId="35" fillId="0" borderId="37" xfId="4" applyFont="1" applyBorder="1" applyAlignment="1">
      <alignment horizontal="center" vertical="center" wrapText="1"/>
    </xf>
    <xf numFmtId="0" fontId="53" fillId="0" borderId="37" xfId="4" applyFont="1" applyBorder="1" applyAlignment="1">
      <alignment horizontal="left" vertical="center" wrapText="1"/>
    </xf>
    <xf numFmtId="43" fontId="35" fillId="0" borderId="37" xfId="1" applyFont="1" applyBorder="1" applyAlignment="1">
      <alignment horizontal="left" vertical="center" wrapText="1"/>
    </xf>
    <xf numFmtId="4" fontId="54" fillId="27" borderId="38" xfId="4" applyNumberFormat="1" applyFont="1" applyFill="1" applyBorder="1" applyAlignment="1">
      <alignment horizontal="center" vertical="center" wrapText="1"/>
    </xf>
    <xf numFmtId="4" fontId="54" fillId="27" borderId="36" xfId="4" applyNumberFormat="1" applyFont="1" applyFill="1" applyBorder="1" applyAlignment="1">
      <alignment horizontal="center" vertical="center" wrapText="1"/>
    </xf>
    <xf numFmtId="0" fontId="24" fillId="20" borderId="20" xfId="0" applyFont="1" applyFill="1" applyBorder="1" applyAlignment="1" applyProtection="1">
      <alignment horizontal="left" vertical="center" wrapText="1"/>
      <protection hidden="1"/>
    </xf>
    <xf numFmtId="0" fontId="22" fillId="3" borderId="21" xfId="0" applyFont="1" applyFill="1" applyBorder="1" applyAlignment="1" applyProtection="1">
      <alignment horizontal="center" vertical="center"/>
      <protection hidden="1"/>
    </xf>
    <xf numFmtId="0" fontId="22" fillId="3" borderId="22" xfId="0" applyFont="1" applyFill="1" applyBorder="1" applyAlignment="1" applyProtection="1">
      <alignment horizontal="center" vertical="center"/>
      <protection hidden="1"/>
    </xf>
    <xf numFmtId="0" fontId="22" fillId="3" borderId="24" xfId="0" applyFont="1" applyFill="1" applyBorder="1" applyAlignment="1" applyProtection="1">
      <alignment horizontal="center" vertical="center" wrapText="1"/>
      <protection hidden="1"/>
    </xf>
    <xf numFmtId="0" fontId="22" fillId="3" borderId="23" xfId="0" applyFont="1" applyFill="1" applyBorder="1" applyAlignment="1" applyProtection="1">
      <alignment horizontal="center" vertical="center" wrapText="1"/>
      <protection hidden="1"/>
    </xf>
    <xf numFmtId="0" fontId="22" fillId="3" borderId="25" xfId="0" applyFont="1" applyFill="1" applyBorder="1" applyAlignment="1" applyProtection="1">
      <alignment horizontal="center" vertical="center" wrapText="1"/>
      <protection hidden="1"/>
    </xf>
    <xf numFmtId="0" fontId="22" fillId="3" borderId="26" xfId="0" applyFont="1" applyFill="1" applyBorder="1" applyAlignment="1" applyProtection="1">
      <alignment horizontal="center" vertical="center" wrapText="1"/>
      <protection hidden="1"/>
    </xf>
    <xf numFmtId="0" fontId="22" fillId="3" borderId="27" xfId="0" applyFont="1" applyFill="1" applyBorder="1" applyAlignment="1" applyProtection="1">
      <alignment horizontal="center" vertical="center" wrapText="1"/>
      <protection hidden="1"/>
    </xf>
    <xf numFmtId="0" fontId="22" fillId="3" borderId="28" xfId="0" applyFont="1" applyFill="1" applyBorder="1" applyAlignment="1" applyProtection="1">
      <alignment horizontal="center" vertical="center" wrapText="1"/>
      <protection hidden="1"/>
    </xf>
    <xf numFmtId="0" fontId="22" fillId="21" borderId="20" xfId="0" applyFont="1" applyFill="1" applyBorder="1" applyAlignment="1" applyProtection="1">
      <alignment horizontal="left" vertical="center"/>
      <protection hidden="1"/>
    </xf>
    <xf numFmtId="0" fontId="22" fillId="19" borderId="20" xfId="0" applyFont="1" applyFill="1" applyBorder="1" applyAlignment="1" applyProtection="1">
      <alignment horizontal="left" vertical="center"/>
      <protection hidden="1"/>
    </xf>
    <xf numFmtId="0" fontId="4" fillId="0" borderId="0" xfId="0" applyFont="1" applyBorder="1" applyAlignment="1">
      <alignment horizontal="center" vertical="center"/>
    </xf>
    <xf numFmtId="0" fontId="48" fillId="0" borderId="0" xfId="0" applyFont="1" applyBorder="1" applyAlignment="1">
      <alignment horizontal="left" vertical="center" wrapText="1"/>
    </xf>
    <xf numFmtId="0" fontId="4" fillId="0" borderId="27" xfId="0" applyFont="1" applyBorder="1" applyAlignment="1">
      <alignment horizontal="left" vertical="center" wrapText="1"/>
    </xf>
    <xf numFmtId="0" fontId="4" fillId="0" borderId="0" xfId="0" applyFont="1" applyBorder="1" applyAlignment="1">
      <alignment horizontal="left" vertical="center" wrapText="1"/>
    </xf>
    <xf numFmtId="0" fontId="48" fillId="0" borderId="0" xfId="0" applyFont="1" applyBorder="1" applyAlignment="1">
      <alignment horizontal="left" vertical="top" wrapText="1"/>
    </xf>
    <xf numFmtId="0" fontId="46" fillId="0" borderId="0" xfId="0" applyFont="1" applyBorder="1" applyAlignment="1">
      <alignment horizontal="left" vertical="center" wrapText="1"/>
    </xf>
    <xf numFmtId="0" fontId="32" fillId="0" borderId="0" xfId="4" applyFont="1" applyBorder="1" applyAlignment="1">
      <alignment horizontal="center"/>
    </xf>
    <xf numFmtId="0" fontId="30" fillId="0" borderId="0" xfId="4" applyFont="1" applyBorder="1"/>
    <xf numFmtId="0" fontId="31" fillId="22" borderId="0" xfId="4" applyFont="1" applyFill="1" applyBorder="1" applyAlignment="1">
      <alignment horizontal="left" vertical="center" wrapText="1"/>
    </xf>
    <xf numFmtId="1" fontId="31" fillId="0" borderId="0" xfId="4" applyNumberFormat="1" applyFont="1" applyBorder="1" applyAlignment="1">
      <alignment horizontal="left" vertical="center" wrapText="1"/>
    </xf>
    <xf numFmtId="0" fontId="28" fillId="0" borderId="0" xfId="4" applyBorder="1"/>
    <xf numFmtId="0" fontId="5" fillId="3" borderId="3" xfId="0" applyFont="1" applyFill="1" applyBorder="1" applyAlignment="1" applyProtection="1">
      <alignment horizontal="left" vertical="center" wrapText="1"/>
      <protection hidden="1"/>
    </xf>
    <xf numFmtId="0" fontId="5" fillId="3" borderId="4" xfId="0" applyFont="1" applyFill="1" applyBorder="1" applyAlignment="1" applyProtection="1">
      <alignment horizontal="left" vertical="center" wrapText="1"/>
      <protection hidden="1"/>
    </xf>
    <xf numFmtId="2" fontId="7" fillId="9" borderId="12" xfId="1" applyNumberFormat="1" applyFont="1" applyFill="1" applyBorder="1" applyAlignment="1" applyProtection="1">
      <alignment horizontal="center" vertical="center" readingOrder="1"/>
      <protection hidden="1"/>
    </xf>
    <xf numFmtId="2" fontId="7" fillId="9" borderId="13" xfId="1" applyNumberFormat="1" applyFont="1" applyFill="1" applyBorder="1" applyAlignment="1" applyProtection="1">
      <alignment horizontal="center" vertical="center" readingOrder="1"/>
      <protection hidden="1"/>
    </xf>
    <xf numFmtId="2" fontId="7" fillId="9" borderId="10" xfId="1" applyNumberFormat="1" applyFont="1" applyFill="1" applyBorder="1" applyAlignment="1" applyProtection="1">
      <alignment horizontal="center" vertical="center" readingOrder="1"/>
      <protection hidden="1"/>
    </xf>
    <xf numFmtId="2" fontId="7" fillId="9" borderId="11" xfId="1" applyNumberFormat="1" applyFont="1" applyFill="1" applyBorder="1" applyAlignment="1" applyProtection="1">
      <alignment horizontal="center" vertical="center" readingOrder="1"/>
      <protection hidden="1"/>
    </xf>
    <xf numFmtId="165" fontId="7" fillId="9" borderId="17" xfId="1" applyNumberFormat="1" applyFont="1" applyFill="1" applyBorder="1" applyAlignment="1" applyProtection="1">
      <alignment horizontal="center" vertical="center" readingOrder="1"/>
      <protection hidden="1"/>
    </xf>
    <xf numFmtId="0" fontId="48" fillId="0" borderId="0" xfId="0" applyFont="1" applyAlignment="1">
      <alignment horizontal="left" vertical="center" wrapText="1" indent="8"/>
    </xf>
    <xf numFmtId="0" fontId="4" fillId="0" borderId="0" xfId="0" applyFont="1" applyAlignment="1">
      <alignment horizontal="left" vertical="center" wrapText="1" indent="8"/>
    </xf>
    <xf numFmtId="0" fontId="48" fillId="0" borderId="0" xfId="0" applyFont="1" applyAlignment="1">
      <alignment horizontal="left" vertical="top" wrapText="1" indent="8"/>
    </xf>
    <xf numFmtId="0" fontId="14" fillId="3" borderId="3" xfId="0" applyFont="1" applyFill="1" applyBorder="1" applyAlignment="1">
      <alignment horizontal="center" vertical="center"/>
    </xf>
    <xf numFmtId="0" fontId="0" fillId="0" borderId="3" xfId="0" applyBorder="1" applyAlignment="1">
      <alignment horizontal="left" vertical="center"/>
    </xf>
    <xf numFmtId="0" fontId="0" fillId="0" borderId="4" xfId="0" applyBorder="1" applyAlignment="1">
      <alignment horizontal="left" vertical="center"/>
    </xf>
    <xf numFmtId="0" fontId="46" fillId="0" borderId="0" xfId="0" applyFont="1" applyAlignment="1">
      <alignment horizontal="left" vertical="center" wrapText="1" indent="8"/>
    </xf>
    <xf numFmtId="0" fontId="4" fillId="0" borderId="0" xfId="0" applyFont="1" applyBorder="1" applyAlignment="1">
      <alignment horizontal="left" vertical="center" wrapText="1" indent="8"/>
    </xf>
    <xf numFmtId="0" fontId="14" fillId="15" borderId="1" xfId="0" applyFont="1" applyFill="1" applyBorder="1" applyAlignment="1">
      <alignment horizontal="center"/>
    </xf>
    <xf numFmtId="0" fontId="12" fillId="0" borderId="0" xfId="0" applyFont="1" applyAlignment="1">
      <alignment horizontal="center"/>
    </xf>
  </cellXfs>
  <cellStyles count="5">
    <cellStyle name="Moeda" xfId="2" builtinId="4"/>
    <cellStyle name="Normal" xfId="0" builtinId="0"/>
    <cellStyle name="Normal 2" xfId="4" xr:uid="{12E1D74E-6A55-4278-B3DF-47AD0DDFDBD7}"/>
    <cellStyle name="Porcentagem" xfId="3" builtinId="5"/>
    <cellStyle name="Vírgula" xfId="1" builtinId="3"/>
  </cellStyles>
  <dxfs count="324">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auto="1"/>
      </font>
      <fill>
        <patternFill>
          <bgColor theme="0"/>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auto="1"/>
      </font>
      <fill>
        <patternFill>
          <bgColor theme="0"/>
        </patternFill>
      </fill>
    </dxf>
    <dxf>
      <fill>
        <patternFill>
          <bgColor theme="9" tint="0.79998168889431442"/>
        </patternFill>
      </fill>
    </dxf>
    <dxf>
      <fill>
        <patternFill>
          <bgColor theme="7" tint="0.79998168889431442"/>
        </patternFill>
      </fill>
    </dxf>
    <dxf>
      <fill>
        <patternFill>
          <bgColor theme="5" tint="0.79998168889431442"/>
        </patternFill>
      </fill>
    </dxf>
    <dxf>
      <fill>
        <patternFill>
          <bgColor theme="0" tint="-4.9989318521683403E-2"/>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0</xdr:row>
      <xdr:rowOff>114300</xdr:rowOff>
    </xdr:from>
    <xdr:to>
      <xdr:col>1</xdr:col>
      <xdr:colOff>636497</xdr:colOff>
      <xdr:row>6</xdr:row>
      <xdr:rowOff>175832</xdr:rowOff>
    </xdr:to>
    <xdr:pic>
      <xdr:nvPicPr>
        <xdr:cNvPr id="2" name="Imagem 1">
          <a:extLst>
            <a:ext uri="{FF2B5EF4-FFF2-40B4-BE49-F238E27FC236}">
              <a16:creationId xmlns:a16="http://schemas.microsoft.com/office/drawing/2014/main" id="{0E30F572-0156-4F92-8037-3E7E727D98A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14300"/>
          <a:ext cx="1122272" cy="120453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95250</xdr:colOff>
      <xdr:row>0</xdr:row>
      <xdr:rowOff>114300</xdr:rowOff>
    </xdr:from>
    <xdr:to>
      <xdr:col>1</xdr:col>
      <xdr:colOff>636497</xdr:colOff>
      <xdr:row>6</xdr:row>
      <xdr:rowOff>52007</xdr:rowOff>
    </xdr:to>
    <xdr:pic>
      <xdr:nvPicPr>
        <xdr:cNvPr id="2" name="Imagem 1">
          <a:extLst>
            <a:ext uri="{FF2B5EF4-FFF2-40B4-BE49-F238E27FC236}">
              <a16:creationId xmlns:a16="http://schemas.microsoft.com/office/drawing/2014/main" id="{614CF63D-4A75-437F-A05A-39D4DEDD57D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14300"/>
          <a:ext cx="1122272" cy="108070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95250</xdr:colOff>
      <xdr:row>0</xdr:row>
      <xdr:rowOff>114300</xdr:rowOff>
    </xdr:from>
    <xdr:to>
      <xdr:col>1</xdr:col>
      <xdr:colOff>636497</xdr:colOff>
      <xdr:row>6</xdr:row>
      <xdr:rowOff>175832</xdr:rowOff>
    </xdr:to>
    <xdr:pic>
      <xdr:nvPicPr>
        <xdr:cNvPr id="2" name="Imagem 1">
          <a:extLst>
            <a:ext uri="{FF2B5EF4-FFF2-40B4-BE49-F238E27FC236}">
              <a16:creationId xmlns:a16="http://schemas.microsoft.com/office/drawing/2014/main" id="{A0857086-8DC4-4A26-B15C-6A800DDC51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14300"/>
          <a:ext cx="1122272" cy="108070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95250</xdr:colOff>
      <xdr:row>0</xdr:row>
      <xdr:rowOff>114300</xdr:rowOff>
    </xdr:from>
    <xdr:to>
      <xdr:col>1</xdr:col>
      <xdr:colOff>607922</xdr:colOff>
      <xdr:row>6</xdr:row>
      <xdr:rowOff>175832</xdr:rowOff>
    </xdr:to>
    <xdr:pic>
      <xdr:nvPicPr>
        <xdr:cNvPr id="2" name="Imagem 1">
          <a:extLst>
            <a:ext uri="{FF2B5EF4-FFF2-40B4-BE49-F238E27FC236}">
              <a16:creationId xmlns:a16="http://schemas.microsoft.com/office/drawing/2014/main" id="{517A5B7C-401B-4386-867F-C78EC7BE83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14300"/>
          <a:ext cx="1122272" cy="120453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723899</xdr:colOff>
      <xdr:row>1</xdr:row>
      <xdr:rowOff>57151</xdr:rowOff>
    </xdr:from>
    <xdr:ext cx="6120000" cy="777234"/>
    <xdr:pic>
      <xdr:nvPicPr>
        <xdr:cNvPr id="2" name="image1.png" title="Imagem">
          <a:extLst>
            <a:ext uri="{FF2B5EF4-FFF2-40B4-BE49-F238E27FC236}">
              <a16:creationId xmlns:a16="http://schemas.microsoft.com/office/drawing/2014/main" id="{4D010CC1-38D8-4FB1-8EFE-C1C9CA01CC09}"/>
            </a:ext>
          </a:extLst>
        </xdr:cNvPr>
        <xdr:cNvPicPr preferRelativeResize="0">
          <a:picLocks noChangeAspect="1"/>
        </xdr:cNvPicPr>
      </xdr:nvPicPr>
      <xdr:blipFill>
        <a:blip xmlns:r="http://schemas.openxmlformats.org/officeDocument/2006/relationships" r:embed="rId1" cstate="print"/>
        <a:stretch>
          <a:fillRect/>
        </a:stretch>
      </xdr:blipFill>
      <xdr:spPr>
        <a:xfrm>
          <a:off x="723899" y="342901"/>
          <a:ext cx="6120000" cy="777234"/>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twoCellAnchor editAs="oneCell">
    <xdr:from>
      <xdr:col>0</xdr:col>
      <xdr:colOff>371475</xdr:colOff>
      <xdr:row>1</xdr:row>
      <xdr:rowOff>28575</xdr:rowOff>
    </xdr:from>
    <xdr:to>
      <xdr:col>2</xdr:col>
      <xdr:colOff>130358</xdr:colOff>
      <xdr:row>6</xdr:row>
      <xdr:rowOff>156075</xdr:rowOff>
    </xdr:to>
    <xdr:pic>
      <xdr:nvPicPr>
        <xdr:cNvPr id="4" name="Imagem 3">
          <a:extLst>
            <a:ext uri="{FF2B5EF4-FFF2-40B4-BE49-F238E27FC236}">
              <a16:creationId xmlns:a16="http://schemas.microsoft.com/office/drawing/2014/main" id="{1A90074C-9458-4A69-AA76-9F3344B045C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1475" y="219075"/>
          <a:ext cx="1120958" cy="108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190500</xdr:colOff>
      <xdr:row>0</xdr:row>
      <xdr:rowOff>104775</xdr:rowOff>
    </xdr:from>
    <xdr:to>
      <xdr:col>1</xdr:col>
      <xdr:colOff>816158</xdr:colOff>
      <xdr:row>6</xdr:row>
      <xdr:rowOff>41775</xdr:rowOff>
    </xdr:to>
    <xdr:pic>
      <xdr:nvPicPr>
        <xdr:cNvPr id="3" name="Imagem 2">
          <a:extLst>
            <a:ext uri="{FF2B5EF4-FFF2-40B4-BE49-F238E27FC236}">
              <a16:creationId xmlns:a16="http://schemas.microsoft.com/office/drawing/2014/main" id="{9C3473C1-7BCA-45C7-BB87-839079C207D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104775"/>
          <a:ext cx="1120958" cy="108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371475</xdr:colOff>
      <xdr:row>0</xdr:row>
      <xdr:rowOff>114300</xdr:rowOff>
    </xdr:from>
    <xdr:to>
      <xdr:col>1</xdr:col>
      <xdr:colOff>187508</xdr:colOff>
      <xdr:row>7</xdr:row>
      <xdr:rowOff>22725</xdr:rowOff>
    </xdr:to>
    <xdr:pic>
      <xdr:nvPicPr>
        <xdr:cNvPr id="2" name="Imagem 1">
          <a:extLst>
            <a:ext uri="{FF2B5EF4-FFF2-40B4-BE49-F238E27FC236}">
              <a16:creationId xmlns:a16="http://schemas.microsoft.com/office/drawing/2014/main" id="{6E03B7D7-8039-4F90-8D23-A1286A91A6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1475" y="114300"/>
          <a:ext cx="1120958" cy="10990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4</xdr:col>
      <xdr:colOff>295330</xdr:colOff>
      <xdr:row>1</xdr:row>
      <xdr:rowOff>57150</xdr:rowOff>
    </xdr:from>
    <xdr:ext cx="6480000" cy="822954"/>
    <xdr:pic>
      <xdr:nvPicPr>
        <xdr:cNvPr id="2" name="image1.png">
          <a:extLst>
            <a:ext uri="{FF2B5EF4-FFF2-40B4-BE49-F238E27FC236}">
              <a16:creationId xmlns:a16="http://schemas.microsoft.com/office/drawing/2014/main" id="{5A4DDDC9-13B2-4A1D-B40D-4A1E9FBE4812}"/>
            </a:ext>
          </a:extLst>
        </xdr:cNvPr>
        <xdr:cNvPicPr preferRelativeResize="0">
          <a:picLocks noChangeAspect="1"/>
        </xdr:cNvPicPr>
      </xdr:nvPicPr>
      <xdr:blipFill>
        <a:blip xmlns:r="http://schemas.openxmlformats.org/officeDocument/2006/relationships" r:embed="rId1" cstate="print"/>
        <a:stretch>
          <a:fillRect/>
        </a:stretch>
      </xdr:blipFill>
      <xdr:spPr>
        <a:xfrm>
          <a:off x="3029005" y="285750"/>
          <a:ext cx="6480000" cy="822954"/>
        </a:xfrm>
        <a:prstGeom prst="rect">
          <a:avLst/>
        </a:prstGeom>
        <a:noFill/>
      </xdr:spPr>
    </xdr:pic>
    <xdr:clientData fLocksWithSheet="0"/>
  </xdr:oneCellAnchor>
  <xdr:oneCellAnchor>
    <xdr:from>
      <xdr:col>2</xdr:col>
      <xdr:colOff>838198</xdr:colOff>
      <xdr:row>6</xdr:row>
      <xdr:rowOff>171450</xdr:rowOff>
    </xdr:from>
    <xdr:ext cx="5869832" cy="4680000"/>
    <xdr:pic>
      <xdr:nvPicPr>
        <xdr:cNvPr id="3" name="image2.png" title="Imagem">
          <a:extLst>
            <a:ext uri="{FF2B5EF4-FFF2-40B4-BE49-F238E27FC236}">
              <a16:creationId xmlns:a16="http://schemas.microsoft.com/office/drawing/2014/main" id="{3600FAD2-5FA1-4FC7-80A3-C21BF4256623}"/>
            </a:ext>
          </a:extLst>
        </xdr:cNvPr>
        <xdr:cNvPicPr preferRelativeResize="0">
          <a:picLocks noChangeAspect="1"/>
        </xdr:cNvPicPr>
      </xdr:nvPicPr>
      <xdr:blipFill rotWithShape="1">
        <a:blip xmlns:r="http://schemas.openxmlformats.org/officeDocument/2006/relationships" r:embed="rId2" cstate="print"/>
        <a:srcRect l="10339" t="4589" r="21142" b="9903"/>
        <a:stretch/>
      </xdr:blipFill>
      <xdr:spPr>
        <a:xfrm>
          <a:off x="1895473" y="1381125"/>
          <a:ext cx="5869832" cy="4680000"/>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4</xdr:col>
      <xdr:colOff>323850</xdr:colOff>
      <xdr:row>1</xdr:row>
      <xdr:rowOff>57150</xdr:rowOff>
    </xdr:from>
    <xdr:ext cx="6480000" cy="822954"/>
    <xdr:pic>
      <xdr:nvPicPr>
        <xdr:cNvPr id="2" name="image1.png">
          <a:extLst>
            <a:ext uri="{FF2B5EF4-FFF2-40B4-BE49-F238E27FC236}">
              <a16:creationId xmlns:a16="http://schemas.microsoft.com/office/drawing/2014/main" id="{DAF6DFD8-94EC-4914-B314-8350EB53B340}"/>
            </a:ext>
          </a:extLst>
        </xdr:cNvPr>
        <xdr:cNvPicPr preferRelativeResize="0">
          <a:picLocks noChangeAspect="1"/>
        </xdr:cNvPicPr>
      </xdr:nvPicPr>
      <xdr:blipFill>
        <a:blip xmlns:r="http://schemas.openxmlformats.org/officeDocument/2006/relationships" r:embed="rId1" cstate="print"/>
        <a:stretch>
          <a:fillRect/>
        </a:stretch>
      </xdr:blipFill>
      <xdr:spPr>
        <a:xfrm>
          <a:off x="3057525" y="285750"/>
          <a:ext cx="6480000" cy="822954"/>
        </a:xfrm>
        <a:prstGeom prst="rect">
          <a:avLst/>
        </a:prstGeom>
        <a:noFill/>
      </xdr:spPr>
    </xdr:pic>
    <xdr:clientData fLocksWithSheet="0"/>
  </xdr:oneCellAnchor>
  <xdr:oneCellAnchor>
    <xdr:from>
      <xdr:col>1</xdr:col>
      <xdr:colOff>323850</xdr:colOff>
      <xdr:row>6</xdr:row>
      <xdr:rowOff>142875</xdr:rowOff>
    </xdr:from>
    <xdr:ext cx="8277919" cy="4680000"/>
    <xdr:pic>
      <xdr:nvPicPr>
        <xdr:cNvPr id="3" name="image6.png" title="Imagem">
          <a:extLst>
            <a:ext uri="{FF2B5EF4-FFF2-40B4-BE49-F238E27FC236}">
              <a16:creationId xmlns:a16="http://schemas.microsoft.com/office/drawing/2014/main" id="{15EC3379-BD32-46A6-9648-7336338BAA06}"/>
            </a:ext>
          </a:extLst>
        </xdr:cNvPr>
        <xdr:cNvPicPr preferRelativeResize="0">
          <a:picLocks noChangeAspect="1"/>
        </xdr:cNvPicPr>
      </xdr:nvPicPr>
      <xdr:blipFill rotWithShape="1">
        <a:blip xmlns:r="http://schemas.openxmlformats.org/officeDocument/2006/relationships" r:embed="rId2" cstate="print"/>
        <a:srcRect l="8245" t="2416" r="10372" b="14010"/>
        <a:stretch/>
      </xdr:blipFill>
      <xdr:spPr>
        <a:xfrm>
          <a:off x="542925" y="1352550"/>
          <a:ext cx="8277919" cy="4680000"/>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4</xdr:col>
      <xdr:colOff>314325</xdr:colOff>
      <xdr:row>1</xdr:row>
      <xdr:rowOff>66675</xdr:rowOff>
    </xdr:from>
    <xdr:ext cx="6480000" cy="822954"/>
    <xdr:pic>
      <xdr:nvPicPr>
        <xdr:cNvPr id="2" name="image1.png">
          <a:extLst>
            <a:ext uri="{FF2B5EF4-FFF2-40B4-BE49-F238E27FC236}">
              <a16:creationId xmlns:a16="http://schemas.microsoft.com/office/drawing/2014/main" id="{D610B26D-3830-4FAF-8763-D3BCCFBA15A2}"/>
            </a:ext>
          </a:extLst>
        </xdr:cNvPr>
        <xdr:cNvPicPr preferRelativeResize="0">
          <a:picLocks noChangeAspect="1"/>
        </xdr:cNvPicPr>
      </xdr:nvPicPr>
      <xdr:blipFill>
        <a:blip xmlns:r="http://schemas.openxmlformats.org/officeDocument/2006/relationships" r:embed="rId1" cstate="print"/>
        <a:stretch>
          <a:fillRect/>
        </a:stretch>
      </xdr:blipFill>
      <xdr:spPr>
        <a:xfrm>
          <a:off x="3048000" y="295275"/>
          <a:ext cx="6480000" cy="822954"/>
        </a:xfrm>
        <a:prstGeom prst="rect">
          <a:avLst/>
        </a:prstGeom>
        <a:noFill/>
      </xdr:spPr>
    </xdr:pic>
    <xdr:clientData fLocksWithSheet="0"/>
  </xdr:oneCellAnchor>
  <xdr:oneCellAnchor>
    <xdr:from>
      <xdr:col>1</xdr:col>
      <xdr:colOff>581024</xdr:colOff>
      <xdr:row>6</xdr:row>
      <xdr:rowOff>66674</xdr:rowOff>
    </xdr:from>
    <xdr:ext cx="7273140" cy="4680000"/>
    <xdr:pic>
      <xdr:nvPicPr>
        <xdr:cNvPr id="3" name="image4.png" title="Imagem">
          <a:extLst>
            <a:ext uri="{FF2B5EF4-FFF2-40B4-BE49-F238E27FC236}">
              <a16:creationId xmlns:a16="http://schemas.microsoft.com/office/drawing/2014/main" id="{4AC4B4C6-712A-42BB-882F-B657012C393A}"/>
            </a:ext>
          </a:extLst>
        </xdr:cNvPr>
        <xdr:cNvPicPr preferRelativeResize="0">
          <a:picLocks noChangeAspect="1"/>
        </xdr:cNvPicPr>
      </xdr:nvPicPr>
      <xdr:blipFill rotWithShape="1">
        <a:blip xmlns:r="http://schemas.openxmlformats.org/officeDocument/2006/relationships" r:embed="rId2" cstate="print"/>
        <a:srcRect l="10898" r="8857" b="8454"/>
        <a:stretch/>
      </xdr:blipFill>
      <xdr:spPr>
        <a:xfrm>
          <a:off x="781049" y="1276349"/>
          <a:ext cx="7273140" cy="4680000"/>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4</xdr:col>
      <xdr:colOff>333375</xdr:colOff>
      <xdr:row>1</xdr:row>
      <xdr:rowOff>76200</xdr:rowOff>
    </xdr:from>
    <xdr:ext cx="6480000" cy="822954"/>
    <xdr:pic>
      <xdr:nvPicPr>
        <xdr:cNvPr id="2" name="image1.png">
          <a:extLst>
            <a:ext uri="{FF2B5EF4-FFF2-40B4-BE49-F238E27FC236}">
              <a16:creationId xmlns:a16="http://schemas.microsoft.com/office/drawing/2014/main" id="{9A620CB3-DA68-4F2E-975D-4A78839D583C}"/>
            </a:ext>
          </a:extLst>
        </xdr:cNvPr>
        <xdr:cNvPicPr preferRelativeResize="0">
          <a:picLocks noChangeAspect="1"/>
        </xdr:cNvPicPr>
      </xdr:nvPicPr>
      <xdr:blipFill>
        <a:blip xmlns:r="http://schemas.openxmlformats.org/officeDocument/2006/relationships" r:embed="rId1" cstate="print"/>
        <a:stretch>
          <a:fillRect/>
        </a:stretch>
      </xdr:blipFill>
      <xdr:spPr>
        <a:xfrm>
          <a:off x="3067050" y="304800"/>
          <a:ext cx="6480000" cy="822954"/>
        </a:xfrm>
        <a:prstGeom prst="rect">
          <a:avLst/>
        </a:prstGeom>
        <a:noFill/>
      </xdr:spPr>
    </xdr:pic>
    <xdr:clientData fLocksWithSheet="0"/>
  </xdr:oneCellAnchor>
  <xdr:oneCellAnchor>
    <xdr:from>
      <xdr:col>2</xdr:col>
      <xdr:colOff>495299</xdr:colOff>
      <xdr:row>6</xdr:row>
      <xdr:rowOff>66675</xdr:rowOff>
    </xdr:from>
    <xdr:ext cx="5991818" cy="4680000"/>
    <xdr:pic>
      <xdr:nvPicPr>
        <xdr:cNvPr id="3" name="image5.png" title="Imagem">
          <a:extLst>
            <a:ext uri="{FF2B5EF4-FFF2-40B4-BE49-F238E27FC236}">
              <a16:creationId xmlns:a16="http://schemas.microsoft.com/office/drawing/2014/main" id="{BE8E8E5A-4108-4C9B-A4D3-D632D3455121}"/>
            </a:ext>
          </a:extLst>
        </xdr:cNvPr>
        <xdr:cNvPicPr preferRelativeResize="0">
          <a:picLocks noChangeAspect="1"/>
        </xdr:cNvPicPr>
      </xdr:nvPicPr>
      <xdr:blipFill rotWithShape="1">
        <a:blip xmlns:r="http://schemas.openxmlformats.org/officeDocument/2006/relationships" r:embed="rId2" cstate="print"/>
        <a:srcRect l="10046" r="11592" b="4348"/>
        <a:stretch/>
      </xdr:blipFill>
      <xdr:spPr>
        <a:xfrm>
          <a:off x="1552574" y="1276350"/>
          <a:ext cx="5991818" cy="4680000"/>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ASTA%20TEMPORARIA/OSMARIO/2_Termo%20de%20Refer&#234;ncia/10%20PISO%20SEDURB/Or&#231;amento%20PISO%20SEDURB-REV0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ÇÕES"/>
      <sheetName val="CSINAPI"/>
      <sheetName val="ISINAPI"/>
      <sheetName val="CIOPES"/>
      <sheetName val="IIOPES"/>
      <sheetName val="CCESAN"/>
      <sheetName val="CSCORIO"/>
      <sheetName val="DADOS"/>
      <sheetName val="Auxiliar"/>
      <sheetName val="BDI"/>
      <sheetName val="ORCAMENTO"/>
      <sheetName val="LICITACAO"/>
      <sheetName val="ABC"/>
      <sheetName val="MEMÓRIA DE CÁLCULO"/>
      <sheetName val="COMPOSICAO"/>
      <sheetName val="MERCADO"/>
      <sheetName val="CRONOGRAMA"/>
    </sheetNames>
    <sheetDataSet>
      <sheetData sheetId="0"/>
      <sheetData sheetId="1"/>
      <sheetData sheetId="2"/>
      <sheetData sheetId="3"/>
      <sheetData sheetId="4"/>
      <sheetData sheetId="5"/>
      <sheetData sheetId="6"/>
      <sheetData sheetId="7">
        <row r="2">
          <cell r="A2" t="str">
            <v>I</v>
          </cell>
        </row>
        <row r="3">
          <cell r="A3" t="str">
            <v>C</v>
          </cell>
        </row>
        <row r="6">
          <cell r="A6" t="str">
            <v>CESAN</v>
          </cell>
        </row>
        <row r="7">
          <cell r="A7" t="str">
            <v>COMP</v>
          </cell>
        </row>
        <row r="8">
          <cell r="A8" t="str">
            <v>DER</v>
          </cell>
        </row>
        <row r="9">
          <cell r="A9" t="str">
            <v>IOPES</v>
          </cell>
        </row>
        <row r="10">
          <cell r="A10" t="str">
            <v>MERC</v>
          </cell>
        </row>
        <row r="11">
          <cell r="A11" t="str">
            <v>SCORIO</v>
          </cell>
        </row>
        <row r="12">
          <cell r="A12" t="str">
            <v>SICRO</v>
          </cell>
        </row>
        <row r="13">
          <cell r="A13" t="str">
            <v>SINAPI</v>
          </cell>
        </row>
      </sheetData>
      <sheetData sheetId="8"/>
      <sheetData sheetId="9">
        <row r="4">
          <cell r="A4" t="str">
            <v>OBRA:</v>
          </cell>
        </row>
      </sheetData>
      <sheetData sheetId="10">
        <row r="1">
          <cell r="B1" t="str">
            <v>PLANILHA ORÇAMENTÁRIA</v>
          </cell>
        </row>
      </sheetData>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B59EE-E7AF-4CC1-999D-1A320569227A}">
  <sheetPr>
    <tabColor theme="9"/>
    <pageSetUpPr fitToPage="1"/>
  </sheetPr>
  <dimension ref="A1:ALG45"/>
  <sheetViews>
    <sheetView topLeftCell="A10" workbookViewId="0">
      <selection activeCell="C20" sqref="C20"/>
    </sheetView>
  </sheetViews>
  <sheetFormatPr defaultRowHeight="12" x14ac:dyDescent="0.25"/>
  <cols>
    <col min="1" max="1" width="8.7109375" style="36" customWidth="1"/>
    <col min="2" max="2" width="11.42578125" style="36" bestFit="1" customWidth="1"/>
    <col min="3" max="3" width="40.7109375" style="36" customWidth="1"/>
    <col min="4" max="4" width="4.7109375" style="38" bestFit="1" customWidth="1"/>
    <col min="5" max="5" width="9.5703125" style="49" bestFit="1" customWidth="1"/>
    <col min="6" max="6" width="8.5703125" style="49" customWidth="1"/>
    <col min="7" max="7" width="8.5703125" style="49" bestFit="1" customWidth="1"/>
    <col min="8" max="8" width="10" style="36" bestFit="1" customWidth="1"/>
    <col min="9" max="9" width="16.28515625" style="36" bestFit="1" customWidth="1"/>
    <col min="10" max="10" width="10.5703125" style="36" bestFit="1" customWidth="1"/>
    <col min="11" max="11" width="9.5703125" style="36" bestFit="1" customWidth="1"/>
    <col min="12" max="16384" width="9.140625" style="39"/>
  </cols>
  <sheetData>
    <row r="1" spans="1:995" s="201" customFormat="1" ht="15" customHeight="1" x14ac:dyDescent="0.25">
      <c r="A1" s="336"/>
      <c r="B1" s="336"/>
      <c r="C1" s="338" t="str">
        <f>ORCAMENTO!$D$1</f>
        <v>GOVERNO DO ESTADO DO ESPÍRITO SANTO</v>
      </c>
      <c r="D1" s="338"/>
      <c r="E1" s="338"/>
      <c r="F1" s="338"/>
      <c r="G1" s="338"/>
      <c r="H1" s="338"/>
      <c r="I1" s="338"/>
    </row>
    <row r="2" spans="1:995" s="201" customFormat="1" ht="15" customHeight="1" x14ac:dyDescent="0.25">
      <c r="A2" s="336"/>
      <c r="B2" s="336"/>
      <c r="C2" s="339" t="str">
        <f>ORCAMENTO!$D$2</f>
        <v>Secretaria de Saneamento, Habitação e Desenvolvimento Urbano</v>
      </c>
      <c r="D2" s="339"/>
      <c r="E2" s="339"/>
      <c r="F2" s="339"/>
      <c r="G2" s="339"/>
      <c r="H2" s="339"/>
      <c r="I2" s="339"/>
    </row>
    <row r="3" spans="1:995" s="201" customFormat="1" ht="15" customHeight="1" x14ac:dyDescent="0.25">
      <c r="A3" s="336"/>
      <c r="B3" s="336"/>
      <c r="C3" s="339"/>
      <c r="D3" s="339"/>
      <c r="E3" s="339"/>
      <c r="F3" s="339"/>
      <c r="G3" s="339"/>
      <c r="H3" s="339"/>
      <c r="I3" s="339"/>
    </row>
    <row r="4" spans="1:995" s="201" customFormat="1" ht="15" customHeight="1" x14ac:dyDescent="0.25">
      <c r="A4" s="336"/>
      <c r="B4" s="336"/>
      <c r="C4" s="340" t="str">
        <f>ORCAMENTO!$D$4</f>
        <v>Obra de drenagem e urbanização do Canal Guaranhuns</v>
      </c>
      <c r="D4" s="340"/>
      <c r="E4" s="340"/>
      <c r="F4" s="340"/>
      <c r="G4" s="340"/>
      <c r="H4" s="340"/>
      <c r="I4" s="340"/>
    </row>
    <row r="5" spans="1:995" s="201" customFormat="1" ht="15" customHeight="1" x14ac:dyDescent="0.25">
      <c r="A5" s="336"/>
      <c r="B5" s="336"/>
      <c r="C5" s="340"/>
      <c r="D5" s="340"/>
      <c r="E5" s="340"/>
      <c r="F5" s="340"/>
      <c r="G5" s="340"/>
      <c r="H5" s="340"/>
      <c r="I5" s="340"/>
    </row>
    <row r="6" spans="1:995" s="206" customFormat="1" ht="15" customHeight="1" x14ac:dyDescent="0.25">
      <c r="A6" s="336"/>
      <c r="B6" s="336"/>
      <c r="C6" s="339"/>
      <c r="D6" s="339"/>
      <c r="E6" s="339"/>
      <c r="F6" s="339"/>
      <c r="G6" s="339"/>
      <c r="H6" s="339"/>
      <c r="I6" s="339"/>
      <c r="J6" s="202"/>
      <c r="K6" s="202"/>
      <c r="L6" s="202"/>
      <c r="M6" s="202"/>
      <c r="N6" s="202"/>
      <c r="O6" s="202"/>
      <c r="P6" s="203"/>
      <c r="Q6" s="204"/>
      <c r="R6" s="205"/>
      <c r="S6" s="205"/>
      <c r="T6" s="205"/>
      <c r="U6" s="205"/>
      <c r="V6" s="205"/>
      <c r="W6" s="205"/>
      <c r="X6" s="205"/>
      <c r="Y6" s="205"/>
      <c r="Z6" s="205"/>
      <c r="AA6" s="205"/>
      <c r="AB6" s="205"/>
      <c r="AC6" s="205"/>
      <c r="AD6" s="205"/>
      <c r="AE6" s="205"/>
      <c r="AF6" s="205"/>
      <c r="AG6" s="205"/>
      <c r="AH6" s="205"/>
      <c r="AI6" s="205"/>
      <c r="AJ6" s="205"/>
      <c r="AK6" s="205"/>
      <c r="AL6" s="205"/>
      <c r="AM6" s="205"/>
      <c r="AN6" s="205"/>
      <c r="AO6" s="205"/>
      <c r="AP6" s="205"/>
      <c r="AQ6" s="205"/>
      <c r="AR6" s="205"/>
      <c r="AS6" s="205"/>
      <c r="AT6" s="205"/>
      <c r="AU6" s="205"/>
      <c r="AV6" s="205"/>
      <c r="AW6" s="205"/>
      <c r="AX6" s="205"/>
      <c r="AY6" s="205"/>
      <c r="AZ6" s="205"/>
      <c r="BA6" s="205"/>
      <c r="BB6" s="205"/>
      <c r="BC6" s="205"/>
      <c r="BD6" s="205"/>
      <c r="BE6" s="205"/>
      <c r="BF6" s="205"/>
      <c r="BG6" s="205"/>
      <c r="BH6" s="205"/>
      <c r="BI6" s="205"/>
      <c r="BJ6" s="205"/>
      <c r="BK6" s="205"/>
      <c r="BL6" s="205"/>
      <c r="BM6" s="205"/>
      <c r="BN6" s="205"/>
      <c r="BO6" s="205"/>
      <c r="BP6" s="205"/>
      <c r="BQ6" s="205"/>
      <c r="BR6" s="205"/>
      <c r="BS6" s="205"/>
      <c r="BT6" s="205"/>
      <c r="BU6" s="205"/>
      <c r="BV6" s="205"/>
      <c r="BW6" s="205"/>
      <c r="BX6" s="205"/>
      <c r="BY6" s="205"/>
      <c r="BZ6" s="205"/>
      <c r="CA6" s="205"/>
      <c r="CB6" s="205"/>
      <c r="CC6" s="205"/>
      <c r="CD6" s="205"/>
      <c r="CE6" s="205"/>
      <c r="CF6" s="205"/>
      <c r="CG6" s="205"/>
      <c r="CH6" s="205"/>
      <c r="CI6" s="205"/>
      <c r="CJ6" s="205"/>
      <c r="CK6" s="205"/>
      <c r="CL6" s="205"/>
      <c r="CM6" s="205"/>
      <c r="CN6" s="205"/>
      <c r="CO6" s="205"/>
      <c r="CP6" s="205"/>
      <c r="CQ6" s="205"/>
      <c r="CR6" s="205"/>
      <c r="CS6" s="205"/>
      <c r="CT6" s="205"/>
      <c r="CU6" s="205"/>
      <c r="CV6" s="205"/>
      <c r="CW6" s="205"/>
      <c r="CX6" s="205"/>
      <c r="CY6" s="205"/>
      <c r="CZ6" s="205"/>
      <c r="DA6" s="205"/>
      <c r="DB6" s="205"/>
      <c r="DC6" s="205"/>
      <c r="DD6" s="205"/>
      <c r="DE6" s="205"/>
      <c r="DF6" s="205"/>
      <c r="DG6" s="205"/>
      <c r="DH6" s="205"/>
      <c r="DI6" s="205"/>
      <c r="DJ6" s="205"/>
      <c r="DK6" s="205"/>
      <c r="DL6" s="205"/>
      <c r="DM6" s="205"/>
      <c r="DN6" s="205"/>
      <c r="DO6" s="205"/>
      <c r="DP6" s="205"/>
      <c r="DQ6" s="205"/>
      <c r="DR6" s="205"/>
      <c r="DS6" s="205"/>
      <c r="DT6" s="205"/>
      <c r="DU6" s="205"/>
      <c r="DV6" s="205"/>
      <c r="DW6" s="205"/>
      <c r="DX6" s="205"/>
      <c r="DY6" s="205"/>
      <c r="DZ6" s="205"/>
      <c r="EA6" s="205"/>
      <c r="EB6" s="205"/>
      <c r="EC6" s="205"/>
      <c r="ED6" s="205"/>
      <c r="EE6" s="205"/>
      <c r="EF6" s="205"/>
      <c r="EG6" s="205"/>
      <c r="EH6" s="205"/>
      <c r="EI6" s="205"/>
      <c r="EJ6" s="205"/>
      <c r="EK6" s="205"/>
      <c r="EL6" s="205"/>
      <c r="EM6" s="205"/>
      <c r="EN6" s="205"/>
      <c r="EO6" s="205"/>
      <c r="EP6" s="205"/>
      <c r="EQ6" s="205"/>
      <c r="ER6" s="205"/>
      <c r="ES6" s="205"/>
      <c r="ET6" s="205"/>
      <c r="EU6" s="205"/>
      <c r="EV6" s="205"/>
      <c r="EW6" s="205"/>
      <c r="EX6" s="205"/>
      <c r="EY6" s="205"/>
      <c r="EZ6" s="205"/>
      <c r="FA6" s="205"/>
      <c r="FB6" s="205"/>
      <c r="FC6" s="205"/>
      <c r="FD6" s="205"/>
      <c r="FE6" s="205"/>
      <c r="FF6" s="205"/>
      <c r="FG6" s="205"/>
      <c r="FH6" s="205"/>
      <c r="FI6" s="205"/>
      <c r="FJ6" s="205"/>
      <c r="FK6" s="205"/>
      <c r="FL6" s="205"/>
      <c r="FM6" s="205"/>
      <c r="FN6" s="205"/>
      <c r="FO6" s="205"/>
      <c r="FP6" s="205"/>
      <c r="FQ6" s="205"/>
      <c r="FR6" s="205"/>
      <c r="FS6" s="205"/>
      <c r="FT6" s="205"/>
      <c r="FU6" s="205"/>
      <c r="FV6" s="205"/>
      <c r="FW6" s="205"/>
      <c r="FX6" s="205"/>
      <c r="FY6" s="205"/>
      <c r="FZ6" s="205"/>
      <c r="GA6" s="205"/>
      <c r="GB6" s="205"/>
      <c r="GC6" s="205"/>
      <c r="GD6" s="205"/>
      <c r="GE6" s="205"/>
      <c r="GF6" s="205"/>
      <c r="GG6" s="205"/>
      <c r="GH6" s="205"/>
      <c r="GI6" s="205"/>
      <c r="GJ6" s="205"/>
      <c r="GK6" s="205"/>
      <c r="GL6" s="205"/>
      <c r="GM6" s="205"/>
      <c r="GN6" s="205"/>
      <c r="GO6" s="205"/>
      <c r="GP6" s="205"/>
      <c r="GQ6" s="205"/>
      <c r="GR6" s="205"/>
      <c r="GS6" s="205"/>
      <c r="GT6" s="205"/>
      <c r="GU6" s="205"/>
      <c r="GV6" s="205"/>
      <c r="GW6" s="205"/>
      <c r="GX6" s="205"/>
      <c r="GY6" s="205"/>
      <c r="GZ6" s="205"/>
      <c r="HA6" s="205"/>
      <c r="HB6" s="205"/>
      <c r="HC6" s="205"/>
      <c r="HD6" s="205"/>
      <c r="HE6" s="205"/>
      <c r="HF6" s="205"/>
      <c r="HG6" s="205"/>
      <c r="HH6" s="205"/>
      <c r="HI6" s="205"/>
      <c r="HJ6" s="205"/>
      <c r="HK6" s="205"/>
      <c r="HL6" s="205"/>
      <c r="HM6" s="205"/>
      <c r="HN6" s="205"/>
      <c r="HO6" s="205"/>
      <c r="HP6" s="205"/>
      <c r="HQ6" s="205"/>
      <c r="HR6" s="205"/>
      <c r="HS6" s="205"/>
      <c r="HT6" s="205"/>
      <c r="HU6" s="205"/>
      <c r="HV6" s="205"/>
      <c r="HW6" s="205"/>
      <c r="HX6" s="205"/>
      <c r="HY6" s="205"/>
      <c r="HZ6" s="205"/>
      <c r="IA6" s="205"/>
      <c r="IB6" s="205"/>
      <c r="IC6" s="205"/>
      <c r="ID6" s="205"/>
      <c r="IE6" s="205"/>
      <c r="IF6" s="205"/>
      <c r="IG6" s="205"/>
      <c r="IH6" s="205"/>
      <c r="II6" s="205"/>
      <c r="IJ6" s="205"/>
      <c r="IK6" s="205"/>
      <c r="IL6" s="205"/>
      <c r="IM6" s="205"/>
      <c r="IN6" s="205"/>
      <c r="IO6" s="205"/>
      <c r="IP6" s="205"/>
      <c r="IQ6" s="205"/>
      <c r="IR6" s="205"/>
      <c r="IS6" s="205"/>
      <c r="IT6" s="205"/>
      <c r="IU6" s="205"/>
      <c r="IV6" s="205"/>
      <c r="IW6" s="205"/>
      <c r="IX6" s="205"/>
      <c r="IY6" s="205"/>
      <c r="IZ6" s="205"/>
      <c r="JA6" s="205"/>
      <c r="JB6" s="205"/>
      <c r="JC6" s="205"/>
      <c r="JD6" s="205"/>
      <c r="JE6" s="205"/>
      <c r="JF6" s="205"/>
      <c r="JG6" s="205"/>
      <c r="JH6" s="205"/>
      <c r="JI6" s="205"/>
      <c r="JJ6" s="205"/>
      <c r="JK6" s="205"/>
      <c r="JL6" s="205"/>
      <c r="JM6" s="205"/>
      <c r="JN6" s="205"/>
      <c r="JO6" s="205"/>
      <c r="JP6" s="205"/>
      <c r="JQ6" s="205"/>
      <c r="JR6" s="205"/>
      <c r="JS6" s="205"/>
      <c r="JT6" s="205"/>
      <c r="JU6" s="205"/>
      <c r="JV6" s="205"/>
      <c r="JW6" s="205"/>
      <c r="JX6" s="205"/>
      <c r="JY6" s="205"/>
      <c r="JZ6" s="205"/>
      <c r="KA6" s="205"/>
      <c r="KB6" s="205"/>
      <c r="KC6" s="205"/>
      <c r="KD6" s="205"/>
      <c r="KE6" s="205"/>
      <c r="KF6" s="205"/>
      <c r="KG6" s="205"/>
      <c r="KH6" s="205"/>
      <c r="KI6" s="205"/>
      <c r="KJ6" s="205"/>
      <c r="KK6" s="205"/>
      <c r="KL6" s="205"/>
      <c r="KM6" s="205"/>
      <c r="KN6" s="205"/>
      <c r="KO6" s="205"/>
      <c r="KP6" s="205"/>
      <c r="KQ6" s="205"/>
      <c r="KR6" s="205"/>
      <c r="KS6" s="205"/>
      <c r="KT6" s="205"/>
      <c r="KU6" s="205"/>
      <c r="KV6" s="205"/>
      <c r="KW6" s="205"/>
      <c r="KX6" s="205"/>
      <c r="KY6" s="205"/>
      <c r="KZ6" s="205"/>
      <c r="LA6" s="205"/>
      <c r="LB6" s="205"/>
      <c r="LC6" s="205"/>
      <c r="LD6" s="205"/>
      <c r="LE6" s="205"/>
      <c r="LF6" s="205"/>
      <c r="LG6" s="205"/>
      <c r="LH6" s="205"/>
      <c r="LI6" s="205"/>
      <c r="LJ6" s="205"/>
      <c r="LK6" s="205"/>
      <c r="LL6" s="205"/>
      <c r="LM6" s="205"/>
      <c r="LN6" s="205"/>
      <c r="LO6" s="205"/>
      <c r="LP6" s="205"/>
      <c r="LQ6" s="205"/>
      <c r="LR6" s="205"/>
      <c r="LS6" s="205"/>
      <c r="LT6" s="205"/>
      <c r="LU6" s="205"/>
      <c r="LV6" s="205"/>
      <c r="LW6" s="205"/>
      <c r="LX6" s="205"/>
      <c r="LY6" s="205"/>
      <c r="LZ6" s="205"/>
      <c r="MA6" s="205"/>
      <c r="MB6" s="205"/>
      <c r="MC6" s="205"/>
      <c r="MD6" s="205"/>
      <c r="ME6" s="205"/>
      <c r="MF6" s="205"/>
      <c r="MG6" s="205"/>
      <c r="MH6" s="205"/>
      <c r="MI6" s="205"/>
      <c r="MJ6" s="205"/>
      <c r="MK6" s="205"/>
      <c r="ML6" s="205"/>
      <c r="MM6" s="205"/>
      <c r="MN6" s="205"/>
      <c r="MO6" s="205"/>
      <c r="MP6" s="205"/>
      <c r="MQ6" s="205"/>
      <c r="MR6" s="205"/>
      <c r="MS6" s="205"/>
      <c r="MT6" s="205"/>
      <c r="MU6" s="205"/>
      <c r="MV6" s="205"/>
      <c r="MW6" s="205"/>
      <c r="MX6" s="205"/>
      <c r="MY6" s="205"/>
      <c r="MZ6" s="205"/>
      <c r="NA6" s="205"/>
      <c r="NB6" s="205"/>
      <c r="NC6" s="205"/>
      <c r="ND6" s="205"/>
      <c r="NE6" s="205"/>
      <c r="NF6" s="205"/>
      <c r="NG6" s="205"/>
      <c r="NH6" s="205"/>
      <c r="NI6" s="205"/>
      <c r="NJ6" s="205"/>
      <c r="NK6" s="205"/>
      <c r="NL6" s="205"/>
      <c r="NM6" s="205"/>
      <c r="NN6" s="205"/>
      <c r="NO6" s="205"/>
      <c r="NP6" s="205"/>
      <c r="NQ6" s="205"/>
      <c r="NR6" s="205"/>
      <c r="NS6" s="205"/>
      <c r="NT6" s="205"/>
      <c r="NU6" s="205"/>
      <c r="NV6" s="205"/>
      <c r="NW6" s="205"/>
      <c r="NX6" s="205"/>
      <c r="NY6" s="205"/>
      <c r="NZ6" s="205"/>
      <c r="OA6" s="205"/>
      <c r="OB6" s="205"/>
      <c r="OC6" s="205"/>
      <c r="OD6" s="205"/>
      <c r="OE6" s="205"/>
      <c r="OF6" s="205"/>
      <c r="OG6" s="205"/>
      <c r="OH6" s="205"/>
      <c r="OI6" s="205"/>
      <c r="OJ6" s="205"/>
      <c r="OK6" s="205"/>
      <c r="OL6" s="205"/>
      <c r="OM6" s="205"/>
      <c r="ON6" s="205"/>
      <c r="OO6" s="205"/>
      <c r="OP6" s="205"/>
      <c r="OQ6" s="205"/>
      <c r="OR6" s="205"/>
      <c r="OS6" s="205"/>
      <c r="OT6" s="205"/>
      <c r="OU6" s="205"/>
      <c r="OV6" s="205"/>
      <c r="OW6" s="205"/>
      <c r="OX6" s="205"/>
      <c r="OY6" s="205"/>
      <c r="OZ6" s="205"/>
      <c r="PA6" s="205"/>
      <c r="PB6" s="205"/>
      <c r="PC6" s="205"/>
      <c r="PD6" s="205"/>
      <c r="PE6" s="205"/>
      <c r="PF6" s="205"/>
      <c r="PG6" s="205"/>
      <c r="PH6" s="205"/>
      <c r="PI6" s="205"/>
      <c r="PJ6" s="205"/>
      <c r="PK6" s="205"/>
      <c r="PL6" s="205"/>
      <c r="PM6" s="205"/>
      <c r="PN6" s="205"/>
      <c r="PO6" s="205"/>
      <c r="PP6" s="205"/>
      <c r="PQ6" s="205"/>
      <c r="PR6" s="205"/>
      <c r="PS6" s="205"/>
      <c r="PT6" s="205"/>
      <c r="PU6" s="205"/>
      <c r="PV6" s="205"/>
      <c r="PW6" s="205"/>
      <c r="PX6" s="205"/>
      <c r="PY6" s="205"/>
      <c r="PZ6" s="205"/>
      <c r="QA6" s="205"/>
      <c r="QB6" s="205"/>
      <c r="QC6" s="205"/>
      <c r="QD6" s="205"/>
      <c r="QE6" s="205"/>
      <c r="QF6" s="205"/>
      <c r="QG6" s="205"/>
      <c r="QH6" s="205"/>
      <c r="QI6" s="205"/>
      <c r="QJ6" s="205"/>
      <c r="QK6" s="205"/>
      <c r="QL6" s="205"/>
      <c r="QM6" s="205"/>
      <c r="QN6" s="205"/>
      <c r="QO6" s="205"/>
      <c r="QP6" s="205"/>
      <c r="QQ6" s="205"/>
      <c r="QR6" s="205"/>
      <c r="QS6" s="205"/>
      <c r="QT6" s="205"/>
      <c r="QU6" s="205"/>
      <c r="QV6" s="205"/>
      <c r="QW6" s="205"/>
      <c r="QX6" s="205"/>
      <c r="QY6" s="205"/>
      <c r="QZ6" s="205"/>
      <c r="RA6" s="205"/>
      <c r="RB6" s="205"/>
      <c r="RC6" s="205"/>
      <c r="RD6" s="205"/>
      <c r="RE6" s="205"/>
      <c r="RF6" s="205"/>
      <c r="RG6" s="205"/>
      <c r="RH6" s="205"/>
      <c r="RI6" s="205"/>
      <c r="RJ6" s="205"/>
      <c r="RK6" s="205"/>
      <c r="RL6" s="205"/>
      <c r="RM6" s="205"/>
      <c r="RN6" s="205"/>
      <c r="RO6" s="205"/>
      <c r="RP6" s="205"/>
      <c r="RQ6" s="205"/>
      <c r="RR6" s="205"/>
      <c r="RS6" s="205"/>
      <c r="RT6" s="205"/>
      <c r="RU6" s="205"/>
      <c r="RV6" s="205"/>
      <c r="RW6" s="205"/>
      <c r="RX6" s="205"/>
      <c r="RY6" s="205"/>
      <c r="RZ6" s="205"/>
      <c r="SA6" s="205"/>
      <c r="SB6" s="205"/>
      <c r="SC6" s="205"/>
      <c r="SD6" s="205"/>
      <c r="SE6" s="205"/>
      <c r="SF6" s="205"/>
      <c r="SG6" s="205"/>
      <c r="SH6" s="205"/>
      <c r="SI6" s="205"/>
      <c r="SJ6" s="205"/>
      <c r="SK6" s="205"/>
      <c r="SL6" s="205"/>
      <c r="SM6" s="205"/>
      <c r="SN6" s="205"/>
      <c r="SO6" s="205"/>
      <c r="SP6" s="205"/>
      <c r="SQ6" s="205"/>
      <c r="SR6" s="205"/>
      <c r="SS6" s="205"/>
      <c r="ST6" s="205"/>
      <c r="SU6" s="205"/>
      <c r="SV6" s="205"/>
      <c r="SW6" s="205"/>
      <c r="SX6" s="205"/>
      <c r="SY6" s="205"/>
      <c r="SZ6" s="205"/>
      <c r="TA6" s="205"/>
      <c r="TB6" s="205"/>
      <c r="TC6" s="205"/>
      <c r="TD6" s="205"/>
      <c r="TE6" s="205"/>
      <c r="TF6" s="205"/>
      <c r="TG6" s="205"/>
      <c r="TH6" s="205"/>
      <c r="TI6" s="205"/>
      <c r="TJ6" s="205"/>
      <c r="TK6" s="205"/>
      <c r="TL6" s="205"/>
      <c r="TM6" s="205"/>
      <c r="TN6" s="205"/>
      <c r="TO6" s="205"/>
      <c r="TP6" s="205"/>
      <c r="TQ6" s="205"/>
      <c r="TR6" s="205"/>
      <c r="TS6" s="205"/>
      <c r="TT6" s="205"/>
      <c r="TU6" s="205"/>
      <c r="TV6" s="205"/>
      <c r="TW6" s="205"/>
      <c r="TX6" s="205"/>
      <c r="TY6" s="205"/>
      <c r="TZ6" s="205"/>
      <c r="UA6" s="205"/>
      <c r="UB6" s="205"/>
      <c r="UC6" s="205"/>
      <c r="UD6" s="205"/>
      <c r="UE6" s="205"/>
      <c r="UF6" s="205"/>
      <c r="UG6" s="205"/>
      <c r="UH6" s="205"/>
      <c r="UI6" s="205"/>
      <c r="UJ6" s="205"/>
      <c r="UK6" s="205"/>
      <c r="UL6" s="205"/>
      <c r="UM6" s="205"/>
      <c r="UN6" s="205"/>
      <c r="UO6" s="205"/>
      <c r="UP6" s="205"/>
      <c r="UQ6" s="205"/>
      <c r="UR6" s="205"/>
      <c r="US6" s="205"/>
      <c r="UT6" s="205"/>
      <c r="UU6" s="205"/>
      <c r="UV6" s="205"/>
      <c r="UW6" s="205"/>
      <c r="UX6" s="205"/>
      <c r="UY6" s="205"/>
      <c r="UZ6" s="205"/>
      <c r="VA6" s="205"/>
      <c r="VB6" s="205"/>
      <c r="VC6" s="205"/>
      <c r="VD6" s="205"/>
      <c r="VE6" s="205"/>
      <c r="VF6" s="205"/>
      <c r="VG6" s="205"/>
      <c r="VH6" s="205"/>
      <c r="VI6" s="205"/>
      <c r="VJ6" s="205"/>
      <c r="VK6" s="205"/>
      <c r="VL6" s="205"/>
      <c r="VM6" s="205"/>
      <c r="VN6" s="205"/>
      <c r="VO6" s="205"/>
      <c r="VP6" s="205"/>
      <c r="VQ6" s="205"/>
      <c r="VR6" s="205"/>
      <c r="VS6" s="205"/>
      <c r="VT6" s="205"/>
      <c r="VU6" s="205"/>
      <c r="VV6" s="205"/>
      <c r="VW6" s="205"/>
      <c r="VX6" s="205"/>
      <c r="VY6" s="205"/>
      <c r="VZ6" s="205"/>
      <c r="WA6" s="205"/>
      <c r="WB6" s="205"/>
      <c r="WC6" s="205"/>
      <c r="WD6" s="205"/>
      <c r="WE6" s="205"/>
      <c r="WF6" s="205"/>
      <c r="WG6" s="205"/>
      <c r="WH6" s="205"/>
      <c r="WI6" s="205"/>
      <c r="WJ6" s="205"/>
      <c r="WK6" s="205"/>
      <c r="WL6" s="205"/>
      <c r="WM6" s="205"/>
      <c r="WN6" s="205"/>
      <c r="WO6" s="205"/>
      <c r="WP6" s="205"/>
      <c r="WQ6" s="205"/>
      <c r="WR6" s="205"/>
      <c r="WS6" s="205"/>
      <c r="WT6" s="205"/>
      <c r="WU6" s="205"/>
      <c r="WV6" s="205"/>
      <c r="WW6" s="205"/>
      <c r="WX6" s="205"/>
      <c r="WY6" s="205"/>
      <c r="WZ6" s="205"/>
      <c r="XA6" s="205"/>
      <c r="XB6" s="205"/>
      <c r="XC6" s="205"/>
      <c r="XD6" s="205"/>
      <c r="XE6" s="205"/>
      <c r="XF6" s="205"/>
      <c r="XG6" s="205"/>
      <c r="XH6" s="205"/>
      <c r="XI6" s="205"/>
      <c r="XJ6" s="205"/>
      <c r="XK6" s="205"/>
      <c r="XL6" s="205"/>
      <c r="XM6" s="205"/>
      <c r="XN6" s="205"/>
      <c r="XO6" s="205"/>
      <c r="XP6" s="205"/>
      <c r="XQ6" s="205"/>
      <c r="XR6" s="205"/>
      <c r="XS6" s="205"/>
      <c r="XT6" s="205"/>
      <c r="XU6" s="205"/>
      <c r="XV6" s="205"/>
      <c r="XW6" s="205"/>
      <c r="XX6" s="205"/>
      <c r="XY6" s="205"/>
      <c r="XZ6" s="205"/>
      <c r="YA6" s="205"/>
      <c r="YB6" s="205"/>
      <c r="YC6" s="205"/>
      <c r="YD6" s="205"/>
      <c r="YE6" s="205"/>
      <c r="YF6" s="205"/>
      <c r="YG6" s="205"/>
      <c r="YH6" s="205"/>
      <c r="YI6" s="205"/>
      <c r="YJ6" s="205"/>
      <c r="YK6" s="205"/>
      <c r="YL6" s="205"/>
      <c r="YM6" s="205"/>
      <c r="YN6" s="205"/>
      <c r="YO6" s="205"/>
      <c r="YP6" s="205"/>
      <c r="YQ6" s="205"/>
      <c r="YR6" s="205"/>
      <c r="YS6" s="205"/>
      <c r="YT6" s="205"/>
      <c r="YU6" s="205"/>
      <c r="YV6" s="205"/>
      <c r="YW6" s="205"/>
      <c r="YX6" s="205"/>
      <c r="YY6" s="205"/>
      <c r="YZ6" s="205"/>
      <c r="ZA6" s="205"/>
      <c r="ZB6" s="205"/>
      <c r="ZC6" s="205"/>
      <c r="ZD6" s="205"/>
      <c r="ZE6" s="205"/>
      <c r="ZF6" s="205"/>
      <c r="ZG6" s="205"/>
      <c r="ZH6" s="205"/>
      <c r="ZI6" s="205"/>
      <c r="ZJ6" s="205"/>
      <c r="ZK6" s="205"/>
      <c r="ZL6" s="205"/>
      <c r="ZM6" s="205"/>
      <c r="ZN6" s="205"/>
      <c r="ZO6" s="205"/>
      <c r="ZP6" s="205"/>
      <c r="ZQ6" s="205"/>
      <c r="ZR6" s="205"/>
      <c r="ZS6" s="205"/>
      <c r="ZT6" s="205"/>
      <c r="ZU6" s="205"/>
      <c r="ZV6" s="205"/>
      <c r="ZW6" s="205"/>
      <c r="ZX6" s="205"/>
      <c r="ZY6" s="205"/>
      <c r="ZZ6" s="205"/>
      <c r="AAA6" s="205"/>
      <c r="AAB6" s="205"/>
      <c r="AAC6" s="205"/>
      <c r="AAD6" s="205"/>
      <c r="AAE6" s="205"/>
      <c r="AAF6" s="205"/>
      <c r="AAG6" s="205"/>
      <c r="AAH6" s="205"/>
      <c r="AAI6" s="205"/>
      <c r="AAJ6" s="205"/>
      <c r="AAK6" s="205"/>
      <c r="AAL6" s="205"/>
      <c r="AAM6" s="205"/>
      <c r="AAN6" s="205"/>
      <c r="AAO6" s="205"/>
      <c r="AAP6" s="205"/>
      <c r="AAQ6" s="205"/>
      <c r="AAR6" s="205"/>
      <c r="AAS6" s="205"/>
      <c r="AAT6" s="205"/>
      <c r="AAU6" s="205"/>
      <c r="AAV6" s="205"/>
      <c r="AAW6" s="205"/>
      <c r="AAX6" s="205"/>
      <c r="AAY6" s="205"/>
      <c r="AAZ6" s="205"/>
      <c r="ABA6" s="205"/>
      <c r="ABB6" s="205"/>
      <c r="ABC6" s="205"/>
      <c r="ABD6" s="205"/>
      <c r="ABE6" s="205"/>
      <c r="ABF6" s="205"/>
      <c r="ABG6" s="205"/>
      <c r="ABH6" s="205"/>
      <c r="ABI6" s="205"/>
      <c r="ABJ6" s="205"/>
      <c r="ABK6" s="205"/>
      <c r="ABL6" s="205"/>
      <c r="ABM6" s="205"/>
      <c r="ABN6" s="205"/>
      <c r="ABO6" s="205"/>
      <c r="ABP6" s="205"/>
      <c r="ABQ6" s="205"/>
      <c r="ABR6" s="205"/>
      <c r="ABS6" s="205"/>
      <c r="ABT6" s="205"/>
      <c r="ABU6" s="205"/>
      <c r="ABV6" s="205"/>
      <c r="ABW6" s="205"/>
      <c r="ABX6" s="205"/>
      <c r="ABY6" s="205"/>
      <c r="ABZ6" s="205"/>
      <c r="ACA6" s="205"/>
      <c r="ACB6" s="205"/>
      <c r="ACC6" s="205"/>
      <c r="ACD6" s="205"/>
      <c r="ACE6" s="205"/>
      <c r="ACF6" s="205"/>
      <c r="ACG6" s="205"/>
      <c r="ACH6" s="205"/>
      <c r="ACI6" s="205"/>
      <c r="ACJ6" s="205"/>
      <c r="ACK6" s="205"/>
      <c r="ACL6" s="205"/>
      <c r="ACM6" s="205"/>
      <c r="ACN6" s="205"/>
      <c r="ACO6" s="205"/>
      <c r="ACP6" s="205"/>
      <c r="ACQ6" s="205"/>
      <c r="ACR6" s="205"/>
      <c r="ACS6" s="205"/>
      <c r="ACT6" s="205"/>
      <c r="ACU6" s="205"/>
      <c r="ACV6" s="205"/>
      <c r="ACW6" s="205"/>
      <c r="ACX6" s="205"/>
      <c r="ACY6" s="205"/>
      <c r="ACZ6" s="205"/>
      <c r="ADA6" s="205"/>
      <c r="ADB6" s="205"/>
      <c r="ADC6" s="205"/>
      <c r="ADD6" s="205"/>
      <c r="ADE6" s="205"/>
      <c r="ADF6" s="205"/>
      <c r="ADG6" s="205"/>
      <c r="ADH6" s="205"/>
      <c r="ADI6" s="205"/>
      <c r="ADJ6" s="205"/>
      <c r="ADK6" s="205"/>
      <c r="ADL6" s="205"/>
      <c r="ADM6" s="205"/>
      <c r="ADN6" s="205"/>
      <c r="ADO6" s="205"/>
      <c r="ADP6" s="205"/>
      <c r="ADQ6" s="205"/>
      <c r="ADR6" s="205"/>
      <c r="ADS6" s="205"/>
      <c r="ADT6" s="205"/>
      <c r="ADU6" s="205"/>
      <c r="ADV6" s="205"/>
      <c r="ADW6" s="205"/>
      <c r="ADX6" s="205"/>
      <c r="ADY6" s="205"/>
      <c r="ADZ6" s="205"/>
      <c r="AEA6" s="205"/>
      <c r="AEB6" s="205"/>
      <c r="AEC6" s="205"/>
      <c r="AED6" s="205"/>
      <c r="AEE6" s="205"/>
      <c r="AEF6" s="205"/>
      <c r="AEG6" s="205"/>
      <c r="AEH6" s="205"/>
      <c r="AEI6" s="205"/>
      <c r="AEJ6" s="205"/>
      <c r="AEK6" s="205"/>
      <c r="AEL6" s="205"/>
      <c r="AEM6" s="205"/>
      <c r="AEN6" s="205"/>
      <c r="AEO6" s="205"/>
      <c r="AEP6" s="205"/>
      <c r="AEQ6" s="205"/>
      <c r="AER6" s="205"/>
      <c r="AES6" s="205"/>
      <c r="AET6" s="205"/>
      <c r="AEU6" s="205"/>
      <c r="AEV6" s="205"/>
      <c r="AEW6" s="205"/>
      <c r="AEX6" s="205"/>
      <c r="AEY6" s="205"/>
      <c r="AEZ6" s="205"/>
      <c r="AFA6" s="205"/>
      <c r="AFB6" s="205"/>
      <c r="AFC6" s="205"/>
      <c r="AFD6" s="205"/>
      <c r="AFE6" s="205"/>
      <c r="AFF6" s="205"/>
      <c r="AFG6" s="205"/>
      <c r="AFH6" s="205"/>
      <c r="AFI6" s="205"/>
      <c r="AFJ6" s="205"/>
      <c r="AFK6" s="205"/>
      <c r="AFL6" s="205"/>
      <c r="AFM6" s="205"/>
      <c r="AFN6" s="205"/>
      <c r="AFO6" s="205"/>
      <c r="AFP6" s="205"/>
      <c r="AFQ6" s="205"/>
      <c r="AFR6" s="205"/>
      <c r="AFS6" s="205"/>
      <c r="AFT6" s="205"/>
      <c r="AFU6" s="205"/>
      <c r="AFV6" s="205"/>
      <c r="AFW6" s="205"/>
      <c r="AFX6" s="205"/>
      <c r="AFY6" s="205"/>
      <c r="AFZ6" s="205"/>
      <c r="AGA6" s="205"/>
      <c r="AGB6" s="205"/>
      <c r="AGC6" s="205"/>
      <c r="AGD6" s="205"/>
      <c r="AGE6" s="205"/>
      <c r="AGF6" s="205"/>
      <c r="AGG6" s="205"/>
      <c r="AGH6" s="205"/>
      <c r="AGI6" s="205"/>
      <c r="AGJ6" s="205"/>
      <c r="AGK6" s="205"/>
      <c r="AGL6" s="205"/>
      <c r="AGM6" s="205"/>
      <c r="AGN6" s="205"/>
      <c r="AGO6" s="205"/>
      <c r="AGP6" s="205"/>
      <c r="AGQ6" s="205"/>
      <c r="AGR6" s="205"/>
      <c r="AGS6" s="205"/>
      <c r="AGT6" s="205"/>
      <c r="AGU6" s="205"/>
      <c r="AGV6" s="205"/>
      <c r="AGW6" s="205"/>
      <c r="AGX6" s="205"/>
      <c r="AGY6" s="205"/>
      <c r="AGZ6" s="205"/>
      <c r="AHA6" s="205"/>
      <c r="AHB6" s="205"/>
      <c r="AHC6" s="205"/>
      <c r="AHD6" s="205"/>
      <c r="AHE6" s="205"/>
      <c r="AHF6" s="205"/>
      <c r="AHG6" s="205"/>
      <c r="AHH6" s="205"/>
      <c r="AHI6" s="205"/>
      <c r="AHJ6" s="205"/>
      <c r="AHK6" s="205"/>
      <c r="AHL6" s="205"/>
      <c r="AHM6" s="205"/>
      <c r="AHN6" s="205"/>
      <c r="AHO6" s="205"/>
      <c r="AHP6" s="205"/>
      <c r="AHQ6" s="205"/>
      <c r="AHR6" s="205"/>
      <c r="AHS6" s="205"/>
      <c r="AHT6" s="205"/>
      <c r="AHU6" s="205"/>
      <c r="AHV6" s="205"/>
      <c r="AHW6" s="205"/>
      <c r="AHX6" s="205"/>
      <c r="AHY6" s="205"/>
      <c r="AHZ6" s="205"/>
      <c r="AIA6" s="205"/>
      <c r="AIB6" s="205"/>
      <c r="AIC6" s="205"/>
      <c r="AID6" s="205"/>
      <c r="AIE6" s="205"/>
      <c r="AIF6" s="205"/>
      <c r="AIG6" s="205"/>
      <c r="AIH6" s="205"/>
      <c r="AII6" s="205"/>
      <c r="AIJ6" s="205"/>
      <c r="AIK6" s="205"/>
      <c r="AIL6" s="205"/>
      <c r="AIM6" s="205"/>
      <c r="AIN6" s="205"/>
      <c r="AIO6" s="205"/>
      <c r="AIP6" s="205"/>
      <c r="AIQ6" s="205"/>
      <c r="AIR6" s="205"/>
      <c r="AIS6" s="205"/>
      <c r="AIT6" s="205"/>
      <c r="AIU6" s="205"/>
      <c r="AIV6" s="205"/>
      <c r="AIW6" s="205"/>
      <c r="AIX6" s="205"/>
      <c r="AIY6" s="205"/>
      <c r="AIZ6" s="205"/>
      <c r="AJA6" s="205"/>
      <c r="AJB6" s="205"/>
      <c r="AJC6" s="205"/>
      <c r="AJD6" s="205"/>
      <c r="AJE6" s="205"/>
      <c r="AJF6" s="205"/>
      <c r="AJG6" s="205"/>
      <c r="AJH6" s="205"/>
      <c r="AJI6" s="205"/>
      <c r="AJJ6" s="205"/>
      <c r="AJK6" s="205"/>
      <c r="AJL6" s="205"/>
      <c r="AJM6" s="205"/>
      <c r="AJN6" s="205"/>
      <c r="AJO6" s="205"/>
      <c r="AJP6" s="205"/>
      <c r="AJQ6" s="205"/>
      <c r="AJR6" s="205"/>
      <c r="AJS6" s="205"/>
      <c r="AJT6" s="205"/>
      <c r="AJU6" s="205"/>
      <c r="AJV6" s="205"/>
      <c r="AJW6" s="205"/>
      <c r="AJX6" s="205"/>
      <c r="AJY6" s="205"/>
      <c r="AJZ6" s="205"/>
      <c r="AKA6" s="205"/>
      <c r="AKB6" s="205"/>
      <c r="AKC6" s="205"/>
      <c r="AKD6" s="205"/>
      <c r="AKE6" s="205"/>
      <c r="AKF6" s="205"/>
      <c r="AKG6" s="205"/>
      <c r="AKH6" s="205"/>
      <c r="AKI6" s="205"/>
      <c r="AKJ6" s="205"/>
      <c r="AKK6" s="205"/>
      <c r="AKL6" s="205"/>
      <c r="AKM6" s="205"/>
      <c r="AKN6" s="205"/>
      <c r="AKO6" s="205"/>
      <c r="AKP6" s="205"/>
      <c r="AKQ6" s="205"/>
      <c r="AKR6" s="205"/>
      <c r="AKS6" s="205"/>
      <c r="AKT6" s="205"/>
      <c r="AKU6" s="205"/>
      <c r="AKV6" s="205"/>
      <c r="AKW6" s="205"/>
      <c r="AKX6" s="205"/>
      <c r="AKY6" s="205"/>
      <c r="AKZ6" s="205"/>
      <c r="ALA6" s="205"/>
      <c r="ALB6" s="205"/>
      <c r="ALC6" s="205"/>
      <c r="ALD6" s="205"/>
      <c r="ALE6" s="205"/>
      <c r="ALF6" s="205"/>
      <c r="ALG6" s="205"/>
    </row>
    <row r="7" spans="1:995" s="206" customFormat="1" ht="15" customHeight="1" x14ac:dyDescent="0.25">
      <c r="A7" s="336"/>
      <c r="B7" s="336"/>
      <c r="C7" s="341" t="s">
        <v>18698</v>
      </c>
      <c r="D7" s="341"/>
      <c r="E7" s="341"/>
      <c r="F7" s="341"/>
      <c r="G7" s="341"/>
      <c r="H7" s="341"/>
      <c r="I7" s="341"/>
      <c r="J7" s="202"/>
      <c r="K7" s="202"/>
      <c r="L7" s="202"/>
      <c r="M7" s="202"/>
      <c r="N7" s="202"/>
      <c r="O7" s="202"/>
      <c r="P7" s="203"/>
      <c r="Q7" s="204"/>
      <c r="R7" s="205"/>
      <c r="S7" s="205"/>
      <c r="T7" s="205"/>
      <c r="U7" s="205"/>
      <c r="V7" s="205"/>
      <c r="W7" s="205"/>
      <c r="X7" s="205"/>
      <c r="Y7" s="205"/>
      <c r="Z7" s="205"/>
      <c r="AA7" s="205"/>
      <c r="AB7" s="205"/>
      <c r="AC7" s="205"/>
      <c r="AD7" s="205"/>
      <c r="AE7" s="205"/>
      <c r="AF7" s="205"/>
      <c r="AG7" s="205"/>
      <c r="AH7" s="205"/>
      <c r="AI7" s="205"/>
      <c r="AJ7" s="205"/>
      <c r="AK7" s="205"/>
      <c r="AL7" s="205"/>
      <c r="AM7" s="205"/>
      <c r="AN7" s="205"/>
      <c r="AO7" s="205"/>
      <c r="AP7" s="205"/>
      <c r="AQ7" s="205"/>
      <c r="AR7" s="205"/>
      <c r="AS7" s="205"/>
      <c r="AT7" s="205"/>
      <c r="AU7" s="205"/>
      <c r="AV7" s="205"/>
      <c r="AW7" s="205"/>
      <c r="AX7" s="205"/>
      <c r="AY7" s="205"/>
      <c r="AZ7" s="205"/>
      <c r="BA7" s="205"/>
      <c r="BB7" s="205"/>
      <c r="BC7" s="205"/>
      <c r="BD7" s="205"/>
      <c r="BE7" s="205"/>
      <c r="BF7" s="205"/>
      <c r="BG7" s="205"/>
      <c r="BH7" s="205"/>
      <c r="BI7" s="205"/>
      <c r="BJ7" s="205"/>
      <c r="BK7" s="205"/>
      <c r="BL7" s="205"/>
      <c r="BM7" s="205"/>
      <c r="BN7" s="205"/>
      <c r="BO7" s="205"/>
      <c r="BP7" s="205"/>
      <c r="BQ7" s="205"/>
      <c r="BR7" s="205"/>
      <c r="BS7" s="205"/>
      <c r="BT7" s="205"/>
      <c r="BU7" s="205"/>
      <c r="BV7" s="205"/>
      <c r="BW7" s="205"/>
      <c r="BX7" s="205"/>
      <c r="BY7" s="205"/>
      <c r="BZ7" s="205"/>
      <c r="CA7" s="205"/>
      <c r="CB7" s="205"/>
      <c r="CC7" s="205"/>
      <c r="CD7" s="205"/>
      <c r="CE7" s="205"/>
      <c r="CF7" s="205"/>
      <c r="CG7" s="205"/>
      <c r="CH7" s="205"/>
      <c r="CI7" s="205"/>
      <c r="CJ7" s="205"/>
      <c r="CK7" s="205"/>
      <c r="CL7" s="205"/>
      <c r="CM7" s="205"/>
      <c r="CN7" s="205"/>
      <c r="CO7" s="205"/>
      <c r="CP7" s="205"/>
      <c r="CQ7" s="205"/>
      <c r="CR7" s="205"/>
      <c r="CS7" s="205"/>
      <c r="CT7" s="205"/>
      <c r="CU7" s="205"/>
      <c r="CV7" s="205"/>
      <c r="CW7" s="205"/>
      <c r="CX7" s="205"/>
      <c r="CY7" s="205"/>
      <c r="CZ7" s="205"/>
      <c r="DA7" s="205"/>
      <c r="DB7" s="205"/>
      <c r="DC7" s="205"/>
      <c r="DD7" s="205"/>
      <c r="DE7" s="205"/>
      <c r="DF7" s="205"/>
      <c r="DG7" s="205"/>
      <c r="DH7" s="205"/>
      <c r="DI7" s="205"/>
      <c r="DJ7" s="205"/>
      <c r="DK7" s="205"/>
      <c r="DL7" s="205"/>
      <c r="DM7" s="205"/>
      <c r="DN7" s="205"/>
      <c r="DO7" s="205"/>
      <c r="DP7" s="205"/>
      <c r="DQ7" s="205"/>
      <c r="DR7" s="205"/>
      <c r="DS7" s="205"/>
      <c r="DT7" s="205"/>
      <c r="DU7" s="205"/>
      <c r="DV7" s="205"/>
      <c r="DW7" s="205"/>
      <c r="DX7" s="205"/>
      <c r="DY7" s="205"/>
      <c r="DZ7" s="205"/>
      <c r="EA7" s="205"/>
      <c r="EB7" s="205"/>
      <c r="EC7" s="205"/>
      <c r="ED7" s="205"/>
      <c r="EE7" s="205"/>
      <c r="EF7" s="205"/>
      <c r="EG7" s="205"/>
      <c r="EH7" s="205"/>
      <c r="EI7" s="205"/>
      <c r="EJ7" s="205"/>
      <c r="EK7" s="205"/>
      <c r="EL7" s="205"/>
      <c r="EM7" s="205"/>
      <c r="EN7" s="205"/>
      <c r="EO7" s="205"/>
      <c r="EP7" s="205"/>
      <c r="EQ7" s="205"/>
      <c r="ER7" s="205"/>
      <c r="ES7" s="205"/>
      <c r="ET7" s="205"/>
      <c r="EU7" s="205"/>
      <c r="EV7" s="205"/>
      <c r="EW7" s="205"/>
      <c r="EX7" s="205"/>
      <c r="EY7" s="205"/>
      <c r="EZ7" s="205"/>
      <c r="FA7" s="205"/>
      <c r="FB7" s="205"/>
      <c r="FC7" s="205"/>
      <c r="FD7" s="205"/>
      <c r="FE7" s="205"/>
      <c r="FF7" s="205"/>
      <c r="FG7" s="205"/>
      <c r="FH7" s="205"/>
      <c r="FI7" s="205"/>
      <c r="FJ7" s="205"/>
      <c r="FK7" s="205"/>
      <c r="FL7" s="205"/>
      <c r="FM7" s="205"/>
      <c r="FN7" s="205"/>
      <c r="FO7" s="205"/>
      <c r="FP7" s="205"/>
      <c r="FQ7" s="205"/>
      <c r="FR7" s="205"/>
      <c r="FS7" s="205"/>
      <c r="FT7" s="205"/>
      <c r="FU7" s="205"/>
      <c r="FV7" s="205"/>
      <c r="FW7" s="205"/>
      <c r="FX7" s="205"/>
      <c r="FY7" s="205"/>
      <c r="FZ7" s="205"/>
      <c r="GA7" s="205"/>
      <c r="GB7" s="205"/>
      <c r="GC7" s="205"/>
      <c r="GD7" s="205"/>
      <c r="GE7" s="205"/>
      <c r="GF7" s="205"/>
      <c r="GG7" s="205"/>
      <c r="GH7" s="205"/>
      <c r="GI7" s="205"/>
      <c r="GJ7" s="205"/>
      <c r="GK7" s="205"/>
      <c r="GL7" s="205"/>
      <c r="GM7" s="205"/>
      <c r="GN7" s="205"/>
      <c r="GO7" s="205"/>
      <c r="GP7" s="205"/>
      <c r="GQ7" s="205"/>
      <c r="GR7" s="205"/>
      <c r="GS7" s="205"/>
      <c r="GT7" s="205"/>
      <c r="GU7" s="205"/>
      <c r="GV7" s="205"/>
      <c r="GW7" s="205"/>
      <c r="GX7" s="205"/>
      <c r="GY7" s="205"/>
      <c r="GZ7" s="205"/>
      <c r="HA7" s="205"/>
      <c r="HB7" s="205"/>
      <c r="HC7" s="205"/>
      <c r="HD7" s="205"/>
      <c r="HE7" s="205"/>
      <c r="HF7" s="205"/>
      <c r="HG7" s="205"/>
      <c r="HH7" s="205"/>
      <c r="HI7" s="205"/>
      <c r="HJ7" s="205"/>
      <c r="HK7" s="205"/>
      <c r="HL7" s="205"/>
      <c r="HM7" s="205"/>
      <c r="HN7" s="205"/>
      <c r="HO7" s="205"/>
      <c r="HP7" s="205"/>
      <c r="HQ7" s="205"/>
      <c r="HR7" s="205"/>
      <c r="HS7" s="205"/>
      <c r="HT7" s="205"/>
      <c r="HU7" s="205"/>
      <c r="HV7" s="205"/>
      <c r="HW7" s="205"/>
      <c r="HX7" s="205"/>
      <c r="HY7" s="205"/>
      <c r="HZ7" s="205"/>
      <c r="IA7" s="205"/>
      <c r="IB7" s="205"/>
      <c r="IC7" s="205"/>
      <c r="ID7" s="205"/>
      <c r="IE7" s="205"/>
      <c r="IF7" s="205"/>
      <c r="IG7" s="205"/>
      <c r="IH7" s="205"/>
      <c r="II7" s="205"/>
      <c r="IJ7" s="205"/>
      <c r="IK7" s="205"/>
      <c r="IL7" s="205"/>
      <c r="IM7" s="205"/>
      <c r="IN7" s="205"/>
      <c r="IO7" s="205"/>
      <c r="IP7" s="205"/>
      <c r="IQ7" s="205"/>
      <c r="IR7" s="205"/>
      <c r="IS7" s="205"/>
      <c r="IT7" s="205"/>
      <c r="IU7" s="205"/>
      <c r="IV7" s="205"/>
      <c r="IW7" s="205"/>
      <c r="IX7" s="205"/>
      <c r="IY7" s="205"/>
      <c r="IZ7" s="205"/>
      <c r="JA7" s="205"/>
      <c r="JB7" s="205"/>
      <c r="JC7" s="205"/>
      <c r="JD7" s="205"/>
      <c r="JE7" s="205"/>
      <c r="JF7" s="205"/>
      <c r="JG7" s="205"/>
      <c r="JH7" s="205"/>
      <c r="JI7" s="205"/>
      <c r="JJ7" s="205"/>
      <c r="JK7" s="205"/>
      <c r="JL7" s="205"/>
      <c r="JM7" s="205"/>
      <c r="JN7" s="205"/>
      <c r="JO7" s="205"/>
      <c r="JP7" s="205"/>
      <c r="JQ7" s="205"/>
      <c r="JR7" s="205"/>
      <c r="JS7" s="205"/>
      <c r="JT7" s="205"/>
      <c r="JU7" s="205"/>
      <c r="JV7" s="205"/>
      <c r="JW7" s="205"/>
      <c r="JX7" s="205"/>
      <c r="JY7" s="205"/>
      <c r="JZ7" s="205"/>
      <c r="KA7" s="205"/>
      <c r="KB7" s="205"/>
      <c r="KC7" s="205"/>
      <c r="KD7" s="205"/>
      <c r="KE7" s="205"/>
      <c r="KF7" s="205"/>
      <c r="KG7" s="205"/>
      <c r="KH7" s="205"/>
      <c r="KI7" s="205"/>
      <c r="KJ7" s="205"/>
      <c r="KK7" s="205"/>
      <c r="KL7" s="205"/>
      <c r="KM7" s="205"/>
      <c r="KN7" s="205"/>
      <c r="KO7" s="205"/>
      <c r="KP7" s="205"/>
      <c r="KQ7" s="205"/>
      <c r="KR7" s="205"/>
      <c r="KS7" s="205"/>
      <c r="KT7" s="205"/>
      <c r="KU7" s="205"/>
      <c r="KV7" s="205"/>
      <c r="KW7" s="205"/>
      <c r="KX7" s="205"/>
      <c r="KY7" s="205"/>
      <c r="KZ7" s="205"/>
      <c r="LA7" s="205"/>
      <c r="LB7" s="205"/>
      <c r="LC7" s="205"/>
      <c r="LD7" s="205"/>
      <c r="LE7" s="205"/>
      <c r="LF7" s="205"/>
      <c r="LG7" s="205"/>
      <c r="LH7" s="205"/>
      <c r="LI7" s="205"/>
      <c r="LJ7" s="205"/>
      <c r="LK7" s="205"/>
      <c r="LL7" s="205"/>
      <c r="LM7" s="205"/>
      <c r="LN7" s="205"/>
      <c r="LO7" s="205"/>
      <c r="LP7" s="205"/>
      <c r="LQ7" s="205"/>
      <c r="LR7" s="205"/>
      <c r="LS7" s="205"/>
      <c r="LT7" s="205"/>
      <c r="LU7" s="205"/>
      <c r="LV7" s="205"/>
      <c r="LW7" s="205"/>
      <c r="LX7" s="205"/>
      <c r="LY7" s="205"/>
      <c r="LZ7" s="205"/>
      <c r="MA7" s="205"/>
      <c r="MB7" s="205"/>
      <c r="MC7" s="205"/>
      <c r="MD7" s="205"/>
      <c r="ME7" s="205"/>
      <c r="MF7" s="205"/>
      <c r="MG7" s="205"/>
      <c r="MH7" s="205"/>
      <c r="MI7" s="205"/>
      <c r="MJ7" s="205"/>
      <c r="MK7" s="205"/>
      <c r="ML7" s="205"/>
      <c r="MM7" s="205"/>
      <c r="MN7" s="205"/>
      <c r="MO7" s="205"/>
      <c r="MP7" s="205"/>
      <c r="MQ7" s="205"/>
      <c r="MR7" s="205"/>
      <c r="MS7" s="205"/>
      <c r="MT7" s="205"/>
      <c r="MU7" s="205"/>
      <c r="MV7" s="205"/>
      <c r="MW7" s="205"/>
      <c r="MX7" s="205"/>
      <c r="MY7" s="205"/>
      <c r="MZ7" s="205"/>
      <c r="NA7" s="205"/>
      <c r="NB7" s="205"/>
      <c r="NC7" s="205"/>
      <c r="ND7" s="205"/>
      <c r="NE7" s="205"/>
      <c r="NF7" s="205"/>
      <c r="NG7" s="205"/>
      <c r="NH7" s="205"/>
      <c r="NI7" s="205"/>
      <c r="NJ7" s="205"/>
      <c r="NK7" s="205"/>
      <c r="NL7" s="205"/>
      <c r="NM7" s="205"/>
      <c r="NN7" s="205"/>
      <c r="NO7" s="205"/>
      <c r="NP7" s="205"/>
      <c r="NQ7" s="205"/>
      <c r="NR7" s="205"/>
      <c r="NS7" s="205"/>
      <c r="NT7" s="205"/>
      <c r="NU7" s="205"/>
      <c r="NV7" s="205"/>
      <c r="NW7" s="205"/>
      <c r="NX7" s="205"/>
      <c r="NY7" s="205"/>
      <c r="NZ7" s="205"/>
      <c r="OA7" s="205"/>
      <c r="OB7" s="205"/>
      <c r="OC7" s="205"/>
      <c r="OD7" s="205"/>
      <c r="OE7" s="205"/>
      <c r="OF7" s="205"/>
      <c r="OG7" s="205"/>
      <c r="OH7" s="205"/>
      <c r="OI7" s="205"/>
      <c r="OJ7" s="205"/>
      <c r="OK7" s="205"/>
      <c r="OL7" s="205"/>
      <c r="OM7" s="205"/>
      <c r="ON7" s="205"/>
      <c r="OO7" s="205"/>
      <c r="OP7" s="205"/>
      <c r="OQ7" s="205"/>
      <c r="OR7" s="205"/>
      <c r="OS7" s="205"/>
      <c r="OT7" s="205"/>
      <c r="OU7" s="205"/>
      <c r="OV7" s="205"/>
      <c r="OW7" s="205"/>
      <c r="OX7" s="205"/>
      <c r="OY7" s="205"/>
      <c r="OZ7" s="205"/>
      <c r="PA7" s="205"/>
      <c r="PB7" s="205"/>
      <c r="PC7" s="205"/>
      <c r="PD7" s="205"/>
      <c r="PE7" s="205"/>
      <c r="PF7" s="205"/>
      <c r="PG7" s="205"/>
      <c r="PH7" s="205"/>
      <c r="PI7" s="205"/>
      <c r="PJ7" s="205"/>
      <c r="PK7" s="205"/>
      <c r="PL7" s="205"/>
      <c r="PM7" s="205"/>
      <c r="PN7" s="205"/>
      <c r="PO7" s="205"/>
      <c r="PP7" s="205"/>
      <c r="PQ7" s="205"/>
      <c r="PR7" s="205"/>
      <c r="PS7" s="205"/>
      <c r="PT7" s="205"/>
      <c r="PU7" s="205"/>
      <c r="PV7" s="205"/>
      <c r="PW7" s="205"/>
      <c r="PX7" s="205"/>
      <c r="PY7" s="205"/>
      <c r="PZ7" s="205"/>
      <c r="QA7" s="205"/>
      <c r="QB7" s="205"/>
      <c r="QC7" s="205"/>
      <c r="QD7" s="205"/>
      <c r="QE7" s="205"/>
      <c r="QF7" s="205"/>
      <c r="QG7" s="205"/>
      <c r="QH7" s="205"/>
      <c r="QI7" s="205"/>
      <c r="QJ7" s="205"/>
      <c r="QK7" s="205"/>
      <c r="QL7" s="205"/>
      <c r="QM7" s="205"/>
      <c r="QN7" s="205"/>
      <c r="QO7" s="205"/>
      <c r="QP7" s="205"/>
      <c r="QQ7" s="205"/>
      <c r="QR7" s="205"/>
      <c r="QS7" s="205"/>
      <c r="QT7" s="205"/>
      <c r="QU7" s="205"/>
      <c r="QV7" s="205"/>
      <c r="QW7" s="205"/>
      <c r="QX7" s="205"/>
      <c r="QY7" s="205"/>
      <c r="QZ7" s="205"/>
      <c r="RA7" s="205"/>
      <c r="RB7" s="205"/>
      <c r="RC7" s="205"/>
      <c r="RD7" s="205"/>
      <c r="RE7" s="205"/>
      <c r="RF7" s="205"/>
      <c r="RG7" s="205"/>
      <c r="RH7" s="205"/>
      <c r="RI7" s="205"/>
      <c r="RJ7" s="205"/>
      <c r="RK7" s="205"/>
      <c r="RL7" s="205"/>
      <c r="RM7" s="205"/>
      <c r="RN7" s="205"/>
      <c r="RO7" s="205"/>
      <c r="RP7" s="205"/>
      <c r="RQ7" s="205"/>
      <c r="RR7" s="205"/>
      <c r="RS7" s="205"/>
      <c r="RT7" s="205"/>
      <c r="RU7" s="205"/>
      <c r="RV7" s="205"/>
      <c r="RW7" s="205"/>
      <c r="RX7" s="205"/>
      <c r="RY7" s="205"/>
      <c r="RZ7" s="205"/>
      <c r="SA7" s="205"/>
      <c r="SB7" s="205"/>
      <c r="SC7" s="205"/>
      <c r="SD7" s="205"/>
      <c r="SE7" s="205"/>
      <c r="SF7" s="205"/>
      <c r="SG7" s="205"/>
      <c r="SH7" s="205"/>
      <c r="SI7" s="205"/>
      <c r="SJ7" s="205"/>
      <c r="SK7" s="205"/>
      <c r="SL7" s="205"/>
      <c r="SM7" s="205"/>
      <c r="SN7" s="205"/>
      <c r="SO7" s="205"/>
      <c r="SP7" s="205"/>
      <c r="SQ7" s="205"/>
      <c r="SR7" s="205"/>
      <c r="SS7" s="205"/>
      <c r="ST7" s="205"/>
      <c r="SU7" s="205"/>
      <c r="SV7" s="205"/>
      <c r="SW7" s="205"/>
      <c r="SX7" s="205"/>
      <c r="SY7" s="205"/>
      <c r="SZ7" s="205"/>
      <c r="TA7" s="205"/>
      <c r="TB7" s="205"/>
      <c r="TC7" s="205"/>
      <c r="TD7" s="205"/>
      <c r="TE7" s="205"/>
      <c r="TF7" s="205"/>
      <c r="TG7" s="205"/>
      <c r="TH7" s="205"/>
      <c r="TI7" s="205"/>
      <c r="TJ7" s="205"/>
      <c r="TK7" s="205"/>
      <c r="TL7" s="205"/>
      <c r="TM7" s="205"/>
      <c r="TN7" s="205"/>
      <c r="TO7" s="205"/>
      <c r="TP7" s="205"/>
      <c r="TQ7" s="205"/>
      <c r="TR7" s="205"/>
      <c r="TS7" s="205"/>
      <c r="TT7" s="205"/>
      <c r="TU7" s="205"/>
      <c r="TV7" s="205"/>
      <c r="TW7" s="205"/>
      <c r="TX7" s="205"/>
      <c r="TY7" s="205"/>
      <c r="TZ7" s="205"/>
      <c r="UA7" s="205"/>
      <c r="UB7" s="205"/>
      <c r="UC7" s="205"/>
      <c r="UD7" s="205"/>
      <c r="UE7" s="205"/>
      <c r="UF7" s="205"/>
      <c r="UG7" s="205"/>
      <c r="UH7" s="205"/>
      <c r="UI7" s="205"/>
      <c r="UJ7" s="205"/>
      <c r="UK7" s="205"/>
      <c r="UL7" s="205"/>
      <c r="UM7" s="205"/>
      <c r="UN7" s="205"/>
      <c r="UO7" s="205"/>
      <c r="UP7" s="205"/>
      <c r="UQ7" s="205"/>
      <c r="UR7" s="205"/>
      <c r="US7" s="205"/>
      <c r="UT7" s="205"/>
      <c r="UU7" s="205"/>
      <c r="UV7" s="205"/>
      <c r="UW7" s="205"/>
      <c r="UX7" s="205"/>
      <c r="UY7" s="205"/>
      <c r="UZ7" s="205"/>
      <c r="VA7" s="205"/>
      <c r="VB7" s="205"/>
      <c r="VC7" s="205"/>
      <c r="VD7" s="205"/>
      <c r="VE7" s="205"/>
      <c r="VF7" s="205"/>
      <c r="VG7" s="205"/>
      <c r="VH7" s="205"/>
      <c r="VI7" s="205"/>
      <c r="VJ7" s="205"/>
      <c r="VK7" s="205"/>
      <c r="VL7" s="205"/>
      <c r="VM7" s="205"/>
      <c r="VN7" s="205"/>
      <c r="VO7" s="205"/>
      <c r="VP7" s="205"/>
      <c r="VQ7" s="205"/>
      <c r="VR7" s="205"/>
      <c r="VS7" s="205"/>
      <c r="VT7" s="205"/>
      <c r="VU7" s="205"/>
      <c r="VV7" s="205"/>
      <c r="VW7" s="205"/>
      <c r="VX7" s="205"/>
      <c r="VY7" s="205"/>
      <c r="VZ7" s="205"/>
      <c r="WA7" s="205"/>
      <c r="WB7" s="205"/>
      <c r="WC7" s="205"/>
      <c r="WD7" s="205"/>
      <c r="WE7" s="205"/>
      <c r="WF7" s="205"/>
      <c r="WG7" s="205"/>
      <c r="WH7" s="205"/>
      <c r="WI7" s="205"/>
      <c r="WJ7" s="205"/>
      <c r="WK7" s="205"/>
      <c r="WL7" s="205"/>
      <c r="WM7" s="205"/>
      <c r="WN7" s="205"/>
      <c r="WO7" s="205"/>
      <c r="WP7" s="205"/>
      <c r="WQ7" s="205"/>
      <c r="WR7" s="205"/>
      <c r="WS7" s="205"/>
      <c r="WT7" s="205"/>
      <c r="WU7" s="205"/>
      <c r="WV7" s="205"/>
      <c r="WW7" s="205"/>
      <c r="WX7" s="205"/>
      <c r="WY7" s="205"/>
      <c r="WZ7" s="205"/>
      <c r="XA7" s="205"/>
      <c r="XB7" s="205"/>
      <c r="XC7" s="205"/>
      <c r="XD7" s="205"/>
      <c r="XE7" s="205"/>
      <c r="XF7" s="205"/>
      <c r="XG7" s="205"/>
      <c r="XH7" s="205"/>
      <c r="XI7" s="205"/>
      <c r="XJ7" s="205"/>
      <c r="XK7" s="205"/>
      <c r="XL7" s="205"/>
      <c r="XM7" s="205"/>
      <c r="XN7" s="205"/>
      <c r="XO7" s="205"/>
      <c r="XP7" s="205"/>
      <c r="XQ7" s="205"/>
      <c r="XR7" s="205"/>
      <c r="XS7" s="205"/>
      <c r="XT7" s="205"/>
      <c r="XU7" s="205"/>
      <c r="XV7" s="205"/>
      <c r="XW7" s="205"/>
      <c r="XX7" s="205"/>
      <c r="XY7" s="205"/>
      <c r="XZ7" s="205"/>
      <c r="YA7" s="205"/>
      <c r="YB7" s="205"/>
      <c r="YC7" s="205"/>
      <c r="YD7" s="205"/>
      <c r="YE7" s="205"/>
      <c r="YF7" s="205"/>
      <c r="YG7" s="205"/>
      <c r="YH7" s="205"/>
      <c r="YI7" s="205"/>
      <c r="YJ7" s="205"/>
      <c r="YK7" s="205"/>
      <c r="YL7" s="205"/>
      <c r="YM7" s="205"/>
      <c r="YN7" s="205"/>
      <c r="YO7" s="205"/>
      <c r="YP7" s="205"/>
      <c r="YQ7" s="205"/>
      <c r="YR7" s="205"/>
      <c r="YS7" s="205"/>
      <c r="YT7" s="205"/>
      <c r="YU7" s="205"/>
      <c r="YV7" s="205"/>
      <c r="YW7" s="205"/>
      <c r="YX7" s="205"/>
      <c r="YY7" s="205"/>
      <c r="YZ7" s="205"/>
      <c r="ZA7" s="205"/>
      <c r="ZB7" s="205"/>
      <c r="ZC7" s="205"/>
      <c r="ZD7" s="205"/>
      <c r="ZE7" s="205"/>
      <c r="ZF7" s="205"/>
      <c r="ZG7" s="205"/>
      <c r="ZH7" s="205"/>
      <c r="ZI7" s="205"/>
      <c r="ZJ7" s="205"/>
      <c r="ZK7" s="205"/>
      <c r="ZL7" s="205"/>
      <c r="ZM7" s="205"/>
      <c r="ZN7" s="205"/>
      <c r="ZO7" s="205"/>
      <c r="ZP7" s="205"/>
      <c r="ZQ7" s="205"/>
      <c r="ZR7" s="205"/>
      <c r="ZS7" s="205"/>
      <c r="ZT7" s="205"/>
      <c r="ZU7" s="205"/>
      <c r="ZV7" s="205"/>
      <c r="ZW7" s="205"/>
      <c r="ZX7" s="205"/>
      <c r="ZY7" s="205"/>
      <c r="ZZ7" s="205"/>
      <c r="AAA7" s="205"/>
      <c r="AAB7" s="205"/>
      <c r="AAC7" s="205"/>
      <c r="AAD7" s="205"/>
      <c r="AAE7" s="205"/>
      <c r="AAF7" s="205"/>
      <c r="AAG7" s="205"/>
      <c r="AAH7" s="205"/>
      <c r="AAI7" s="205"/>
      <c r="AAJ7" s="205"/>
      <c r="AAK7" s="205"/>
      <c r="AAL7" s="205"/>
      <c r="AAM7" s="205"/>
      <c r="AAN7" s="205"/>
      <c r="AAO7" s="205"/>
      <c r="AAP7" s="205"/>
      <c r="AAQ7" s="205"/>
      <c r="AAR7" s="205"/>
      <c r="AAS7" s="205"/>
      <c r="AAT7" s="205"/>
      <c r="AAU7" s="205"/>
      <c r="AAV7" s="205"/>
      <c r="AAW7" s="205"/>
      <c r="AAX7" s="205"/>
      <c r="AAY7" s="205"/>
      <c r="AAZ7" s="205"/>
      <c r="ABA7" s="205"/>
      <c r="ABB7" s="205"/>
      <c r="ABC7" s="205"/>
      <c r="ABD7" s="205"/>
      <c r="ABE7" s="205"/>
      <c r="ABF7" s="205"/>
      <c r="ABG7" s="205"/>
      <c r="ABH7" s="205"/>
      <c r="ABI7" s="205"/>
      <c r="ABJ7" s="205"/>
      <c r="ABK7" s="205"/>
      <c r="ABL7" s="205"/>
      <c r="ABM7" s="205"/>
      <c r="ABN7" s="205"/>
      <c r="ABO7" s="205"/>
      <c r="ABP7" s="205"/>
      <c r="ABQ7" s="205"/>
      <c r="ABR7" s="205"/>
      <c r="ABS7" s="205"/>
      <c r="ABT7" s="205"/>
      <c r="ABU7" s="205"/>
      <c r="ABV7" s="205"/>
      <c r="ABW7" s="205"/>
      <c r="ABX7" s="205"/>
      <c r="ABY7" s="205"/>
      <c r="ABZ7" s="205"/>
      <c r="ACA7" s="205"/>
      <c r="ACB7" s="205"/>
      <c r="ACC7" s="205"/>
      <c r="ACD7" s="205"/>
      <c r="ACE7" s="205"/>
      <c r="ACF7" s="205"/>
      <c r="ACG7" s="205"/>
      <c r="ACH7" s="205"/>
      <c r="ACI7" s="205"/>
      <c r="ACJ7" s="205"/>
      <c r="ACK7" s="205"/>
      <c r="ACL7" s="205"/>
      <c r="ACM7" s="205"/>
      <c r="ACN7" s="205"/>
      <c r="ACO7" s="205"/>
      <c r="ACP7" s="205"/>
      <c r="ACQ7" s="205"/>
      <c r="ACR7" s="205"/>
      <c r="ACS7" s="205"/>
      <c r="ACT7" s="205"/>
      <c r="ACU7" s="205"/>
      <c r="ACV7" s="205"/>
      <c r="ACW7" s="205"/>
      <c r="ACX7" s="205"/>
      <c r="ACY7" s="205"/>
      <c r="ACZ7" s="205"/>
      <c r="ADA7" s="205"/>
      <c r="ADB7" s="205"/>
      <c r="ADC7" s="205"/>
      <c r="ADD7" s="205"/>
      <c r="ADE7" s="205"/>
      <c r="ADF7" s="205"/>
      <c r="ADG7" s="205"/>
      <c r="ADH7" s="205"/>
      <c r="ADI7" s="205"/>
      <c r="ADJ7" s="205"/>
      <c r="ADK7" s="205"/>
      <c r="ADL7" s="205"/>
      <c r="ADM7" s="205"/>
      <c r="ADN7" s="205"/>
      <c r="ADO7" s="205"/>
      <c r="ADP7" s="205"/>
      <c r="ADQ7" s="205"/>
      <c r="ADR7" s="205"/>
      <c r="ADS7" s="205"/>
      <c r="ADT7" s="205"/>
      <c r="ADU7" s="205"/>
      <c r="ADV7" s="205"/>
      <c r="ADW7" s="205"/>
      <c r="ADX7" s="205"/>
      <c r="ADY7" s="205"/>
      <c r="ADZ7" s="205"/>
      <c r="AEA7" s="205"/>
      <c r="AEB7" s="205"/>
      <c r="AEC7" s="205"/>
      <c r="AED7" s="205"/>
      <c r="AEE7" s="205"/>
      <c r="AEF7" s="205"/>
      <c r="AEG7" s="205"/>
      <c r="AEH7" s="205"/>
      <c r="AEI7" s="205"/>
      <c r="AEJ7" s="205"/>
      <c r="AEK7" s="205"/>
      <c r="AEL7" s="205"/>
      <c r="AEM7" s="205"/>
      <c r="AEN7" s="205"/>
      <c r="AEO7" s="205"/>
      <c r="AEP7" s="205"/>
      <c r="AEQ7" s="205"/>
      <c r="AER7" s="205"/>
      <c r="AES7" s="205"/>
      <c r="AET7" s="205"/>
      <c r="AEU7" s="205"/>
      <c r="AEV7" s="205"/>
      <c r="AEW7" s="205"/>
      <c r="AEX7" s="205"/>
      <c r="AEY7" s="205"/>
      <c r="AEZ7" s="205"/>
      <c r="AFA7" s="205"/>
      <c r="AFB7" s="205"/>
      <c r="AFC7" s="205"/>
      <c r="AFD7" s="205"/>
      <c r="AFE7" s="205"/>
      <c r="AFF7" s="205"/>
      <c r="AFG7" s="205"/>
      <c r="AFH7" s="205"/>
      <c r="AFI7" s="205"/>
      <c r="AFJ7" s="205"/>
      <c r="AFK7" s="205"/>
      <c r="AFL7" s="205"/>
      <c r="AFM7" s="205"/>
      <c r="AFN7" s="205"/>
      <c r="AFO7" s="205"/>
      <c r="AFP7" s="205"/>
      <c r="AFQ7" s="205"/>
      <c r="AFR7" s="205"/>
      <c r="AFS7" s="205"/>
      <c r="AFT7" s="205"/>
      <c r="AFU7" s="205"/>
      <c r="AFV7" s="205"/>
      <c r="AFW7" s="205"/>
      <c r="AFX7" s="205"/>
      <c r="AFY7" s="205"/>
      <c r="AFZ7" s="205"/>
      <c r="AGA7" s="205"/>
      <c r="AGB7" s="205"/>
      <c r="AGC7" s="205"/>
      <c r="AGD7" s="205"/>
      <c r="AGE7" s="205"/>
      <c r="AGF7" s="205"/>
      <c r="AGG7" s="205"/>
      <c r="AGH7" s="205"/>
      <c r="AGI7" s="205"/>
      <c r="AGJ7" s="205"/>
      <c r="AGK7" s="205"/>
      <c r="AGL7" s="205"/>
      <c r="AGM7" s="205"/>
      <c r="AGN7" s="205"/>
      <c r="AGO7" s="205"/>
      <c r="AGP7" s="205"/>
      <c r="AGQ7" s="205"/>
      <c r="AGR7" s="205"/>
      <c r="AGS7" s="205"/>
      <c r="AGT7" s="205"/>
      <c r="AGU7" s="205"/>
      <c r="AGV7" s="205"/>
      <c r="AGW7" s="205"/>
      <c r="AGX7" s="205"/>
      <c r="AGY7" s="205"/>
      <c r="AGZ7" s="205"/>
      <c r="AHA7" s="205"/>
      <c r="AHB7" s="205"/>
      <c r="AHC7" s="205"/>
      <c r="AHD7" s="205"/>
      <c r="AHE7" s="205"/>
      <c r="AHF7" s="205"/>
      <c r="AHG7" s="205"/>
      <c r="AHH7" s="205"/>
      <c r="AHI7" s="205"/>
      <c r="AHJ7" s="205"/>
      <c r="AHK7" s="205"/>
      <c r="AHL7" s="205"/>
      <c r="AHM7" s="205"/>
      <c r="AHN7" s="205"/>
      <c r="AHO7" s="205"/>
      <c r="AHP7" s="205"/>
      <c r="AHQ7" s="205"/>
      <c r="AHR7" s="205"/>
      <c r="AHS7" s="205"/>
      <c r="AHT7" s="205"/>
      <c r="AHU7" s="205"/>
      <c r="AHV7" s="205"/>
      <c r="AHW7" s="205"/>
      <c r="AHX7" s="205"/>
      <c r="AHY7" s="205"/>
      <c r="AHZ7" s="205"/>
      <c r="AIA7" s="205"/>
      <c r="AIB7" s="205"/>
      <c r="AIC7" s="205"/>
      <c r="AID7" s="205"/>
      <c r="AIE7" s="205"/>
      <c r="AIF7" s="205"/>
      <c r="AIG7" s="205"/>
      <c r="AIH7" s="205"/>
      <c r="AII7" s="205"/>
      <c r="AIJ7" s="205"/>
      <c r="AIK7" s="205"/>
      <c r="AIL7" s="205"/>
      <c r="AIM7" s="205"/>
      <c r="AIN7" s="205"/>
      <c r="AIO7" s="205"/>
      <c r="AIP7" s="205"/>
      <c r="AIQ7" s="205"/>
      <c r="AIR7" s="205"/>
      <c r="AIS7" s="205"/>
      <c r="AIT7" s="205"/>
      <c r="AIU7" s="205"/>
      <c r="AIV7" s="205"/>
      <c r="AIW7" s="205"/>
      <c r="AIX7" s="205"/>
      <c r="AIY7" s="205"/>
      <c r="AIZ7" s="205"/>
      <c r="AJA7" s="205"/>
      <c r="AJB7" s="205"/>
      <c r="AJC7" s="205"/>
      <c r="AJD7" s="205"/>
      <c r="AJE7" s="205"/>
      <c r="AJF7" s="205"/>
      <c r="AJG7" s="205"/>
      <c r="AJH7" s="205"/>
      <c r="AJI7" s="205"/>
      <c r="AJJ7" s="205"/>
      <c r="AJK7" s="205"/>
      <c r="AJL7" s="205"/>
      <c r="AJM7" s="205"/>
      <c r="AJN7" s="205"/>
      <c r="AJO7" s="205"/>
      <c r="AJP7" s="205"/>
      <c r="AJQ7" s="205"/>
      <c r="AJR7" s="205"/>
      <c r="AJS7" s="205"/>
      <c r="AJT7" s="205"/>
      <c r="AJU7" s="205"/>
      <c r="AJV7" s="205"/>
      <c r="AJW7" s="205"/>
      <c r="AJX7" s="205"/>
      <c r="AJY7" s="205"/>
      <c r="AJZ7" s="205"/>
      <c r="AKA7" s="205"/>
      <c r="AKB7" s="205"/>
      <c r="AKC7" s="205"/>
      <c r="AKD7" s="205"/>
      <c r="AKE7" s="205"/>
      <c r="AKF7" s="205"/>
      <c r="AKG7" s="205"/>
      <c r="AKH7" s="205"/>
      <c r="AKI7" s="205"/>
      <c r="AKJ7" s="205"/>
      <c r="AKK7" s="205"/>
      <c r="AKL7" s="205"/>
      <c r="AKM7" s="205"/>
      <c r="AKN7" s="205"/>
      <c r="AKO7" s="205"/>
      <c r="AKP7" s="205"/>
      <c r="AKQ7" s="205"/>
      <c r="AKR7" s="205"/>
      <c r="AKS7" s="205"/>
      <c r="AKT7" s="205"/>
      <c r="AKU7" s="205"/>
      <c r="AKV7" s="205"/>
      <c r="AKW7" s="205"/>
      <c r="AKX7" s="205"/>
      <c r="AKY7" s="205"/>
      <c r="AKZ7" s="205"/>
      <c r="ALA7" s="205"/>
      <c r="ALB7" s="205"/>
      <c r="ALC7" s="205"/>
      <c r="ALD7" s="205"/>
      <c r="ALE7" s="205"/>
      <c r="ALF7" s="205"/>
      <c r="ALG7" s="205"/>
    </row>
    <row r="8" spans="1:995" s="206" customFormat="1" ht="15" customHeight="1" x14ac:dyDescent="0.25">
      <c r="A8" s="337"/>
      <c r="B8" s="337"/>
      <c r="C8" s="342"/>
      <c r="D8" s="342"/>
      <c r="E8" s="342"/>
      <c r="F8" s="342"/>
      <c r="G8" s="342"/>
      <c r="H8" s="342"/>
      <c r="I8" s="342"/>
      <c r="J8" s="202"/>
      <c r="K8" s="202"/>
      <c r="L8" s="202"/>
      <c r="M8" s="202"/>
      <c r="N8" s="202"/>
      <c r="O8" s="202"/>
      <c r="P8" s="203"/>
      <c r="Q8" s="204"/>
      <c r="R8" s="205"/>
      <c r="S8" s="205"/>
      <c r="T8" s="205"/>
      <c r="U8" s="205"/>
      <c r="V8" s="205"/>
      <c r="W8" s="205"/>
      <c r="X8" s="205"/>
      <c r="Y8" s="205"/>
      <c r="Z8" s="205"/>
      <c r="AA8" s="205"/>
      <c r="AB8" s="205"/>
      <c r="AC8" s="205"/>
      <c r="AD8" s="205"/>
      <c r="AE8" s="205"/>
      <c r="AF8" s="205"/>
      <c r="AG8" s="205"/>
      <c r="AH8" s="205"/>
      <c r="AI8" s="205"/>
      <c r="AJ8" s="205"/>
      <c r="AK8" s="205"/>
      <c r="AL8" s="205"/>
      <c r="AM8" s="205"/>
      <c r="AN8" s="205"/>
      <c r="AO8" s="205"/>
      <c r="AP8" s="205"/>
      <c r="AQ8" s="205"/>
      <c r="AR8" s="205"/>
      <c r="AS8" s="205"/>
      <c r="AT8" s="205"/>
      <c r="AU8" s="205"/>
      <c r="AV8" s="205"/>
      <c r="AW8" s="205"/>
      <c r="AX8" s="205"/>
      <c r="AY8" s="205"/>
      <c r="AZ8" s="205"/>
      <c r="BA8" s="205"/>
      <c r="BB8" s="205"/>
      <c r="BC8" s="205"/>
      <c r="BD8" s="205"/>
      <c r="BE8" s="205"/>
      <c r="BF8" s="205"/>
      <c r="BG8" s="205"/>
      <c r="BH8" s="205"/>
      <c r="BI8" s="205"/>
      <c r="BJ8" s="205"/>
      <c r="BK8" s="205"/>
      <c r="BL8" s="205"/>
      <c r="BM8" s="205"/>
      <c r="BN8" s="205"/>
      <c r="BO8" s="205"/>
      <c r="BP8" s="205"/>
      <c r="BQ8" s="205"/>
      <c r="BR8" s="205"/>
      <c r="BS8" s="205"/>
      <c r="BT8" s="205"/>
      <c r="BU8" s="205"/>
      <c r="BV8" s="205"/>
      <c r="BW8" s="205"/>
      <c r="BX8" s="205"/>
      <c r="BY8" s="205"/>
      <c r="BZ8" s="205"/>
      <c r="CA8" s="205"/>
      <c r="CB8" s="205"/>
      <c r="CC8" s="205"/>
      <c r="CD8" s="205"/>
      <c r="CE8" s="205"/>
      <c r="CF8" s="205"/>
      <c r="CG8" s="205"/>
      <c r="CH8" s="205"/>
      <c r="CI8" s="205"/>
      <c r="CJ8" s="205"/>
      <c r="CK8" s="205"/>
      <c r="CL8" s="205"/>
      <c r="CM8" s="205"/>
      <c r="CN8" s="205"/>
      <c r="CO8" s="205"/>
      <c r="CP8" s="205"/>
      <c r="CQ8" s="205"/>
      <c r="CR8" s="205"/>
      <c r="CS8" s="205"/>
      <c r="CT8" s="205"/>
      <c r="CU8" s="205"/>
      <c r="CV8" s="205"/>
      <c r="CW8" s="205"/>
      <c r="CX8" s="205"/>
      <c r="CY8" s="205"/>
      <c r="CZ8" s="205"/>
      <c r="DA8" s="205"/>
      <c r="DB8" s="205"/>
      <c r="DC8" s="205"/>
      <c r="DD8" s="205"/>
      <c r="DE8" s="205"/>
      <c r="DF8" s="205"/>
      <c r="DG8" s="205"/>
      <c r="DH8" s="205"/>
      <c r="DI8" s="205"/>
      <c r="DJ8" s="205"/>
      <c r="DK8" s="205"/>
      <c r="DL8" s="205"/>
      <c r="DM8" s="205"/>
      <c r="DN8" s="205"/>
      <c r="DO8" s="205"/>
      <c r="DP8" s="205"/>
      <c r="DQ8" s="205"/>
      <c r="DR8" s="205"/>
      <c r="DS8" s="205"/>
      <c r="DT8" s="205"/>
      <c r="DU8" s="205"/>
      <c r="DV8" s="205"/>
      <c r="DW8" s="205"/>
      <c r="DX8" s="205"/>
      <c r="DY8" s="205"/>
      <c r="DZ8" s="205"/>
      <c r="EA8" s="205"/>
      <c r="EB8" s="205"/>
      <c r="EC8" s="205"/>
      <c r="ED8" s="205"/>
      <c r="EE8" s="205"/>
      <c r="EF8" s="205"/>
      <c r="EG8" s="205"/>
      <c r="EH8" s="205"/>
      <c r="EI8" s="205"/>
      <c r="EJ8" s="205"/>
      <c r="EK8" s="205"/>
      <c r="EL8" s="205"/>
      <c r="EM8" s="205"/>
      <c r="EN8" s="205"/>
      <c r="EO8" s="205"/>
      <c r="EP8" s="205"/>
      <c r="EQ8" s="205"/>
      <c r="ER8" s="205"/>
      <c r="ES8" s="205"/>
      <c r="ET8" s="205"/>
      <c r="EU8" s="205"/>
      <c r="EV8" s="205"/>
      <c r="EW8" s="205"/>
      <c r="EX8" s="205"/>
      <c r="EY8" s="205"/>
      <c r="EZ8" s="205"/>
      <c r="FA8" s="205"/>
      <c r="FB8" s="205"/>
      <c r="FC8" s="205"/>
      <c r="FD8" s="205"/>
      <c r="FE8" s="205"/>
      <c r="FF8" s="205"/>
      <c r="FG8" s="205"/>
      <c r="FH8" s="205"/>
      <c r="FI8" s="205"/>
      <c r="FJ8" s="205"/>
      <c r="FK8" s="205"/>
      <c r="FL8" s="205"/>
      <c r="FM8" s="205"/>
      <c r="FN8" s="205"/>
      <c r="FO8" s="205"/>
      <c r="FP8" s="205"/>
      <c r="FQ8" s="205"/>
      <c r="FR8" s="205"/>
      <c r="FS8" s="205"/>
      <c r="FT8" s="205"/>
      <c r="FU8" s="205"/>
      <c r="FV8" s="205"/>
      <c r="FW8" s="205"/>
      <c r="FX8" s="205"/>
      <c r="FY8" s="205"/>
      <c r="FZ8" s="205"/>
      <c r="GA8" s="205"/>
      <c r="GB8" s="205"/>
      <c r="GC8" s="205"/>
      <c r="GD8" s="205"/>
      <c r="GE8" s="205"/>
      <c r="GF8" s="205"/>
      <c r="GG8" s="205"/>
      <c r="GH8" s="205"/>
      <c r="GI8" s="205"/>
      <c r="GJ8" s="205"/>
      <c r="GK8" s="205"/>
      <c r="GL8" s="205"/>
      <c r="GM8" s="205"/>
      <c r="GN8" s="205"/>
      <c r="GO8" s="205"/>
      <c r="GP8" s="205"/>
      <c r="GQ8" s="205"/>
      <c r="GR8" s="205"/>
      <c r="GS8" s="205"/>
      <c r="GT8" s="205"/>
      <c r="GU8" s="205"/>
      <c r="GV8" s="205"/>
      <c r="GW8" s="205"/>
      <c r="GX8" s="205"/>
      <c r="GY8" s="205"/>
      <c r="GZ8" s="205"/>
      <c r="HA8" s="205"/>
      <c r="HB8" s="205"/>
      <c r="HC8" s="205"/>
      <c r="HD8" s="205"/>
      <c r="HE8" s="205"/>
      <c r="HF8" s="205"/>
      <c r="HG8" s="205"/>
      <c r="HH8" s="205"/>
      <c r="HI8" s="205"/>
      <c r="HJ8" s="205"/>
      <c r="HK8" s="205"/>
      <c r="HL8" s="205"/>
      <c r="HM8" s="205"/>
      <c r="HN8" s="205"/>
      <c r="HO8" s="205"/>
      <c r="HP8" s="205"/>
      <c r="HQ8" s="205"/>
      <c r="HR8" s="205"/>
      <c r="HS8" s="205"/>
      <c r="HT8" s="205"/>
      <c r="HU8" s="205"/>
      <c r="HV8" s="205"/>
      <c r="HW8" s="205"/>
      <c r="HX8" s="205"/>
      <c r="HY8" s="205"/>
      <c r="HZ8" s="205"/>
      <c r="IA8" s="205"/>
      <c r="IB8" s="205"/>
      <c r="IC8" s="205"/>
      <c r="ID8" s="205"/>
      <c r="IE8" s="205"/>
      <c r="IF8" s="205"/>
      <c r="IG8" s="205"/>
      <c r="IH8" s="205"/>
      <c r="II8" s="205"/>
      <c r="IJ8" s="205"/>
      <c r="IK8" s="205"/>
      <c r="IL8" s="205"/>
      <c r="IM8" s="205"/>
      <c r="IN8" s="205"/>
      <c r="IO8" s="205"/>
      <c r="IP8" s="205"/>
      <c r="IQ8" s="205"/>
      <c r="IR8" s="205"/>
      <c r="IS8" s="205"/>
      <c r="IT8" s="205"/>
      <c r="IU8" s="205"/>
      <c r="IV8" s="205"/>
      <c r="IW8" s="205"/>
      <c r="IX8" s="205"/>
      <c r="IY8" s="205"/>
      <c r="IZ8" s="205"/>
      <c r="JA8" s="205"/>
      <c r="JB8" s="205"/>
      <c r="JC8" s="205"/>
      <c r="JD8" s="205"/>
      <c r="JE8" s="205"/>
      <c r="JF8" s="205"/>
      <c r="JG8" s="205"/>
      <c r="JH8" s="205"/>
      <c r="JI8" s="205"/>
      <c r="JJ8" s="205"/>
      <c r="JK8" s="205"/>
      <c r="JL8" s="205"/>
      <c r="JM8" s="205"/>
      <c r="JN8" s="205"/>
      <c r="JO8" s="205"/>
      <c r="JP8" s="205"/>
      <c r="JQ8" s="205"/>
      <c r="JR8" s="205"/>
      <c r="JS8" s="205"/>
      <c r="JT8" s="205"/>
      <c r="JU8" s="205"/>
      <c r="JV8" s="205"/>
      <c r="JW8" s="205"/>
      <c r="JX8" s="205"/>
      <c r="JY8" s="205"/>
      <c r="JZ8" s="205"/>
      <c r="KA8" s="205"/>
      <c r="KB8" s="205"/>
      <c r="KC8" s="205"/>
      <c r="KD8" s="205"/>
      <c r="KE8" s="205"/>
      <c r="KF8" s="205"/>
      <c r="KG8" s="205"/>
      <c r="KH8" s="205"/>
      <c r="KI8" s="205"/>
      <c r="KJ8" s="205"/>
      <c r="KK8" s="205"/>
      <c r="KL8" s="205"/>
      <c r="KM8" s="205"/>
      <c r="KN8" s="205"/>
      <c r="KO8" s="205"/>
      <c r="KP8" s="205"/>
      <c r="KQ8" s="205"/>
      <c r="KR8" s="205"/>
      <c r="KS8" s="205"/>
      <c r="KT8" s="205"/>
      <c r="KU8" s="205"/>
      <c r="KV8" s="205"/>
      <c r="KW8" s="205"/>
      <c r="KX8" s="205"/>
      <c r="KY8" s="205"/>
      <c r="KZ8" s="205"/>
      <c r="LA8" s="205"/>
      <c r="LB8" s="205"/>
      <c r="LC8" s="205"/>
      <c r="LD8" s="205"/>
      <c r="LE8" s="205"/>
      <c r="LF8" s="205"/>
      <c r="LG8" s="205"/>
      <c r="LH8" s="205"/>
      <c r="LI8" s="205"/>
      <c r="LJ8" s="205"/>
      <c r="LK8" s="205"/>
      <c r="LL8" s="205"/>
      <c r="LM8" s="205"/>
      <c r="LN8" s="205"/>
      <c r="LO8" s="205"/>
      <c r="LP8" s="205"/>
      <c r="LQ8" s="205"/>
      <c r="LR8" s="205"/>
      <c r="LS8" s="205"/>
      <c r="LT8" s="205"/>
      <c r="LU8" s="205"/>
      <c r="LV8" s="205"/>
      <c r="LW8" s="205"/>
      <c r="LX8" s="205"/>
      <c r="LY8" s="205"/>
      <c r="LZ8" s="205"/>
      <c r="MA8" s="205"/>
      <c r="MB8" s="205"/>
      <c r="MC8" s="205"/>
      <c r="MD8" s="205"/>
      <c r="ME8" s="205"/>
      <c r="MF8" s="205"/>
      <c r="MG8" s="205"/>
      <c r="MH8" s="205"/>
      <c r="MI8" s="205"/>
      <c r="MJ8" s="205"/>
      <c r="MK8" s="205"/>
      <c r="ML8" s="205"/>
      <c r="MM8" s="205"/>
      <c r="MN8" s="205"/>
      <c r="MO8" s="205"/>
      <c r="MP8" s="205"/>
      <c r="MQ8" s="205"/>
      <c r="MR8" s="205"/>
      <c r="MS8" s="205"/>
      <c r="MT8" s="205"/>
      <c r="MU8" s="205"/>
      <c r="MV8" s="205"/>
      <c r="MW8" s="205"/>
      <c r="MX8" s="205"/>
      <c r="MY8" s="205"/>
      <c r="MZ8" s="205"/>
      <c r="NA8" s="205"/>
      <c r="NB8" s="205"/>
      <c r="NC8" s="205"/>
      <c r="ND8" s="205"/>
      <c r="NE8" s="205"/>
      <c r="NF8" s="205"/>
      <c r="NG8" s="205"/>
      <c r="NH8" s="205"/>
      <c r="NI8" s="205"/>
      <c r="NJ8" s="205"/>
      <c r="NK8" s="205"/>
      <c r="NL8" s="205"/>
      <c r="NM8" s="205"/>
      <c r="NN8" s="205"/>
      <c r="NO8" s="205"/>
      <c r="NP8" s="205"/>
      <c r="NQ8" s="205"/>
      <c r="NR8" s="205"/>
      <c r="NS8" s="205"/>
      <c r="NT8" s="205"/>
      <c r="NU8" s="205"/>
      <c r="NV8" s="205"/>
      <c r="NW8" s="205"/>
      <c r="NX8" s="205"/>
      <c r="NY8" s="205"/>
      <c r="NZ8" s="205"/>
      <c r="OA8" s="205"/>
      <c r="OB8" s="205"/>
      <c r="OC8" s="205"/>
      <c r="OD8" s="205"/>
      <c r="OE8" s="205"/>
      <c r="OF8" s="205"/>
      <c r="OG8" s="205"/>
      <c r="OH8" s="205"/>
      <c r="OI8" s="205"/>
      <c r="OJ8" s="205"/>
      <c r="OK8" s="205"/>
      <c r="OL8" s="205"/>
      <c r="OM8" s="205"/>
      <c r="ON8" s="205"/>
      <c r="OO8" s="205"/>
      <c r="OP8" s="205"/>
      <c r="OQ8" s="205"/>
      <c r="OR8" s="205"/>
      <c r="OS8" s="205"/>
      <c r="OT8" s="205"/>
      <c r="OU8" s="205"/>
      <c r="OV8" s="205"/>
      <c r="OW8" s="205"/>
      <c r="OX8" s="205"/>
      <c r="OY8" s="205"/>
      <c r="OZ8" s="205"/>
      <c r="PA8" s="205"/>
      <c r="PB8" s="205"/>
      <c r="PC8" s="205"/>
      <c r="PD8" s="205"/>
      <c r="PE8" s="205"/>
      <c r="PF8" s="205"/>
      <c r="PG8" s="205"/>
      <c r="PH8" s="205"/>
      <c r="PI8" s="205"/>
      <c r="PJ8" s="205"/>
      <c r="PK8" s="205"/>
      <c r="PL8" s="205"/>
      <c r="PM8" s="205"/>
      <c r="PN8" s="205"/>
      <c r="PO8" s="205"/>
      <c r="PP8" s="205"/>
      <c r="PQ8" s="205"/>
      <c r="PR8" s="205"/>
      <c r="PS8" s="205"/>
      <c r="PT8" s="205"/>
      <c r="PU8" s="205"/>
      <c r="PV8" s="205"/>
      <c r="PW8" s="205"/>
      <c r="PX8" s="205"/>
      <c r="PY8" s="205"/>
      <c r="PZ8" s="205"/>
      <c r="QA8" s="205"/>
      <c r="QB8" s="205"/>
      <c r="QC8" s="205"/>
      <c r="QD8" s="205"/>
      <c r="QE8" s="205"/>
      <c r="QF8" s="205"/>
      <c r="QG8" s="205"/>
      <c r="QH8" s="205"/>
      <c r="QI8" s="205"/>
      <c r="QJ8" s="205"/>
      <c r="QK8" s="205"/>
      <c r="QL8" s="205"/>
      <c r="QM8" s="205"/>
      <c r="QN8" s="205"/>
      <c r="QO8" s="205"/>
      <c r="QP8" s="205"/>
      <c r="QQ8" s="205"/>
      <c r="QR8" s="205"/>
      <c r="QS8" s="205"/>
      <c r="QT8" s="205"/>
      <c r="QU8" s="205"/>
      <c r="QV8" s="205"/>
      <c r="QW8" s="205"/>
      <c r="QX8" s="205"/>
      <c r="QY8" s="205"/>
      <c r="QZ8" s="205"/>
      <c r="RA8" s="205"/>
      <c r="RB8" s="205"/>
      <c r="RC8" s="205"/>
      <c r="RD8" s="205"/>
      <c r="RE8" s="205"/>
      <c r="RF8" s="205"/>
      <c r="RG8" s="205"/>
      <c r="RH8" s="205"/>
      <c r="RI8" s="205"/>
      <c r="RJ8" s="205"/>
      <c r="RK8" s="205"/>
      <c r="RL8" s="205"/>
      <c r="RM8" s="205"/>
      <c r="RN8" s="205"/>
      <c r="RO8" s="205"/>
      <c r="RP8" s="205"/>
      <c r="RQ8" s="205"/>
      <c r="RR8" s="205"/>
      <c r="RS8" s="205"/>
      <c r="RT8" s="205"/>
      <c r="RU8" s="205"/>
      <c r="RV8" s="205"/>
      <c r="RW8" s="205"/>
      <c r="RX8" s="205"/>
      <c r="RY8" s="205"/>
      <c r="RZ8" s="205"/>
      <c r="SA8" s="205"/>
      <c r="SB8" s="205"/>
      <c r="SC8" s="205"/>
      <c r="SD8" s="205"/>
      <c r="SE8" s="205"/>
      <c r="SF8" s="205"/>
      <c r="SG8" s="205"/>
      <c r="SH8" s="205"/>
      <c r="SI8" s="205"/>
      <c r="SJ8" s="205"/>
      <c r="SK8" s="205"/>
      <c r="SL8" s="205"/>
      <c r="SM8" s="205"/>
      <c r="SN8" s="205"/>
      <c r="SO8" s="205"/>
      <c r="SP8" s="205"/>
      <c r="SQ8" s="205"/>
      <c r="SR8" s="205"/>
      <c r="SS8" s="205"/>
      <c r="ST8" s="205"/>
      <c r="SU8" s="205"/>
      <c r="SV8" s="205"/>
      <c r="SW8" s="205"/>
      <c r="SX8" s="205"/>
      <c r="SY8" s="205"/>
      <c r="SZ8" s="205"/>
      <c r="TA8" s="205"/>
      <c r="TB8" s="205"/>
      <c r="TC8" s="205"/>
      <c r="TD8" s="205"/>
      <c r="TE8" s="205"/>
      <c r="TF8" s="205"/>
      <c r="TG8" s="205"/>
      <c r="TH8" s="205"/>
      <c r="TI8" s="205"/>
      <c r="TJ8" s="205"/>
      <c r="TK8" s="205"/>
      <c r="TL8" s="205"/>
      <c r="TM8" s="205"/>
      <c r="TN8" s="205"/>
      <c r="TO8" s="205"/>
      <c r="TP8" s="205"/>
      <c r="TQ8" s="205"/>
      <c r="TR8" s="205"/>
      <c r="TS8" s="205"/>
      <c r="TT8" s="205"/>
      <c r="TU8" s="205"/>
      <c r="TV8" s="205"/>
      <c r="TW8" s="205"/>
      <c r="TX8" s="205"/>
      <c r="TY8" s="205"/>
      <c r="TZ8" s="205"/>
      <c r="UA8" s="205"/>
      <c r="UB8" s="205"/>
      <c r="UC8" s="205"/>
      <c r="UD8" s="205"/>
      <c r="UE8" s="205"/>
      <c r="UF8" s="205"/>
      <c r="UG8" s="205"/>
      <c r="UH8" s="205"/>
      <c r="UI8" s="205"/>
      <c r="UJ8" s="205"/>
      <c r="UK8" s="205"/>
      <c r="UL8" s="205"/>
      <c r="UM8" s="205"/>
      <c r="UN8" s="205"/>
      <c r="UO8" s="205"/>
      <c r="UP8" s="205"/>
      <c r="UQ8" s="205"/>
      <c r="UR8" s="205"/>
      <c r="US8" s="205"/>
      <c r="UT8" s="205"/>
      <c r="UU8" s="205"/>
      <c r="UV8" s="205"/>
      <c r="UW8" s="205"/>
      <c r="UX8" s="205"/>
      <c r="UY8" s="205"/>
      <c r="UZ8" s="205"/>
      <c r="VA8" s="205"/>
      <c r="VB8" s="205"/>
      <c r="VC8" s="205"/>
      <c r="VD8" s="205"/>
      <c r="VE8" s="205"/>
      <c r="VF8" s="205"/>
      <c r="VG8" s="205"/>
      <c r="VH8" s="205"/>
      <c r="VI8" s="205"/>
      <c r="VJ8" s="205"/>
      <c r="VK8" s="205"/>
      <c r="VL8" s="205"/>
      <c r="VM8" s="205"/>
      <c r="VN8" s="205"/>
      <c r="VO8" s="205"/>
      <c r="VP8" s="205"/>
      <c r="VQ8" s="205"/>
      <c r="VR8" s="205"/>
      <c r="VS8" s="205"/>
      <c r="VT8" s="205"/>
      <c r="VU8" s="205"/>
      <c r="VV8" s="205"/>
      <c r="VW8" s="205"/>
      <c r="VX8" s="205"/>
      <c r="VY8" s="205"/>
      <c r="VZ8" s="205"/>
      <c r="WA8" s="205"/>
      <c r="WB8" s="205"/>
      <c r="WC8" s="205"/>
      <c r="WD8" s="205"/>
      <c r="WE8" s="205"/>
      <c r="WF8" s="205"/>
      <c r="WG8" s="205"/>
      <c r="WH8" s="205"/>
      <c r="WI8" s="205"/>
      <c r="WJ8" s="205"/>
      <c r="WK8" s="205"/>
      <c r="WL8" s="205"/>
      <c r="WM8" s="205"/>
      <c r="WN8" s="205"/>
      <c r="WO8" s="205"/>
      <c r="WP8" s="205"/>
      <c r="WQ8" s="205"/>
      <c r="WR8" s="205"/>
      <c r="WS8" s="205"/>
      <c r="WT8" s="205"/>
      <c r="WU8" s="205"/>
      <c r="WV8" s="205"/>
      <c r="WW8" s="205"/>
      <c r="WX8" s="205"/>
      <c r="WY8" s="205"/>
      <c r="WZ8" s="205"/>
      <c r="XA8" s="205"/>
      <c r="XB8" s="205"/>
      <c r="XC8" s="205"/>
      <c r="XD8" s="205"/>
      <c r="XE8" s="205"/>
      <c r="XF8" s="205"/>
      <c r="XG8" s="205"/>
      <c r="XH8" s="205"/>
      <c r="XI8" s="205"/>
      <c r="XJ8" s="205"/>
      <c r="XK8" s="205"/>
      <c r="XL8" s="205"/>
      <c r="XM8" s="205"/>
      <c r="XN8" s="205"/>
      <c r="XO8" s="205"/>
      <c r="XP8" s="205"/>
      <c r="XQ8" s="205"/>
      <c r="XR8" s="205"/>
      <c r="XS8" s="205"/>
      <c r="XT8" s="205"/>
      <c r="XU8" s="205"/>
      <c r="XV8" s="205"/>
      <c r="XW8" s="205"/>
      <c r="XX8" s="205"/>
      <c r="XY8" s="205"/>
      <c r="XZ8" s="205"/>
      <c r="YA8" s="205"/>
      <c r="YB8" s="205"/>
      <c r="YC8" s="205"/>
      <c r="YD8" s="205"/>
      <c r="YE8" s="205"/>
      <c r="YF8" s="205"/>
      <c r="YG8" s="205"/>
      <c r="YH8" s="205"/>
      <c r="YI8" s="205"/>
      <c r="YJ8" s="205"/>
      <c r="YK8" s="205"/>
      <c r="YL8" s="205"/>
      <c r="YM8" s="205"/>
      <c r="YN8" s="205"/>
      <c r="YO8" s="205"/>
      <c r="YP8" s="205"/>
      <c r="YQ8" s="205"/>
      <c r="YR8" s="205"/>
      <c r="YS8" s="205"/>
      <c r="YT8" s="205"/>
      <c r="YU8" s="205"/>
      <c r="YV8" s="205"/>
      <c r="YW8" s="205"/>
      <c r="YX8" s="205"/>
      <c r="YY8" s="205"/>
      <c r="YZ8" s="205"/>
      <c r="ZA8" s="205"/>
      <c r="ZB8" s="205"/>
      <c r="ZC8" s="205"/>
      <c r="ZD8" s="205"/>
      <c r="ZE8" s="205"/>
      <c r="ZF8" s="205"/>
      <c r="ZG8" s="205"/>
      <c r="ZH8" s="205"/>
      <c r="ZI8" s="205"/>
      <c r="ZJ8" s="205"/>
      <c r="ZK8" s="205"/>
      <c r="ZL8" s="205"/>
      <c r="ZM8" s="205"/>
      <c r="ZN8" s="205"/>
      <c r="ZO8" s="205"/>
      <c r="ZP8" s="205"/>
      <c r="ZQ8" s="205"/>
      <c r="ZR8" s="205"/>
      <c r="ZS8" s="205"/>
      <c r="ZT8" s="205"/>
      <c r="ZU8" s="205"/>
      <c r="ZV8" s="205"/>
      <c r="ZW8" s="205"/>
      <c r="ZX8" s="205"/>
      <c r="ZY8" s="205"/>
      <c r="ZZ8" s="205"/>
      <c r="AAA8" s="205"/>
      <c r="AAB8" s="205"/>
      <c r="AAC8" s="205"/>
      <c r="AAD8" s="205"/>
      <c r="AAE8" s="205"/>
      <c r="AAF8" s="205"/>
      <c r="AAG8" s="205"/>
      <c r="AAH8" s="205"/>
      <c r="AAI8" s="205"/>
      <c r="AAJ8" s="205"/>
      <c r="AAK8" s="205"/>
      <c r="AAL8" s="205"/>
      <c r="AAM8" s="205"/>
      <c r="AAN8" s="205"/>
      <c r="AAO8" s="205"/>
      <c r="AAP8" s="205"/>
      <c r="AAQ8" s="205"/>
      <c r="AAR8" s="205"/>
      <c r="AAS8" s="205"/>
      <c r="AAT8" s="205"/>
      <c r="AAU8" s="205"/>
      <c r="AAV8" s="205"/>
      <c r="AAW8" s="205"/>
      <c r="AAX8" s="205"/>
      <c r="AAY8" s="205"/>
      <c r="AAZ8" s="205"/>
      <c r="ABA8" s="205"/>
      <c r="ABB8" s="205"/>
      <c r="ABC8" s="205"/>
      <c r="ABD8" s="205"/>
      <c r="ABE8" s="205"/>
      <c r="ABF8" s="205"/>
      <c r="ABG8" s="205"/>
      <c r="ABH8" s="205"/>
      <c r="ABI8" s="205"/>
      <c r="ABJ8" s="205"/>
      <c r="ABK8" s="205"/>
      <c r="ABL8" s="205"/>
      <c r="ABM8" s="205"/>
      <c r="ABN8" s="205"/>
      <c r="ABO8" s="205"/>
      <c r="ABP8" s="205"/>
      <c r="ABQ8" s="205"/>
      <c r="ABR8" s="205"/>
      <c r="ABS8" s="205"/>
      <c r="ABT8" s="205"/>
      <c r="ABU8" s="205"/>
      <c r="ABV8" s="205"/>
      <c r="ABW8" s="205"/>
      <c r="ABX8" s="205"/>
      <c r="ABY8" s="205"/>
      <c r="ABZ8" s="205"/>
      <c r="ACA8" s="205"/>
      <c r="ACB8" s="205"/>
      <c r="ACC8" s="205"/>
      <c r="ACD8" s="205"/>
      <c r="ACE8" s="205"/>
      <c r="ACF8" s="205"/>
      <c r="ACG8" s="205"/>
      <c r="ACH8" s="205"/>
      <c r="ACI8" s="205"/>
      <c r="ACJ8" s="205"/>
      <c r="ACK8" s="205"/>
      <c r="ACL8" s="205"/>
      <c r="ACM8" s="205"/>
      <c r="ACN8" s="205"/>
      <c r="ACO8" s="205"/>
      <c r="ACP8" s="205"/>
      <c r="ACQ8" s="205"/>
      <c r="ACR8" s="205"/>
      <c r="ACS8" s="205"/>
      <c r="ACT8" s="205"/>
      <c r="ACU8" s="205"/>
      <c r="ACV8" s="205"/>
      <c r="ACW8" s="205"/>
      <c r="ACX8" s="205"/>
      <c r="ACY8" s="205"/>
      <c r="ACZ8" s="205"/>
      <c r="ADA8" s="205"/>
      <c r="ADB8" s="205"/>
      <c r="ADC8" s="205"/>
      <c r="ADD8" s="205"/>
      <c r="ADE8" s="205"/>
      <c r="ADF8" s="205"/>
      <c r="ADG8" s="205"/>
      <c r="ADH8" s="205"/>
      <c r="ADI8" s="205"/>
      <c r="ADJ8" s="205"/>
      <c r="ADK8" s="205"/>
      <c r="ADL8" s="205"/>
      <c r="ADM8" s="205"/>
      <c r="ADN8" s="205"/>
      <c r="ADO8" s="205"/>
      <c r="ADP8" s="205"/>
      <c r="ADQ8" s="205"/>
      <c r="ADR8" s="205"/>
      <c r="ADS8" s="205"/>
      <c r="ADT8" s="205"/>
      <c r="ADU8" s="205"/>
      <c r="ADV8" s="205"/>
      <c r="ADW8" s="205"/>
      <c r="ADX8" s="205"/>
      <c r="ADY8" s="205"/>
      <c r="ADZ8" s="205"/>
      <c r="AEA8" s="205"/>
      <c r="AEB8" s="205"/>
      <c r="AEC8" s="205"/>
      <c r="AED8" s="205"/>
      <c r="AEE8" s="205"/>
      <c r="AEF8" s="205"/>
      <c r="AEG8" s="205"/>
      <c r="AEH8" s="205"/>
      <c r="AEI8" s="205"/>
      <c r="AEJ8" s="205"/>
      <c r="AEK8" s="205"/>
      <c r="AEL8" s="205"/>
      <c r="AEM8" s="205"/>
      <c r="AEN8" s="205"/>
      <c r="AEO8" s="205"/>
      <c r="AEP8" s="205"/>
      <c r="AEQ8" s="205"/>
      <c r="AER8" s="205"/>
      <c r="AES8" s="205"/>
      <c r="AET8" s="205"/>
      <c r="AEU8" s="205"/>
      <c r="AEV8" s="205"/>
      <c r="AEW8" s="205"/>
      <c r="AEX8" s="205"/>
      <c r="AEY8" s="205"/>
      <c r="AEZ8" s="205"/>
      <c r="AFA8" s="205"/>
      <c r="AFB8" s="205"/>
      <c r="AFC8" s="205"/>
      <c r="AFD8" s="205"/>
      <c r="AFE8" s="205"/>
      <c r="AFF8" s="205"/>
      <c r="AFG8" s="205"/>
      <c r="AFH8" s="205"/>
      <c r="AFI8" s="205"/>
      <c r="AFJ8" s="205"/>
      <c r="AFK8" s="205"/>
      <c r="AFL8" s="205"/>
      <c r="AFM8" s="205"/>
      <c r="AFN8" s="205"/>
      <c r="AFO8" s="205"/>
      <c r="AFP8" s="205"/>
      <c r="AFQ8" s="205"/>
      <c r="AFR8" s="205"/>
      <c r="AFS8" s="205"/>
      <c r="AFT8" s="205"/>
      <c r="AFU8" s="205"/>
      <c r="AFV8" s="205"/>
      <c r="AFW8" s="205"/>
      <c r="AFX8" s="205"/>
      <c r="AFY8" s="205"/>
      <c r="AFZ8" s="205"/>
      <c r="AGA8" s="205"/>
      <c r="AGB8" s="205"/>
      <c r="AGC8" s="205"/>
      <c r="AGD8" s="205"/>
      <c r="AGE8" s="205"/>
      <c r="AGF8" s="205"/>
      <c r="AGG8" s="205"/>
      <c r="AGH8" s="205"/>
      <c r="AGI8" s="205"/>
      <c r="AGJ8" s="205"/>
      <c r="AGK8" s="205"/>
      <c r="AGL8" s="205"/>
      <c r="AGM8" s="205"/>
      <c r="AGN8" s="205"/>
      <c r="AGO8" s="205"/>
      <c r="AGP8" s="205"/>
      <c r="AGQ8" s="205"/>
      <c r="AGR8" s="205"/>
      <c r="AGS8" s="205"/>
      <c r="AGT8" s="205"/>
      <c r="AGU8" s="205"/>
      <c r="AGV8" s="205"/>
      <c r="AGW8" s="205"/>
      <c r="AGX8" s="205"/>
      <c r="AGY8" s="205"/>
      <c r="AGZ8" s="205"/>
      <c r="AHA8" s="205"/>
      <c r="AHB8" s="205"/>
      <c r="AHC8" s="205"/>
      <c r="AHD8" s="205"/>
      <c r="AHE8" s="205"/>
      <c r="AHF8" s="205"/>
      <c r="AHG8" s="205"/>
      <c r="AHH8" s="205"/>
      <c r="AHI8" s="205"/>
      <c r="AHJ8" s="205"/>
      <c r="AHK8" s="205"/>
      <c r="AHL8" s="205"/>
      <c r="AHM8" s="205"/>
      <c r="AHN8" s="205"/>
      <c r="AHO8" s="205"/>
      <c r="AHP8" s="205"/>
      <c r="AHQ8" s="205"/>
      <c r="AHR8" s="205"/>
      <c r="AHS8" s="205"/>
      <c r="AHT8" s="205"/>
      <c r="AHU8" s="205"/>
      <c r="AHV8" s="205"/>
      <c r="AHW8" s="205"/>
      <c r="AHX8" s="205"/>
      <c r="AHY8" s="205"/>
      <c r="AHZ8" s="205"/>
      <c r="AIA8" s="205"/>
      <c r="AIB8" s="205"/>
      <c r="AIC8" s="205"/>
      <c r="AID8" s="205"/>
      <c r="AIE8" s="205"/>
      <c r="AIF8" s="205"/>
      <c r="AIG8" s="205"/>
      <c r="AIH8" s="205"/>
      <c r="AII8" s="205"/>
      <c r="AIJ8" s="205"/>
      <c r="AIK8" s="205"/>
      <c r="AIL8" s="205"/>
      <c r="AIM8" s="205"/>
      <c r="AIN8" s="205"/>
      <c r="AIO8" s="205"/>
      <c r="AIP8" s="205"/>
      <c r="AIQ8" s="205"/>
      <c r="AIR8" s="205"/>
      <c r="AIS8" s="205"/>
      <c r="AIT8" s="205"/>
      <c r="AIU8" s="205"/>
      <c r="AIV8" s="205"/>
      <c r="AIW8" s="205"/>
      <c r="AIX8" s="205"/>
      <c r="AIY8" s="205"/>
      <c r="AIZ8" s="205"/>
      <c r="AJA8" s="205"/>
      <c r="AJB8" s="205"/>
      <c r="AJC8" s="205"/>
      <c r="AJD8" s="205"/>
      <c r="AJE8" s="205"/>
      <c r="AJF8" s="205"/>
      <c r="AJG8" s="205"/>
      <c r="AJH8" s="205"/>
      <c r="AJI8" s="205"/>
      <c r="AJJ8" s="205"/>
      <c r="AJK8" s="205"/>
      <c r="AJL8" s="205"/>
      <c r="AJM8" s="205"/>
      <c r="AJN8" s="205"/>
      <c r="AJO8" s="205"/>
      <c r="AJP8" s="205"/>
      <c r="AJQ8" s="205"/>
      <c r="AJR8" s="205"/>
      <c r="AJS8" s="205"/>
      <c r="AJT8" s="205"/>
      <c r="AJU8" s="205"/>
      <c r="AJV8" s="205"/>
      <c r="AJW8" s="205"/>
      <c r="AJX8" s="205"/>
      <c r="AJY8" s="205"/>
      <c r="AJZ8" s="205"/>
      <c r="AKA8" s="205"/>
      <c r="AKB8" s="205"/>
      <c r="AKC8" s="205"/>
      <c r="AKD8" s="205"/>
      <c r="AKE8" s="205"/>
      <c r="AKF8" s="205"/>
      <c r="AKG8" s="205"/>
      <c r="AKH8" s="205"/>
      <c r="AKI8" s="205"/>
      <c r="AKJ8" s="205"/>
      <c r="AKK8" s="205"/>
      <c r="AKL8" s="205"/>
      <c r="AKM8" s="205"/>
      <c r="AKN8" s="205"/>
      <c r="AKO8" s="205"/>
      <c r="AKP8" s="205"/>
      <c r="AKQ8" s="205"/>
      <c r="AKR8" s="205"/>
      <c r="AKS8" s="205"/>
      <c r="AKT8" s="205"/>
      <c r="AKU8" s="205"/>
      <c r="AKV8" s="205"/>
      <c r="AKW8" s="205"/>
      <c r="AKX8" s="205"/>
      <c r="AKY8" s="205"/>
      <c r="AKZ8" s="205"/>
      <c r="ALA8" s="205"/>
      <c r="ALB8" s="205"/>
      <c r="ALC8" s="205"/>
      <c r="ALD8" s="205"/>
      <c r="ALE8" s="205"/>
      <c r="ALF8" s="205"/>
      <c r="ALG8" s="205"/>
    </row>
    <row r="9" spans="1:995" x14ac:dyDescent="0.25">
      <c r="A9" s="239" t="s">
        <v>1954</v>
      </c>
      <c r="B9" s="332" t="s">
        <v>2</v>
      </c>
      <c r="C9" s="332"/>
      <c r="D9" s="332"/>
      <c r="E9" s="332"/>
      <c r="F9" s="332"/>
      <c r="G9" s="332"/>
      <c r="H9" s="17" t="s">
        <v>1955</v>
      </c>
      <c r="I9" s="18" t="s">
        <v>18696</v>
      </c>
      <c r="J9" s="39"/>
      <c r="K9" s="39"/>
    </row>
    <row r="10" spans="1:995" ht="60.75" customHeight="1" x14ac:dyDescent="0.25">
      <c r="A10" s="19" t="s">
        <v>18686</v>
      </c>
      <c r="B10" s="333" t="s">
        <v>18687</v>
      </c>
      <c r="C10" s="333"/>
      <c r="D10" s="333"/>
      <c r="E10" s="333"/>
      <c r="F10" s="333"/>
      <c r="G10" s="333"/>
      <c r="H10" s="20" t="s">
        <v>17737</v>
      </c>
      <c r="I10" s="300">
        <f ca="1">I45</f>
        <v>1.9099999999999999E-2</v>
      </c>
      <c r="J10" s="39"/>
      <c r="K10" s="39"/>
    </row>
    <row r="11" spans="1:995" x14ac:dyDescent="0.25">
      <c r="A11" s="318" t="s">
        <v>1957</v>
      </c>
      <c r="B11" s="318"/>
      <c r="C11" s="318"/>
      <c r="D11" s="318"/>
      <c r="E11" s="318"/>
      <c r="F11" s="318"/>
      <c r="G11" s="318"/>
      <c r="H11" s="318"/>
      <c r="I11" s="35">
        <f ca="1">SUM(I13:I21)</f>
        <v>463543.61000000004</v>
      </c>
      <c r="J11" s="39"/>
      <c r="K11" s="39"/>
    </row>
    <row r="12" spans="1:995" x14ac:dyDescent="0.25">
      <c r="A12" s="22" t="s">
        <v>1971</v>
      </c>
      <c r="B12" s="22" t="s">
        <v>1969</v>
      </c>
      <c r="C12" s="22" t="s">
        <v>2</v>
      </c>
      <c r="D12" s="22" t="s">
        <v>424</v>
      </c>
      <c r="E12" s="326" t="s">
        <v>1958</v>
      </c>
      <c r="F12" s="334"/>
      <c r="G12" s="327"/>
      <c r="H12" s="23" t="s">
        <v>1959</v>
      </c>
      <c r="I12" s="24" t="s">
        <v>1978</v>
      </c>
      <c r="J12" s="39"/>
      <c r="K12" s="39"/>
    </row>
    <row r="13" spans="1:995" x14ac:dyDescent="0.25">
      <c r="A13" s="25" t="s">
        <v>46</v>
      </c>
      <c r="B13" s="42">
        <v>41093</v>
      </c>
      <c r="C13" s="26" t="str">
        <f t="shared" ref="C13:C21" ca="1" si="0">IFERROR(VLOOKUP($B13,INDIRECT("'"&amp;$A13&amp;"'!a:d"),2,FALSE),"")</f>
        <v>AUXILIAR DE TOPOGRAFO (MENSALISTA)</v>
      </c>
      <c r="D13" s="27" t="str">
        <f t="shared" ref="D13:D21" ca="1" si="1">IFERROR(VLOOKUP($B13,INDIRECT("'"&amp;$A13&amp;"'!a:d"),3,FALSE),"")</f>
        <v xml:space="preserve">MES   </v>
      </c>
      <c r="E13" s="308">
        <v>4.5</v>
      </c>
      <c r="F13" s="309"/>
      <c r="G13" s="310"/>
      <c r="H13" s="44">
        <f t="shared" ref="H13:H21" ca="1" si="2">IFERROR(VLOOKUP($B13,INDIRECT("'"&amp;$A13&amp;"'!a:d"),4,FALSE),0)</f>
        <v>2090.3000000000002</v>
      </c>
      <c r="I13" s="29">
        <f ca="1">IFERROR(ROUND(H13*E13*(1+G13),2),"")</f>
        <v>9406.35</v>
      </c>
      <c r="J13" s="39"/>
      <c r="K13" s="39"/>
    </row>
    <row r="14" spans="1:995" ht="24" x14ac:dyDescent="0.25">
      <c r="A14" s="25" t="s">
        <v>46</v>
      </c>
      <c r="B14" s="42">
        <v>40944</v>
      </c>
      <c r="C14" s="26" t="str">
        <f t="shared" ca="1" si="0"/>
        <v>TECNICO EM SEGURANCA DO TRABALHO (MENSALISTA)</v>
      </c>
      <c r="D14" s="27" t="str">
        <f t="shared" ca="1" si="1"/>
        <v xml:space="preserve">MES   </v>
      </c>
      <c r="E14" s="308">
        <v>9</v>
      </c>
      <c r="F14" s="309"/>
      <c r="G14" s="310"/>
      <c r="H14" s="44">
        <f t="shared" ca="1" si="2"/>
        <v>6062.24</v>
      </c>
      <c r="I14" s="29">
        <f t="shared" ref="I14:I21" ca="1" si="3">IFERROR(ROUND(H14*E14*(1+G14),2),"")</f>
        <v>54560.160000000003</v>
      </c>
      <c r="J14" s="39"/>
      <c r="K14" s="39"/>
    </row>
    <row r="15" spans="1:995" x14ac:dyDescent="0.25">
      <c r="A15" s="25" t="s">
        <v>46</v>
      </c>
      <c r="B15" s="42">
        <v>41084</v>
      </c>
      <c r="C15" s="26" t="str">
        <f t="shared" ca="1" si="0"/>
        <v>SERVENTE DE OBRAS (MENSALISTA)</v>
      </c>
      <c r="D15" s="27" t="str">
        <f t="shared" ca="1" si="1"/>
        <v xml:space="preserve">MES   </v>
      </c>
      <c r="E15" s="308">
        <v>4.5</v>
      </c>
      <c r="F15" s="309"/>
      <c r="G15" s="310"/>
      <c r="H15" s="44">
        <f t="shared" ca="1" si="2"/>
        <v>2074.23</v>
      </c>
      <c r="I15" s="29">
        <f t="shared" ca="1" si="3"/>
        <v>9334.0400000000009</v>
      </c>
      <c r="J15" s="39"/>
      <c r="K15" s="39"/>
    </row>
    <row r="16" spans="1:995" ht="24" x14ac:dyDescent="0.25">
      <c r="A16" s="25" t="s">
        <v>46</v>
      </c>
      <c r="B16" s="42">
        <v>93567</v>
      </c>
      <c r="C16" s="26" t="str">
        <f t="shared" ca="1" si="0"/>
        <v>ENGENHEIRO CIVIL DE OBRA PLENO COM ENCARGOS COMPLEMENTARES</v>
      </c>
      <c r="D16" s="27" t="str">
        <f t="shared" ca="1" si="1"/>
        <v>MES</v>
      </c>
      <c r="E16" s="308">
        <v>9</v>
      </c>
      <c r="F16" s="309"/>
      <c r="G16" s="310"/>
      <c r="H16" s="44">
        <f t="shared" ca="1" si="2"/>
        <v>18745.48</v>
      </c>
      <c r="I16" s="29">
        <f t="shared" ref="I16" ca="1" si="4">IFERROR(ROUND(H16*E16*(1+G16),2),"")</f>
        <v>168709.32</v>
      </c>
      <c r="J16" s="39"/>
      <c r="K16" s="39"/>
    </row>
    <row r="17" spans="1:11" ht="24" x14ac:dyDescent="0.25">
      <c r="A17" s="25" t="s">
        <v>46</v>
      </c>
      <c r="B17" s="42">
        <v>100534</v>
      </c>
      <c r="C17" s="26" t="str">
        <f t="shared" ca="1" si="0"/>
        <v>TECNICO DE EDIFICACOES COM ENCARGOS COMPLEMENTARES</v>
      </c>
      <c r="D17" s="27" t="str">
        <f t="shared" ca="1" si="1"/>
        <v>MES</v>
      </c>
      <c r="E17" s="308">
        <v>9</v>
      </c>
      <c r="F17" s="309"/>
      <c r="G17" s="310"/>
      <c r="H17" s="44">
        <f t="shared" ca="1" si="2"/>
        <v>5160.71</v>
      </c>
      <c r="I17" s="29">
        <f t="shared" ca="1" si="3"/>
        <v>46446.39</v>
      </c>
      <c r="J17" s="39"/>
      <c r="K17" s="39"/>
    </row>
    <row r="18" spans="1:11" ht="24" x14ac:dyDescent="0.25">
      <c r="A18" s="25" t="s">
        <v>46</v>
      </c>
      <c r="B18" s="42">
        <v>94296</v>
      </c>
      <c r="C18" s="26" t="str">
        <f t="shared" ca="1" si="0"/>
        <v>TOPOGRAFO COM ENCARGOS COMPLEMENTARES</v>
      </c>
      <c r="D18" s="27" t="str">
        <f t="shared" ca="1" si="1"/>
        <v>MES</v>
      </c>
      <c r="E18" s="308">
        <v>4.5</v>
      </c>
      <c r="F18" s="309"/>
      <c r="G18" s="310"/>
      <c r="H18" s="44">
        <f t="shared" ca="1" si="2"/>
        <v>5364.34</v>
      </c>
      <c r="I18" s="29">
        <f t="shared" ref="I18" ca="1" si="5">IFERROR(ROUND(H18*E18*(1+G18),2),"")</f>
        <v>24139.53</v>
      </c>
      <c r="J18" s="39"/>
      <c r="K18" s="39"/>
    </row>
    <row r="19" spans="1:11" ht="24" x14ac:dyDescent="0.25">
      <c r="A19" s="25" t="s">
        <v>46</v>
      </c>
      <c r="B19" s="42">
        <v>93563</v>
      </c>
      <c r="C19" s="26" t="str">
        <f t="shared" ca="1" si="0"/>
        <v>ALMOXARIFE COM ENCARGOS COMPLEMENTARES</v>
      </c>
      <c r="D19" s="27" t="str">
        <f t="shared" ca="1" si="1"/>
        <v>MES</v>
      </c>
      <c r="E19" s="308">
        <v>9</v>
      </c>
      <c r="F19" s="309"/>
      <c r="G19" s="310"/>
      <c r="H19" s="44">
        <f t="shared" ca="1" si="2"/>
        <v>4063.98</v>
      </c>
      <c r="I19" s="29">
        <f t="shared" ca="1" si="3"/>
        <v>36575.82</v>
      </c>
      <c r="J19" s="39"/>
      <c r="K19" s="39"/>
    </row>
    <row r="20" spans="1:11" ht="24" x14ac:dyDescent="0.25">
      <c r="A20" s="25" t="s">
        <v>46</v>
      </c>
      <c r="B20" s="42">
        <v>100289</v>
      </c>
      <c r="C20" s="26" t="str">
        <f t="shared" ca="1" si="0"/>
        <v>VIGIA DIURNO COM ENCARGOS COMPLEMENTARES</v>
      </c>
      <c r="D20" s="27" t="str">
        <f t="shared" ca="1" si="1"/>
        <v>H</v>
      </c>
      <c r="E20" s="308">
        <f>24*9*30</f>
        <v>6480</v>
      </c>
      <c r="F20" s="309"/>
      <c r="G20" s="310"/>
      <c r="H20" s="44">
        <f t="shared" ca="1" si="2"/>
        <v>17.649999999999999</v>
      </c>
      <c r="I20" s="29">
        <f t="shared" ref="I20" ca="1" si="6">IFERROR(ROUND(H20*E20*(1+G20),2),"")</f>
        <v>114372</v>
      </c>
      <c r="J20" s="301"/>
      <c r="K20" s="301"/>
    </row>
    <row r="21" spans="1:11" hidden="1" x14ac:dyDescent="0.25">
      <c r="A21" s="25"/>
      <c r="B21" s="42"/>
      <c r="C21" s="26" t="str">
        <f t="shared" ca="1" si="0"/>
        <v/>
      </c>
      <c r="D21" s="27" t="str">
        <f t="shared" ca="1" si="1"/>
        <v/>
      </c>
      <c r="E21" s="313"/>
      <c r="F21" s="335"/>
      <c r="G21" s="314"/>
      <c r="H21" s="44">
        <f t="shared" ca="1" si="2"/>
        <v>0</v>
      </c>
      <c r="I21" s="29">
        <f t="shared" ca="1" si="3"/>
        <v>0</v>
      </c>
      <c r="J21" s="39"/>
      <c r="K21" s="39"/>
    </row>
    <row r="22" spans="1:11" hidden="1" x14ac:dyDescent="0.25">
      <c r="A22" s="318" t="s">
        <v>1976</v>
      </c>
      <c r="B22" s="318"/>
      <c r="C22" s="318"/>
      <c r="D22" s="318"/>
      <c r="E22" s="318"/>
      <c r="F22" s="318"/>
      <c r="G22" s="318"/>
      <c r="H22" s="318"/>
      <c r="I22" s="35">
        <f ca="1">SUM(I24:I26)</f>
        <v>0</v>
      </c>
      <c r="J22" s="39"/>
      <c r="K22" s="39"/>
    </row>
    <row r="23" spans="1:11" hidden="1" x14ac:dyDescent="0.25">
      <c r="A23" s="22" t="s">
        <v>1971</v>
      </c>
      <c r="B23" s="22" t="s">
        <v>1969</v>
      </c>
      <c r="C23" s="22" t="s">
        <v>2</v>
      </c>
      <c r="D23" s="22" t="s">
        <v>424</v>
      </c>
      <c r="E23" s="326" t="s">
        <v>1958</v>
      </c>
      <c r="F23" s="327"/>
      <c r="G23" s="33" t="s">
        <v>1968</v>
      </c>
      <c r="H23" s="23" t="s">
        <v>1959</v>
      </c>
      <c r="I23" s="24" t="s">
        <v>1978</v>
      </c>
      <c r="J23" s="39"/>
      <c r="K23" s="39"/>
    </row>
    <row r="24" spans="1:11" hidden="1" x14ac:dyDescent="0.25">
      <c r="A24" s="25"/>
      <c r="B24" s="25"/>
      <c r="C24" s="26" t="str">
        <f t="shared" ref="C24:C26" ca="1" si="7">IFERROR(VLOOKUP($B24,INDIRECT("'"&amp;$A24&amp;"'!a:d"),2,FALSE),"")</f>
        <v/>
      </c>
      <c r="D24" s="27" t="str">
        <f t="shared" ref="D24:D26" ca="1" si="8">IFERROR(VLOOKUP($B24,INDIRECT("'"&amp;$A24&amp;"'!a:d"),3,FALSE),"")</f>
        <v/>
      </c>
      <c r="E24" s="313"/>
      <c r="F24" s="314"/>
      <c r="G24" s="50"/>
      <c r="H24" s="44">
        <f t="shared" ref="H24:H26" ca="1" si="9">IFERROR(VLOOKUP($B24,INDIRECT("'"&amp;$A24&amp;"'!a:d"),4,FALSE),0)</f>
        <v>0</v>
      </c>
      <c r="I24" s="29">
        <f ca="1">IFERROR(ROUND(H24*E24*(1+G24),2),"")</f>
        <v>0</v>
      </c>
      <c r="J24" s="39"/>
      <c r="K24" s="39"/>
    </row>
    <row r="25" spans="1:11" hidden="1" x14ac:dyDescent="0.25">
      <c r="A25" s="25"/>
      <c r="B25" s="25"/>
      <c r="C25" s="26" t="str">
        <f t="shared" ca="1" si="7"/>
        <v/>
      </c>
      <c r="D25" s="27" t="str">
        <f t="shared" ca="1" si="8"/>
        <v/>
      </c>
      <c r="E25" s="313"/>
      <c r="F25" s="314"/>
      <c r="G25" s="50"/>
      <c r="H25" s="44">
        <f t="shared" ca="1" si="9"/>
        <v>0</v>
      </c>
      <c r="I25" s="29">
        <f ca="1">IFERROR(ROUND(H25*E25*(1+G25),2),"")</f>
        <v>0</v>
      </c>
      <c r="J25" s="39"/>
      <c r="K25" s="39"/>
    </row>
    <row r="26" spans="1:11" hidden="1" x14ac:dyDescent="0.25">
      <c r="A26" s="30"/>
      <c r="B26" s="30"/>
      <c r="C26" s="26" t="str">
        <f t="shared" ca="1" si="7"/>
        <v/>
      </c>
      <c r="D26" s="27" t="str">
        <f t="shared" ca="1" si="8"/>
        <v/>
      </c>
      <c r="E26" s="315"/>
      <c r="F26" s="316"/>
      <c r="G26" s="51"/>
      <c r="H26" s="44">
        <f t="shared" ca="1" si="9"/>
        <v>0</v>
      </c>
      <c r="I26" s="32">
        <f t="shared" ref="I26" ca="1" si="10">IFERROR(ROUND(H26*E26*(1+G26),2),"")</f>
        <v>0</v>
      </c>
      <c r="J26" s="39"/>
      <c r="K26" s="39"/>
    </row>
    <row r="27" spans="1:11" x14ac:dyDescent="0.25">
      <c r="A27" s="318" t="s">
        <v>1961</v>
      </c>
      <c r="B27" s="318"/>
      <c r="C27" s="318"/>
      <c r="D27" s="318"/>
      <c r="E27" s="318"/>
      <c r="F27" s="318"/>
      <c r="G27" s="318"/>
      <c r="H27" s="318"/>
      <c r="I27" s="35">
        <f ca="1">SUM(I29:I31)</f>
        <v>24852.739999999998</v>
      </c>
      <c r="J27" s="39"/>
      <c r="K27" s="39"/>
    </row>
    <row r="28" spans="1:11" x14ac:dyDescent="0.25">
      <c r="A28" s="22" t="s">
        <v>1971</v>
      </c>
      <c r="B28" s="22" t="s">
        <v>1969</v>
      </c>
      <c r="C28" s="22" t="s">
        <v>2</v>
      </c>
      <c r="D28" s="22" t="s">
        <v>424</v>
      </c>
      <c r="E28" s="322" t="s">
        <v>1977</v>
      </c>
      <c r="F28" s="323"/>
      <c r="G28" s="322" t="s">
        <v>237</v>
      </c>
      <c r="H28" s="323" t="s">
        <v>1959</v>
      </c>
      <c r="I28" s="24" t="s">
        <v>1978</v>
      </c>
      <c r="J28" s="39"/>
      <c r="K28" s="39"/>
    </row>
    <row r="29" spans="1:11" ht="60" x14ac:dyDescent="0.25">
      <c r="A29" s="25" t="s">
        <v>355</v>
      </c>
      <c r="B29" s="25">
        <v>220803</v>
      </c>
      <c r="C29" s="26" t="str">
        <f t="shared" ref="C29:C31" ca="1" si="11">IFERROR(VLOOKUP($B29,INDIRECT("'"&amp;$A29&amp;"'!a:d"),2,FALSE),"")</f>
        <v>(Gol 1.000 4P- gasolina - preço LABOR) Seguro total, manutenção, combustível, eventuais taxas e emolumentos, bem como eventual substituição do veículo (se necessário), sem motorista, utilização até 2.000 (dois mil) km/mês</v>
      </c>
      <c r="D29" s="27" t="str">
        <f t="shared" ref="D29:D31" ca="1" si="12">IFERROR(VLOOKUP($B29,INDIRECT("'"&amp;$A29&amp;"'!a:d"),3,FALSE),"")</f>
        <v>mês</v>
      </c>
      <c r="E29" s="28">
        <v>4.5</v>
      </c>
      <c r="F29" s="44">
        <f ca="1">IFERROR(VLOOKUP($B29,INDIRECT("'"&amp;$A29&amp;"'!a:H"),4,FALSE),0)</f>
        <v>3774.87</v>
      </c>
      <c r="G29" s="28"/>
      <c r="H29" s="44">
        <f ca="1">IFERROR(VLOOKUP($B29,INDIRECT("'"&amp;$A29&amp;"'!a:H"),5,FALSE),0)</f>
        <v>0</v>
      </c>
      <c r="I29" s="29">
        <f t="shared" ref="I29:I31" ca="1" si="13">IFERROR(ROUND(E29*F29+G29*H29,2),"")</f>
        <v>16986.919999999998</v>
      </c>
      <c r="J29" s="39"/>
      <c r="K29" s="39"/>
    </row>
    <row r="30" spans="1:11" ht="24" x14ac:dyDescent="0.25">
      <c r="A30" s="25" t="s">
        <v>356</v>
      </c>
      <c r="B30" s="42">
        <v>10427</v>
      </c>
      <c r="C30" s="26" t="s">
        <v>18682</v>
      </c>
      <c r="D30" s="27" t="s">
        <v>18683</v>
      </c>
      <c r="E30" s="28">
        <v>4.5</v>
      </c>
      <c r="F30" s="44">
        <v>1747.96</v>
      </c>
      <c r="G30" s="28"/>
      <c r="H30" s="44">
        <f ca="1">IFERROR(VLOOKUP($B30,INDIRECT("'"&amp;$A30&amp;"'!a:H"),5,FALSE),0)</f>
        <v>0</v>
      </c>
      <c r="I30" s="29">
        <f t="shared" ca="1" si="13"/>
        <v>7865.82</v>
      </c>
      <c r="J30" s="39"/>
      <c r="K30" s="39"/>
    </row>
    <row r="31" spans="1:11" hidden="1" x14ac:dyDescent="0.25">
      <c r="A31" s="30"/>
      <c r="B31" s="30"/>
      <c r="C31" s="26" t="str">
        <f t="shared" ca="1" si="11"/>
        <v/>
      </c>
      <c r="D31" s="27" t="str">
        <f t="shared" ca="1" si="12"/>
        <v/>
      </c>
      <c r="E31" s="28"/>
      <c r="F31" s="44">
        <f ca="1">IFERROR(VLOOKUP($B31,INDIRECT("'"&amp;$A31&amp;"'!a:H"),4,FALSE),0)</f>
        <v>0</v>
      </c>
      <c r="G31" s="28"/>
      <c r="H31" s="44">
        <f ca="1">IFERROR(VLOOKUP($B31,INDIRECT("'"&amp;$A31&amp;"'!a:H"),5,FALSE),0)</f>
        <v>0</v>
      </c>
      <c r="I31" s="29">
        <f t="shared" ca="1" si="13"/>
        <v>0</v>
      </c>
      <c r="J31" s="39"/>
      <c r="K31" s="39"/>
    </row>
    <row r="32" spans="1:11" hidden="1" x14ac:dyDescent="0.25">
      <c r="A32" s="318" t="s">
        <v>1964</v>
      </c>
      <c r="B32" s="318"/>
      <c r="C32" s="318"/>
      <c r="D32" s="318"/>
      <c r="E32" s="318"/>
      <c r="F32" s="318"/>
      <c r="G32" s="318"/>
      <c r="H32" s="318"/>
      <c r="I32" s="35">
        <f ca="1">SUM(I34:I36)</f>
        <v>0</v>
      </c>
      <c r="J32" s="39"/>
      <c r="K32" s="39"/>
    </row>
    <row r="33" spans="1:12" hidden="1" x14ac:dyDescent="0.25">
      <c r="A33" s="22" t="s">
        <v>1971</v>
      </c>
      <c r="B33" s="22" t="s">
        <v>1969</v>
      </c>
      <c r="C33" s="22" t="s">
        <v>2</v>
      </c>
      <c r="D33" s="22" t="s">
        <v>424</v>
      </c>
      <c r="E33" s="326" t="s">
        <v>1958</v>
      </c>
      <c r="F33" s="327"/>
      <c r="G33" s="328" t="s">
        <v>1959</v>
      </c>
      <c r="H33" s="329" t="s">
        <v>1959</v>
      </c>
      <c r="I33" s="24" t="s">
        <v>1978</v>
      </c>
      <c r="J33" s="39"/>
      <c r="K33" s="39"/>
    </row>
    <row r="34" spans="1:12" hidden="1" x14ac:dyDescent="0.25">
      <c r="A34" s="25"/>
      <c r="B34" s="25"/>
      <c r="C34" s="26" t="str">
        <f t="shared" ref="C34:C36" ca="1" si="14">IFERROR(VLOOKUP($B34,INDIRECT("'"&amp;$A34&amp;"'!a:d"),2,FALSE),"")</f>
        <v/>
      </c>
      <c r="D34" s="27" t="str">
        <f t="shared" ref="D34:D36" ca="1" si="15">IFERROR(VLOOKUP($B34,INDIRECT("'"&amp;$A34&amp;"'!a:d"),3,FALSE),"")</f>
        <v/>
      </c>
      <c r="E34" s="308"/>
      <c r="F34" s="310"/>
      <c r="G34" s="330">
        <f ca="1">IFERROR(VLOOKUP($B34,INDIRECT("'"&amp;$A34&amp;"'!a:d"),4,FALSE),0)</f>
        <v>0</v>
      </c>
      <c r="H34" s="331"/>
      <c r="I34" s="29">
        <f ca="1">IFERROR(ROUND(G34*E34,2),"")</f>
        <v>0</v>
      </c>
      <c r="J34" s="39"/>
      <c r="K34" s="39"/>
    </row>
    <row r="35" spans="1:12" hidden="1" x14ac:dyDescent="0.25">
      <c r="A35" s="25"/>
      <c r="B35" s="25"/>
      <c r="C35" s="26" t="str">
        <f t="shared" ca="1" si="14"/>
        <v/>
      </c>
      <c r="D35" s="27" t="str">
        <f t="shared" ca="1" si="15"/>
        <v/>
      </c>
      <c r="E35" s="308"/>
      <c r="F35" s="310"/>
      <c r="G35" s="330">
        <f ca="1">IFERROR(VLOOKUP($B35,INDIRECT("'"&amp;$A35&amp;"'!a:d"),4,FALSE),0)</f>
        <v>0</v>
      </c>
      <c r="H35" s="331"/>
      <c r="I35" s="29">
        <f ca="1">IFERROR(ROUND(G35*E35,2),"")</f>
        <v>0</v>
      </c>
      <c r="J35" s="39"/>
      <c r="K35" s="39"/>
    </row>
    <row r="36" spans="1:12" hidden="1" x14ac:dyDescent="0.25">
      <c r="A36" s="25"/>
      <c r="B36" s="30"/>
      <c r="C36" s="26" t="str">
        <f t="shared" ca="1" si="14"/>
        <v/>
      </c>
      <c r="D36" s="27" t="str">
        <f t="shared" ca="1" si="15"/>
        <v/>
      </c>
      <c r="E36" s="308"/>
      <c r="F36" s="310"/>
      <c r="G36" s="324">
        <f ca="1">IFERROR(VLOOKUP($B36,INDIRECT("'"&amp;$A36&amp;"'!a:d"),4,FALSE),0)</f>
        <v>0</v>
      </c>
      <c r="H36" s="325"/>
      <c r="I36" s="29">
        <f ca="1">IFERROR(ROUND(G36*E36,2),"")</f>
        <v>0</v>
      </c>
      <c r="J36" s="39"/>
      <c r="K36" s="39"/>
    </row>
    <row r="37" spans="1:12" hidden="1" x14ac:dyDescent="0.25">
      <c r="A37" s="318" t="s">
        <v>1962</v>
      </c>
      <c r="B37" s="318"/>
      <c r="C37" s="318"/>
      <c r="D37" s="318"/>
      <c r="E37" s="318"/>
      <c r="F37" s="318"/>
      <c r="G37" s="318"/>
      <c r="H37" s="318"/>
      <c r="I37" s="52">
        <f>SUM(I39:I41)</f>
        <v>0</v>
      </c>
      <c r="J37" s="319" t="s">
        <v>1980</v>
      </c>
      <c r="K37" s="320"/>
      <c r="L37" s="321"/>
    </row>
    <row r="38" spans="1:12" ht="13.5" hidden="1" x14ac:dyDescent="0.25">
      <c r="A38" s="22" t="s">
        <v>1971</v>
      </c>
      <c r="B38" s="22" t="s">
        <v>1969</v>
      </c>
      <c r="C38" s="22" t="s">
        <v>2</v>
      </c>
      <c r="D38" s="22" t="s">
        <v>424</v>
      </c>
      <c r="E38" s="322" t="s">
        <v>361</v>
      </c>
      <c r="F38" s="323"/>
      <c r="G38" s="322" t="s">
        <v>362</v>
      </c>
      <c r="H38" s="323"/>
      <c r="I38" s="24" t="s">
        <v>1978</v>
      </c>
      <c r="J38" s="53" t="s">
        <v>1981</v>
      </c>
      <c r="K38" s="53" t="s">
        <v>1982</v>
      </c>
      <c r="L38" s="53" t="s">
        <v>1979</v>
      </c>
    </row>
    <row r="39" spans="1:12" hidden="1" x14ac:dyDescent="0.25">
      <c r="A39" s="25"/>
      <c r="B39" s="25"/>
      <c r="C39" s="26" t="str">
        <f t="shared" ref="C39:C41" ca="1" si="16">IFERROR(VLOOKUP($B39,INDIRECT("'"&amp;$A39&amp;"'!a:d"),2,FALSE),"")</f>
        <v/>
      </c>
      <c r="D39" s="27" t="str">
        <f t="shared" ref="D39:D41" ca="1" si="17">IFERROR(VLOOKUP($B39,INDIRECT("'"&amp;$A39&amp;"'!a:d"),3,FALSE),"")</f>
        <v/>
      </c>
      <c r="E39" s="313"/>
      <c r="F39" s="314"/>
      <c r="G39" s="313"/>
      <c r="H39" s="314"/>
      <c r="I39" s="29">
        <f>J39*E39+K39*G39+L39</f>
        <v>0</v>
      </c>
      <c r="J39" s="40"/>
      <c r="K39" s="40"/>
      <c r="L39" s="40"/>
    </row>
    <row r="40" spans="1:12" hidden="1" x14ac:dyDescent="0.25">
      <c r="A40" s="25"/>
      <c r="B40" s="25"/>
      <c r="C40" s="26" t="str">
        <f t="shared" ca="1" si="16"/>
        <v/>
      </c>
      <c r="D40" s="27" t="str">
        <f t="shared" ca="1" si="17"/>
        <v/>
      </c>
      <c r="E40" s="313"/>
      <c r="F40" s="314"/>
      <c r="G40" s="313"/>
      <c r="H40" s="314"/>
      <c r="I40" s="29">
        <f>J40*E40+K40*G40+L40</f>
        <v>0</v>
      </c>
      <c r="J40" s="40"/>
      <c r="K40" s="40"/>
      <c r="L40" s="40"/>
    </row>
    <row r="41" spans="1:12" hidden="1" x14ac:dyDescent="0.25">
      <c r="A41" s="30"/>
      <c r="B41" s="30"/>
      <c r="C41" s="26" t="str">
        <f t="shared" ca="1" si="16"/>
        <v/>
      </c>
      <c r="D41" s="27" t="str">
        <f t="shared" ca="1" si="17"/>
        <v/>
      </c>
      <c r="E41" s="315"/>
      <c r="F41" s="316"/>
      <c r="G41" s="315"/>
      <c r="H41" s="316"/>
      <c r="I41" s="29">
        <f>J41*E41+K41*G41+L41</f>
        <v>0</v>
      </c>
      <c r="J41" s="41"/>
      <c r="K41" s="41"/>
      <c r="L41" s="41"/>
    </row>
    <row r="42" spans="1:12" x14ac:dyDescent="0.25">
      <c r="A42" s="317" t="s">
        <v>1975</v>
      </c>
      <c r="B42" s="317"/>
      <c r="C42" s="317"/>
      <c r="D42" s="317"/>
      <c r="E42" s="318" t="s">
        <v>1970</v>
      </c>
      <c r="F42" s="318"/>
      <c r="G42" s="318"/>
      <c r="H42" s="318"/>
      <c r="I42" s="318"/>
      <c r="J42" s="39"/>
      <c r="K42" s="39"/>
    </row>
    <row r="43" spans="1:12" ht="19.5" customHeight="1" x14ac:dyDescent="0.25">
      <c r="A43" s="312"/>
      <c r="B43" s="312"/>
      <c r="C43" s="312"/>
      <c r="D43" s="312"/>
      <c r="E43" s="311" t="s">
        <v>18684</v>
      </c>
      <c r="F43" s="311"/>
      <c r="G43" s="311"/>
      <c r="H43" s="311"/>
      <c r="I43" s="34">
        <f ca="1">ROUND(SUM(I11,I22,I27,I32,I37),2)</f>
        <v>488396.35</v>
      </c>
      <c r="J43" s="39"/>
      <c r="K43" s="39"/>
    </row>
    <row r="44" spans="1:12" ht="19.5" customHeight="1" x14ac:dyDescent="0.25">
      <c r="A44" s="312"/>
      <c r="B44" s="312"/>
      <c r="C44" s="312"/>
      <c r="D44" s="312"/>
      <c r="E44" s="311" t="s">
        <v>18685</v>
      </c>
      <c r="F44" s="311"/>
      <c r="G44" s="311"/>
      <c r="H44" s="311"/>
      <c r="I44" s="29">
        <f ca="1">ORCAMENTO!$K$269</f>
        <v>25584913.05999998</v>
      </c>
      <c r="J44" s="39"/>
      <c r="K44" s="39"/>
    </row>
    <row r="45" spans="1:12" ht="19.5" customHeight="1" x14ac:dyDescent="0.25">
      <c r="A45" s="312"/>
      <c r="B45" s="312"/>
      <c r="C45" s="312"/>
      <c r="D45" s="312"/>
      <c r="E45" s="311" t="s">
        <v>18688</v>
      </c>
      <c r="F45" s="311"/>
      <c r="G45" s="311"/>
      <c r="H45" s="311"/>
      <c r="I45" s="299">
        <f ca="1">ROUND(I43/I44,4)</f>
        <v>1.9099999999999999E-2</v>
      </c>
      <c r="J45" s="39"/>
      <c r="K45" s="39"/>
    </row>
  </sheetData>
  <mergeCells count="54">
    <mergeCell ref="E19:G19"/>
    <mergeCell ref="E18:G18"/>
    <mergeCell ref="A1:B8"/>
    <mergeCell ref="C1:I1"/>
    <mergeCell ref="C2:I2"/>
    <mergeCell ref="C3:I3"/>
    <mergeCell ref="C4:I5"/>
    <mergeCell ref="C6:I6"/>
    <mergeCell ref="C7:I7"/>
    <mergeCell ref="C8:I8"/>
    <mergeCell ref="E35:F35"/>
    <mergeCell ref="G35:H35"/>
    <mergeCell ref="E26:F26"/>
    <mergeCell ref="B9:G9"/>
    <mergeCell ref="B10:G10"/>
    <mergeCell ref="A11:H11"/>
    <mergeCell ref="E12:G12"/>
    <mergeCell ref="E13:G13"/>
    <mergeCell ref="E14:G14"/>
    <mergeCell ref="E21:G21"/>
    <mergeCell ref="A22:H22"/>
    <mergeCell ref="E23:F23"/>
    <mergeCell ref="E24:F24"/>
    <mergeCell ref="E25:F25"/>
    <mergeCell ref="E15:G15"/>
    <mergeCell ref="E20:G20"/>
    <mergeCell ref="G28:H28"/>
    <mergeCell ref="A32:H32"/>
    <mergeCell ref="E33:F33"/>
    <mergeCell ref="G33:H33"/>
    <mergeCell ref="E34:F34"/>
    <mergeCell ref="G34:H34"/>
    <mergeCell ref="J37:L37"/>
    <mergeCell ref="E38:F38"/>
    <mergeCell ref="G38:H38"/>
    <mergeCell ref="E39:F39"/>
    <mergeCell ref="G39:H39"/>
    <mergeCell ref="A37:H37"/>
    <mergeCell ref="E17:G17"/>
    <mergeCell ref="E16:G16"/>
    <mergeCell ref="E44:H44"/>
    <mergeCell ref="A43:D45"/>
    <mergeCell ref="E43:H43"/>
    <mergeCell ref="E45:H45"/>
    <mergeCell ref="E40:F40"/>
    <mergeCell ref="G40:H40"/>
    <mergeCell ref="E41:F41"/>
    <mergeCell ref="G41:H41"/>
    <mergeCell ref="A42:D42"/>
    <mergeCell ref="E42:I42"/>
    <mergeCell ref="E36:F36"/>
    <mergeCell ref="G36:H36"/>
    <mergeCell ref="A27:H27"/>
    <mergeCell ref="E28:F28"/>
  </mergeCells>
  <conditionalFormatting sqref="F29">
    <cfRule type="expression" dxfId="323" priority="122">
      <formula>IF($C29="*verificar código*",TRUE,FALSE)</formula>
    </cfRule>
  </conditionalFormatting>
  <conditionalFormatting sqref="C24:C26">
    <cfRule type="expression" dxfId="322" priority="158">
      <formula>IF($C24="*verificar código*",TRUE,FALSE)</formula>
    </cfRule>
  </conditionalFormatting>
  <conditionalFormatting sqref="C13:C21">
    <cfRule type="expression" dxfId="321" priority="160">
      <formula>IF($C13="*verificar código*",TRUE,FALSE)</formula>
    </cfRule>
  </conditionalFormatting>
  <conditionalFormatting sqref="D13:D21">
    <cfRule type="expression" dxfId="320" priority="159">
      <formula>IF($C13="*verificar código*",TRUE,FALSE)</formula>
    </cfRule>
  </conditionalFormatting>
  <conditionalFormatting sqref="D24:D26">
    <cfRule type="expression" dxfId="319" priority="157">
      <formula>IF($C24="*verificar código*",TRUE,FALSE)</formula>
    </cfRule>
  </conditionalFormatting>
  <conditionalFormatting sqref="C29:C31">
    <cfRule type="expression" dxfId="318" priority="156">
      <formula>IF($C29="*verificar código*",TRUE,FALSE)</formula>
    </cfRule>
  </conditionalFormatting>
  <conditionalFormatting sqref="D29:D31">
    <cfRule type="expression" dxfId="317" priority="155">
      <formula>IF($C29="*verificar código*",TRUE,FALSE)</formula>
    </cfRule>
  </conditionalFormatting>
  <conditionalFormatting sqref="C34:C36">
    <cfRule type="expression" dxfId="316" priority="154">
      <formula>IF($C34="*verificar código*",TRUE,FALSE)</formula>
    </cfRule>
  </conditionalFormatting>
  <conditionalFormatting sqref="D34:D36">
    <cfRule type="expression" dxfId="315" priority="153">
      <formula>IF($C34="*verificar código*",TRUE,FALSE)</formula>
    </cfRule>
  </conditionalFormatting>
  <conditionalFormatting sqref="C39:C41">
    <cfRule type="expression" dxfId="314" priority="152">
      <formula>IF($C39="*verificar código*",TRUE,FALSE)</formula>
    </cfRule>
  </conditionalFormatting>
  <conditionalFormatting sqref="D39:D41">
    <cfRule type="expression" dxfId="313" priority="151">
      <formula>IF($C39="*verificar código*",TRUE,FALSE)</formula>
    </cfRule>
  </conditionalFormatting>
  <conditionalFormatting sqref="H13:H21">
    <cfRule type="expression" dxfId="312" priority="150">
      <formula>IF($C13="*verificar código*",TRUE,FALSE)</formula>
    </cfRule>
  </conditionalFormatting>
  <conditionalFormatting sqref="H24:H26">
    <cfRule type="expression" dxfId="311" priority="149">
      <formula>IF($C24="*verificar código*",TRUE,FALSE)</formula>
    </cfRule>
  </conditionalFormatting>
  <conditionalFormatting sqref="H29">
    <cfRule type="expression" dxfId="310" priority="121">
      <formula>IF($C29="*verificar código*",TRUE,FALSE)</formula>
    </cfRule>
  </conditionalFormatting>
  <conditionalFormatting sqref="F30">
    <cfRule type="expression" dxfId="309" priority="120">
      <formula>IF($C30="*verificar código*",TRUE,FALSE)</formula>
    </cfRule>
  </conditionalFormatting>
  <conditionalFormatting sqref="H30">
    <cfRule type="expression" dxfId="308" priority="119">
      <formula>IF($C30="*verificar código*",TRUE,FALSE)</formula>
    </cfRule>
  </conditionalFormatting>
  <conditionalFormatting sqref="F31">
    <cfRule type="expression" dxfId="307" priority="118">
      <formula>IF($C31="*verificar código*",TRUE,FALSE)</formula>
    </cfRule>
  </conditionalFormatting>
  <conditionalFormatting sqref="H31">
    <cfRule type="expression" dxfId="306" priority="117">
      <formula>IF($C31="*verificar código*",TRUE,FALSE)</formula>
    </cfRule>
  </conditionalFormatting>
  <conditionalFormatting sqref="C20">
    <cfRule type="expression" dxfId="305" priority="18">
      <formula>IF($C20="*verificar código*",TRUE,FALSE)</formula>
    </cfRule>
  </conditionalFormatting>
  <conditionalFormatting sqref="D20">
    <cfRule type="expression" dxfId="304" priority="17">
      <formula>IF($C20="*verificar código*",TRUE,FALSE)</formula>
    </cfRule>
  </conditionalFormatting>
  <conditionalFormatting sqref="H20">
    <cfRule type="expression" dxfId="303" priority="16">
      <formula>IF($C20="*verificar código*",TRUE,FALSE)</formula>
    </cfRule>
  </conditionalFormatting>
  <conditionalFormatting sqref="C19">
    <cfRule type="expression" dxfId="302" priority="15">
      <formula>IF($C19="*verificar código*",TRUE,FALSE)</formula>
    </cfRule>
  </conditionalFormatting>
  <conditionalFormatting sqref="D19">
    <cfRule type="expression" dxfId="301" priority="14">
      <formula>IF($C19="*verificar código*",TRUE,FALSE)</formula>
    </cfRule>
  </conditionalFormatting>
  <conditionalFormatting sqref="H19">
    <cfRule type="expression" dxfId="300" priority="13">
      <formula>IF($C19="*verificar código*",TRUE,FALSE)</formula>
    </cfRule>
  </conditionalFormatting>
  <conditionalFormatting sqref="C18">
    <cfRule type="expression" dxfId="299" priority="12">
      <formula>IF($C18="*verificar código*",TRUE,FALSE)</formula>
    </cfRule>
  </conditionalFormatting>
  <conditionalFormatting sqref="D18">
    <cfRule type="expression" dxfId="298" priority="11">
      <formula>IF($C18="*verificar código*",TRUE,FALSE)</formula>
    </cfRule>
  </conditionalFormatting>
  <conditionalFormatting sqref="H18">
    <cfRule type="expression" dxfId="297" priority="10">
      <formula>IF($C18="*verificar código*",TRUE,FALSE)</formula>
    </cfRule>
  </conditionalFormatting>
  <conditionalFormatting sqref="C17">
    <cfRule type="expression" dxfId="296" priority="9">
      <formula>IF($C17="*verificar código*",TRUE,FALSE)</formula>
    </cfRule>
  </conditionalFormatting>
  <conditionalFormatting sqref="D17">
    <cfRule type="expression" dxfId="295" priority="8">
      <formula>IF($C17="*verificar código*",TRUE,FALSE)</formula>
    </cfRule>
  </conditionalFormatting>
  <conditionalFormatting sqref="H17">
    <cfRule type="expression" dxfId="294" priority="7">
      <formula>IF($C17="*verificar código*",TRUE,FALSE)</formula>
    </cfRule>
  </conditionalFormatting>
  <conditionalFormatting sqref="C16">
    <cfRule type="expression" dxfId="293" priority="6">
      <formula>IF($C16="*verificar código*",TRUE,FALSE)</formula>
    </cfRule>
  </conditionalFormatting>
  <conditionalFormatting sqref="D16">
    <cfRule type="expression" dxfId="292" priority="5">
      <formula>IF($C16="*verificar código*",TRUE,FALSE)</formula>
    </cfRule>
  </conditionalFormatting>
  <conditionalFormatting sqref="H16">
    <cfRule type="expression" dxfId="291" priority="4">
      <formula>IF($C16="*verificar código*",TRUE,FALSE)</formula>
    </cfRule>
  </conditionalFormatting>
  <conditionalFormatting sqref="C15">
    <cfRule type="expression" dxfId="290" priority="3">
      <formula>IF($C15="*verificar código*",TRUE,FALSE)</formula>
    </cfRule>
  </conditionalFormatting>
  <conditionalFormatting sqref="D15">
    <cfRule type="expression" dxfId="289" priority="2">
      <formula>IF($C15="*verificar código*",TRUE,FALSE)</formula>
    </cfRule>
  </conditionalFormatting>
  <conditionalFormatting sqref="H15">
    <cfRule type="expression" dxfId="288" priority="1">
      <formula>IF($C15="*verificar código*",TRUE,FALSE)</formula>
    </cfRule>
  </conditionalFormatting>
  <dataValidations count="1">
    <dataValidation type="list" errorStyle="warning" allowBlank="1" showInputMessage="1" showErrorMessage="1" error="Selecionar Referencial compatível" sqref="XEU6:XFD8" xr:uid="{33433539-B971-4DB8-A38F-DBA0DAEBF123}">
      <formula1>DADOS</formula1>
    </dataValidation>
  </dataValidations>
  <printOptions horizontalCentered="1"/>
  <pageMargins left="0.78740157480314965" right="0.39370078740157483" top="0.39370078740157483" bottom="0.39370078740157483" header="0.31496062992125984" footer="0.31496062992125984"/>
  <pageSetup paperSize="9" scale="76" fitToHeight="0"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DA383-BF7C-4FAC-8B14-7DF9EEC0EC08}">
  <sheetPr>
    <tabColor theme="9"/>
    <pageSetUpPr fitToPage="1"/>
  </sheetPr>
  <dimension ref="A1:ALG256"/>
  <sheetViews>
    <sheetView workbookViewId="0">
      <selection sqref="A1:B8"/>
    </sheetView>
  </sheetViews>
  <sheetFormatPr defaultRowHeight="12" x14ac:dyDescent="0.25"/>
  <cols>
    <col min="1" max="1" width="8.7109375" style="36" customWidth="1"/>
    <col min="2" max="2" width="11.42578125" style="36" bestFit="1" customWidth="1"/>
    <col min="3" max="3" width="40.7109375" style="36" customWidth="1"/>
    <col min="4" max="4" width="4.7109375" style="38" bestFit="1" customWidth="1"/>
    <col min="5" max="5" width="9.5703125" style="49" bestFit="1" customWidth="1"/>
    <col min="6" max="6" width="8.5703125" style="49" customWidth="1"/>
    <col min="7" max="7" width="8.5703125" style="49" bestFit="1" customWidth="1"/>
    <col min="8" max="8" width="10" style="36" bestFit="1" customWidth="1"/>
    <col min="9" max="9" width="11.7109375" style="36" bestFit="1" customWidth="1"/>
    <col min="10" max="11" width="9.140625" style="36"/>
    <col min="12" max="16384" width="9.140625" style="39"/>
  </cols>
  <sheetData>
    <row r="1" spans="1:995" s="201" customFormat="1" ht="15" customHeight="1" x14ac:dyDescent="0.25">
      <c r="A1" s="336"/>
      <c r="B1" s="336"/>
      <c r="C1" s="338" t="str">
        <f>ORCAMENTO!$D$1</f>
        <v>GOVERNO DO ESTADO DO ESPÍRITO SANTO</v>
      </c>
      <c r="D1" s="338"/>
      <c r="E1" s="338"/>
      <c r="F1" s="338"/>
      <c r="G1" s="338"/>
      <c r="H1" s="338"/>
      <c r="I1" s="338"/>
    </row>
    <row r="2" spans="1:995" s="201" customFormat="1" ht="15" customHeight="1" x14ac:dyDescent="0.25">
      <c r="A2" s="336"/>
      <c r="B2" s="336"/>
      <c r="C2" s="339" t="str">
        <f>ORCAMENTO!$D$2</f>
        <v>Secretaria de Saneamento, Habitação e Desenvolvimento Urbano</v>
      </c>
      <c r="D2" s="339"/>
      <c r="E2" s="339"/>
      <c r="F2" s="339"/>
      <c r="G2" s="339"/>
      <c r="H2" s="339"/>
      <c r="I2" s="339"/>
    </row>
    <row r="3" spans="1:995" s="201" customFormat="1" ht="15" customHeight="1" x14ac:dyDescent="0.25">
      <c r="A3" s="336"/>
      <c r="B3" s="336"/>
      <c r="C3" s="339"/>
      <c r="D3" s="339"/>
      <c r="E3" s="339"/>
      <c r="F3" s="339"/>
      <c r="G3" s="339"/>
      <c r="H3" s="339"/>
      <c r="I3" s="339"/>
    </row>
    <row r="4" spans="1:995" s="201" customFormat="1" ht="15" customHeight="1" x14ac:dyDescent="0.25">
      <c r="A4" s="336"/>
      <c r="B4" s="336"/>
      <c r="C4" s="340" t="str">
        <f>ORCAMENTO!$D$4</f>
        <v>Obra de drenagem e urbanização do Canal Guaranhuns</v>
      </c>
      <c r="D4" s="340"/>
      <c r="E4" s="340"/>
      <c r="F4" s="340"/>
      <c r="G4" s="340"/>
      <c r="H4" s="340"/>
      <c r="I4" s="340"/>
    </row>
    <row r="5" spans="1:995" s="201" customFormat="1" ht="15" customHeight="1" x14ac:dyDescent="0.25">
      <c r="A5" s="336"/>
      <c r="B5" s="336"/>
      <c r="C5" s="340"/>
      <c r="D5" s="340"/>
      <c r="E5" s="340"/>
      <c r="F5" s="340"/>
      <c r="G5" s="340"/>
      <c r="H5" s="340"/>
      <c r="I5" s="340"/>
    </row>
    <row r="6" spans="1:995" s="206" customFormat="1" ht="15" customHeight="1" x14ac:dyDescent="0.25">
      <c r="A6" s="336"/>
      <c r="B6" s="336"/>
      <c r="C6" s="339"/>
      <c r="D6" s="339"/>
      <c r="E6" s="339"/>
      <c r="F6" s="339"/>
      <c r="G6" s="339"/>
      <c r="H6" s="339"/>
      <c r="I6" s="339"/>
      <c r="J6" s="202"/>
      <c r="K6" s="202"/>
      <c r="L6" s="202"/>
      <c r="M6" s="202"/>
      <c r="N6" s="202"/>
      <c r="O6" s="202"/>
      <c r="P6" s="203"/>
      <c r="Q6" s="204"/>
      <c r="R6" s="205"/>
      <c r="S6" s="205"/>
      <c r="T6" s="205"/>
      <c r="U6" s="205"/>
      <c r="V6" s="205"/>
      <c r="W6" s="205"/>
      <c r="X6" s="205"/>
      <c r="Y6" s="205"/>
      <c r="Z6" s="205"/>
      <c r="AA6" s="205"/>
      <c r="AB6" s="205"/>
      <c r="AC6" s="205"/>
      <c r="AD6" s="205"/>
      <c r="AE6" s="205"/>
      <c r="AF6" s="205"/>
      <c r="AG6" s="205"/>
      <c r="AH6" s="205"/>
      <c r="AI6" s="205"/>
      <c r="AJ6" s="205"/>
      <c r="AK6" s="205"/>
      <c r="AL6" s="205"/>
      <c r="AM6" s="205"/>
      <c r="AN6" s="205"/>
      <c r="AO6" s="205"/>
      <c r="AP6" s="205"/>
      <c r="AQ6" s="205"/>
      <c r="AR6" s="205"/>
      <c r="AS6" s="205"/>
      <c r="AT6" s="205"/>
      <c r="AU6" s="205"/>
      <c r="AV6" s="205"/>
      <c r="AW6" s="205"/>
      <c r="AX6" s="205"/>
      <c r="AY6" s="205"/>
      <c r="AZ6" s="205"/>
      <c r="BA6" s="205"/>
      <c r="BB6" s="205"/>
      <c r="BC6" s="205"/>
      <c r="BD6" s="205"/>
      <c r="BE6" s="205"/>
      <c r="BF6" s="205"/>
      <c r="BG6" s="205"/>
      <c r="BH6" s="205"/>
      <c r="BI6" s="205"/>
      <c r="BJ6" s="205"/>
      <c r="BK6" s="205"/>
      <c r="BL6" s="205"/>
      <c r="BM6" s="205"/>
      <c r="BN6" s="205"/>
      <c r="BO6" s="205"/>
      <c r="BP6" s="205"/>
      <c r="BQ6" s="205"/>
      <c r="BR6" s="205"/>
      <c r="BS6" s="205"/>
      <c r="BT6" s="205"/>
      <c r="BU6" s="205"/>
      <c r="BV6" s="205"/>
      <c r="BW6" s="205"/>
      <c r="BX6" s="205"/>
      <c r="BY6" s="205"/>
      <c r="BZ6" s="205"/>
      <c r="CA6" s="205"/>
      <c r="CB6" s="205"/>
      <c r="CC6" s="205"/>
      <c r="CD6" s="205"/>
      <c r="CE6" s="205"/>
      <c r="CF6" s="205"/>
      <c r="CG6" s="205"/>
      <c r="CH6" s="205"/>
      <c r="CI6" s="205"/>
      <c r="CJ6" s="205"/>
      <c r="CK6" s="205"/>
      <c r="CL6" s="205"/>
      <c r="CM6" s="205"/>
      <c r="CN6" s="205"/>
      <c r="CO6" s="205"/>
      <c r="CP6" s="205"/>
      <c r="CQ6" s="205"/>
      <c r="CR6" s="205"/>
      <c r="CS6" s="205"/>
      <c r="CT6" s="205"/>
      <c r="CU6" s="205"/>
      <c r="CV6" s="205"/>
      <c r="CW6" s="205"/>
      <c r="CX6" s="205"/>
      <c r="CY6" s="205"/>
      <c r="CZ6" s="205"/>
      <c r="DA6" s="205"/>
      <c r="DB6" s="205"/>
      <c r="DC6" s="205"/>
      <c r="DD6" s="205"/>
      <c r="DE6" s="205"/>
      <c r="DF6" s="205"/>
      <c r="DG6" s="205"/>
      <c r="DH6" s="205"/>
      <c r="DI6" s="205"/>
      <c r="DJ6" s="205"/>
      <c r="DK6" s="205"/>
      <c r="DL6" s="205"/>
      <c r="DM6" s="205"/>
      <c r="DN6" s="205"/>
      <c r="DO6" s="205"/>
      <c r="DP6" s="205"/>
      <c r="DQ6" s="205"/>
      <c r="DR6" s="205"/>
      <c r="DS6" s="205"/>
      <c r="DT6" s="205"/>
      <c r="DU6" s="205"/>
      <c r="DV6" s="205"/>
      <c r="DW6" s="205"/>
      <c r="DX6" s="205"/>
      <c r="DY6" s="205"/>
      <c r="DZ6" s="205"/>
      <c r="EA6" s="205"/>
      <c r="EB6" s="205"/>
      <c r="EC6" s="205"/>
      <c r="ED6" s="205"/>
      <c r="EE6" s="205"/>
      <c r="EF6" s="205"/>
      <c r="EG6" s="205"/>
      <c r="EH6" s="205"/>
      <c r="EI6" s="205"/>
      <c r="EJ6" s="205"/>
      <c r="EK6" s="205"/>
      <c r="EL6" s="205"/>
      <c r="EM6" s="205"/>
      <c r="EN6" s="205"/>
      <c r="EO6" s="205"/>
      <c r="EP6" s="205"/>
      <c r="EQ6" s="205"/>
      <c r="ER6" s="205"/>
      <c r="ES6" s="205"/>
      <c r="ET6" s="205"/>
      <c r="EU6" s="205"/>
      <c r="EV6" s="205"/>
      <c r="EW6" s="205"/>
      <c r="EX6" s="205"/>
      <c r="EY6" s="205"/>
      <c r="EZ6" s="205"/>
      <c r="FA6" s="205"/>
      <c r="FB6" s="205"/>
      <c r="FC6" s="205"/>
      <c r="FD6" s="205"/>
      <c r="FE6" s="205"/>
      <c r="FF6" s="205"/>
      <c r="FG6" s="205"/>
      <c r="FH6" s="205"/>
      <c r="FI6" s="205"/>
      <c r="FJ6" s="205"/>
      <c r="FK6" s="205"/>
      <c r="FL6" s="205"/>
      <c r="FM6" s="205"/>
      <c r="FN6" s="205"/>
      <c r="FO6" s="205"/>
      <c r="FP6" s="205"/>
      <c r="FQ6" s="205"/>
      <c r="FR6" s="205"/>
      <c r="FS6" s="205"/>
      <c r="FT6" s="205"/>
      <c r="FU6" s="205"/>
      <c r="FV6" s="205"/>
      <c r="FW6" s="205"/>
      <c r="FX6" s="205"/>
      <c r="FY6" s="205"/>
      <c r="FZ6" s="205"/>
      <c r="GA6" s="205"/>
      <c r="GB6" s="205"/>
      <c r="GC6" s="205"/>
      <c r="GD6" s="205"/>
      <c r="GE6" s="205"/>
      <c r="GF6" s="205"/>
      <c r="GG6" s="205"/>
      <c r="GH6" s="205"/>
      <c r="GI6" s="205"/>
      <c r="GJ6" s="205"/>
      <c r="GK6" s="205"/>
      <c r="GL6" s="205"/>
      <c r="GM6" s="205"/>
      <c r="GN6" s="205"/>
      <c r="GO6" s="205"/>
      <c r="GP6" s="205"/>
      <c r="GQ6" s="205"/>
      <c r="GR6" s="205"/>
      <c r="GS6" s="205"/>
      <c r="GT6" s="205"/>
      <c r="GU6" s="205"/>
      <c r="GV6" s="205"/>
      <c r="GW6" s="205"/>
      <c r="GX6" s="205"/>
      <c r="GY6" s="205"/>
      <c r="GZ6" s="205"/>
      <c r="HA6" s="205"/>
      <c r="HB6" s="205"/>
      <c r="HC6" s="205"/>
      <c r="HD6" s="205"/>
      <c r="HE6" s="205"/>
      <c r="HF6" s="205"/>
      <c r="HG6" s="205"/>
      <c r="HH6" s="205"/>
      <c r="HI6" s="205"/>
      <c r="HJ6" s="205"/>
      <c r="HK6" s="205"/>
      <c r="HL6" s="205"/>
      <c r="HM6" s="205"/>
      <c r="HN6" s="205"/>
      <c r="HO6" s="205"/>
      <c r="HP6" s="205"/>
      <c r="HQ6" s="205"/>
      <c r="HR6" s="205"/>
      <c r="HS6" s="205"/>
      <c r="HT6" s="205"/>
      <c r="HU6" s="205"/>
      <c r="HV6" s="205"/>
      <c r="HW6" s="205"/>
      <c r="HX6" s="205"/>
      <c r="HY6" s="205"/>
      <c r="HZ6" s="205"/>
      <c r="IA6" s="205"/>
      <c r="IB6" s="205"/>
      <c r="IC6" s="205"/>
      <c r="ID6" s="205"/>
      <c r="IE6" s="205"/>
      <c r="IF6" s="205"/>
      <c r="IG6" s="205"/>
      <c r="IH6" s="205"/>
      <c r="II6" s="205"/>
      <c r="IJ6" s="205"/>
      <c r="IK6" s="205"/>
      <c r="IL6" s="205"/>
      <c r="IM6" s="205"/>
      <c r="IN6" s="205"/>
      <c r="IO6" s="205"/>
      <c r="IP6" s="205"/>
      <c r="IQ6" s="205"/>
      <c r="IR6" s="205"/>
      <c r="IS6" s="205"/>
      <c r="IT6" s="205"/>
      <c r="IU6" s="205"/>
      <c r="IV6" s="205"/>
      <c r="IW6" s="205"/>
      <c r="IX6" s="205"/>
      <c r="IY6" s="205"/>
      <c r="IZ6" s="205"/>
      <c r="JA6" s="205"/>
      <c r="JB6" s="205"/>
      <c r="JC6" s="205"/>
      <c r="JD6" s="205"/>
      <c r="JE6" s="205"/>
      <c r="JF6" s="205"/>
      <c r="JG6" s="205"/>
      <c r="JH6" s="205"/>
      <c r="JI6" s="205"/>
      <c r="JJ6" s="205"/>
      <c r="JK6" s="205"/>
      <c r="JL6" s="205"/>
      <c r="JM6" s="205"/>
      <c r="JN6" s="205"/>
      <c r="JO6" s="205"/>
      <c r="JP6" s="205"/>
      <c r="JQ6" s="205"/>
      <c r="JR6" s="205"/>
      <c r="JS6" s="205"/>
      <c r="JT6" s="205"/>
      <c r="JU6" s="205"/>
      <c r="JV6" s="205"/>
      <c r="JW6" s="205"/>
      <c r="JX6" s="205"/>
      <c r="JY6" s="205"/>
      <c r="JZ6" s="205"/>
      <c r="KA6" s="205"/>
      <c r="KB6" s="205"/>
      <c r="KC6" s="205"/>
      <c r="KD6" s="205"/>
      <c r="KE6" s="205"/>
      <c r="KF6" s="205"/>
      <c r="KG6" s="205"/>
      <c r="KH6" s="205"/>
      <c r="KI6" s="205"/>
      <c r="KJ6" s="205"/>
      <c r="KK6" s="205"/>
      <c r="KL6" s="205"/>
      <c r="KM6" s="205"/>
      <c r="KN6" s="205"/>
      <c r="KO6" s="205"/>
      <c r="KP6" s="205"/>
      <c r="KQ6" s="205"/>
      <c r="KR6" s="205"/>
      <c r="KS6" s="205"/>
      <c r="KT6" s="205"/>
      <c r="KU6" s="205"/>
      <c r="KV6" s="205"/>
      <c r="KW6" s="205"/>
      <c r="KX6" s="205"/>
      <c r="KY6" s="205"/>
      <c r="KZ6" s="205"/>
      <c r="LA6" s="205"/>
      <c r="LB6" s="205"/>
      <c r="LC6" s="205"/>
      <c r="LD6" s="205"/>
      <c r="LE6" s="205"/>
      <c r="LF6" s="205"/>
      <c r="LG6" s="205"/>
      <c r="LH6" s="205"/>
      <c r="LI6" s="205"/>
      <c r="LJ6" s="205"/>
      <c r="LK6" s="205"/>
      <c r="LL6" s="205"/>
      <c r="LM6" s="205"/>
      <c r="LN6" s="205"/>
      <c r="LO6" s="205"/>
      <c r="LP6" s="205"/>
      <c r="LQ6" s="205"/>
      <c r="LR6" s="205"/>
      <c r="LS6" s="205"/>
      <c r="LT6" s="205"/>
      <c r="LU6" s="205"/>
      <c r="LV6" s="205"/>
      <c r="LW6" s="205"/>
      <c r="LX6" s="205"/>
      <c r="LY6" s="205"/>
      <c r="LZ6" s="205"/>
      <c r="MA6" s="205"/>
      <c r="MB6" s="205"/>
      <c r="MC6" s="205"/>
      <c r="MD6" s="205"/>
      <c r="ME6" s="205"/>
      <c r="MF6" s="205"/>
      <c r="MG6" s="205"/>
      <c r="MH6" s="205"/>
      <c r="MI6" s="205"/>
      <c r="MJ6" s="205"/>
      <c r="MK6" s="205"/>
      <c r="ML6" s="205"/>
      <c r="MM6" s="205"/>
      <c r="MN6" s="205"/>
      <c r="MO6" s="205"/>
      <c r="MP6" s="205"/>
      <c r="MQ6" s="205"/>
      <c r="MR6" s="205"/>
      <c r="MS6" s="205"/>
      <c r="MT6" s="205"/>
      <c r="MU6" s="205"/>
      <c r="MV6" s="205"/>
      <c r="MW6" s="205"/>
      <c r="MX6" s="205"/>
      <c r="MY6" s="205"/>
      <c r="MZ6" s="205"/>
      <c r="NA6" s="205"/>
      <c r="NB6" s="205"/>
      <c r="NC6" s="205"/>
      <c r="ND6" s="205"/>
      <c r="NE6" s="205"/>
      <c r="NF6" s="205"/>
      <c r="NG6" s="205"/>
      <c r="NH6" s="205"/>
      <c r="NI6" s="205"/>
      <c r="NJ6" s="205"/>
      <c r="NK6" s="205"/>
      <c r="NL6" s="205"/>
      <c r="NM6" s="205"/>
      <c r="NN6" s="205"/>
      <c r="NO6" s="205"/>
      <c r="NP6" s="205"/>
      <c r="NQ6" s="205"/>
      <c r="NR6" s="205"/>
      <c r="NS6" s="205"/>
      <c r="NT6" s="205"/>
      <c r="NU6" s="205"/>
      <c r="NV6" s="205"/>
      <c r="NW6" s="205"/>
      <c r="NX6" s="205"/>
      <c r="NY6" s="205"/>
      <c r="NZ6" s="205"/>
      <c r="OA6" s="205"/>
      <c r="OB6" s="205"/>
      <c r="OC6" s="205"/>
      <c r="OD6" s="205"/>
      <c r="OE6" s="205"/>
      <c r="OF6" s="205"/>
      <c r="OG6" s="205"/>
      <c r="OH6" s="205"/>
      <c r="OI6" s="205"/>
      <c r="OJ6" s="205"/>
      <c r="OK6" s="205"/>
      <c r="OL6" s="205"/>
      <c r="OM6" s="205"/>
      <c r="ON6" s="205"/>
      <c r="OO6" s="205"/>
      <c r="OP6" s="205"/>
      <c r="OQ6" s="205"/>
      <c r="OR6" s="205"/>
      <c r="OS6" s="205"/>
      <c r="OT6" s="205"/>
      <c r="OU6" s="205"/>
      <c r="OV6" s="205"/>
      <c r="OW6" s="205"/>
      <c r="OX6" s="205"/>
      <c r="OY6" s="205"/>
      <c r="OZ6" s="205"/>
      <c r="PA6" s="205"/>
      <c r="PB6" s="205"/>
      <c r="PC6" s="205"/>
      <c r="PD6" s="205"/>
      <c r="PE6" s="205"/>
      <c r="PF6" s="205"/>
      <c r="PG6" s="205"/>
      <c r="PH6" s="205"/>
      <c r="PI6" s="205"/>
      <c r="PJ6" s="205"/>
      <c r="PK6" s="205"/>
      <c r="PL6" s="205"/>
      <c r="PM6" s="205"/>
      <c r="PN6" s="205"/>
      <c r="PO6" s="205"/>
      <c r="PP6" s="205"/>
      <c r="PQ6" s="205"/>
      <c r="PR6" s="205"/>
      <c r="PS6" s="205"/>
      <c r="PT6" s="205"/>
      <c r="PU6" s="205"/>
      <c r="PV6" s="205"/>
      <c r="PW6" s="205"/>
      <c r="PX6" s="205"/>
      <c r="PY6" s="205"/>
      <c r="PZ6" s="205"/>
      <c r="QA6" s="205"/>
      <c r="QB6" s="205"/>
      <c r="QC6" s="205"/>
      <c r="QD6" s="205"/>
      <c r="QE6" s="205"/>
      <c r="QF6" s="205"/>
      <c r="QG6" s="205"/>
      <c r="QH6" s="205"/>
      <c r="QI6" s="205"/>
      <c r="QJ6" s="205"/>
      <c r="QK6" s="205"/>
      <c r="QL6" s="205"/>
      <c r="QM6" s="205"/>
      <c r="QN6" s="205"/>
      <c r="QO6" s="205"/>
      <c r="QP6" s="205"/>
      <c r="QQ6" s="205"/>
      <c r="QR6" s="205"/>
      <c r="QS6" s="205"/>
      <c r="QT6" s="205"/>
      <c r="QU6" s="205"/>
      <c r="QV6" s="205"/>
      <c r="QW6" s="205"/>
      <c r="QX6" s="205"/>
      <c r="QY6" s="205"/>
      <c r="QZ6" s="205"/>
      <c r="RA6" s="205"/>
      <c r="RB6" s="205"/>
      <c r="RC6" s="205"/>
      <c r="RD6" s="205"/>
      <c r="RE6" s="205"/>
      <c r="RF6" s="205"/>
      <c r="RG6" s="205"/>
      <c r="RH6" s="205"/>
      <c r="RI6" s="205"/>
      <c r="RJ6" s="205"/>
      <c r="RK6" s="205"/>
      <c r="RL6" s="205"/>
      <c r="RM6" s="205"/>
      <c r="RN6" s="205"/>
      <c r="RO6" s="205"/>
      <c r="RP6" s="205"/>
      <c r="RQ6" s="205"/>
      <c r="RR6" s="205"/>
      <c r="RS6" s="205"/>
      <c r="RT6" s="205"/>
      <c r="RU6" s="205"/>
      <c r="RV6" s="205"/>
      <c r="RW6" s="205"/>
      <c r="RX6" s="205"/>
      <c r="RY6" s="205"/>
      <c r="RZ6" s="205"/>
      <c r="SA6" s="205"/>
      <c r="SB6" s="205"/>
      <c r="SC6" s="205"/>
      <c r="SD6" s="205"/>
      <c r="SE6" s="205"/>
      <c r="SF6" s="205"/>
      <c r="SG6" s="205"/>
      <c r="SH6" s="205"/>
      <c r="SI6" s="205"/>
      <c r="SJ6" s="205"/>
      <c r="SK6" s="205"/>
      <c r="SL6" s="205"/>
      <c r="SM6" s="205"/>
      <c r="SN6" s="205"/>
      <c r="SO6" s="205"/>
      <c r="SP6" s="205"/>
      <c r="SQ6" s="205"/>
      <c r="SR6" s="205"/>
      <c r="SS6" s="205"/>
      <c r="ST6" s="205"/>
      <c r="SU6" s="205"/>
      <c r="SV6" s="205"/>
      <c r="SW6" s="205"/>
      <c r="SX6" s="205"/>
      <c r="SY6" s="205"/>
      <c r="SZ6" s="205"/>
      <c r="TA6" s="205"/>
      <c r="TB6" s="205"/>
      <c r="TC6" s="205"/>
      <c r="TD6" s="205"/>
      <c r="TE6" s="205"/>
      <c r="TF6" s="205"/>
      <c r="TG6" s="205"/>
      <c r="TH6" s="205"/>
      <c r="TI6" s="205"/>
      <c r="TJ6" s="205"/>
      <c r="TK6" s="205"/>
      <c r="TL6" s="205"/>
      <c r="TM6" s="205"/>
      <c r="TN6" s="205"/>
      <c r="TO6" s="205"/>
      <c r="TP6" s="205"/>
      <c r="TQ6" s="205"/>
      <c r="TR6" s="205"/>
      <c r="TS6" s="205"/>
      <c r="TT6" s="205"/>
      <c r="TU6" s="205"/>
      <c r="TV6" s="205"/>
      <c r="TW6" s="205"/>
      <c r="TX6" s="205"/>
      <c r="TY6" s="205"/>
      <c r="TZ6" s="205"/>
      <c r="UA6" s="205"/>
      <c r="UB6" s="205"/>
      <c r="UC6" s="205"/>
      <c r="UD6" s="205"/>
      <c r="UE6" s="205"/>
      <c r="UF6" s="205"/>
      <c r="UG6" s="205"/>
      <c r="UH6" s="205"/>
      <c r="UI6" s="205"/>
      <c r="UJ6" s="205"/>
      <c r="UK6" s="205"/>
      <c r="UL6" s="205"/>
      <c r="UM6" s="205"/>
      <c r="UN6" s="205"/>
      <c r="UO6" s="205"/>
      <c r="UP6" s="205"/>
      <c r="UQ6" s="205"/>
      <c r="UR6" s="205"/>
      <c r="US6" s="205"/>
      <c r="UT6" s="205"/>
      <c r="UU6" s="205"/>
      <c r="UV6" s="205"/>
      <c r="UW6" s="205"/>
      <c r="UX6" s="205"/>
      <c r="UY6" s="205"/>
      <c r="UZ6" s="205"/>
      <c r="VA6" s="205"/>
      <c r="VB6" s="205"/>
      <c r="VC6" s="205"/>
      <c r="VD6" s="205"/>
      <c r="VE6" s="205"/>
      <c r="VF6" s="205"/>
      <c r="VG6" s="205"/>
      <c r="VH6" s="205"/>
      <c r="VI6" s="205"/>
      <c r="VJ6" s="205"/>
      <c r="VK6" s="205"/>
      <c r="VL6" s="205"/>
      <c r="VM6" s="205"/>
      <c r="VN6" s="205"/>
      <c r="VO6" s="205"/>
      <c r="VP6" s="205"/>
      <c r="VQ6" s="205"/>
      <c r="VR6" s="205"/>
      <c r="VS6" s="205"/>
      <c r="VT6" s="205"/>
      <c r="VU6" s="205"/>
      <c r="VV6" s="205"/>
      <c r="VW6" s="205"/>
      <c r="VX6" s="205"/>
      <c r="VY6" s="205"/>
      <c r="VZ6" s="205"/>
      <c r="WA6" s="205"/>
      <c r="WB6" s="205"/>
      <c r="WC6" s="205"/>
      <c r="WD6" s="205"/>
      <c r="WE6" s="205"/>
      <c r="WF6" s="205"/>
      <c r="WG6" s="205"/>
      <c r="WH6" s="205"/>
      <c r="WI6" s="205"/>
      <c r="WJ6" s="205"/>
      <c r="WK6" s="205"/>
      <c r="WL6" s="205"/>
      <c r="WM6" s="205"/>
      <c r="WN6" s="205"/>
      <c r="WO6" s="205"/>
      <c r="WP6" s="205"/>
      <c r="WQ6" s="205"/>
      <c r="WR6" s="205"/>
      <c r="WS6" s="205"/>
      <c r="WT6" s="205"/>
      <c r="WU6" s="205"/>
      <c r="WV6" s="205"/>
      <c r="WW6" s="205"/>
      <c r="WX6" s="205"/>
      <c r="WY6" s="205"/>
      <c r="WZ6" s="205"/>
      <c r="XA6" s="205"/>
      <c r="XB6" s="205"/>
      <c r="XC6" s="205"/>
      <c r="XD6" s="205"/>
      <c r="XE6" s="205"/>
      <c r="XF6" s="205"/>
      <c r="XG6" s="205"/>
      <c r="XH6" s="205"/>
      <c r="XI6" s="205"/>
      <c r="XJ6" s="205"/>
      <c r="XK6" s="205"/>
      <c r="XL6" s="205"/>
      <c r="XM6" s="205"/>
      <c r="XN6" s="205"/>
      <c r="XO6" s="205"/>
      <c r="XP6" s="205"/>
      <c r="XQ6" s="205"/>
      <c r="XR6" s="205"/>
      <c r="XS6" s="205"/>
      <c r="XT6" s="205"/>
      <c r="XU6" s="205"/>
      <c r="XV6" s="205"/>
      <c r="XW6" s="205"/>
      <c r="XX6" s="205"/>
      <c r="XY6" s="205"/>
      <c r="XZ6" s="205"/>
      <c r="YA6" s="205"/>
      <c r="YB6" s="205"/>
      <c r="YC6" s="205"/>
      <c r="YD6" s="205"/>
      <c r="YE6" s="205"/>
      <c r="YF6" s="205"/>
      <c r="YG6" s="205"/>
      <c r="YH6" s="205"/>
      <c r="YI6" s="205"/>
      <c r="YJ6" s="205"/>
      <c r="YK6" s="205"/>
      <c r="YL6" s="205"/>
      <c r="YM6" s="205"/>
      <c r="YN6" s="205"/>
      <c r="YO6" s="205"/>
      <c r="YP6" s="205"/>
      <c r="YQ6" s="205"/>
      <c r="YR6" s="205"/>
      <c r="YS6" s="205"/>
      <c r="YT6" s="205"/>
      <c r="YU6" s="205"/>
      <c r="YV6" s="205"/>
      <c r="YW6" s="205"/>
      <c r="YX6" s="205"/>
      <c r="YY6" s="205"/>
      <c r="YZ6" s="205"/>
      <c r="ZA6" s="205"/>
      <c r="ZB6" s="205"/>
      <c r="ZC6" s="205"/>
      <c r="ZD6" s="205"/>
      <c r="ZE6" s="205"/>
      <c r="ZF6" s="205"/>
      <c r="ZG6" s="205"/>
      <c r="ZH6" s="205"/>
      <c r="ZI6" s="205"/>
      <c r="ZJ6" s="205"/>
      <c r="ZK6" s="205"/>
      <c r="ZL6" s="205"/>
      <c r="ZM6" s="205"/>
      <c r="ZN6" s="205"/>
      <c r="ZO6" s="205"/>
      <c r="ZP6" s="205"/>
      <c r="ZQ6" s="205"/>
      <c r="ZR6" s="205"/>
      <c r="ZS6" s="205"/>
      <c r="ZT6" s="205"/>
      <c r="ZU6" s="205"/>
      <c r="ZV6" s="205"/>
      <c r="ZW6" s="205"/>
      <c r="ZX6" s="205"/>
      <c r="ZY6" s="205"/>
      <c r="ZZ6" s="205"/>
      <c r="AAA6" s="205"/>
      <c r="AAB6" s="205"/>
      <c r="AAC6" s="205"/>
      <c r="AAD6" s="205"/>
      <c r="AAE6" s="205"/>
      <c r="AAF6" s="205"/>
      <c r="AAG6" s="205"/>
      <c r="AAH6" s="205"/>
      <c r="AAI6" s="205"/>
      <c r="AAJ6" s="205"/>
      <c r="AAK6" s="205"/>
      <c r="AAL6" s="205"/>
      <c r="AAM6" s="205"/>
      <c r="AAN6" s="205"/>
      <c r="AAO6" s="205"/>
      <c r="AAP6" s="205"/>
      <c r="AAQ6" s="205"/>
      <c r="AAR6" s="205"/>
      <c r="AAS6" s="205"/>
      <c r="AAT6" s="205"/>
      <c r="AAU6" s="205"/>
      <c r="AAV6" s="205"/>
      <c r="AAW6" s="205"/>
      <c r="AAX6" s="205"/>
      <c r="AAY6" s="205"/>
      <c r="AAZ6" s="205"/>
      <c r="ABA6" s="205"/>
      <c r="ABB6" s="205"/>
      <c r="ABC6" s="205"/>
      <c r="ABD6" s="205"/>
      <c r="ABE6" s="205"/>
      <c r="ABF6" s="205"/>
      <c r="ABG6" s="205"/>
      <c r="ABH6" s="205"/>
      <c r="ABI6" s="205"/>
      <c r="ABJ6" s="205"/>
      <c r="ABK6" s="205"/>
      <c r="ABL6" s="205"/>
      <c r="ABM6" s="205"/>
      <c r="ABN6" s="205"/>
      <c r="ABO6" s="205"/>
      <c r="ABP6" s="205"/>
      <c r="ABQ6" s="205"/>
      <c r="ABR6" s="205"/>
      <c r="ABS6" s="205"/>
      <c r="ABT6" s="205"/>
      <c r="ABU6" s="205"/>
      <c r="ABV6" s="205"/>
      <c r="ABW6" s="205"/>
      <c r="ABX6" s="205"/>
      <c r="ABY6" s="205"/>
      <c r="ABZ6" s="205"/>
      <c r="ACA6" s="205"/>
      <c r="ACB6" s="205"/>
      <c r="ACC6" s="205"/>
      <c r="ACD6" s="205"/>
      <c r="ACE6" s="205"/>
      <c r="ACF6" s="205"/>
      <c r="ACG6" s="205"/>
      <c r="ACH6" s="205"/>
      <c r="ACI6" s="205"/>
      <c r="ACJ6" s="205"/>
      <c r="ACK6" s="205"/>
      <c r="ACL6" s="205"/>
      <c r="ACM6" s="205"/>
      <c r="ACN6" s="205"/>
      <c r="ACO6" s="205"/>
      <c r="ACP6" s="205"/>
      <c r="ACQ6" s="205"/>
      <c r="ACR6" s="205"/>
      <c r="ACS6" s="205"/>
      <c r="ACT6" s="205"/>
      <c r="ACU6" s="205"/>
      <c r="ACV6" s="205"/>
      <c r="ACW6" s="205"/>
      <c r="ACX6" s="205"/>
      <c r="ACY6" s="205"/>
      <c r="ACZ6" s="205"/>
      <c r="ADA6" s="205"/>
      <c r="ADB6" s="205"/>
      <c r="ADC6" s="205"/>
      <c r="ADD6" s="205"/>
      <c r="ADE6" s="205"/>
      <c r="ADF6" s="205"/>
      <c r="ADG6" s="205"/>
      <c r="ADH6" s="205"/>
      <c r="ADI6" s="205"/>
      <c r="ADJ6" s="205"/>
      <c r="ADK6" s="205"/>
      <c r="ADL6" s="205"/>
      <c r="ADM6" s="205"/>
      <c r="ADN6" s="205"/>
      <c r="ADO6" s="205"/>
      <c r="ADP6" s="205"/>
      <c r="ADQ6" s="205"/>
      <c r="ADR6" s="205"/>
      <c r="ADS6" s="205"/>
      <c r="ADT6" s="205"/>
      <c r="ADU6" s="205"/>
      <c r="ADV6" s="205"/>
      <c r="ADW6" s="205"/>
      <c r="ADX6" s="205"/>
      <c r="ADY6" s="205"/>
      <c r="ADZ6" s="205"/>
      <c r="AEA6" s="205"/>
      <c r="AEB6" s="205"/>
      <c r="AEC6" s="205"/>
      <c r="AED6" s="205"/>
      <c r="AEE6" s="205"/>
      <c r="AEF6" s="205"/>
      <c r="AEG6" s="205"/>
      <c r="AEH6" s="205"/>
      <c r="AEI6" s="205"/>
      <c r="AEJ6" s="205"/>
      <c r="AEK6" s="205"/>
      <c r="AEL6" s="205"/>
      <c r="AEM6" s="205"/>
      <c r="AEN6" s="205"/>
      <c r="AEO6" s="205"/>
      <c r="AEP6" s="205"/>
      <c r="AEQ6" s="205"/>
      <c r="AER6" s="205"/>
      <c r="AES6" s="205"/>
      <c r="AET6" s="205"/>
      <c r="AEU6" s="205"/>
      <c r="AEV6" s="205"/>
      <c r="AEW6" s="205"/>
      <c r="AEX6" s="205"/>
      <c r="AEY6" s="205"/>
      <c r="AEZ6" s="205"/>
      <c r="AFA6" s="205"/>
      <c r="AFB6" s="205"/>
      <c r="AFC6" s="205"/>
      <c r="AFD6" s="205"/>
      <c r="AFE6" s="205"/>
      <c r="AFF6" s="205"/>
      <c r="AFG6" s="205"/>
      <c r="AFH6" s="205"/>
      <c r="AFI6" s="205"/>
      <c r="AFJ6" s="205"/>
      <c r="AFK6" s="205"/>
      <c r="AFL6" s="205"/>
      <c r="AFM6" s="205"/>
      <c r="AFN6" s="205"/>
      <c r="AFO6" s="205"/>
      <c r="AFP6" s="205"/>
      <c r="AFQ6" s="205"/>
      <c r="AFR6" s="205"/>
      <c r="AFS6" s="205"/>
      <c r="AFT6" s="205"/>
      <c r="AFU6" s="205"/>
      <c r="AFV6" s="205"/>
      <c r="AFW6" s="205"/>
      <c r="AFX6" s="205"/>
      <c r="AFY6" s="205"/>
      <c r="AFZ6" s="205"/>
      <c r="AGA6" s="205"/>
      <c r="AGB6" s="205"/>
      <c r="AGC6" s="205"/>
      <c r="AGD6" s="205"/>
      <c r="AGE6" s="205"/>
      <c r="AGF6" s="205"/>
      <c r="AGG6" s="205"/>
      <c r="AGH6" s="205"/>
      <c r="AGI6" s="205"/>
      <c r="AGJ6" s="205"/>
      <c r="AGK6" s="205"/>
      <c r="AGL6" s="205"/>
      <c r="AGM6" s="205"/>
      <c r="AGN6" s="205"/>
      <c r="AGO6" s="205"/>
      <c r="AGP6" s="205"/>
      <c r="AGQ6" s="205"/>
      <c r="AGR6" s="205"/>
      <c r="AGS6" s="205"/>
      <c r="AGT6" s="205"/>
      <c r="AGU6" s="205"/>
      <c r="AGV6" s="205"/>
      <c r="AGW6" s="205"/>
      <c r="AGX6" s="205"/>
      <c r="AGY6" s="205"/>
      <c r="AGZ6" s="205"/>
      <c r="AHA6" s="205"/>
      <c r="AHB6" s="205"/>
      <c r="AHC6" s="205"/>
      <c r="AHD6" s="205"/>
      <c r="AHE6" s="205"/>
      <c r="AHF6" s="205"/>
      <c r="AHG6" s="205"/>
      <c r="AHH6" s="205"/>
      <c r="AHI6" s="205"/>
      <c r="AHJ6" s="205"/>
      <c r="AHK6" s="205"/>
      <c r="AHL6" s="205"/>
      <c r="AHM6" s="205"/>
      <c r="AHN6" s="205"/>
      <c r="AHO6" s="205"/>
      <c r="AHP6" s="205"/>
      <c r="AHQ6" s="205"/>
      <c r="AHR6" s="205"/>
      <c r="AHS6" s="205"/>
      <c r="AHT6" s="205"/>
      <c r="AHU6" s="205"/>
      <c r="AHV6" s="205"/>
      <c r="AHW6" s="205"/>
      <c r="AHX6" s="205"/>
      <c r="AHY6" s="205"/>
      <c r="AHZ6" s="205"/>
      <c r="AIA6" s="205"/>
      <c r="AIB6" s="205"/>
      <c r="AIC6" s="205"/>
      <c r="AID6" s="205"/>
      <c r="AIE6" s="205"/>
      <c r="AIF6" s="205"/>
      <c r="AIG6" s="205"/>
      <c r="AIH6" s="205"/>
      <c r="AII6" s="205"/>
      <c r="AIJ6" s="205"/>
      <c r="AIK6" s="205"/>
      <c r="AIL6" s="205"/>
      <c r="AIM6" s="205"/>
      <c r="AIN6" s="205"/>
      <c r="AIO6" s="205"/>
      <c r="AIP6" s="205"/>
      <c r="AIQ6" s="205"/>
      <c r="AIR6" s="205"/>
      <c r="AIS6" s="205"/>
      <c r="AIT6" s="205"/>
      <c r="AIU6" s="205"/>
      <c r="AIV6" s="205"/>
      <c r="AIW6" s="205"/>
      <c r="AIX6" s="205"/>
      <c r="AIY6" s="205"/>
      <c r="AIZ6" s="205"/>
      <c r="AJA6" s="205"/>
      <c r="AJB6" s="205"/>
      <c r="AJC6" s="205"/>
      <c r="AJD6" s="205"/>
      <c r="AJE6" s="205"/>
      <c r="AJF6" s="205"/>
      <c r="AJG6" s="205"/>
      <c r="AJH6" s="205"/>
      <c r="AJI6" s="205"/>
      <c r="AJJ6" s="205"/>
      <c r="AJK6" s="205"/>
      <c r="AJL6" s="205"/>
      <c r="AJM6" s="205"/>
      <c r="AJN6" s="205"/>
      <c r="AJO6" s="205"/>
      <c r="AJP6" s="205"/>
      <c r="AJQ6" s="205"/>
      <c r="AJR6" s="205"/>
      <c r="AJS6" s="205"/>
      <c r="AJT6" s="205"/>
      <c r="AJU6" s="205"/>
      <c r="AJV6" s="205"/>
      <c r="AJW6" s="205"/>
      <c r="AJX6" s="205"/>
      <c r="AJY6" s="205"/>
      <c r="AJZ6" s="205"/>
      <c r="AKA6" s="205"/>
      <c r="AKB6" s="205"/>
      <c r="AKC6" s="205"/>
      <c r="AKD6" s="205"/>
      <c r="AKE6" s="205"/>
      <c r="AKF6" s="205"/>
      <c r="AKG6" s="205"/>
      <c r="AKH6" s="205"/>
      <c r="AKI6" s="205"/>
      <c r="AKJ6" s="205"/>
      <c r="AKK6" s="205"/>
      <c r="AKL6" s="205"/>
      <c r="AKM6" s="205"/>
      <c r="AKN6" s="205"/>
      <c r="AKO6" s="205"/>
      <c r="AKP6" s="205"/>
      <c r="AKQ6" s="205"/>
      <c r="AKR6" s="205"/>
      <c r="AKS6" s="205"/>
      <c r="AKT6" s="205"/>
      <c r="AKU6" s="205"/>
      <c r="AKV6" s="205"/>
      <c r="AKW6" s="205"/>
      <c r="AKX6" s="205"/>
      <c r="AKY6" s="205"/>
      <c r="AKZ6" s="205"/>
      <c r="ALA6" s="205"/>
      <c r="ALB6" s="205"/>
      <c r="ALC6" s="205"/>
      <c r="ALD6" s="205"/>
      <c r="ALE6" s="205"/>
      <c r="ALF6" s="205"/>
      <c r="ALG6" s="205"/>
    </row>
    <row r="7" spans="1:995" s="206" customFormat="1" ht="15" customHeight="1" x14ac:dyDescent="0.25">
      <c r="A7" s="336"/>
      <c r="B7" s="336"/>
      <c r="C7" s="341" t="s">
        <v>18655</v>
      </c>
      <c r="D7" s="341"/>
      <c r="E7" s="341"/>
      <c r="F7" s="341"/>
      <c r="G7" s="341"/>
      <c r="H7" s="341"/>
      <c r="I7" s="341"/>
      <c r="J7" s="202"/>
      <c r="K7" s="202"/>
      <c r="L7" s="202"/>
      <c r="M7" s="202"/>
      <c r="N7" s="202"/>
      <c r="O7" s="202"/>
      <c r="P7" s="203"/>
      <c r="Q7" s="204"/>
      <c r="R7" s="205"/>
      <c r="S7" s="205"/>
      <c r="T7" s="205"/>
      <c r="U7" s="205"/>
      <c r="V7" s="205"/>
      <c r="W7" s="205"/>
      <c r="X7" s="205"/>
      <c r="Y7" s="205"/>
      <c r="Z7" s="205"/>
      <c r="AA7" s="205"/>
      <c r="AB7" s="205"/>
      <c r="AC7" s="205"/>
      <c r="AD7" s="205"/>
      <c r="AE7" s="205"/>
      <c r="AF7" s="205"/>
      <c r="AG7" s="205"/>
      <c r="AH7" s="205"/>
      <c r="AI7" s="205"/>
      <c r="AJ7" s="205"/>
      <c r="AK7" s="205"/>
      <c r="AL7" s="205"/>
      <c r="AM7" s="205"/>
      <c r="AN7" s="205"/>
      <c r="AO7" s="205"/>
      <c r="AP7" s="205"/>
      <c r="AQ7" s="205"/>
      <c r="AR7" s="205"/>
      <c r="AS7" s="205"/>
      <c r="AT7" s="205"/>
      <c r="AU7" s="205"/>
      <c r="AV7" s="205"/>
      <c r="AW7" s="205"/>
      <c r="AX7" s="205"/>
      <c r="AY7" s="205"/>
      <c r="AZ7" s="205"/>
      <c r="BA7" s="205"/>
      <c r="BB7" s="205"/>
      <c r="BC7" s="205"/>
      <c r="BD7" s="205"/>
      <c r="BE7" s="205"/>
      <c r="BF7" s="205"/>
      <c r="BG7" s="205"/>
      <c r="BH7" s="205"/>
      <c r="BI7" s="205"/>
      <c r="BJ7" s="205"/>
      <c r="BK7" s="205"/>
      <c r="BL7" s="205"/>
      <c r="BM7" s="205"/>
      <c r="BN7" s="205"/>
      <c r="BO7" s="205"/>
      <c r="BP7" s="205"/>
      <c r="BQ7" s="205"/>
      <c r="BR7" s="205"/>
      <c r="BS7" s="205"/>
      <c r="BT7" s="205"/>
      <c r="BU7" s="205"/>
      <c r="BV7" s="205"/>
      <c r="BW7" s="205"/>
      <c r="BX7" s="205"/>
      <c r="BY7" s="205"/>
      <c r="BZ7" s="205"/>
      <c r="CA7" s="205"/>
      <c r="CB7" s="205"/>
      <c r="CC7" s="205"/>
      <c r="CD7" s="205"/>
      <c r="CE7" s="205"/>
      <c r="CF7" s="205"/>
      <c r="CG7" s="205"/>
      <c r="CH7" s="205"/>
      <c r="CI7" s="205"/>
      <c r="CJ7" s="205"/>
      <c r="CK7" s="205"/>
      <c r="CL7" s="205"/>
      <c r="CM7" s="205"/>
      <c r="CN7" s="205"/>
      <c r="CO7" s="205"/>
      <c r="CP7" s="205"/>
      <c r="CQ7" s="205"/>
      <c r="CR7" s="205"/>
      <c r="CS7" s="205"/>
      <c r="CT7" s="205"/>
      <c r="CU7" s="205"/>
      <c r="CV7" s="205"/>
      <c r="CW7" s="205"/>
      <c r="CX7" s="205"/>
      <c r="CY7" s="205"/>
      <c r="CZ7" s="205"/>
      <c r="DA7" s="205"/>
      <c r="DB7" s="205"/>
      <c r="DC7" s="205"/>
      <c r="DD7" s="205"/>
      <c r="DE7" s="205"/>
      <c r="DF7" s="205"/>
      <c r="DG7" s="205"/>
      <c r="DH7" s="205"/>
      <c r="DI7" s="205"/>
      <c r="DJ7" s="205"/>
      <c r="DK7" s="205"/>
      <c r="DL7" s="205"/>
      <c r="DM7" s="205"/>
      <c r="DN7" s="205"/>
      <c r="DO7" s="205"/>
      <c r="DP7" s="205"/>
      <c r="DQ7" s="205"/>
      <c r="DR7" s="205"/>
      <c r="DS7" s="205"/>
      <c r="DT7" s="205"/>
      <c r="DU7" s="205"/>
      <c r="DV7" s="205"/>
      <c r="DW7" s="205"/>
      <c r="DX7" s="205"/>
      <c r="DY7" s="205"/>
      <c r="DZ7" s="205"/>
      <c r="EA7" s="205"/>
      <c r="EB7" s="205"/>
      <c r="EC7" s="205"/>
      <c r="ED7" s="205"/>
      <c r="EE7" s="205"/>
      <c r="EF7" s="205"/>
      <c r="EG7" s="205"/>
      <c r="EH7" s="205"/>
      <c r="EI7" s="205"/>
      <c r="EJ7" s="205"/>
      <c r="EK7" s="205"/>
      <c r="EL7" s="205"/>
      <c r="EM7" s="205"/>
      <c r="EN7" s="205"/>
      <c r="EO7" s="205"/>
      <c r="EP7" s="205"/>
      <c r="EQ7" s="205"/>
      <c r="ER7" s="205"/>
      <c r="ES7" s="205"/>
      <c r="ET7" s="205"/>
      <c r="EU7" s="205"/>
      <c r="EV7" s="205"/>
      <c r="EW7" s="205"/>
      <c r="EX7" s="205"/>
      <c r="EY7" s="205"/>
      <c r="EZ7" s="205"/>
      <c r="FA7" s="205"/>
      <c r="FB7" s="205"/>
      <c r="FC7" s="205"/>
      <c r="FD7" s="205"/>
      <c r="FE7" s="205"/>
      <c r="FF7" s="205"/>
      <c r="FG7" s="205"/>
      <c r="FH7" s="205"/>
      <c r="FI7" s="205"/>
      <c r="FJ7" s="205"/>
      <c r="FK7" s="205"/>
      <c r="FL7" s="205"/>
      <c r="FM7" s="205"/>
      <c r="FN7" s="205"/>
      <c r="FO7" s="205"/>
      <c r="FP7" s="205"/>
      <c r="FQ7" s="205"/>
      <c r="FR7" s="205"/>
      <c r="FS7" s="205"/>
      <c r="FT7" s="205"/>
      <c r="FU7" s="205"/>
      <c r="FV7" s="205"/>
      <c r="FW7" s="205"/>
      <c r="FX7" s="205"/>
      <c r="FY7" s="205"/>
      <c r="FZ7" s="205"/>
      <c r="GA7" s="205"/>
      <c r="GB7" s="205"/>
      <c r="GC7" s="205"/>
      <c r="GD7" s="205"/>
      <c r="GE7" s="205"/>
      <c r="GF7" s="205"/>
      <c r="GG7" s="205"/>
      <c r="GH7" s="205"/>
      <c r="GI7" s="205"/>
      <c r="GJ7" s="205"/>
      <c r="GK7" s="205"/>
      <c r="GL7" s="205"/>
      <c r="GM7" s="205"/>
      <c r="GN7" s="205"/>
      <c r="GO7" s="205"/>
      <c r="GP7" s="205"/>
      <c r="GQ7" s="205"/>
      <c r="GR7" s="205"/>
      <c r="GS7" s="205"/>
      <c r="GT7" s="205"/>
      <c r="GU7" s="205"/>
      <c r="GV7" s="205"/>
      <c r="GW7" s="205"/>
      <c r="GX7" s="205"/>
      <c r="GY7" s="205"/>
      <c r="GZ7" s="205"/>
      <c r="HA7" s="205"/>
      <c r="HB7" s="205"/>
      <c r="HC7" s="205"/>
      <c r="HD7" s="205"/>
      <c r="HE7" s="205"/>
      <c r="HF7" s="205"/>
      <c r="HG7" s="205"/>
      <c r="HH7" s="205"/>
      <c r="HI7" s="205"/>
      <c r="HJ7" s="205"/>
      <c r="HK7" s="205"/>
      <c r="HL7" s="205"/>
      <c r="HM7" s="205"/>
      <c r="HN7" s="205"/>
      <c r="HO7" s="205"/>
      <c r="HP7" s="205"/>
      <c r="HQ7" s="205"/>
      <c r="HR7" s="205"/>
      <c r="HS7" s="205"/>
      <c r="HT7" s="205"/>
      <c r="HU7" s="205"/>
      <c r="HV7" s="205"/>
      <c r="HW7" s="205"/>
      <c r="HX7" s="205"/>
      <c r="HY7" s="205"/>
      <c r="HZ7" s="205"/>
      <c r="IA7" s="205"/>
      <c r="IB7" s="205"/>
      <c r="IC7" s="205"/>
      <c r="ID7" s="205"/>
      <c r="IE7" s="205"/>
      <c r="IF7" s="205"/>
      <c r="IG7" s="205"/>
      <c r="IH7" s="205"/>
      <c r="II7" s="205"/>
      <c r="IJ7" s="205"/>
      <c r="IK7" s="205"/>
      <c r="IL7" s="205"/>
      <c r="IM7" s="205"/>
      <c r="IN7" s="205"/>
      <c r="IO7" s="205"/>
      <c r="IP7" s="205"/>
      <c r="IQ7" s="205"/>
      <c r="IR7" s="205"/>
      <c r="IS7" s="205"/>
      <c r="IT7" s="205"/>
      <c r="IU7" s="205"/>
      <c r="IV7" s="205"/>
      <c r="IW7" s="205"/>
      <c r="IX7" s="205"/>
      <c r="IY7" s="205"/>
      <c r="IZ7" s="205"/>
      <c r="JA7" s="205"/>
      <c r="JB7" s="205"/>
      <c r="JC7" s="205"/>
      <c r="JD7" s="205"/>
      <c r="JE7" s="205"/>
      <c r="JF7" s="205"/>
      <c r="JG7" s="205"/>
      <c r="JH7" s="205"/>
      <c r="JI7" s="205"/>
      <c r="JJ7" s="205"/>
      <c r="JK7" s="205"/>
      <c r="JL7" s="205"/>
      <c r="JM7" s="205"/>
      <c r="JN7" s="205"/>
      <c r="JO7" s="205"/>
      <c r="JP7" s="205"/>
      <c r="JQ7" s="205"/>
      <c r="JR7" s="205"/>
      <c r="JS7" s="205"/>
      <c r="JT7" s="205"/>
      <c r="JU7" s="205"/>
      <c r="JV7" s="205"/>
      <c r="JW7" s="205"/>
      <c r="JX7" s="205"/>
      <c r="JY7" s="205"/>
      <c r="JZ7" s="205"/>
      <c r="KA7" s="205"/>
      <c r="KB7" s="205"/>
      <c r="KC7" s="205"/>
      <c r="KD7" s="205"/>
      <c r="KE7" s="205"/>
      <c r="KF7" s="205"/>
      <c r="KG7" s="205"/>
      <c r="KH7" s="205"/>
      <c r="KI7" s="205"/>
      <c r="KJ7" s="205"/>
      <c r="KK7" s="205"/>
      <c r="KL7" s="205"/>
      <c r="KM7" s="205"/>
      <c r="KN7" s="205"/>
      <c r="KO7" s="205"/>
      <c r="KP7" s="205"/>
      <c r="KQ7" s="205"/>
      <c r="KR7" s="205"/>
      <c r="KS7" s="205"/>
      <c r="KT7" s="205"/>
      <c r="KU7" s="205"/>
      <c r="KV7" s="205"/>
      <c r="KW7" s="205"/>
      <c r="KX7" s="205"/>
      <c r="KY7" s="205"/>
      <c r="KZ7" s="205"/>
      <c r="LA7" s="205"/>
      <c r="LB7" s="205"/>
      <c r="LC7" s="205"/>
      <c r="LD7" s="205"/>
      <c r="LE7" s="205"/>
      <c r="LF7" s="205"/>
      <c r="LG7" s="205"/>
      <c r="LH7" s="205"/>
      <c r="LI7" s="205"/>
      <c r="LJ7" s="205"/>
      <c r="LK7" s="205"/>
      <c r="LL7" s="205"/>
      <c r="LM7" s="205"/>
      <c r="LN7" s="205"/>
      <c r="LO7" s="205"/>
      <c r="LP7" s="205"/>
      <c r="LQ7" s="205"/>
      <c r="LR7" s="205"/>
      <c r="LS7" s="205"/>
      <c r="LT7" s="205"/>
      <c r="LU7" s="205"/>
      <c r="LV7" s="205"/>
      <c r="LW7" s="205"/>
      <c r="LX7" s="205"/>
      <c r="LY7" s="205"/>
      <c r="LZ7" s="205"/>
      <c r="MA7" s="205"/>
      <c r="MB7" s="205"/>
      <c r="MC7" s="205"/>
      <c r="MD7" s="205"/>
      <c r="ME7" s="205"/>
      <c r="MF7" s="205"/>
      <c r="MG7" s="205"/>
      <c r="MH7" s="205"/>
      <c r="MI7" s="205"/>
      <c r="MJ7" s="205"/>
      <c r="MK7" s="205"/>
      <c r="ML7" s="205"/>
      <c r="MM7" s="205"/>
      <c r="MN7" s="205"/>
      <c r="MO7" s="205"/>
      <c r="MP7" s="205"/>
      <c r="MQ7" s="205"/>
      <c r="MR7" s="205"/>
      <c r="MS7" s="205"/>
      <c r="MT7" s="205"/>
      <c r="MU7" s="205"/>
      <c r="MV7" s="205"/>
      <c r="MW7" s="205"/>
      <c r="MX7" s="205"/>
      <c r="MY7" s="205"/>
      <c r="MZ7" s="205"/>
      <c r="NA7" s="205"/>
      <c r="NB7" s="205"/>
      <c r="NC7" s="205"/>
      <c r="ND7" s="205"/>
      <c r="NE7" s="205"/>
      <c r="NF7" s="205"/>
      <c r="NG7" s="205"/>
      <c r="NH7" s="205"/>
      <c r="NI7" s="205"/>
      <c r="NJ7" s="205"/>
      <c r="NK7" s="205"/>
      <c r="NL7" s="205"/>
      <c r="NM7" s="205"/>
      <c r="NN7" s="205"/>
      <c r="NO7" s="205"/>
      <c r="NP7" s="205"/>
      <c r="NQ7" s="205"/>
      <c r="NR7" s="205"/>
      <c r="NS7" s="205"/>
      <c r="NT7" s="205"/>
      <c r="NU7" s="205"/>
      <c r="NV7" s="205"/>
      <c r="NW7" s="205"/>
      <c r="NX7" s="205"/>
      <c r="NY7" s="205"/>
      <c r="NZ7" s="205"/>
      <c r="OA7" s="205"/>
      <c r="OB7" s="205"/>
      <c r="OC7" s="205"/>
      <c r="OD7" s="205"/>
      <c r="OE7" s="205"/>
      <c r="OF7" s="205"/>
      <c r="OG7" s="205"/>
      <c r="OH7" s="205"/>
      <c r="OI7" s="205"/>
      <c r="OJ7" s="205"/>
      <c r="OK7" s="205"/>
      <c r="OL7" s="205"/>
      <c r="OM7" s="205"/>
      <c r="ON7" s="205"/>
      <c r="OO7" s="205"/>
      <c r="OP7" s="205"/>
      <c r="OQ7" s="205"/>
      <c r="OR7" s="205"/>
      <c r="OS7" s="205"/>
      <c r="OT7" s="205"/>
      <c r="OU7" s="205"/>
      <c r="OV7" s="205"/>
      <c r="OW7" s="205"/>
      <c r="OX7" s="205"/>
      <c r="OY7" s="205"/>
      <c r="OZ7" s="205"/>
      <c r="PA7" s="205"/>
      <c r="PB7" s="205"/>
      <c r="PC7" s="205"/>
      <c r="PD7" s="205"/>
      <c r="PE7" s="205"/>
      <c r="PF7" s="205"/>
      <c r="PG7" s="205"/>
      <c r="PH7" s="205"/>
      <c r="PI7" s="205"/>
      <c r="PJ7" s="205"/>
      <c r="PK7" s="205"/>
      <c r="PL7" s="205"/>
      <c r="PM7" s="205"/>
      <c r="PN7" s="205"/>
      <c r="PO7" s="205"/>
      <c r="PP7" s="205"/>
      <c r="PQ7" s="205"/>
      <c r="PR7" s="205"/>
      <c r="PS7" s="205"/>
      <c r="PT7" s="205"/>
      <c r="PU7" s="205"/>
      <c r="PV7" s="205"/>
      <c r="PW7" s="205"/>
      <c r="PX7" s="205"/>
      <c r="PY7" s="205"/>
      <c r="PZ7" s="205"/>
      <c r="QA7" s="205"/>
      <c r="QB7" s="205"/>
      <c r="QC7" s="205"/>
      <c r="QD7" s="205"/>
      <c r="QE7" s="205"/>
      <c r="QF7" s="205"/>
      <c r="QG7" s="205"/>
      <c r="QH7" s="205"/>
      <c r="QI7" s="205"/>
      <c r="QJ7" s="205"/>
      <c r="QK7" s="205"/>
      <c r="QL7" s="205"/>
      <c r="QM7" s="205"/>
      <c r="QN7" s="205"/>
      <c r="QO7" s="205"/>
      <c r="QP7" s="205"/>
      <c r="QQ7" s="205"/>
      <c r="QR7" s="205"/>
      <c r="QS7" s="205"/>
      <c r="QT7" s="205"/>
      <c r="QU7" s="205"/>
      <c r="QV7" s="205"/>
      <c r="QW7" s="205"/>
      <c r="QX7" s="205"/>
      <c r="QY7" s="205"/>
      <c r="QZ7" s="205"/>
      <c r="RA7" s="205"/>
      <c r="RB7" s="205"/>
      <c r="RC7" s="205"/>
      <c r="RD7" s="205"/>
      <c r="RE7" s="205"/>
      <c r="RF7" s="205"/>
      <c r="RG7" s="205"/>
      <c r="RH7" s="205"/>
      <c r="RI7" s="205"/>
      <c r="RJ7" s="205"/>
      <c r="RK7" s="205"/>
      <c r="RL7" s="205"/>
      <c r="RM7" s="205"/>
      <c r="RN7" s="205"/>
      <c r="RO7" s="205"/>
      <c r="RP7" s="205"/>
      <c r="RQ7" s="205"/>
      <c r="RR7" s="205"/>
      <c r="RS7" s="205"/>
      <c r="RT7" s="205"/>
      <c r="RU7" s="205"/>
      <c r="RV7" s="205"/>
      <c r="RW7" s="205"/>
      <c r="RX7" s="205"/>
      <c r="RY7" s="205"/>
      <c r="RZ7" s="205"/>
      <c r="SA7" s="205"/>
      <c r="SB7" s="205"/>
      <c r="SC7" s="205"/>
      <c r="SD7" s="205"/>
      <c r="SE7" s="205"/>
      <c r="SF7" s="205"/>
      <c r="SG7" s="205"/>
      <c r="SH7" s="205"/>
      <c r="SI7" s="205"/>
      <c r="SJ7" s="205"/>
      <c r="SK7" s="205"/>
      <c r="SL7" s="205"/>
      <c r="SM7" s="205"/>
      <c r="SN7" s="205"/>
      <c r="SO7" s="205"/>
      <c r="SP7" s="205"/>
      <c r="SQ7" s="205"/>
      <c r="SR7" s="205"/>
      <c r="SS7" s="205"/>
      <c r="ST7" s="205"/>
      <c r="SU7" s="205"/>
      <c r="SV7" s="205"/>
      <c r="SW7" s="205"/>
      <c r="SX7" s="205"/>
      <c r="SY7" s="205"/>
      <c r="SZ7" s="205"/>
      <c r="TA7" s="205"/>
      <c r="TB7" s="205"/>
      <c r="TC7" s="205"/>
      <c r="TD7" s="205"/>
      <c r="TE7" s="205"/>
      <c r="TF7" s="205"/>
      <c r="TG7" s="205"/>
      <c r="TH7" s="205"/>
      <c r="TI7" s="205"/>
      <c r="TJ7" s="205"/>
      <c r="TK7" s="205"/>
      <c r="TL7" s="205"/>
      <c r="TM7" s="205"/>
      <c r="TN7" s="205"/>
      <c r="TO7" s="205"/>
      <c r="TP7" s="205"/>
      <c r="TQ7" s="205"/>
      <c r="TR7" s="205"/>
      <c r="TS7" s="205"/>
      <c r="TT7" s="205"/>
      <c r="TU7" s="205"/>
      <c r="TV7" s="205"/>
      <c r="TW7" s="205"/>
      <c r="TX7" s="205"/>
      <c r="TY7" s="205"/>
      <c r="TZ7" s="205"/>
      <c r="UA7" s="205"/>
      <c r="UB7" s="205"/>
      <c r="UC7" s="205"/>
      <c r="UD7" s="205"/>
      <c r="UE7" s="205"/>
      <c r="UF7" s="205"/>
      <c r="UG7" s="205"/>
      <c r="UH7" s="205"/>
      <c r="UI7" s="205"/>
      <c r="UJ7" s="205"/>
      <c r="UK7" s="205"/>
      <c r="UL7" s="205"/>
      <c r="UM7" s="205"/>
      <c r="UN7" s="205"/>
      <c r="UO7" s="205"/>
      <c r="UP7" s="205"/>
      <c r="UQ7" s="205"/>
      <c r="UR7" s="205"/>
      <c r="US7" s="205"/>
      <c r="UT7" s="205"/>
      <c r="UU7" s="205"/>
      <c r="UV7" s="205"/>
      <c r="UW7" s="205"/>
      <c r="UX7" s="205"/>
      <c r="UY7" s="205"/>
      <c r="UZ7" s="205"/>
      <c r="VA7" s="205"/>
      <c r="VB7" s="205"/>
      <c r="VC7" s="205"/>
      <c r="VD7" s="205"/>
      <c r="VE7" s="205"/>
      <c r="VF7" s="205"/>
      <c r="VG7" s="205"/>
      <c r="VH7" s="205"/>
      <c r="VI7" s="205"/>
      <c r="VJ7" s="205"/>
      <c r="VK7" s="205"/>
      <c r="VL7" s="205"/>
      <c r="VM7" s="205"/>
      <c r="VN7" s="205"/>
      <c r="VO7" s="205"/>
      <c r="VP7" s="205"/>
      <c r="VQ7" s="205"/>
      <c r="VR7" s="205"/>
      <c r="VS7" s="205"/>
      <c r="VT7" s="205"/>
      <c r="VU7" s="205"/>
      <c r="VV7" s="205"/>
      <c r="VW7" s="205"/>
      <c r="VX7" s="205"/>
      <c r="VY7" s="205"/>
      <c r="VZ7" s="205"/>
      <c r="WA7" s="205"/>
      <c r="WB7" s="205"/>
      <c r="WC7" s="205"/>
      <c r="WD7" s="205"/>
      <c r="WE7" s="205"/>
      <c r="WF7" s="205"/>
      <c r="WG7" s="205"/>
      <c r="WH7" s="205"/>
      <c r="WI7" s="205"/>
      <c r="WJ7" s="205"/>
      <c r="WK7" s="205"/>
      <c r="WL7" s="205"/>
      <c r="WM7" s="205"/>
      <c r="WN7" s="205"/>
      <c r="WO7" s="205"/>
      <c r="WP7" s="205"/>
      <c r="WQ7" s="205"/>
      <c r="WR7" s="205"/>
      <c r="WS7" s="205"/>
      <c r="WT7" s="205"/>
      <c r="WU7" s="205"/>
      <c r="WV7" s="205"/>
      <c r="WW7" s="205"/>
      <c r="WX7" s="205"/>
      <c r="WY7" s="205"/>
      <c r="WZ7" s="205"/>
      <c r="XA7" s="205"/>
      <c r="XB7" s="205"/>
      <c r="XC7" s="205"/>
      <c r="XD7" s="205"/>
      <c r="XE7" s="205"/>
      <c r="XF7" s="205"/>
      <c r="XG7" s="205"/>
      <c r="XH7" s="205"/>
      <c r="XI7" s="205"/>
      <c r="XJ7" s="205"/>
      <c r="XK7" s="205"/>
      <c r="XL7" s="205"/>
      <c r="XM7" s="205"/>
      <c r="XN7" s="205"/>
      <c r="XO7" s="205"/>
      <c r="XP7" s="205"/>
      <c r="XQ7" s="205"/>
      <c r="XR7" s="205"/>
      <c r="XS7" s="205"/>
      <c r="XT7" s="205"/>
      <c r="XU7" s="205"/>
      <c r="XV7" s="205"/>
      <c r="XW7" s="205"/>
      <c r="XX7" s="205"/>
      <c r="XY7" s="205"/>
      <c r="XZ7" s="205"/>
      <c r="YA7" s="205"/>
      <c r="YB7" s="205"/>
      <c r="YC7" s="205"/>
      <c r="YD7" s="205"/>
      <c r="YE7" s="205"/>
      <c r="YF7" s="205"/>
      <c r="YG7" s="205"/>
      <c r="YH7" s="205"/>
      <c r="YI7" s="205"/>
      <c r="YJ7" s="205"/>
      <c r="YK7" s="205"/>
      <c r="YL7" s="205"/>
      <c r="YM7" s="205"/>
      <c r="YN7" s="205"/>
      <c r="YO7" s="205"/>
      <c r="YP7" s="205"/>
      <c r="YQ7" s="205"/>
      <c r="YR7" s="205"/>
      <c r="YS7" s="205"/>
      <c r="YT7" s="205"/>
      <c r="YU7" s="205"/>
      <c r="YV7" s="205"/>
      <c r="YW7" s="205"/>
      <c r="YX7" s="205"/>
      <c r="YY7" s="205"/>
      <c r="YZ7" s="205"/>
      <c r="ZA7" s="205"/>
      <c r="ZB7" s="205"/>
      <c r="ZC7" s="205"/>
      <c r="ZD7" s="205"/>
      <c r="ZE7" s="205"/>
      <c r="ZF7" s="205"/>
      <c r="ZG7" s="205"/>
      <c r="ZH7" s="205"/>
      <c r="ZI7" s="205"/>
      <c r="ZJ7" s="205"/>
      <c r="ZK7" s="205"/>
      <c r="ZL7" s="205"/>
      <c r="ZM7" s="205"/>
      <c r="ZN7" s="205"/>
      <c r="ZO7" s="205"/>
      <c r="ZP7" s="205"/>
      <c r="ZQ7" s="205"/>
      <c r="ZR7" s="205"/>
      <c r="ZS7" s="205"/>
      <c r="ZT7" s="205"/>
      <c r="ZU7" s="205"/>
      <c r="ZV7" s="205"/>
      <c r="ZW7" s="205"/>
      <c r="ZX7" s="205"/>
      <c r="ZY7" s="205"/>
      <c r="ZZ7" s="205"/>
      <c r="AAA7" s="205"/>
      <c r="AAB7" s="205"/>
      <c r="AAC7" s="205"/>
      <c r="AAD7" s="205"/>
      <c r="AAE7" s="205"/>
      <c r="AAF7" s="205"/>
      <c r="AAG7" s="205"/>
      <c r="AAH7" s="205"/>
      <c r="AAI7" s="205"/>
      <c r="AAJ7" s="205"/>
      <c r="AAK7" s="205"/>
      <c r="AAL7" s="205"/>
      <c r="AAM7" s="205"/>
      <c r="AAN7" s="205"/>
      <c r="AAO7" s="205"/>
      <c r="AAP7" s="205"/>
      <c r="AAQ7" s="205"/>
      <c r="AAR7" s="205"/>
      <c r="AAS7" s="205"/>
      <c r="AAT7" s="205"/>
      <c r="AAU7" s="205"/>
      <c r="AAV7" s="205"/>
      <c r="AAW7" s="205"/>
      <c r="AAX7" s="205"/>
      <c r="AAY7" s="205"/>
      <c r="AAZ7" s="205"/>
      <c r="ABA7" s="205"/>
      <c r="ABB7" s="205"/>
      <c r="ABC7" s="205"/>
      <c r="ABD7" s="205"/>
      <c r="ABE7" s="205"/>
      <c r="ABF7" s="205"/>
      <c r="ABG7" s="205"/>
      <c r="ABH7" s="205"/>
      <c r="ABI7" s="205"/>
      <c r="ABJ7" s="205"/>
      <c r="ABK7" s="205"/>
      <c r="ABL7" s="205"/>
      <c r="ABM7" s="205"/>
      <c r="ABN7" s="205"/>
      <c r="ABO7" s="205"/>
      <c r="ABP7" s="205"/>
      <c r="ABQ7" s="205"/>
      <c r="ABR7" s="205"/>
      <c r="ABS7" s="205"/>
      <c r="ABT7" s="205"/>
      <c r="ABU7" s="205"/>
      <c r="ABV7" s="205"/>
      <c r="ABW7" s="205"/>
      <c r="ABX7" s="205"/>
      <c r="ABY7" s="205"/>
      <c r="ABZ7" s="205"/>
      <c r="ACA7" s="205"/>
      <c r="ACB7" s="205"/>
      <c r="ACC7" s="205"/>
      <c r="ACD7" s="205"/>
      <c r="ACE7" s="205"/>
      <c r="ACF7" s="205"/>
      <c r="ACG7" s="205"/>
      <c r="ACH7" s="205"/>
      <c r="ACI7" s="205"/>
      <c r="ACJ7" s="205"/>
      <c r="ACK7" s="205"/>
      <c r="ACL7" s="205"/>
      <c r="ACM7" s="205"/>
      <c r="ACN7" s="205"/>
      <c r="ACO7" s="205"/>
      <c r="ACP7" s="205"/>
      <c r="ACQ7" s="205"/>
      <c r="ACR7" s="205"/>
      <c r="ACS7" s="205"/>
      <c r="ACT7" s="205"/>
      <c r="ACU7" s="205"/>
      <c r="ACV7" s="205"/>
      <c r="ACW7" s="205"/>
      <c r="ACX7" s="205"/>
      <c r="ACY7" s="205"/>
      <c r="ACZ7" s="205"/>
      <c r="ADA7" s="205"/>
      <c r="ADB7" s="205"/>
      <c r="ADC7" s="205"/>
      <c r="ADD7" s="205"/>
      <c r="ADE7" s="205"/>
      <c r="ADF7" s="205"/>
      <c r="ADG7" s="205"/>
      <c r="ADH7" s="205"/>
      <c r="ADI7" s="205"/>
      <c r="ADJ7" s="205"/>
      <c r="ADK7" s="205"/>
      <c r="ADL7" s="205"/>
      <c r="ADM7" s="205"/>
      <c r="ADN7" s="205"/>
      <c r="ADO7" s="205"/>
      <c r="ADP7" s="205"/>
      <c r="ADQ7" s="205"/>
      <c r="ADR7" s="205"/>
      <c r="ADS7" s="205"/>
      <c r="ADT7" s="205"/>
      <c r="ADU7" s="205"/>
      <c r="ADV7" s="205"/>
      <c r="ADW7" s="205"/>
      <c r="ADX7" s="205"/>
      <c r="ADY7" s="205"/>
      <c r="ADZ7" s="205"/>
      <c r="AEA7" s="205"/>
      <c r="AEB7" s="205"/>
      <c r="AEC7" s="205"/>
      <c r="AED7" s="205"/>
      <c r="AEE7" s="205"/>
      <c r="AEF7" s="205"/>
      <c r="AEG7" s="205"/>
      <c r="AEH7" s="205"/>
      <c r="AEI7" s="205"/>
      <c r="AEJ7" s="205"/>
      <c r="AEK7" s="205"/>
      <c r="AEL7" s="205"/>
      <c r="AEM7" s="205"/>
      <c r="AEN7" s="205"/>
      <c r="AEO7" s="205"/>
      <c r="AEP7" s="205"/>
      <c r="AEQ7" s="205"/>
      <c r="AER7" s="205"/>
      <c r="AES7" s="205"/>
      <c r="AET7" s="205"/>
      <c r="AEU7" s="205"/>
      <c r="AEV7" s="205"/>
      <c r="AEW7" s="205"/>
      <c r="AEX7" s="205"/>
      <c r="AEY7" s="205"/>
      <c r="AEZ7" s="205"/>
      <c r="AFA7" s="205"/>
      <c r="AFB7" s="205"/>
      <c r="AFC7" s="205"/>
      <c r="AFD7" s="205"/>
      <c r="AFE7" s="205"/>
      <c r="AFF7" s="205"/>
      <c r="AFG7" s="205"/>
      <c r="AFH7" s="205"/>
      <c r="AFI7" s="205"/>
      <c r="AFJ7" s="205"/>
      <c r="AFK7" s="205"/>
      <c r="AFL7" s="205"/>
      <c r="AFM7" s="205"/>
      <c r="AFN7" s="205"/>
      <c r="AFO7" s="205"/>
      <c r="AFP7" s="205"/>
      <c r="AFQ7" s="205"/>
      <c r="AFR7" s="205"/>
      <c r="AFS7" s="205"/>
      <c r="AFT7" s="205"/>
      <c r="AFU7" s="205"/>
      <c r="AFV7" s="205"/>
      <c r="AFW7" s="205"/>
      <c r="AFX7" s="205"/>
      <c r="AFY7" s="205"/>
      <c r="AFZ7" s="205"/>
      <c r="AGA7" s="205"/>
      <c r="AGB7" s="205"/>
      <c r="AGC7" s="205"/>
      <c r="AGD7" s="205"/>
      <c r="AGE7" s="205"/>
      <c r="AGF7" s="205"/>
      <c r="AGG7" s="205"/>
      <c r="AGH7" s="205"/>
      <c r="AGI7" s="205"/>
      <c r="AGJ7" s="205"/>
      <c r="AGK7" s="205"/>
      <c r="AGL7" s="205"/>
      <c r="AGM7" s="205"/>
      <c r="AGN7" s="205"/>
      <c r="AGO7" s="205"/>
      <c r="AGP7" s="205"/>
      <c r="AGQ7" s="205"/>
      <c r="AGR7" s="205"/>
      <c r="AGS7" s="205"/>
      <c r="AGT7" s="205"/>
      <c r="AGU7" s="205"/>
      <c r="AGV7" s="205"/>
      <c r="AGW7" s="205"/>
      <c r="AGX7" s="205"/>
      <c r="AGY7" s="205"/>
      <c r="AGZ7" s="205"/>
      <c r="AHA7" s="205"/>
      <c r="AHB7" s="205"/>
      <c r="AHC7" s="205"/>
      <c r="AHD7" s="205"/>
      <c r="AHE7" s="205"/>
      <c r="AHF7" s="205"/>
      <c r="AHG7" s="205"/>
      <c r="AHH7" s="205"/>
      <c r="AHI7" s="205"/>
      <c r="AHJ7" s="205"/>
      <c r="AHK7" s="205"/>
      <c r="AHL7" s="205"/>
      <c r="AHM7" s="205"/>
      <c r="AHN7" s="205"/>
      <c r="AHO7" s="205"/>
      <c r="AHP7" s="205"/>
      <c r="AHQ7" s="205"/>
      <c r="AHR7" s="205"/>
      <c r="AHS7" s="205"/>
      <c r="AHT7" s="205"/>
      <c r="AHU7" s="205"/>
      <c r="AHV7" s="205"/>
      <c r="AHW7" s="205"/>
      <c r="AHX7" s="205"/>
      <c r="AHY7" s="205"/>
      <c r="AHZ7" s="205"/>
      <c r="AIA7" s="205"/>
      <c r="AIB7" s="205"/>
      <c r="AIC7" s="205"/>
      <c r="AID7" s="205"/>
      <c r="AIE7" s="205"/>
      <c r="AIF7" s="205"/>
      <c r="AIG7" s="205"/>
      <c r="AIH7" s="205"/>
      <c r="AII7" s="205"/>
      <c r="AIJ7" s="205"/>
      <c r="AIK7" s="205"/>
      <c r="AIL7" s="205"/>
      <c r="AIM7" s="205"/>
      <c r="AIN7" s="205"/>
      <c r="AIO7" s="205"/>
      <c r="AIP7" s="205"/>
      <c r="AIQ7" s="205"/>
      <c r="AIR7" s="205"/>
      <c r="AIS7" s="205"/>
      <c r="AIT7" s="205"/>
      <c r="AIU7" s="205"/>
      <c r="AIV7" s="205"/>
      <c r="AIW7" s="205"/>
      <c r="AIX7" s="205"/>
      <c r="AIY7" s="205"/>
      <c r="AIZ7" s="205"/>
      <c r="AJA7" s="205"/>
      <c r="AJB7" s="205"/>
      <c r="AJC7" s="205"/>
      <c r="AJD7" s="205"/>
      <c r="AJE7" s="205"/>
      <c r="AJF7" s="205"/>
      <c r="AJG7" s="205"/>
      <c r="AJH7" s="205"/>
      <c r="AJI7" s="205"/>
      <c r="AJJ7" s="205"/>
      <c r="AJK7" s="205"/>
      <c r="AJL7" s="205"/>
      <c r="AJM7" s="205"/>
      <c r="AJN7" s="205"/>
      <c r="AJO7" s="205"/>
      <c r="AJP7" s="205"/>
      <c r="AJQ7" s="205"/>
      <c r="AJR7" s="205"/>
      <c r="AJS7" s="205"/>
      <c r="AJT7" s="205"/>
      <c r="AJU7" s="205"/>
      <c r="AJV7" s="205"/>
      <c r="AJW7" s="205"/>
      <c r="AJX7" s="205"/>
      <c r="AJY7" s="205"/>
      <c r="AJZ7" s="205"/>
      <c r="AKA7" s="205"/>
      <c r="AKB7" s="205"/>
      <c r="AKC7" s="205"/>
      <c r="AKD7" s="205"/>
      <c r="AKE7" s="205"/>
      <c r="AKF7" s="205"/>
      <c r="AKG7" s="205"/>
      <c r="AKH7" s="205"/>
      <c r="AKI7" s="205"/>
      <c r="AKJ7" s="205"/>
      <c r="AKK7" s="205"/>
      <c r="AKL7" s="205"/>
      <c r="AKM7" s="205"/>
      <c r="AKN7" s="205"/>
      <c r="AKO7" s="205"/>
      <c r="AKP7" s="205"/>
      <c r="AKQ7" s="205"/>
      <c r="AKR7" s="205"/>
      <c r="AKS7" s="205"/>
      <c r="AKT7" s="205"/>
      <c r="AKU7" s="205"/>
      <c r="AKV7" s="205"/>
      <c r="AKW7" s="205"/>
      <c r="AKX7" s="205"/>
      <c r="AKY7" s="205"/>
      <c r="AKZ7" s="205"/>
      <c r="ALA7" s="205"/>
      <c r="ALB7" s="205"/>
      <c r="ALC7" s="205"/>
      <c r="ALD7" s="205"/>
      <c r="ALE7" s="205"/>
      <c r="ALF7" s="205"/>
      <c r="ALG7" s="205"/>
    </row>
    <row r="8" spans="1:995" s="206" customFormat="1" ht="15" customHeight="1" x14ac:dyDescent="0.25">
      <c r="A8" s="337"/>
      <c r="B8" s="337"/>
      <c r="C8" s="342"/>
      <c r="D8" s="342"/>
      <c r="E8" s="342"/>
      <c r="F8" s="342"/>
      <c r="G8" s="342"/>
      <c r="H8" s="342"/>
      <c r="I8" s="342"/>
      <c r="J8" s="202"/>
      <c r="K8" s="202"/>
      <c r="L8" s="202"/>
      <c r="M8" s="202"/>
      <c r="N8" s="202"/>
      <c r="O8" s="202"/>
      <c r="P8" s="203"/>
      <c r="Q8" s="204"/>
      <c r="R8" s="205"/>
      <c r="S8" s="205"/>
      <c r="T8" s="205"/>
      <c r="U8" s="205"/>
      <c r="V8" s="205"/>
      <c r="W8" s="205"/>
      <c r="X8" s="205"/>
      <c r="Y8" s="205"/>
      <c r="Z8" s="205"/>
      <c r="AA8" s="205"/>
      <c r="AB8" s="205"/>
      <c r="AC8" s="205"/>
      <c r="AD8" s="205"/>
      <c r="AE8" s="205"/>
      <c r="AF8" s="205"/>
      <c r="AG8" s="205"/>
      <c r="AH8" s="205"/>
      <c r="AI8" s="205"/>
      <c r="AJ8" s="205"/>
      <c r="AK8" s="205"/>
      <c r="AL8" s="205"/>
      <c r="AM8" s="205"/>
      <c r="AN8" s="205"/>
      <c r="AO8" s="205"/>
      <c r="AP8" s="205"/>
      <c r="AQ8" s="205"/>
      <c r="AR8" s="205"/>
      <c r="AS8" s="205"/>
      <c r="AT8" s="205"/>
      <c r="AU8" s="205"/>
      <c r="AV8" s="205"/>
      <c r="AW8" s="205"/>
      <c r="AX8" s="205"/>
      <c r="AY8" s="205"/>
      <c r="AZ8" s="205"/>
      <c r="BA8" s="205"/>
      <c r="BB8" s="205"/>
      <c r="BC8" s="205"/>
      <c r="BD8" s="205"/>
      <c r="BE8" s="205"/>
      <c r="BF8" s="205"/>
      <c r="BG8" s="205"/>
      <c r="BH8" s="205"/>
      <c r="BI8" s="205"/>
      <c r="BJ8" s="205"/>
      <c r="BK8" s="205"/>
      <c r="BL8" s="205"/>
      <c r="BM8" s="205"/>
      <c r="BN8" s="205"/>
      <c r="BO8" s="205"/>
      <c r="BP8" s="205"/>
      <c r="BQ8" s="205"/>
      <c r="BR8" s="205"/>
      <c r="BS8" s="205"/>
      <c r="BT8" s="205"/>
      <c r="BU8" s="205"/>
      <c r="BV8" s="205"/>
      <c r="BW8" s="205"/>
      <c r="BX8" s="205"/>
      <c r="BY8" s="205"/>
      <c r="BZ8" s="205"/>
      <c r="CA8" s="205"/>
      <c r="CB8" s="205"/>
      <c r="CC8" s="205"/>
      <c r="CD8" s="205"/>
      <c r="CE8" s="205"/>
      <c r="CF8" s="205"/>
      <c r="CG8" s="205"/>
      <c r="CH8" s="205"/>
      <c r="CI8" s="205"/>
      <c r="CJ8" s="205"/>
      <c r="CK8" s="205"/>
      <c r="CL8" s="205"/>
      <c r="CM8" s="205"/>
      <c r="CN8" s="205"/>
      <c r="CO8" s="205"/>
      <c r="CP8" s="205"/>
      <c r="CQ8" s="205"/>
      <c r="CR8" s="205"/>
      <c r="CS8" s="205"/>
      <c r="CT8" s="205"/>
      <c r="CU8" s="205"/>
      <c r="CV8" s="205"/>
      <c r="CW8" s="205"/>
      <c r="CX8" s="205"/>
      <c r="CY8" s="205"/>
      <c r="CZ8" s="205"/>
      <c r="DA8" s="205"/>
      <c r="DB8" s="205"/>
      <c r="DC8" s="205"/>
      <c r="DD8" s="205"/>
      <c r="DE8" s="205"/>
      <c r="DF8" s="205"/>
      <c r="DG8" s="205"/>
      <c r="DH8" s="205"/>
      <c r="DI8" s="205"/>
      <c r="DJ8" s="205"/>
      <c r="DK8" s="205"/>
      <c r="DL8" s="205"/>
      <c r="DM8" s="205"/>
      <c r="DN8" s="205"/>
      <c r="DO8" s="205"/>
      <c r="DP8" s="205"/>
      <c r="DQ8" s="205"/>
      <c r="DR8" s="205"/>
      <c r="DS8" s="205"/>
      <c r="DT8" s="205"/>
      <c r="DU8" s="205"/>
      <c r="DV8" s="205"/>
      <c r="DW8" s="205"/>
      <c r="DX8" s="205"/>
      <c r="DY8" s="205"/>
      <c r="DZ8" s="205"/>
      <c r="EA8" s="205"/>
      <c r="EB8" s="205"/>
      <c r="EC8" s="205"/>
      <c r="ED8" s="205"/>
      <c r="EE8" s="205"/>
      <c r="EF8" s="205"/>
      <c r="EG8" s="205"/>
      <c r="EH8" s="205"/>
      <c r="EI8" s="205"/>
      <c r="EJ8" s="205"/>
      <c r="EK8" s="205"/>
      <c r="EL8" s="205"/>
      <c r="EM8" s="205"/>
      <c r="EN8" s="205"/>
      <c r="EO8" s="205"/>
      <c r="EP8" s="205"/>
      <c r="EQ8" s="205"/>
      <c r="ER8" s="205"/>
      <c r="ES8" s="205"/>
      <c r="ET8" s="205"/>
      <c r="EU8" s="205"/>
      <c r="EV8" s="205"/>
      <c r="EW8" s="205"/>
      <c r="EX8" s="205"/>
      <c r="EY8" s="205"/>
      <c r="EZ8" s="205"/>
      <c r="FA8" s="205"/>
      <c r="FB8" s="205"/>
      <c r="FC8" s="205"/>
      <c r="FD8" s="205"/>
      <c r="FE8" s="205"/>
      <c r="FF8" s="205"/>
      <c r="FG8" s="205"/>
      <c r="FH8" s="205"/>
      <c r="FI8" s="205"/>
      <c r="FJ8" s="205"/>
      <c r="FK8" s="205"/>
      <c r="FL8" s="205"/>
      <c r="FM8" s="205"/>
      <c r="FN8" s="205"/>
      <c r="FO8" s="205"/>
      <c r="FP8" s="205"/>
      <c r="FQ8" s="205"/>
      <c r="FR8" s="205"/>
      <c r="FS8" s="205"/>
      <c r="FT8" s="205"/>
      <c r="FU8" s="205"/>
      <c r="FV8" s="205"/>
      <c r="FW8" s="205"/>
      <c r="FX8" s="205"/>
      <c r="FY8" s="205"/>
      <c r="FZ8" s="205"/>
      <c r="GA8" s="205"/>
      <c r="GB8" s="205"/>
      <c r="GC8" s="205"/>
      <c r="GD8" s="205"/>
      <c r="GE8" s="205"/>
      <c r="GF8" s="205"/>
      <c r="GG8" s="205"/>
      <c r="GH8" s="205"/>
      <c r="GI8" s="205"/>
      <c r="GJ8" s="205"/>
      <c r="GK8" s="205"/>
      <c r="GL8" s="205"/>
      <c r="GM8" s="205"/>
      <c r="GN8" s="205"/>
      <c r="GO8" s="205"/>
      <c r="GP8" s="205"/>
      <c r="GQ8" s="205"/>
      <c r="GR8" s="205"/>
      <c r="GS8" s="205"/>
      <c r="GT8" s="205"/>
      <c r="GU8" s="205"/>
      <c r="GV8" s="205"/>
      <c r="GW8" s="205"/>
      <c r="GX8" s="205"/>
      <c r="GY8" s="205"/>
      <c r="GZ8" s="205"/>
      <c r="HA8" s="205"/>
      <c r="HB8" s="205"/>
      <c r="HC8" s="205"/>
      <c r="HD8" s="205"/>
      <c r="HE8" s="205"/>
      <c r="HF8" s="205"/>
      <c r="HG8" s="205"/>
      <c r="HH8" s="205"/>
      <c r="HI8" s="205"/>
      <c r="HJ8" s="205"/>
      <c r="HK8" s="205"/>
      <c r="HL8" s="205"/>
      <c r="HM8" s="205"/>
      <c r="HN8" s="205"/>
      <c r="HO8" s="205"/>
      <c r="HP8" s="205"/>
      <c r="HQ8" s="205"/>
      <c r="HR8" s="205"/>
      <c r="HS8" s="205"/>
      <c r="HT8" s="205"/>
      <c r="HU8" s="205"/>
      <c r="HV8" s="205"/>
      <c r="HW8" s="205"/>
      <c r="HX8" s="205"/>
      <c r="HY8" s="205"/>
      <c r="HZ8" s="205"/>
      <c r="IA8" s="205"/>
      <c r="IB8" s="205"/>
      <c r="IC8" s="205"/>
      <c r="ID8" s="205"/>
      <c r="IE8" s="205"/>
      <c r="IF8" s="205"/>
      <c r="IG8" s="205"/>
      <c r="IH8" s="205"/>
      <c r="II8" s="205"/>
      <c r="IJ8" s="205"/>
      <c r="IK8" s="205"/>
      <c r="IL8" s="205"/>
      <c r="IM8" s="205"/>
      <c r="IN8" s="205"/>
      <c r="IO8" s="205"/>
      <c r="IP8" s="205"/>
      <c r="IQ8" s="205"/>
      <c r="IR8" s="205"/>
      <c r="IS8" s="205"/>
      <c r="IT8" s="205"/>
      <c r="IU8" s="205"/>
      <c r="IV8" s="205"/>
      <c r="IW8" s="205"/>
      <c r="IX8" s="205"/>
      <c r="IY8" s="205"/>
      <c r="IZ8" s="205"/>
      <c r="JA8" s="205"/>
      <c r="JB8" s="205"/>
      <c r="JC8" s="205"/>
      <c r="JD8" s="205"/>
      <c r="JE8" s="205"/>
      <c r="JF8" s="205"/>
      <c r="JG8" s="205"/>
      <c r="JH8" s="205"/>
      <c r="JI8" s="205"/>
      <c r="JJ8" s="205"/>
      <c r="JK8" s="205"/>
      <c r="JL8" s="205"/>
      <c r="JM8" s="205"/>
      <c r="JN8" s="205"/>
      <c r="JO8" s="205"/>
      <c r="JP8" s="205"/>
      <c r="JQ8" s="205"/>
      <c r="JR8" s="205"/>
      <c r="JS8" s="205"/>
      <c r="JT8" s="205"/>
      <c r="JU8" s="205"/>
      <c r="JV8" s="205"/>
      <c r="JW8" s="205"/>
      <c r="JX8" s="205"/>
      <c r="JY8" s="205"/>
      <c r="JZ8" s="205"/>
      <c r="KA8" s="205"/>
      <c r="KB8" s="205"/>
      <c r="KC8" s="205"/>
      <c r="KD8" s="205"/>
      <c r="KE8" s="205"/>
      <c r="KF8" s="205"/>
      <c r="KG8" s="205"/>
      <c r="KH8" s="205"/>
      <c r="KI8" s="205"/>
      <c r="KJ8" s="205"/>
      <c r="KK8" s="205"/>
      <c r="KL8" s="205"/>
      <c r="KM8" s="205"/>
      <c r="KN8" s="205"/>
      <c r="KO8" s="205"/>
      <c r="KP8" s="205"/>
      <c r="KQ8" s="205"/>
      <c r="KR8" s="205"/>
      <c r="KS8" s="205"/>
      <c r="KT8" s="205"/>
      <c r="KU8" s="205"/>
      <c r="KV8" s="205"/>
      <c r="KW8" s="205"/>
      <c r="KX8" s="205"/>
      <c r="KY8" s="205"/>
      <c r="KZ8" s="205"/>
      <c r="LA8" s="205"/>
      <c r="LB8" s="205"/>
      <c r="LC8" s="205"/>
      <c r="LD8" s="205"/>
      <c r="LE8" s="205"/>
      <c r="LF8" s="205"/>
      <c r="LG8" s="205"/>
      <c r="LH8" s="205"/>
      <c r="LI8" s="205"/>
      <c r="LJ8" s="205"/>
      <c r="LK8" s="205"/>
      <c r="LL8" s="205"/>
      <c r="LM8" s="205"/>
      <c r="LN8" s="205"/>
      <c r="LO8" s="205"/>
      <c r="LP8" s="205"/>
      <c r="LQ8" s="205"/>
      <c r="LR8" s="205"/>
      <c r="LS8" s="205"/>
      <c r="LT8" s="205"/>
      <c r="LU8" s="205"/>
      <c r="LV8" s="205"/>
      <c r="LW8" s="205"/>
      <c r="LX8" s="205"/>
      <c r="LY8" s="205"/>
      <c r="LZ8" s="205"/>
      <c r="MA8" s="205"/>
      <c r="MB8" s="205"/>
      <c r="MC8" s="205"/>
      <c r="MD8" s="205"/>
      <c r="ME8" s="205"/>
      <c r="MF8" s="205"/>
      <c r="MG8" s="205"/>
      <c r="MH8" s="205"/>
      <c r="MI8" s="205"/>
      <c r="MJ8" s="205"/>
      <c r="MK8" s="205"/>
      <c r="ML8" s="205"/>
      <c r="MM8" s="205"/>
      <c r="MN8" s="205"/>
      <c r="MO8" s="205"/>
      <c r="MP8" s="205"/>
      <c r="MQ8" s="205"/>
      <c r="MR8" s="205"/>
      <c r="MS8" s="205"/>
      <c r="MT8" s="205"/>
      <c r="MU8" s="205"/>
      <c r="MV8" s="205"/>
      <c r="MW8" s="205"/>
      <c r="MX8" s="205"/>
      <c r="MY8" s="205"/>
      <c r="MZ8" s="205"/>
      <c r="NA8" s="205"/>
      <c r="NB8" s="205"/>
      <c r="NC8" s="205"/>
      <c r="ND8" s="205"/>
      <c r="NE8" s="205"/>
      <c r="NF8" s="205"/>
      <c r="NG8" s="205"/>
      <c r="NH8" s="205"/>
      <c r="NI8" s="205"/>
      <c r="NJ8" s="205"/>
      <c r="NK8" s="205"/>
      <c r="NL8" s="205"/>
      <c r="NM8" s="205"/>
      <c r="NN8" s="205"/>
      <c r="NO8" s="205"/>
      <c r="NP8" s="205"/>
      <c r="NQ8" s="205"/>
      <c r="NR8" s="205"/>
      <c r="NS8" s="205"/>
      <c r="NT8" s="205"/>
      <c r="NU8" s="205"/>
      <c r="NV8" s="205"/>
      <c r="NW8" s="205"/>
      <c r="NX8" s="205"/>
      <c r="NY8" s="205"/>
      <c r="NZ8" s="205"/>
      <c r="OA8" s="205"/>
      <c r="OB8" s="205"/>
      <c r="OC8" s="205"/>
      <c r="OD8" s="205"/>
      <c r="OE8" s="205"/>
      <c r="OF8" s="205"/>
      <c r="OG8" s="205"/>
      <c r="OH8" s="205"/>
      <c r="OI8" s="205"/>
      <c r="OJ8" s="205"/>
      <c r="OK8" s="205"/>
      <c r="OL8" s="205"/>
      <c r="OM8" s="205"/>
      <c r="ON8" s="205"/>
      <c r="OO8" s="205"/>
      <c r="OP8" s="205"/>
      <c r="OQ8" s="205"/>
      <c r="OR8" s="205"/>
      <c r="OS8" s="205"/>
      <c r="OT8" s="205"/>
      <c r="OU8" s="205"/>
      <c r="OV8" s="205"/>
      <c r="OW8" s="205"/>
      <c r="OX8" s="205"/>
      <c r="OY8" s="205"/>
      <c r="OZ8" s="205"/>
      <c r="PA8" s="205"/>
      <c r="PB8" s="205"/>
      <c r="PC8" s="205"/>
      <c r="PD8" s="205"/>
      <c r="PE8" s="205"/>
      <c r="PF8" s="205"/>
      <c r="PG8" s="205"/>
      <c r="PH8" s="205"/>
      <c r="PI8" s="205"/>
      <c r="PJ8" s="205"/>
      <c r="PK8" s="205"/>
      <c r="PL8" s="205"/>
      <c r="PM8" s="205"/>
      <c r="PN8" s="205"/>
      <c r="PO8" s="205"/>
      <c r="PP8" s="205"/>
      <c r="PQ8" s="205"/>
      <c r="PR8" s="205"/>
      <c r="PS8" s="205"/>
      <c r="PT8" s="205"/>
      <c r="PU8" s="205"/>
      <c r="PV8" s="205"/>
      <c r="PW8" s="205"/>
      <c r="PX8" s="205"/>
      <c r="PY8" s="205"/>
      <c r="PZ8" s="205"/>
      <c r="QA8" s="205"/>
      <c r="QB8" s="205"/>
      <c r="QC8" s="205"/>
      <c r="QD8" s="205"/>
      <c r="QE8" s="205"/>
      <c r="QF8" s="205"/>
      <c r="QG8" s="205"/>
      <c r="QH8" s="205"/>
      <c r="QI8" s="205"/>
      <c r="QJ8" s="205"/>
      <c r="QK8" s="205"/>
      <c r="QL8" s="205"/>
      <c r="QM8" s="205"/>
      <c r="QN8" s="205"/>
      <c r="QO8" s="205"/>
      <c r="QP8" s="205"/>
      <c r="QQ8" s="205"/>
      <c r="QR8" s="205"/>
      <c r="QS8" s="205"/>
      <c r="QT8" s="205"/>
      <c r="QU8" s="205"/>
      <c r="QV8" s="205"/>
      <c r="QW8" s="205"/>
      <c r="QX8" s="205"/>
      <c r="QY8" s="205"/>
      <c r="QZ8" s="205"/>
      <c r="RA8" s="205"/>
      <c r="RB8" s="205"/>
      <c r="RC8" s="205"/>
      <c r="RD8" s="205"/>
      <c r="RE8" s="205"/>
      <c r="RF8" s="205"/>
      <c r="RG8" s="205"/>
      <c r="RH8" s="205"/>
      <c r="RI8" s="205"/>
      <c r="RJ8" s="205"/>
      <c r="RK8" s="205"/>
      <c r="RL8" s="205"/>
      <c r="RM8" s="205"/>
      <c r="RN8" s="205"/>
      <c r="RO8" s="205"/>
      <c r="RP8" s="205"/>
      <c r="RQ8" s="205"/>
      <c r="RR8" s="205"/>
      <c r="RS8" s="205"/>
      <c r="RT8" s="205"/>
      <c r="RU8" s="205"/>
      <c r="RV8" s="205"/>
      <c r="RW8" s="205"/>
      <c r="RX8" s="205"/>
      <c r="RY8" s="205"/>
      <c r="RZ8" s="205"/>
      <c r="SA8" s="205"/>
      <c r="SB8" s="205"/>
      <c r="SC8" s="205"/>
      <c r="SD8" s="205"/>
      <c r="SE8" s="205"/>
      <c r="SF8" s="205"/>
      <c r="SG8" s="205"/>
      <c r="SH8" s="205"/>
      <c r="SI8" s="205"/>
      <c r="SJ8" s="205"/>
      <c r="SK8" s="205"/>
      <c r="SL8" s="205"/>
      <c r="SM8" s="205"/>
      <c r="SN8" s="205"/>
      <c r="SO8" s="205"/>
      <c r="SP8" s="205"/>
      <c r="SQ8" s="205"/>
      <c r="SR8" s="205"/>
      <c r="SS8" s="205"/>
      <c r="ST8" s="205"/>
      <c r="SU8" s="205"/>
      <c r="SV8" s="205"/>
      <c r="SW8" s="205"/>
      <c r="SX8" s="205"/>
      <c r="SY8" s="205"/>
      <c r="SZ8" s="205"/>
      <c r="TA8" s="205"/>
      <c r="TB8" s="205"/>
      <c r="TC8" s="205"/>
      <c r="TD8" s="205"/>
      <c r="TE8" s="205"/>
      <c r="TF8" s="205"/>
      <c r="TG8" s="205"/>
      <c r="TH8" s="205"/>
      <c r="TI8" s="205"/>
      <c r="TJ8" s="205"/>
      <c r="TK8" s="205"/>
      <c r="TL8" s="205"/>
      <c r="TM8" s="205"/>
      <c r="TN8" s="205"/>
      <c r="TO8" s="205"/>
      <c r="TP8" s="205"/>
      <c r="TQ8" s="205"/>
      <c r="TR8" s="205"/>
      <c r="TS8" s="205"/>
      <c r="TT8" s="205"/>
      <c r="TU8" s="205"/>
      <c r="TV8" s="205"/>
      <c r="TW8" s="205"/>
      <c r="TX8" s="205"/>
      <c r="TY8" s="205"/>
      <c r="TZ8" s="205"/>
      <c r="UA8" s="205"/>
      <c r="UB8" s="205"/>
      <c r="UC8" s="205"/>
      <c r="UD8" s="205"/>
      <c r="UE8" s="205"/>
      <c r="UF8" s="205"/>
      <c r="UG8" s="205"/>
      <c r="UH8" s="205"/>
      <c r="UI8" s="205"/>
      <c r="UJ8" s="205"/>
      <c r="UK8" s="205"/>
      <c r="UL8" s="205"/>
      <c r="UM8" s="205"/>
      <c r="UN8" s="205"/>
      <c r="UO8" s="205"/>
      <c r="UP8" s="205"/>
      <c r="UQ8" s="205"/>
      <c r="UR8" s="205"/>
      <c r="US8" s="205"/>
      <c r="UT8" s="205"/>
      <c r="UU8" s="205"/>
      <c r="UV8" s="205"/>
      <c r="UW8" s="205"/>
      <c r="UX8" s="205"/>
      <c r="UY8" s="205"/>
      <c r="UZ8" s="205"/>
      <c r="VA8" s="205"/>
      <c r="VB8" s="205"/>
      <c r="VC8" s="205"/>
      <c r="VD8" s="205"/>
      <c r="VE8" s="205"/>
      <c r="VF8" s="205"/>
      <c r="VG8" s="205"/>
      <c r="VH8" s="205"/>
      <c r="VI8" s="205"/>
      <c r="VJ8" s="205"/>
      <c r="VK8" s="205"/>
      <c r="VL8" s="205"/>
      <c r="VM8" s="205"/>
      <c r="VN8" s="205"/>
      <c r="VO8" s="205"/>
      <c r="VP8" s="205"/>
      <c r="VQ8" s="205"/>
      <c r="VR8" s="205"/>
      <c r="VS8" s="205"/>
      <c r="VT8" s="205"/>
      <c r="VU8" s="205"/>
      <c r="VV8" s="205"/>
      <c r="VW8" s="205"/>
      <c r="VX8" s="205"/>
      <c r="VY8" s="205"/>
      <c r="VZ8" s="205"/>
      <c r="WA8" s="205"/>
      <c r="WB8" s="205"/>
      <c r="WC8" s="205"/>
      <c r="WD8" s="205"/>
      <c r="WE8" s="205"/>
      <c r="WF8" s="205"/>
      <c r="WG8" s="205"/>
      <c r="WH8" s="205"/>
      <c r="WI8" s="205"/>
      <c r="WJ8" s="205"/>
      <c r="WK8" s="205"/>
      <c r="WL8" s="205"/>
      <c r="WM8" s="205"/>
      <c r="WN8" s="205"/>
      <c r="WO8" s="205"/>
      <c r="WP8" s="205"/>
      <c r="WQ8" s="205"/>
      <c r="WR8" s="205"/>
      <c r="WS8" s="205"/>
      <c r="WT8" s="205"/>
      <c r="WU8" s="205"/>
      <c r="WV8" s="205"/>
      <c r="WW8" s="205"/>
      <c r="WX8" s="205"/>
      <c r="WY8" s="205"/>
      <c r="WZ8" s="205"/>
      <c r="XA8" s="205"/>
      <c r="XB8" s="205"/>
      <c r="XC8" s="205"/>
      <c r="XD8" s="205"/>
      <c r="XE8" s="205"/>
      <c r="XF8" s="205"/>
      <c r="XG8" s="205"/>
      <c r="XH8" s="205"/>
      <c r="XI8" s="205"/>
      <c r="XJ8" s="205"/>
      <c r="XK8" s="205"/>
      <c r="XL8" s="205"/>
      <c r="XM8" s="205"/>
      <c r="XN8" s="205"/>
      <c r="XO8" s="205"/>
      <c r="XP8" s="205"/>
      <c r="XQ8" s="205"/>
      <c r="XR8" s="205"/>
      <c r="XS8" s="205"/>
      <c r="XT8" s="205"/>
      <c r="XU8" s="205"/>
      <c r="XV8" s="205"/>
      <c r="XW8" s="205"/>
      <c r="XX8" s="205"/>
      <c r="XY8" s="205"/>
      <c r="XZ8" s="205"/>
      <c r="YA8" s="205"/>
      <c r="YB8" s="205"/>
      <c r="YC8" s="205"/>
      <c r="YD8" s="205"/>
      <c r="YE8" s="205"/>
      <c r="YF8" s="205"/>
      <c r="YG8" s="205"/>
      <c r="YH8" s="205"/>
      <c r="YI8" s="205"/>
      <c r="YJ8" s="205"/>
      <c r="YK8" s="205"/>
      <c r="YL8" s="205"/>
      <c r="YM8" s="205"/>
      <c r="YN8" s="205"/>
      <c r="YO8" s="205"/>
      <c r="YP8" s="205"/>
      <c r="YQ8" s="205"/>
      <c r="YR8" s="205"/>
      <c r="YS8" s="205"/>
      <c r="YT8" s="205"/>
      <c r="YU8" s="205"/>
      <c r="YV8" s="205"/>
      <c r="YW8" s="205"/>
      <c r="YX8" s="205"/>
      <c r="YY8" s="205"/>
      <c r="YZ8" s="205"/>
      <c r="ZA8" s="205"/>
      <c r="ZB8" s="205"/>
      <c r="ZC8" s="205"/>
      <c r="ZD8" s="205"/>
      <c r="ZE8" s="205"/>
      <c r="ZF8" s="205"/>
      <c r="ZG8" s="205"/>
      <c r="ZH8" s="205"/>
      <c r="ZI8" s="205"/>
      <c r="ZJ8" s="205"/>
      <c r="ZK8" s="205"/>
      <c r="ZL8" s="205"/>
      <c r="ZM8" s="205"/>
      <c r="ZN8" s="205"/>
      <c r="ZO8" s="205"/>
      <c r="ZP8" s="205"/>
      <c r="ZQ8" s="205"/>
      <c r="ZR8" s="205"/>
      <c r="ZS8" s="205"/>
      <c r="ZT8" s="205"/>
      <c r="ZU8" s="205"/>
      <c r="ZV8" s="205"/>
      <c r="ZW8" s="205"/>
      <c r="ZX8" s="205"/>
      <c r="ZY8" s="205"/>
      <c r="ZZ8" s="205"/>
      <c r="AAA8" s="205"/>
      <c r="AAB8" s="205"/>
      <c r="AAC8" s="205"/>
      <c r="AAD8" s="205"/>
      <c r="AAE8" s="205"/>
      <c r="AAF8" s="205"/>
      <c r="AAG8" s="205"/>
      <c r="AAH8" s="205"/>
      <c r="AAI8" s="205"/>
      <c r="AAJ8" s="205"/>
      <c r="AAK8" s="205"/>
      <c r="AAL8" s="205"/>
      <c r="AAM8" s="205"/>
      <c r="AAN8" s="205"/>
      <c r="AAO8" s="205"/>
      <c r="AAP8" s="205"/>
      <c r="AAQ8" s="205"/>
      <c r="AAR8" s="205"/>
      <c r="AAS8" s="205"/>
      <c r="AAT8" s="205"/>
      <c r="AAU8" s="205"/>
      <c r="AAV8" s="205"/>
      <c r="AAW8" s="205"/>
      <c r="AAX8" s="205"/>
      <c r="AAY8" s="205"/>
      <c r="AAZ8" s="205"/>
      <c r="ABA8" s="205"/>
      <c r="ABB8" s="205"/>
      <c r="ABC8" s="205"/>
      <c r="ABD8" s="205"/>
      <c r="ABE8" s="205"/>
      <c r="ABF8" s="205"/>
      <c r="ABG8" s="205"/>
      <c r="ABH8" s="205"/>
      <c r="ABI8" s="205"/>
      <c r="ABJ8" s="205"/>
      <c r="ABK8" s="205"/>
      <c r="ABL8" s="205"/>
      <c r="ABM8" s="205"/>
      <c r="ABN8" s="205"/>
      <c r="ABO8" s="205"/>
      <c r="ABP8" s="205"/>
      <c r="ABQ8" s="205"/>
      <c r="ABR8" s="205"/>
      <c r="ABS8" s="205"/>
      <c r="ABT8" s="205"/>
      <c r="ABU8" s="205"/>
      <c r="ABV8" s="205"/>
      <c r="ABW8" s="205"/>
      <c r="ABX8" s="205"/>
      <c r="ABY8" s="205"/>
      <c r="ABZ8" s="205"/>
      <c r="ACA8" s="205"/>
      <c r="ACB8" s="205"/>
      <c r="ACC8" s="205"/>
      <c r="ACD8" s="205"/>
      <c r="ACE8" s="205"/>
      <c r="ACF8" s="205"/>
      <c r="ACG8" s="205"/>
      <c r="ACH8" s="205"/>
      <c r="ACI8" s="205"/>
      <c r="ACJ8" s="205"/>
      <c r="ACK8" s="205"/>
      <c r="ACL8" s="205"/>
      <c r="ACM8" s="205"/>
      <c r="ACN8" s="205"/>
      <c r="ACO8" s="205"/>
      <c r="ACP8" s="205"/>
      <c r="ACQ8" s="205"/>
      <c r="ACR8" s="205"/>
      <c r="ACS8" s="205"/>
      <c r="ACT8" s="205"/>
      <c r="ACU8" s="205"/>
      <c r="ACV8" s="205"/>
      <c r="ACW8" s="205"/>
      <c r="ACX8" s="205"/>
      <c r="ACY8" s="205"/>
      <c r="ACZ8" s="205"/>
      <c r="ADA8" s="205"/>
      <c r="ADB8" s="205"/>
      <c r="ADC8" s="205"/>
      <c r="ADD8" s="205"/>
      <c r="ADE8" s="205"/>
      <c r="ADF8" s="205"/>
      <c r="ADG8" s="205"/>
      <c r="ADH8" s="205"/>
      <c r="ADI8" s="205"/>
      <c r="ADJ8" s="205"/>
      <c r="ADK8" s="205"/>
      <c r="ADL8" s="205"/>
      <c r="ADM8" s="205"/>
      <c r="ADN8" s="205"/>
      <c r="ADO8" s="205"/>
      <c r="ADP8" s="205"/>
      <c r="ADQ8" s="205"/>
      <c r="ADR8" s="205"/>
      <c r="ADS8" s="205"/>
      <c r="ADT8" s="205"/>
      <c r="ADU8" s="205"/>
      <c r="ADV8" s="205"/>
      <c r="ADW8" s="205"/>
      <c r="ADX8" s="205"/>
      <c r="ADY8" s="205"/>
      <c r="ADZ8" s="205"/>
      <c r="AEA8" s="205"/>
      <c r="AEB8" s="205"/>
      <c r="AEC8" s="205"/>
      <c r="AED8" s="205"/>
      <c r="AEE8" s="205"/>
      <c r="AEF8" s="205"/>
      <c r="AEG8" s="205"/>
      <c r="AEH8" s="205"/>
      <c r="AEI8" s="205"/>
      <c r="AEJ8" s="205"/>
      <c r="AEK8" s="205"/>
      <c r="AEL8" s="205"/>
      <c r="AEM8" s="205"/>
      <c r="AEN8" s="205"/>
      <c r="AEO8" s="205"/>
      <c r="AEP8" s="205"/>
      <c r="AEQ8" s="205"/>
      <c r="AER8" s="205"/>
      <c r="AES8" s="205"/>
      <c r="AET8" s="205"/>
      <c r="AEU8" s="205"/>
      <c r="AEV8" s="205"/>
      <c r="AEW8" s="205"/>
      <c r="AEX8" s="205"/>
      <c r="AEY8" s="205"/>
      <c r="AEZ8" s="205"/>
      <c r="AFA8" s="205"/>
      <c r="AFB8" s="205"/>
      <c r="AFC8" s="205"/>
      <c r="AFD8" s="205"/>
      <c r="AFE8" s="205"/>
      <c r="AFF8" s="205"/>
      <c r="AFG8" s="205"/>
      <c r="AFH8" s="205"/>
      <c r="AFI8" s="205"/>
      <c r="AFJ8" s="205"/>
      <c r="AFK8" s="205"/>
      <c r="AFL8" s="205"/>
      <c r="AFM8" s="205"/>
      <c r="AFN8" s="205"/>
      <c r="AFO8" s="205"/>
      <c r="AFP8" s="205"/>
      <c r="AFQ8" s="205"/>
      <c r="AFR8" s="205"/>
      <c r="AFS8" s="205"/>
      <c r="AFT8" s="205"/>
      <c r="AFU8" s="205"/>
      <c r="AFV8" s="205"/>
      <c r="AFW8" s="205"/>
      <c r="AFX8" s="205"/>
      <c r="AFY8" s="205"/>
      <c r="AFZ8" s="205"/>
      <c r="AGA8" s="205"/>
      <c r="AGB8" s="205"/>
      <c r="AGC8" s="205"/>
      <c r="AGD8" s="205"/>
      <c r="AGE8" s="205"/>
      <c r="AGF8" s="205"/>
      <c r="AGG8" s="205"/>
      <c r="AGH8" s="205"/>
      <c r="AGI8" s="205"/>
      <c r="AGJ8" s="205"/>
      <c r="AGK8" s="205"/>
      <c r="AGL8" s="205"/>
      <c r="AGM8" s="205"/>
      <c r="AGN8" s="205"/>
      <c r="AGO8" s="205"/>
      <c r="AGP8" s="205"/>
      <c r="AGQ8" s="205"/>
      <c r="AGR8" s="205"/>
      <c r="AGS8" s="205"/>
      <c r="AGT8" s="205"/>
      <c r="AGU8" s="205"/>
      <c r="AGV8" s="205"/>
      <c r="AGW8" s="205"/>
      <c r="AGX8" s="205"/>
      <c r="AGY8" s="205"/>
      <c r="AGZ8" s="205"/>
      <c r="AHA8" s="205"/>
      <c r="AHB8" s="205"/>
      <c r="AHC8" s="205"/>
      <c r="AHD8" s="205"/>
      <c r="AHE8" s="205"/>
      <c r="AHF8" s="205"/>
      <c r="AHG8" s="205"/>
      <c r="AHH8" s="205"/>
      <c r="AHI8" s="205"/>
      <c r="AHJ8" s="205"/>
      <c r="AHK8" s="205"/>
      <c r="AHL8" s="205"/>
      <c r="AHM8" s="205"/>
      <c r="AHN8" s="205"/>
      <c r="AHO8" s="205"/>
      <c r="AHP8" s="205"/>
      <c r="AHQ8" s="205"/>
      <c r="AHR8" s="205"/>
      <c r="AHS8" s="205"/>
      <c r="AHT8" s="205"/>
      <c r="AHU8" s="205"/>
      <c r="AHV8" s="205"/>
      <c r="AHW8" s="205"/>
      <c r="AHX8" s="205"/>
      <c r="AHY8" s="205"/>
      <c r="AHZ8" s="205"/>
      <c r="AIA8" s="205"/>
      <c r="AIB8" s="205"/>
      <c r="AIC8" s="205"/>
      <c r="AID8" s="205"/>
      <c r="AIE8" s="205"/>
      <c r="AIF8" s="205"/>
      <c r="AIG8" s="205"/>
      <c r="AIH8" s="205"/>
      <c r="AII8" s="205"/>
      <c r="AIJ8" s="205"/>
      <c r="AIK8" s="205"/>
      <c r="AIL8" s="205"/>
      <c r="AIM8" s="205"/>
      <c r="AIN8" s="205"/>
      <c r="AIO8" s="205"/>
      <c r="AIP8" s="205"/>
      <c r="AIQ8" s="205"/>
      <c r="AIR8" s="205"/>
      <c r="AIS8" s="205"/>
      <c r="AIT8" s="205"/>
      <c r="AIU8" s="205"/>
      <c r="AIV8" s="205"/>
      <c r="AIW8" s="205"/>
      <c r="AIX8" s="205"/>
      <c r="AIY8" s="205"/>
      <c r="AIZ8" s="205"/>
      <c r="AJA8" s="205"/>
      <c r="AJB8" s="205"/>
      <c r="AJC8" s="205"/>
      <c r="AJD8" s="205"/>
      <c r="AJE8" s="205"/>
      <c r="AJF8" s="205"/>
      <c r="AJG8" s="205"/>
      <c r="AJH8" s="205"/>
      <c r="AJI8" s="205"/>
      <c r="AJJ8" s="205"/>
      <c r="AJK8" s="205"/>
      <c r="AJL8" s="205"/>
      <c r="AJM8" s="205"/>
      <c r="AJN8" s="205"/>
      <c r="AJO8" s="205"/>
      <c r="AJP8" s="205"/>
      <c r="AJQ8" s="205"/>
      <c r="AJR8" s="205"/>
      <c r="AJS8" s="205"/>
      <c r="AJT8" s="205"/>
      <c r="AJU8" s="205"/>
      <c r="AJV8" s="205"/>
      <c r="AJW8" s="205"/>
      <c r="AJX8" s="205"/>
      <c r="AJY8" s="205"/>
      <c r="AJZ8" s="205"/>
      <c r="AKA8" s="205"/>
      <c r="AKB8" s="205"/>
      <c r="AKC8" s="205"/>
      <c r="AKD8" s="205"/>
      <c r="AKE8" s="205"/>
      <c r="AKF8" s="205"/>
      <c r="AKG8" s="205"/>
      <c r="AKH8" s="205"/>
      <c r="AKI8" s="205"/>
      <c r="AKJ8" s="205"/>
      <c r="AKK8" s="205"/>
      <c r="AKL8" s="205"/>
      <c r="AKM8" s="205"/>
      <c r="AKN8" s="205"/>
      <c r="AKO8" s="205"/>
      <c r="AKP8" s="205"/>
      <c r="AKQ8" s="205"/>
      <c r="AKR8" s="205"/>
      <c r="AKS8" s="205"/>
      <c r="AKT8" s="205"/>
      <c r="AKU8" s="205"/>
      <c r="AKV8" s="205"/>
      <c r="AKW8" s="205"/>
      <c r="AKX8" s="205"/>
      <c r="AKY8" s="205"/>
      <c r="AKZ8" s="205"/>
      <c r="ALA8" s="205"/>
      <c r="ALB8" s="205"/>
      <c r="ALC8" s="205"/>
      <c r="ALD8" s="205"/>
      <c r="ALE8" s="205"/>
      <c r="ALF8" s="205"/>
      <c r="ALG8" s="205"/>
    </row>
    <row r="9" spans="1:995" x14ac:dyDescent="0.25">
      <c r="A9" s="15" t="s">
        <v>1954</v>
      </c>
      <c r="B9" s="332" t="s">
        <v>2</v>
      </c>
      <c r="C9" s="332"/>
      <c r="D9" s="332"/>
      <c r="E9" s="332"/>
      <c r="F9" s="332"/>
      <c r="G9" s="332"/>
      <c r="H9" s="17" t="s">
        <v>1955</v>
      </c>
      <c r="I9" s="18" t="s">
        <v>1956</v>
      </c>
      <c r="J9" s="39"/>
      <c r="K9" s="39"/>
    </row>
    <row r="10" spans="1:995" ht="60.75" customHeight="1" x14ac:dyDescent="0.25">
      <c r="A10" s="19" t="s">
        <v>18502</v>
      </c>
      <c r="B10" s="333" t="s">
        <v>249</v>
      </c>
      <c r="C10" s="333"/>
      <c r="D10" s="333"/>
      <c r="E10" s="333"/>
      <c r="F10" s="333"/>
      <c r="G10" s="333"/>
      <c r="H10" s="20" t="s">
        <v>96</v>
      </c>
      <c r="I10" s="21">
        <f ca="1">I39</f>
        <v>876.41000000000008</v>
      </c>
      <c r="J10" s="39"/>
      <c r="K10" s="39"/>
    </row>
    <row r="11" spans="1:995" hidden="1" x14ac:dyDescent="0.25">
      <c r="A11" s="318" t="s">
        <v>1957</v>
      </c>
      <c r="B11" s="318"/>
      <c r="C11" s="318"/>
      <c r="D11" s="318"/>
      <c r="E11" s="318"/>
      <c r="F11" s="318"/>
      <c r="G11" s="318"/>
      <c r="H11" s="318"/>
      <c r="I11" s="35">
        <f ca="1">SUM(I13:I15)</f>
        <v>0</v>
      </c>
      <c r="J11" s="39"/>
      <c r="K11" s="39"/>
    </row>
    <row r="12" spans="1:995" hidden="1" x14ac:dyDescent="0.25">
      <c r="A12" s="22" t="s">
        <v>1971</v>
      </c>
      <c r="B12" s="22" t="s">
        <v>1969</v>
      </c>
      <c r="C12" s="22" t="s">
        <v>2</v>
      </c>
      <c r="D12" s="22" t="s">
        <v>424</v>
      </c>
      <c r="E12" s="326" t="s">
        <v>1958</v>
      </c>
      <c r="F12" s="334"/>
      <c r="G12" s="327"/>
      <c r="H12" s="23" t="s">
        <v>1959</v>
      </c>
      <c r="I12" s="24" t="s">
        <v>1978</v>
      </c>
      <c r="J12" s="39"/>
      <c r="K12" s="39"/>
    </row>
    <row r="13" spans="1:995" hidden="1" x14ac:dyDescent="0.25">
      <c r="A13" s="25"/>
      <c r="B13" s="42"/>
      <c r="C13" s="26" t="str">
        <f t="shared" ref="C13:C15" ca="1" si="0">IFERROR(VLOOKUP($B13,INDIRECT("'"&amp;$A13&amp;"'!a:d"),2,FALSE),"")</f>
        <v/>
      </c>
      <c r="D13" s="27" t="str">
        <f t="shared" ref="D13:D15" ca="1" si="1">IFERROR(VLOOKUP($B13,INDIRECT("'"&amp;$A13&amp;"'!a:d"),3,FALSE),"")</f>
        <v/>
      </c>
      <c r="E13" s="313"/>
      <c r="F13" s="335"/>
      <c r="G13" s="314"/>
      <c r="H13" s="44">
        <f t="shared" ref="H13:H15" ca="1" si="2">IFERROR(VLOOKUP($B13,INDIRECT("'"&amp;$A13&amp;"'!a:d"),4,FALSE),0)</f>
        <v>0</v>
      </c>
      <c r="I13" s="29">
        <f ca="1">IFERROR(ROUND(H13*E13*(1+G13),2),"")</f>
        <v>0</v>
      </c>
      <c r="J13" s="39"/>
      <c r="K13" s="39"/>
    </row>
    <row r="14" spans="1:995" hidden="1" x14ac:dyDescent="0.25">
      <c r="A14" s="25"/>
      <c r="B14" s="42"/>
      <c r="C14" s="26" t="str">
        <f t="shared" ca="1" si="0"/>
        <v/>
      </c>
      <c r="D14" s="27" t="str">
        <f t="shared" ca="1" si="1"/>
        <v/>
      </c>
      <c r="E14" s="313"/>
      <c r="F14" s="335"/>
      <c r="G14" s="314"/>
      <c r="H14" s="44">
        <f t="shared" ca="1" si="2"/>
        <v>0</v>
      </c>
      <c r="I14" s="29">
        <f t="shared" ref="I14:I15" ca="1" si="3">IFERROR(ROUND(H14*E14*(1+G14),2),"")</f>
        <v>0</v>
      </c>
      <c r="J14" s="39"/>
      <c r="K14" s="39"/>
    </row>
    <row r="15" spans="1:995" hidden="1" x14ac:dyDescent="0.25">
      <c r="A15" s="30"/>
      <c r="B15" s="30"/>
      <c r="C15" s="26" t="str">
        <f t="shared" ca="1" si="0"/>
        <v/>
      </c>
      <c r="D15" s="27" t="str">
        <f t="shared" ca="1" si="1"/>
        <v/>
      </c>
      <c r="E15" s="315"/>
      <c r="F15" s="413"/>
      <c r="G15" s="316"/>
      <c r="H15" s="44">
        <f t="shared" ca="1" si="2"/>
        <v>0</v>
      </c>
      <c r="I15" s="32">
        <f t="shared" ca="1" si="3"/>
        <v>0</v>
      </c>
      <c r="J15" s="39"/>
      <c r="K15" s="39"/>
    </row>
    <row r="16" spans="1:995" hidden="1" x14ac:dyDescent="0.25">
      <c r="A16" s="318" t="s">
        <v>1976</v>
      </c>
      <c r="B16" s="318"/>
      <c r="C16" s="318"/>
      <c r="D16" s="318"/>
      <c r="E16" s="318"/>
      <c r="F16" s="318"/>
      <c r="G16" s="318"/>
      <c r="H16" s="318"/>
      <c r="I16" s="35">
        <f ca="1">SUM(I18:I20)</f>
        <v>0</v>
      </c>
      <c r="J16" s="39"/>
      <c r="K16" s="39"/>
    </row>
    <row r="17" spans="1:12" hidden="1" x14ac:dyDescent="0.25">
      <c r="A17" s="22" t="s">
        <v>1971</v>
      </c>
      <c r="B17" s="22" t="s">
        <v>1969</v>
      </c>
      <c r="C17" s="22" t="s">
        <v>2</v>
      </c>
      <c r="D17" s="22" t="s">
        <v>424</v>
      </c>
      <c r="E17" s="326" t="s">
        <v>1958</v>
      </c>
      <c r="F17" s="327"/>
      <c r="G17" s="33" t="s">
        <v>1968</v>
      </c>
      <c r="H17" s="23" t="s">
        <v>1959</v>
      </c>
      <c r="I17" s="24" t="s">
        <v>1978</v>
      </c>
      <c r="J17" s="39"/>
      <c r="K17" s="39"/>
    </row>
    <row r="18" spans="1:12" hidden="1" x14ac:dyDescent="0.25">
      <c r="A18" s="25"/>
      <c r="B18" s="25"/>
      <c r="C18" s="26" t="str">
        <f t="shared" ref="C18:C20" ca="1" si="4">IFERROR(VLOOKUP($B18,INDIRECT("'"&amp;$A18&amp;"'!a:d"),2,FALSE),"")</f>
        <v/>
      </c>
      <c r="D18" s="27" t="str">
        <f t="shared" ref="D18:D20" ca="1" si="5">IFERROR(VLOOKUP($B18,INDIRECT("'"&amp;$A18&amp;"'!a:d"),3,FALSE),"")</f>
        <v/>
      </c>
      <c r="E18" s="313"/>
      <c r="F18" s="314"/>
      <c r="G18" s="50"/>
      <c r="H18" s="44">
        <f t="shared" ref="H18:H20" ca="1" si="6">IFERROR(VLOOKUP($B18,INDIRECT("'"&amp;$A18&amp;"'!a:d"),4,FALSE),0)</f>
        <v>0</v>
      </c>
      <c r="I18" s="29">
        <f ca="1">IFERROR(ROUND(H18*E18*(1+G18),2),"")</f>
        <v>0</v>
      </c>
      <c r="J18" s="39"/>
      <c r="K18" s="39"/>
    </row>
    <row r="19" spans="1:12" hidden="1" x14ac:dyDescent="0.25">
      <c r="A19" s="25"/>
      <c r="B19" s="25"/>
      <c r="C19" s="26" t="str">
        <f t="shared" ca="1" si="4"/>
        <v/>
      </c>
      <c r="D19" s="27" t="str">
        <f t="shared" ca="1" si="5"/>
        <v/>
      </c>
      <c r="E19" s="313"/>
      <c r="F19" s="314"/>
      <c r="G19" s="50"/>
      <c r="H19" s="44">
        <f t="shared" ca="1" si="6"/>
        <v>0</v>
      </c>
      <c r="I19" s="29">
        <f ca="1">IFERROR(ROUND(H19*E19*(1+G19),2),"")</f>
        <v>0</v>
      </c>
      <c r="J19" s="39"/>
      <c r="K19" s="39"/>
    </row>
    <row r="20" spans="1:12" hidden="1" x14ac:dyDescent="0.25">
      <c r="A20" s="30"/>
      <c r="B20" s="30"/>
      <c r="C20" s="26" t="str">
        <f t="shared" ca="1" si="4"/>
        <v/>
      </c>
      <c r="D20" s="27" t="str">
        <f t="shared" ca="1" si="5"/>
        <v/>
      </c>
      <c r="E20" s="315"/>
      <c r="F20" s="316"/>
      <c r="G20" s="51"/>
      <c r="H20" s="44">
        <f t="shared" ca="1" si="6"/>
        <v>0</v>
      </c>
      <c r="I20" s="32">
        <f t="shared" ref="I20" ca="1" si="7">IFERROR(ROUND(H20*E20*(1+G20),2),"")</f>
        <v>0</v>
      </c>
      <c r="J20" s="39"/>
      <c r="K20" s="39"/>
    </row>
    <row r="21" spans="1:12" hidden="1" x14ac:dyDescent="0.25">
      <c r="A21" s="318" t="s">
        <v>1961</v>
      </c>
      <c r="B21" s="318"/>
      <c r="C21" s="318"/>
      <c r="D21" s="318"/>
      <c r="E21" s="318"/>
      <c r="F21" s="318"/>
      <c r="G21" s="318"/>
      <c r="H21" s="318"/>
      <c r="I21" s="35">
        <f ca="1">SUM(I23:I25)</f>
        <v>0</v>
      </c>
      <c r="J21" s="39"/>
      <c r="K21" s="39"/>
    </row>
    <row r="22" spans="1:12" hidden="1" x14ac:dyDescent="0.25">
      <c r="A22" s="22" t="s">
        <v>1971</v>
      </c>
      <c r="B22" s="22" t="s">
        <v>1969</v>
      </c>
      <c r="C22" s="22" t="s">
        <v>2</v>
      </c>
      <c r="D22" s="22" t="s">
        <v>424</v>
      </c>
      <c r="E22" s="322" t="s">
        <v>1977</v>
      </c>
      <c r="F22" s="323"/>
      <c r="G22" s="322" t="s">
        <v>237</v>
      </c>
      <c r="H22" s="323" t="s">
        <v>1959</v>
      </c>
      <c r="I22" s="24" t="s">
        <v>1978</v>
      </c>
      <c r="J22" s="39"/>
      <c r="K22" s="39"/>
    </row>
    <row r="23" spans="1:12" hidden="1" x14ac:dyDescent="0.25">
      <c r="A23" s="25"/>
      <c r="B23" s="42"/>
      <c r="C23" s="26" t="str">
        <f t="shared" ref="C23:C25" ca="1" si="8">IFERROR(VLOOKUP($B23,INDIRECT("'"&amp;$A23&amp;"'!a:d"),2,FALSE),"")</f>
        <v/>
      </c>
      <c r="D23" s="27" t="str">
        <f t="shared" ref="D23:D25" ca="1" si="9">IFERROR(VLOOKUP($B23,INDIRECT("'"&amp;$A23&amp;"'!a:d"),3,FALSE),"")</f>
        <v/>
      </c>
      <c r="E23" s="28"/>
      <c r="F23" s="44">
        <f ca="1">IFERROR(VLOOKUP($B23,INDIRECT("'"&amp;$A23&amp;"'!a:H"),4,FALSE),0)</f>
        <v>0</v>
      </c>
      <c r="G23" s="28"/>
      <c r="H23" s="44">
        <f ca="1">IFERROR(VLOOKUP($B23,INDIRECT("'"&amp;$A23&amp;"'!a:H"),5,FALSE),0)</f>
        <v>0</v>
      </c>
      <c r="I23" s="29">
        <f t="shared" ref="I23:I25" ca="1" si="10">IFERROR(ROUND(E23*F23+G23*H23,2),"")</f>
        <v>0</v>
      </c>
      <c r="J23" s="39"/>
      <c r="K23" s="39"/>
    </row>
    <row r="24" spans="1:12" hidden="1" x14ac:dyDescent="0.25">
      <c r="A24" s="25"/>
      <c r="B24" s="42"/>
      <c r="C24" s="26" t="str">
        <f t="shared" ca="1" si="8"/>
        <v/>
      </c>
      <c r="D24" s="27" t="str">
        <f t="shared" ca="1" si="9"/>
        <v/>
      </c>
      <c r="E24" s="28"/>
      <c r="F24" s="44">
        <f ca="1">IFERROR(VLOOKUP($B24,INDIRECT("'"&amp;$A24&amp;"'!a:H"),4,FALSE),0)</f>
        <v>0</v>
      </c>
      <c r="G24" s="28"/>
      <c r="H24" s="44">
        <f ca="1">IFERROR(VLOOKUP($B24,INDIRECT("'"&amp;$A24&amp;"'!a:H"),5,FALSE),0)</f>
        <v>0</v>
      </c>
      <c r="I24" s="29">
        <f t="shared" ca="1" si="10"/>
        <v>0</v>
      </c>
      <c r="J24" s="39"/>
      <c r="K24" s="39"/>
    </row>
    <row r="25" spans="1:12" hidden="1" x14ac:dyDescent="0.25">
      <c r="A25" s="30"/>
      <c r="B25" s="30"/>
      <c r="C25" s="26" t="str">
        <f t="shared" ca="1" si="8"/>
        <v/>
      </c>
      <c r="D25" s="27" t="str">
        <f t="shared" ca="1" si="9"/>
        <v/>
      </c>
      <c r="E25" s="28"/>
      <c r="F25" s="44">
        <f ca="1">IFERROR(VLOOKUP($B25,INDIRECT("'"&amp;$A25&amp;"'!a:H"),4,FALSE),0)</f>
        <v>0</v>
      </c>
      <c r="G25" s="28"/>
      <c r="H25" s="44">
        <f ca="1">IFERROR(VLOOKUP($B25,INDIRECT("'"&amp;$A25&amp;"'!a:H"),5,FALSE),0)</f>
        <v>0</v>
      </c>
      <c r="I25" s="29">
        <f t="shared" ca="1" si="10"/>
        <v>0</v>
      </c>
      <c r="J25" s="39"/>
      <c r="K25" s="39"/>
    </row>
    <row r="26" spans="1:12" x14ac:dyDescent="0.25">
      <c r="A26" s="318" t="s">
        <v>1964</v>
      </c>
      <c r="B26" s="318"/>
      <c r="C26" s="318"/>
      <c r="D26" s="318"/>
      <c r="E26" s="318"/>
      <c r="F26" s="318"/>
      <c r="G26" s="318"/>
      <c r="H26" s="318"/>
      <c r="I26" s="35">
        <f ca="1">SUM(I28:I30)</f>
        <v>708.21</v>
      </c>
      <c r="J26" s="39"/>
      <c r="K26" s="39"/>
    </row>
    <row r="27" spans="1:12" x14ac:dyDescent="0.25">
      <c r="A27" s="22" t="s">
        <v>1971</v>
      </c>
      <c r="B27" s="22" t="s">
        <v>1969</v>
      </c>
      <c r="C27" s="22" t="s">
        <v>2</v>
      </c>
      <c r="D27" s="22" t="s">
        <v>424</v>
      </c>
      <c r="E27" s="326" t="s">
        <v>1958</v>
      </c>
      <c r="F27" s="327"/>
      <c r="G27" s="328" t="s">
        <v>1959</v>
      </c>
      <c r="H27" s="329" t="s">
        <v>1959</v>
      </c>
      <c r="I27" s="24" t="s">
        <v>1978</v>
      </c>
      <c r="J27" s="39"/>
      <c r="K27" s="39"/>
    </row>
    <row r="28" spans="1:12" ht="84" x14ac:dyDescent="0.25">
      <c r="A28" s="25" t="s">
        <v>46</v>
      </c>
      <c r="B28" s="25">
        <v>99839</v>
      </c>
      <c r="C28" s="26" t="str">
        <f t="shared" ref="C28:C30" ca="1" si="11">IFERROR(VLOOKUP($B28,INDIRECT("'"&amp;$A28&amp;"'!a:d"),2,FALSE),"")</f>
        <v>GUARDA-CORPO DE AÇO GALVANIZADO DE 1,10M DE ALTURA, MONTANTES TUBULARES DE 1.1/2 ESPAÇADOS DE 1,20M, TRAVESSA SUPERIOR DE 2, GRADIL FORMADO POR BARRAS CHATAS EM FERRO DE 32X4,8MM, FIXADO COM CHUMBADOR MECÂNICO. AF_04/2019_P</v>
      </c>
      <c r="D28" s="27" t="str">
        <f t="shared" ref="D28:D30" ca="1" si="12">IFERROR(VLOOKUP($B28,INDIRECT("'"&amp;$A28&amp;"'!a:d"),3,FALSE),"")</f>
        <v>M</v>
      </c>
      <c r="E28" s="308">
        <v>1</v>
      </c>
      <c r="F28" s="310"/>
      <c r="G28" s="330">
        <f ca="1">IFERROR(VLOOKUP($B28,INDIRECT("'"&amp;$A28&amp;"'!a:d"),4,FALSE),0)</f>
        <v>567.08000000000004</v>
      </c>
      <c r="H28" s="331"/>
      <c r="I28" s="29">
        <f ca="1">IFERROR(ROUND(G28*E28,2),"")</f>
        <v>567.08000000000004</v>
      </c>
      <c r="J28" s="39"/>
      <c r="K28" s="39"/>
    </row>
    <row r="29" spans="1:12" ht="72" x14ac:dyDescent="0.25">
      <c r="A29" s="25" t="s">
        <v>46</v>
      </c>
      <c r="B29" s="25">
        <v>100757</v>
      </c>
      <c r="C29" s="26" t="str">
        <f t="shared" ca="1" si="11"/>
        <v>PINTURA COM TINTA ALQUÍDICA DE ACABAMENTO (ESMALTE SINTÉTICO ACETINADO) PULVERIZADA SOBRE SUPERFÍCIES METÁLICAS (EXCETO PERFIL) EXECUTADO EM OBRA (02 DEMÃOS). AF_01/2020_P</v>
      </c>
      <c r="D29" s="27" t="str">
        <f t="shared" ca="1" si="12"/>
        <v>M2</v>
      </c>
      <c r="E29" s="308">
        <v>2.7473200000000002</v>
      </c>
      <c r="F29" s="310"/>
      <c r="G29" s="330">
        <f ca="1">IFERROR(VLOOKUP($B29,INDIRECT("'"&amp;$A29&amp;"'!a:d"),4,FALSE),0)</f>
        <v>42.3</v>
      </c>
      <c r="H29" s="331"/>
      <c r="I29" s="29">
        <f ca="1">IFERROR(ROUND(G29*E29,2),"")</f>
        <v>116.21</v>
      </c>
      <c r="J29" s="39"/>
      <c r="K29" s="39"/>
    </row>
    <row r="30" spans="1:12" ht="48" x14ac:dyDescent="0.25">
      <c r="A30" s="25" t="s">
        <v>46</v>
      </c>
      <c r="B30" s="30">
        <v>100719</v>
      </c>
      <c r="C30" s="26" t="str">
        <f t="shared" ca="1" si="11"/>
        <v>PINTURA COM TINTA ALQUÍDICA DE FUNDO (TIPO ZARCÃO) PULVERIZADA SOBRE PERFIL METÁLICO EXECUTADO EM FÁBRICA (POR DEMÃO). AF_01/2020_P</v>
      </c>
      <c r="D30" s="27" t="str">
        <f t="shared" ca="1" si="12"/>
        <v>M2</v>
      </c>
      <c r="E30" s="308">
        <v>2.7473200000000002</v>
      </c>
      <c r="F30" s="310"/>
      <c r="G30" s="324">
        <f ca="1">IFERROR(VLOOKUP($B30,INDIRECT("'"&amp;$A30&amp;"'!a:d"),4,FALSE),0)</f>
        <v>9.07</v>
      </c>
      <c r="H30" s="325"/>
      <c r="I30" s="29">
        <f ca="1">IFERROR(ROUND(G30*E30,2),"")</f>
        <v>24.92</v>
      </c>
      <c r="J30" s="39"/>
      <c r="K30" s="39"/>
    </row>
    <row r="31" spans="1:12" hidden="1" x14ac:dyDescent="0.25">
      <c r="A31" s="318" t="s">
        <v>1962</v>
      </c>
      <c r="B31" s="318"/>
      <c r="C31" s="318"/>
      <c r="D31" s="318"/>
      <c r="E31" s="318"/>
      <c r="F31" s="318"/>
      <c r="G31" s="318"/>
      <c r="H31" s="318"/>
      <c r="I31" s="52">
        <f>SUM(I33:I35)</f>
        <v>0</v>
      </c>
      <c r="J31" s="319" t="s">
        <v>1980</v>
      </c>
      <c r="K31" s="320"/>
      <c r="L31" s="321"/>
    </row>
    <row r="32" spans="1:12" ht="13.5" hidden="1" x14ac:dyDescent="0.25">
      <c r="A32" s="22" t="s">
        <v>1971</v>
      </c>
      <c r="B32" s="22" t="s">
        <v>1969</v>
      </c>
      <c r="C32" s="22" t="s">
        <v>2</v>
      </c>
      <c r="D32" s="22" t="s">
        <v>424</v>
      </c>
      <c r="E32" s="322" t="s">
        <v>361</v>
      </c>
      <c r="F32" s="323"/>
      <c r="G32" s="322" t="s">
        <v>362</v>
      </c>
      <c r="H32" s="323"/>
      <c r="I32" s="24" t="s">
        <v>1978</v>
      </c>
      <c r="J32" s="53" t="s">
        <v>1981</v>
      </c>
      <c r="K32" s="53" t="s">
        <v>1982</v>
      </c>
      <c r="L32" s="53" t="s">
        <v>1979</v>
      </c>
    </row>
    <row r="33" spans="1:12" hidden="1" x14ac:dyDescent="0.25">
      <c r="A33" s="25"/>
      <c r="B33" s="25"/>
      <c r="C33" s="26" t="str">
        <f t="shared" ref="C33:C35" ca="1" si="13">IFERROR(VLOOKUP($B33,INDIRECT("'"&amp;$A33&amp;"'!a:d"),2,FALSE),"")</f>
        <v/>
      </c>
      <c r="D33" s="27" t="str">
        <f t="shared" ref="D33:D35" ca="1" si="14">IFERROR(VLOOKUP($B33,INDIRECT("'"&amp;$A33&amp;"'!a:d"),3,FALSE),"")</f>
        <v/>
      </c>
      <c r="E33" s="313"/>
      <c r="F33" s="314"/>
      <c r="G33" s="313"/>
      <c r="H33" s="314"/>
      <c r="I33" s="29">
        <f>J33*E33+K33*G33+L33</f>
        <v>0</v>
      </c>
      <c r="J33" s="40"/>
      <c r="K33" s="40"/>
      <c r="L33" s="40"/>
    </row>
    <row r="34" spans="1:12" hidden="1" x14ac:dyDescent="0.25">
      <c r="A34" s="25"/>
      <c r="B34" s="25"/>
      <c r="C34" s="26" t="str">
        <f t="shared" ca="1" si="13"/>
        <v/>
      </c>
      <c r="D34" s="27" t="str">
        <f t="shared" ca="1" si="14"/>
        <v/>
      </c>
      <c r="E34" s="313"/>
      <c r="F34" s="314"/>
      <c r="G34" s="313"/>
      <c r="H34" s="314"/>
      <c r="I34" s="29">
        <f>J34*E34+K34*G34+L34</f>
        <v>0</v>
      </c>
      <c r="J34" s="40"/>
      <c r="K34" s="40"/>
      <c r="L34" s="40"/>
    </row>
    <row r="35" spans="1:12" hidden="1" x14ac:dyDescent="0.25">
      <c r="A35" s="30"/>
      <c r="B35" s="30"/>
      <c r="C35" s="26" t="str">
        <f t="shared" ca="1" si="13"/>
        <v/>
      </c>
      <c r="D35" s="27" t="str">
        <f t="shared" ca="1" si="14"/>
        <v/>
      </c>
      <c r="E35" s="315"/>
      <c r="F35" s="316"/>
      <c r="G35" s="315"/>
      <c r="H35" s="316"/>
      <c r="I35" s="29">
        <f>J35*E35+K35*G35+L35</f>
        <v>0</v>
      </c>
      <c r="J35" s="41"/>
      <c r="K35" s="41"/>
      <c r="L35" s="41"/>
    </row>
    <row r="36" spans="1:12" x14ac:dyDescent="0.25">
      <c r="A36" s="317" t="s">
        <v>1975</v>
      </c>
      <c r="B36" s="317"/>
      <c r="C36" s="317"/>
      <c r="D36" s="317"/>
      <c r="E36" s="318" t="s">
        <v>1970</v>
      </c>
      <c r="F36" s="318"/>
      <c r="G36" s="318"/>
      <c r="H36" s="318"/>
      <c r="I36" s="318"/>
      <c r="J36" s="39"/>
      <c r="K36" s="39"/>
    </row>
    <row r="37" spans="1:12" ht="12" customHeight="1" x14ac:dyDescent="0.25">
      <c r="A37" s="312"/>
      <c r="B37" s="312"/>
      <c r="C37" s="312"/>
      <c r="D37" s="312"/>
      <c r="E37" s="311" t="s">
        <v>1972</v>
      </c>
      <c r="F37" s="311"/>
      <c r="G37" s="311"/>
      <c r="H37" s="311"/>
      <c r="I37" s="34">
        <f ca="1">ROUND(SUM(I11,I16,I21,I26,I31),2)</f>
        <v>708.21</v>
      </c>
      <c r="J37" s="39"/>
      <c r="K37" s="39"/>
    </row>
    <row r="38" spans="1:12" x14ac:dyDescent="0.25">
      <c r="A38" s="312"/>
      <c r="B38" s="312"/>
      <c r="C38" s="312"/>
      <c r="D38" s="312"/>
      <c r="E38" s="407" t="s">
        <v>1973</v>
      </c>
      <c r="F38" s="407"/>
      <c r="G38" s="407"/>
      <c r="H38" s="37">
        <v>0.23749999999999999</v>
      </c>
      <c r="I38" s="29">
        <f ca="1">ROUND(I37*H38,2)</f>
        <v>168.2</v>
      </c>
      <c r="J38" s="39"/>
      <c r="K38" s="39"/>
    </row>
    <row r="39" spans="1:12" ht="12" customHeight="1" x14ac:dyDescent="0.25">
      <c r="A39" s="312"/>
      <c r="B39" s="312"/>
      <c r="C39" s="312"/>
      <c r="D39" s="312"/>
      <c r="E39" s="408" t="s">
        <v>1974</v>
      </c>
      <c r="F39" s="408"/>
      <c r="G39" s="408"/>
      <c r="H39" s="408"/>
      <c r="I39" s="32">
        <f ca="1">I37+I38</f>
        <v>876.41000000000008</v>
      </c>
      <c r="J39" s="39"/>
      <c r="K39" s="39"/>
    </row>
    <row r="41" spans="1:12" ht="60.75" customHeight="1" x14ac:dyDescent="0.25">
      <c r="A41" s="19" t="s">
        <v>18503</v>
      </c>
      <c r="B41" s="333" t="s">
        <v>251</v>
      </c>
      <c r="C41" s="333"/>
      <c r="D41" s="333"/>
      <c r="E41" s="333"/>
      <c r="F41" s="333"/>
      <c r="G41" s="333"/>
      <c r="H41" s="20" t="s">
        <v>63</v>
      </c>
      <c r="I41" s="21">
        <f ca="1">I70</f>
        <v>129.69</v>
      </c>
      <c r="J41" s="39"/>
      <c r="K41" s="39"/>
    </row>
    <row r="42" spans="1:12" x14ac:dyDescent="0.25">
      <c r="A42" s="318" t="s">
        <v>1957</v>
      </c>
      <c r="B42" s="318"/>
      <c r="C42" s="318"/>
      <c r="D42" s="318"/>
      <c r="E42" s="318"/>
      <c r="F42" s="318"/>
      <c r="G42" s="318"/>
      <c r="H42" s="318"/>
      <c r="I42" s="35">
        <f ca="1">SUM(I44:I46)</f>
        <v>11.16</v>
      </c>
      <c r="J42" s="39"/>
      <c r="K42" s="39"/>
    </row>
    <row r="43" spans="1:12" x14ac:dyDescent="0.25">
      <c r="A43" s="22" t="s">
        <v>1971</v>
      </c>
      <c r="B43" s="22" t="s">
        <v>1969</v>
      </c>
      <c r="C43" s="22" t="s">
        <v>2</v>
      </c>
      <c r="D43" s="22" t="s">
        <v>424</v>
      </c>
      <c r="E43" s="326" t="s">
        <v>1958</v>
      </c>
      <c r="F43" s="334"/>
      <c r="G43" s="327"/>
      <c r="H43" s="23" t="s">
        <v>1959</v>
      </c>
      <c r="I43" s="24" t="s">
        <v>1978</v>
      </c>
      <c r="J43" s="39"/>
      <c r="K43" s="39"/>
    </row>
    <row r="44" spans="1:12" x14ac:dyDescent="0.25">
      <c r="A44" s="25" t="s">
        <v>343</v>
      </c>
      <c r="B44" s="42" t="s">
        <v>1988</v>
      </c>
      <c r="C44" s="26" t="str">
        <f t="shared" ref="C44:C46" ca="1" si="15">IFERROR(VLOOKUP($B44,INDIRECT("'"&amp;$A44&amp;"'!a:d"),2,FALSE),"")</f>
        <v>Carpinteiro</v>
      </c>
      <c r="D44" s="27" t="str">
        <f t="shared" ref="D44:D46" ca="1" si="16">IFERROR(VLOOKUP($B44,INDIRECT("'"&amp;$A44&amp;"'!a:d"),3,FALSE),"")</f>
        <v>h</v>
      </c>
      <c r="E44" s="313">
        <f>1/10</f>
        <v>0.1</v>
      </c>
      <c r="F44" s="335"/>
      <c r="G44" s="314"/>
      <c r="H44" s="44">
        <f t="shared" ref="H44:H46" ca="1" si="17">IFERROR(VLOOKUP($B44,INDIRECT("'"&amp;$A44&amp;"'!a:d"),4,FALSE),0)</f>
        <v>22.479500000000002</v>
      </c>
      <c r="I44" s="29">
        <f ca="1">IFERROR(ROUND(H44*E44*(1+G44),2),"")</f>
        <v>2.25</v>
      </c>
      <c r="J44" s="39"/>
      <c r="K44" s="39"/>
    </row>
    <row r="45" spans="1:12" x14ac:dyDescent="0.25">
      <c r="A45" s="25" t="s">
        <v>343</v>
      </c>
      <c r="B45" s="42" t="s">
        <v>1965</v>
      </c>
      <c r="C45" s="26" t="str">
        <f t="shared" ca="1" si="15"/>
        <v>Pedreiro</v>
      </c>
      <c r="D45" s="27" t="str">
        <f t="shared" ca="1" si="16"/>
        <v>h</v>
      </c>
      <c r="E45" s="313">
        <f>1/10</f>
        <v>0.1</v>
      </c>
      <c r="F45" s="335"/>
      <c r="G45" s="314"/>
      <c r="H45" s="44">
        <f t="shared" ca="1" si="17"/>
        <v>22.238199999999999</v>
      </c>
      <c r="I45" s="29">
        <f t="shared" ref="I45:I46" ca="1" si="18">IFERROR(ROUND(H45*E45*(1+G45),2),"")</f>
        <v>2.2200000000000002</v>
      </c>
      <c r="J45" s="39"/>
      <c r="K45" s="39"/>
    </row>
    <row r="46" spans="1:12" x14ac:dyDescent="0.25">
      <c r="A46" s="30" t="s">
        <v>343</v>
      </c>
      <c r="B46" s="30" t="s">
        <v>1989</v>
      </c>
      <c r="C46" s="26" t="str">
        <f t="shared" ca="1" si="15"/>
        <v>Servente</v>
      </c>
      <c r="D46" s="27" t="str">
        <f t="shared" ca="1" si="16"/>
        <v>h</v>
      </c>
      <c r="E46" s="315">
        <f>4/10</f>
        <v>0.4</v>
      </c>
      <c r="F46" s="413"/>
      <c r="G46" s="316"/>
      <c r="H46" s="44">
        <f t="shared" ca="1" si="17"/>
        <v>16.732399999999998</v>
      </c>
      <c r="I46" s="32">
        <f t="shared" ca="1" si="18"/>
        <v>6.69</v>
      </c>
      <c r="J46" s="39"/>
      <c r="K46" s="39"/>
    </row>
    <row r="47" spans="1:12" hidden="1" x14ac:dyDescent="0.25">
      <c r="A47" s="318" t="s">
        <v>1976</v>
      </c>
      <c r="B47" s="318"/>
      <c r="C47" s="318"/>
      <c r="D47" s="318"/>
      <c r="E47" s="318"/>
      <c r="F47" s="318"/>
      <c r="G47" s="318"/>
      <c r="H47" s="318"/>
      <c r="I47" s="35">
        <f ca="1">SUM(I49:I51)</f>
        <v>0</v>
      </c>
      <c r="J47" s="39"/>
      <c r="K47" s="39"/>
    </row>
    <row r="48" spans="1:12" hidden="1" x14ac:dyDescent="0.25">
      <c r="A48" s="22" t="s">
        <v>1971</v>
      </c>
      <c r="B48" s="22" t="s">
        <v>1969</v>
      </c>
      <c r="C48" s="22" t="s">
        <v>2</v>
      </c>
      <c r="D48" s="22" t="s">
        <v>424</v>
      </c>
      <c r="E48" s="326" t="s">
        <v>1958</v>
      </c>
      <c r="F48" s="327"/>
      <c r="G48" s="33" t="s">
        <v>1968</v>
      </c>
      <c r="H48" s="23" t="s">
        <v>1959</v>
      </c>
      <c r="I48" s="24" t="s">
        <v>1978</v>
      </c>
      <c r="J48" s="39"/>
      <c r="K48" s="39"/>
    </row>
    <row r="49" spans="1:12" hidden="1" x14ac:dyDescent="0.25">
      <c r="A49" s="25"/>
      <c r="B49" s="25"/>
      <c r="C49" s="26" t="str">
        <f t="shared" ref="C49:C51" ca="1" si="19">IFERROR(VLOOKUP($B49,INDIRECT("'"&amp;$A49&amp;"'!a:d"),2,FALSE),"")</f>
        <v/>
      </c>
      <c r="D49" s="27" t="str">
        <f t="shared" ref="D49:D51" ca="1" si="20">IFERROR(VLOOKUP($B49,INDIRECT("'"&amp;$A49&amp;"'!a:d"),3,FALSE),"")</f>
        <v/>
      </c>
      <c r="E49" s="313"/>
      <c r="F49" s="314"/>
      <c r="G49" s="50"/>
      <c r="H49" s="44">
        <f t="shared" ref="H49:H51" ca="1" si="21">IFERROR(VLOOKUP($B49,INDIRECT("'"&amp;$A49&amp;"'!a:d"),4,FALSE),0)</f>
        <v>0</v>
      </c>
      <c r="I49" s="29">
        <f ca="1">IFERROR(ROUND(H49*E49*(1+G49),2),"")</f>
        <v>0</v>
      </c>
      <c r="J49" s="39"/>
      <c r="K49" s="39"/>
    </row>
    <row r="50" spans="1:12" hidden="1" x14ac:dyDescent="0.25">
      <c r="A50" s="25"/>
      <c r="B50" s="25"/>
      <c r="C50" s="26" t="str">
        <f t="shared" ca="1" si="19"/>
        <v/>
      </c>
      <c r="D50" s="27" t="str">
        <f t="shared" ca="1" si="20"/>
        <v/>
      </c>
      <c r="E50" s="313"/>
      <c r="F50" s="314"/>
      <c r="G50" s="50"/>
      <c r="H50" s="44">
        <f t="shared" ca="1" si="21"/>
        <v>0</v>
      </c>
      <c r="I50" s="29">
        <f ca="1">IFERROR(ROUND(H50*E50*(1+G50),2),"")</f>
        <v>0</v>
      </c>
      <c r="J50" s="39"/>
      <c r="K50" s="39"/>
    </row>
    <row r="51" spans="1:12" hidden="1" x14ac:dyDescent="0.25">
      <c r="A51" s="30"/>
      <c r="B51" s="30"/>
      <c r="C51" s="26" t="str">
        <f t="shared" ca="1" si="19"/>
        <v/>
      </c>
      <c r="D51" s="27" t="str">
        <f t="shared" ca="1" si="20"/>
        <v/>
      </c>
      <c r="E51" s="315"/>
      <c r="F51" s="316"/>
      <c r="G51" s="51"/>
      <c r="H51" s="44">
        <f t="shared" ca="1" si="21"/>
        <v>0</v>
      </c>
      <c r="I51" s="32">
        <f t="shared" ref="I51" ca="1" si="22">IFERROR(ROUND(H51*E51*(1+G51),2),"")</f>
        <v>0</v>
      </c>
      <c r="J51" s="39"/>
      <c r="K51" s="39"/>
    </row>
    <row r="52" spans="1:12" x14ac:dyDescent="0.25">
      <c r="A52" s="318" t="s">
        <v>1961</v>
      </c>
      <c r="B52" s="318"/>
      <c r="C52" s="318"/>
      <c r="D52" s="318"/>
      <c r="E52" s="318"/>
      <c r="F52" s="318"/>
      <c r="G52" s="318"/>
      <c r="H52" s="318"/>
      <c r="I52" s="35">
        <f ca="1">SUM(I54:I56)</f>
        <v>44.79</v>
      </c>
      <c r="J52" s="39"/>
      <c r="K52" s="39"/>
    </row>
    <row r="53" spans="1:12" x14ac:dyDescent="0.25">
      <c r="A53" s="22" t="s">
        <v>1971</v>
      </c>
      <c r="B53" s="22" t="s">
        <v>1969</v>
      </c>
      <c r="C53" s="22" t="s">
        <v>2</v>
      </c>
      <c r="D53" s="22" t="s">
        <v>424</v>
      </c>
      <c r="E53" s="322" t="s">
        <v>1977</v>
      </c>
      <c r="F53" s="323"/>
      <c r="G53" s="322" t="s">
        <v>237</v>
      </c>
      <c r="H53" s="323" t="s">
        <v>1959</v>
      </c>
      <c r="I53" s="24" t="s">
        <v>1978</v>
      </c>
      <c r="J53" s="39"/>
      <c r="K53" s="39"/>
    </row>
    <row r="54" spans="1:12" ht="24" x14ac:dyDescent="0.25">
      <c r="A54" s="25" t="s">
        <v>355</v>
      </c>
      <c r="B54" s="42">
        <v>80124</v>
      </c>
      <c r="C54" s="26" t="str">
        <f t="shared" ref="C54:C56" ca="1" si="23">IFERROR(VLOOKUP($B54,INDIRECT("'"&amp;$A54&amp;"'!a:d"),2,FALSE),"")</f>
        <v>RETROESCAVADEIRA MASSEY FERGUSON MF-86HF (E011)</v>
      </c>
      <c r="D54" s="27" t="str">
        <f t="shared" ref="D54:D56" ca="1" si="24">IFERROR(VLOOKUP($B54,INDIRECT("'"&amp;$A54&amp;"'!a:d"),3,FALSE),"")</f>
        <v>H</v>
      </c>
      <c r="E54" s="28">
        <v>0.5</v>
      </c>
      <c r="F54" s="44">
        <f ca="1">IFERROR(VLOOKUP($B54,INDIRECT("'"&amp;$A54&amp;"'!a:H"),4,FALSE),0)</f>
        <v>75.5</v>
      </c>
      <c r="G54" s="28">
        <v>0.5</v>
      </c>
      <c r="H54" s="44">
        <f ca="1">IFERROR(VLOOKUP($B54,INDIRECT("'"&amp;$A54&amp;"'!a:H"),5,FALSE),0)</f>
        <v>14.08</v>
      </c>
      <c r="I54" s="29">
        <f t="shared" ref="I54:I56" ca="1" si="25">IFERROR(ROUND(E54*F54+G54*H54,2),"")</f>
        <v>44.79</v>
      </c>
      <c r="J54" s="39"/>
      <c r="K54" s="39"/>
    </row>
    <row r="55" spans="1:12" hidden="1" x14ac:dyDescent="0.25">
      <c r="A55" s="25"/>
      <c r="B55" s="42"/>
      <c r="C55" s="26" t="str">
        <f t="shared" ca="1" si="23"/>
        <v/>
      </c>
      <c r="D55" s="27" t="str">
        <f t="shared" ca="1" si="24"/>
        <v/>
      </c>
      <c r="E55" s="28"/>
      <c r="F55" s="44">
        <f ca="1">IFERROR(VLOOKUP($B55,INDIRECT("'"&amp;$A55&amp;"'!a:H"),4,FALSE),0)</f>
        <v>0</v>
      </c>
      <c r="G55" s="28"/>
      <c r="H55" s="44">
        <f ca="1">IFERROR(VLOOKUP($B55,INDIRECT("'"&amp;$A55&amp;"'!a:H"),5,FALSE),0)</f>
        <v>0</v>
      </c>
      <c r="I55" s="29">
        <f t="shared" ca="1" si="25"/>
        <v>0</v>
      </c>
      <c r="J55" s="39"/>
      <c r="K55" s="39"/>
    </row>
    <row r="56" spans="1:12" hidden="1" x14ac:dyDescent="0.25">
      <c r="A56" s="30"/>
      <c r="B56" s="30"/>
      <c r="C56" s="26" t="str">
        <f t="shared" ca="1" si="23"/>
        <v/>
      </c>
      <c r="D56" s="27" t="str">
        <f t="shared" ca="1" si="24"/>
        <v/>
      </c>
      <c r="E56" s="28"/>
      <c r="F56" s="44">
        <f ca="1">IFERROR(VLOOKUP($B56,INDIRECT("'"&amp;$A56&amp;"'!a:H"),4,FALSE),0)</f>
        <v>0</v>
      </c>
      <c r="G56" s="28"/>
      <c r="H56" s="44">
        <f ca="1">IFERROR(VLOOKUP($B56,INDIRECT("'"&amp;$A56&amp;"'!a:H"),5,FALSE),0)</f>
        <v>0</v>
      </c>
      <c r="I56" s="29">
        <f t="shared" ca="1" si="25"/>
        <v>0</v>
      </c>
      <c r="J56" s="39"/>
      <c r="K56" s="39"/>
    </row>
    <row r="57" spans="1:12" x14ac:dyDescent="0.25">
      <c r="A57" s="318" t="s">
        <v>1964</v>
      </c>
      <c r="B57" s="318"/>
      <c r="C57" s="318"/>
      <c r="D57" s="318"/>
      <c r="E57" s="318"/>
      <c r="F57" s="318"/>
      <c r="G57" s="318"/>
      <c r="H57" s="318"/>
      <c r="I57" s="35">
        <f ca="1">SUM(I59:I61)</f>
        <v>48.85</v>
      </c>
      <c r="J57" s="39"/>
      <c r="K57" s="39"/>
    </row>
    <row r="58" spans="1:12" x14ac:dyDescent="0.25">
      <c r="A58" s="22" t="s">
        <v>1971</v>
      </c>
      <c r="B58" s="22" t="s">
        <v>1969</v>
      </c>
      <c r="C58" s="22" t="s">
        <v>2</v>
      </c>
      <c r="D58" s="22" t="s">
        <v>424</v>
      </c>
      <c r="E58" s="326" t="s">
        <v>1958</v>
      </c>
      <c r="F58" s="327"/>
      <c r="G58" s="328" t="s">
        <v>1959</v>
      </c>
      <c r="H58" s="329" t="s">
        <v>1959</v>
      </c>
      <c r="I58" s="24" t="s">
        <v>1978</v>
      </c>
      <c r="J58" s="39"/>
      <c r="K58" s="39"/>
    </row>
    <row r="59" spans="1:12" ht="60" x14ac:dyDescent="0.25">
      <c r="A59" s="25" t="s">
        <v>355</v>
      </c>
      <c r="B59" s="25">
        <v>30304</v>
      </c>
      <c r="C59" s="26" t="str">
        <f t="shared" ref="C59:C61" ca="1" si="26">IFERROR(VLOOKUP($B59,INDIRECT("'"&amp;$A59&amp;"'!a:d"),2,FALSE),"")</f>
        <v>Índice de preço para remoção de entulho decorrente da execução de obras (Classe A CONAMA - NBR 10.004 - Classe II-B), incluindo aluguel da caçamba, carga, transporte e descarga em área licenciada</v>
      </c>
      <c r="D59" s="27" t="str">
        <f t="shared" ref="D59:D61" ca="1" si="27">IFERROR(VLOOKUP($B59,INDIRECT("'"&amp;$A59&amp;"'!a:d"),3,FALSE),"")</f>
        <v>m3</v>
      </c>
      <c r="E59" s="411">
        <v>1</v>
      </c>
      <c r="F59" s="412"/>
      <c r="G59" s="330">
        <f ca="1">IFERROR(VLOOKUP($B59,INDIRECT("'"&amp;$A59&amp;"'!a:d"),4,FALSE),0)</f>
        <v>48.85</v>
      </c>
      <c r="H59" s="331"/>
      <c r="I59" s="29">
        <f ca="1">IFERROR(ROUND(G59*E59,2),"")</f>
        <v>48.85</v>
      </c>
      <c r="J59" s="39"/>
      <c r="K59" s="39"/>
    </row>
    <row r="60" spans="1:12" hidden="1" x14ac:dyDescent="0.25">
      <c r="A60" s="25"/>
      <c r="B60" s="25"/>
      <c r="C60" s="26" t="str">
        <f t="shared" ca="1" si="26"/>
        <v/>
      </c>
      <c r="D60" s="27" t="str">
        <f t="shared" ca="1" si="27"/>
        <v/>
      </c>
      <c r="E60" s="411"/>
      <c r="F60" s="412"/>
      <c r="G60" s="330">
        <f ca="1">IFERROR(VLOOKUP($B60,INDIRECT("'"&amp;$A60&amp;"'!a:d"),4,FALSE),0)</f>
        <v>0</v>
      </c>
      <c r="H60" s="331"/>
      <c r="I60" s="29">
        <f ca="1">IFERROR(ROUND(G60*E60,2),"")</f>
        <v>0</v>
      </c>
      <c r="J60" s="39"/>
      <c r="K60" s="39"/>
    </row>
    <row r="61" spans="1:12" hidden="1" x14ac:dyDescent="0.25">
      <c r="A61" s="30"/>
      <c r="B61" s="30"/>
      <c r="C61" s="26" t="str">
        <f t="shared" ca="1" si="26"/>
        <v/>
      </c>
      <c r="D61" s="27" t="str">
        <f t="shared" ca="1" si="27"/>
        <v/>
      </c>
      <c r="E61" s="409"/>
      <c r="F61" s="410"/>
      <c r="G61" s="324">
        <f ca="1">IFERROR(VLOOKUP($B61,INDIRECT("'"&amp;$A61&amp;"'!a:d"),4,FALSE),0)</f>
        <v>0</v>
      </c>
      <c r="H61" s="325"/>
      <c r="I61" s="29">
        <f ca="1">IFERROR(ROUND(G61*E61,2),"")</f>
        <v>0</v>
      </c>
      <c r="J61" s="39"/>
      <c r="K61" s="39"/>
    </row>
    <row r="62" spans="1:12" hidden="1" x14ac:dyDescent="0.25">
      <c r="A62" s="318" t="s">
        <v>1962</v>
      </c>
      <c r="B62" s="318"/>
      <c r="C62" s="318"/>
      <c r="D62" s="318"/>
      <c r="E62" s="318"/>
      <c r="F62" s="318"/>
      <c r="G62" s="318"/>
      <c r="H62" s="318"/>
      <c r="I62" s="52">
        <f>SUM(I64:I66)</f>
        <v>0</v>
      </c>
      <c r="J62" s="319" t="s">
        <v>1980</v>
      </c>
      <c r="K62" s="320"/>
      <c r="L62" s="321"/>
    </row>
    <row r="63" spans="1:12" ht="13.5" hidden="1" x14ac:dyDescent="0.25">
      <c r="A63" s="22" t="s">
        <v>1971</v>
      </c>
      <c r="B63" s="22" t="s">
        <v>1969</v>
      </c>
      <c r="C63" s="22" t="s">
        <v>2</v>
      </c>
      <c r="D63" s="22" t="s">
        <v>424</v>
      </c>
      <c r="E63" s="322" t="s">
        <v>361</v>
      </c>
      <c r="F63" s="323"/>
      <c r="G63" s="322" t="s">
        <v>362</v>
      </c>
      <c r="H63" s="323"/>
      <c r="I63" s="24" t="s">
        <v>1978</v>
      </c>
      <c r="J63" s="53" t="s">
        <v>1981</v>
      </c>
      <c r="K63" s="53" t="s">
        <v>1982</v>
      </c>
      <c r="L63" s="53" t="s">
        <v>1979</v>
      </c>
    </row>
    <row r="64" spans="1:12" hidden="1" x14ac:dyDescent="0.25">
      <c r="A64" s="25"/>
      <c r="B64" s="25"/>
      <c r="C64" s="26" t="str">
        <f t="shared" ref="C64:C66" ca="1" si="28">IFERROR(VLOOKUP($B64,INDIRECT("'"&amp;$A64&amp;"'!a:d"),2,FALSE),"")</f>
        <v/>
      </c>
      <c r="D64" s="27" t="str">
        <f t="shared" ref="D64:D66" ca="1" si="29">IFERROR(VLOOKUP($B64,INDIRECT("'"&amp;$A64&amp;"'!a:d"),3,FALSE),"")</f>
        <v/>
      </c>
      <c r="E64" s="313"/>
      <c r="F64" s="314"/>
      <c r="G64" s="313"/>
      <c r="H64" s="314"/>
      <c r="I64" s="29">
        <f>J64*E64+K64*G64+L64</f>
        <v>0</v>
      </c>
      <c r="J64" s="40"/>
      <c r="K64" s="40"/>
      <c r="L64" s="40"/>
    </row>
    <row r="65" spans="1:12" hidden="1" x14ac:dyDescent="0.25">
      <c r="A65" s="25"/>
      <c r="B65" s="25"/>
      <c r="C65" s="26" t="str">
        <f t="shared" ca="1" si="28"/>
        <v/>
      </c>
      <c r="D65" s="27" t="str">
        <f t="shared" ca="1" si="29"/>
        <v/>
      </c>
      <c r="E65" s="313"/>
      <c r="F65" s="314"/>
      <c r="G65" s="313"/>
      <c r="H65" s="314"/>
      <c r="I65" s="29">
        <f>J65*E65+K65*G65+L65</f>
        <v>0</v>
      </c>
      <c r="J65" s="40"/>
      <c r="K65" s="40"/>
      <c r="L65" s="40"/>
    </row>
    <row r="66" spans="1:12" hidden="1" x14ac:dyDescent="0.25">
      <c r="A66" s="30"/>
      <c r="B66" s="30"/>
      <c r="C66" s="26" t="str">
        <f t="shared" ca="1" si="28"/>
        <v/>
      </c>
      <c r="D66" s="27" t="str">
        <f t="shared" ca="1" si="29"/>
        <v/>
      </c>
      <c r="E66" s="315"/>
      <c r="F66" s="316"/>
      <c r="G66" s="315"/>
      <c r="H66" s="316"/>
      <c r="I66" s="29">
        <f>J66*E66+K66*G66+L66</f>
        <v>0</v>
      </c>
      <c r="J66" s="41"/>
      <c r="K66" s="41"/>
      <c r="L66" s="41"/>
    </row>
    <row r="67" spans="1:12" x14ac:dyDescent="0.25">
      <c r="A67" s="317" t="s">
        <v>1975</v>
      </c>
      <c r="B67" s="317"/>
      <c r="C67" s="317"/>
      <c r="D67" s="317"/>
      <c r="E67" s="318" t="s">
        <v>1970</v>
      </c>
      <c r="F67" s="318"/>
      <c r="G67" s="318"/>
      <c r="H67" s="318"/>
      <c r="I67" s="318"/>
      <c r="J67" s="39"/>
      <c r="K67" s="39"/>
    </row>
    <row r="68" spans="1:12" ht="12" customHeight="1" x14ac:dyDescent="0.25">
      <c r="A68" s="312"/>
      <c r="B68" s="312"/>
      <c r="C68" s="312"/>
      <c r="D68" s="312"/>
      <c r="E68" s="311" t="s">
        <v>1972</v>
      </c>
      <c r="F68" s="311"/>
      <c r="G68" s="311"/>
      <c r="H68" s="311"/>
      <c r="I68" s="34">
        <f ca="1">ROUND(SUM(I42,I47,I52,I57,I62),2)</f>
        <v>104.8</v>
      </c>
      <c r="J68" s="39"/>
      <c r="K68" s="39"/>
    </row>
    <row r="69" spans="1:12" x14ac:dyDescent="0.25">
      <c r="A69" s="312"/>
      <c r="B69" s="312"/>
      <c r="C69" s="312"/>
      <c r="D69" s="312"/>
      <c r="E69" s="407" t="s">
        <v>1973</v>
      </c>
      <c r="F69" s="407"/>
      <c r="G69" s="407"/>
      <c r="H69" s="37">
        <v>0.23749999999999999</v>
      </c>
      <c r="I69" s="29">
        <f ca="1">ROUND(I68*H69,2)</f>
        <v>24.89</v>
      </c>
      <c r="J69" s="39"/>
      <c r="K69" s="39"/>
    </row>
    <row r="70" spans="1:12" ht="12" customHeight="1" x14ac:dyDescent="0.25">
      <c r="A70" s="312"/>
      <c r="B70" s="312"/>
      <c r="C70" s="312"/>
      <c r="D70" s="312"/>
      <c r="E70" s="408" t="s">
        <v>1974</v>
      </c>
      <c r="F70" s="408"/>
      <c r="G70" s="408"/>
      <c r="H70" s="408"/>
      <c r="I70" s="32">
        <f ca="1">I68+I69</f>
        <v>129.69</v>
      </c>
      <c r="J70" s="39"/>
      <c r="K70" s="39"/>
    </row>
    <row r="72" spans="1:12" ht="60.75" customHeight="1" x14ac:dyDescent="0.25">
      <c r="A72" s="19" t="s">
        <v>18504</v>
      </c>
      <c r="B72" s="333" t="s">
        <v>136</v>
      </c>
      <c r="C72" s="333"/>
      <c r="D72" s="333"/>
      <c r="E72" s="333"/>
      <c r="F72" s="333"/>
      <c r="G72" s="333"/>
      <c r="H72" s="20" t="s">
        <v>96</v>
      </c>
      <c r="I72" s="21">
        <f ca="1">I101</f>
        <v>6.1999999999999993</v>
      </c>
      <c r="J72" s="39"/>
      <c r="K72" s="39"/>
    </row>
    <row r="73" spans="1:12" x14ac:dyDescent="0.25">
      <c r="A73" s="318" t="s">
        <v>1957</v>
      </c>
      <c r="B73" s="318"/>
      <c r="C73" s="318"/>
      <c r="D73" s="318"/>
      <c r="E73" s="318"/>
      <c r="F73" s="318"/>
      <c r="G73" s="318"/>
      <c r="H73" s="318"/>
      <c r="I73" s="35">
        <f ca="1">SUM(I75:I77)</f>
        <v>3.77</v>
      </c>
      <c r="J73" s="39"/>
      <c r="K73" s="39"/>
    </row>
    <row r="74" spans="1:12" x14ac:dyDescent="0.25">
      <c r="A74" s="22" t="s">
        <v>1971</v>
      </c>
      <c r="B74" s="22" t="s">
        <v>1969</v>
      </c>
      <c r="C74" s="22" t="s">
        <v>2</v>
      </c>
      <c r="D74" s="22" t="s">
        <v>424</v>
      </c>
      <c r="E74" s="326" t="s">
        <v>1958</v>
      </c>
      <c r="F74" s="334"/>
      <c r="G74" s="327"/>
      <c r="H74" s="23" t="s">
        <v>1959</v>
      </c>
      <c r="I74" s="24" t="s">
        <v>1978</v>
      </c>
      <c r="J74" s="39"/>
      <c r="K74" s="39"/>
    </row>
    <row r="75" spans="1:12" ht="36" x14ac:dyDescent="0.25">
      <c r="A75" s="25" t="s">
        <v>46</v>
      </c>
      <c r="B75" s="42">
        <v>88248</v>
      </c>
      <c r="C75" s="26" t="str">
        <f t="shared" ref="C75:C77" ca="1" si="30">IFERROR(VLOOKUP($B75,INDIRECT("'"&amp;$A75&amp;"'!a:d"),2,FALSE),"")</f>
        <v>AUXILIAR DE ENCANADOR OU BOMBEIRO HIDRÁULICO COM ENCARGOS COMPLEMENTARES</v>
      </c>
      <c r="D75" s="27" t="str">
        <f t="shared" ref="D75:D77" ca="1" si="31">IFERROR(VLOOKUP($B75,INDIRECT("'"&amp;$A75&amp;"'!a:d"),3,FALSE),"")</f>
        <v>H</v>
      </c>
      <c r="E75" s="313">
        <v>0.1</v>
      </c>
      <c r="F75" s="335"/>
      <c r="G75" s="314"/>
      <c r="H75" s="44">
        <f t="shared" ref="H75:H77" ca="1" si="32">IFERROR(VLOOKUP($B75,INDIRECT("'"&amp;$A75&amp;"'!a:d"),4,FALSE),0)</f>
        <v>16.48</v>
      </c>
      <c r="I75" s="29">
        <f ca="1">IFERROR(ROUND(H75*E75*(1+G75),2),"")</f>
        <v>1.65</v>
      </c>
      <c r="J75" s="39"/>
      <c r="K75" s="39"/>
    </row>
    <row r="76" spans="1:12" ht="24" x14ac:dyDescent="0.25">
      <c r="A76" s="25" t="s">
        <v>46</v>
      </c>
      <c r="B76" s="42">
        <v>88267</v>
      </c>
      <c r="C76" s="26" t="str">
        <f t="shared" ca="1" si="30"/>
        <v>ENCANADOR OU BOMBEIRO HIDRÁULICO COM ENCARGOS COMPLEMENTARES</v>
      </c>
      <c r="D76" s="27" t="str">
        <f t="shared" ca="1" si="31"/>
        <v>H</v>
      </c>
      <c r="E76" s="313">
        <v>0.1</v>
      </c>
      <c r="F76" s="335"/>
      <c r="G76" s="314"/>
      <c r="H76" s="44">
        <f t="shared" ca="1" si="32"/>
        <v>21.23</v>
      </c>
      <c r="I76" s="29">
        <f t="shared" ref="I76:I77" ca="1" si="33">IFERROR(ROUND(H76*E76*(1+G76),2),"")</f>
        <v>2.12</v>
      </c>
      <c r="J76" s="39"/>
      <c r="K76" s="39"/>
    </row>
    <row r="77" spans="1:12" hidden="1" x14ac:dyDescent="0.25">
      <c r="A77" s="30"/>
      <c r="B77" s="30"/>
      <c r="C77" s="26" t="str">
        <f t="shared" ca="1" si="30"/>
        <v/>
      </c>
      <c r="D77" s="27" t="str">
        <f t="shared" ca="1" si="31"/>
        <v/>
      </c>
      <c r="E77" s="315"/>
      <c r="F77" s="413"/>
      <c r="G77" s="316"/>
      <c r="H77" s="44">
        <f t="shared" ca="1" si="32"/>
        <v>0</v>
      </c>
      <c r="I77" s="32">
        <f t="shared" ca="1" si="33"/>
        <v>0</v>
      </c>
      <c r="J77" s="39"/>
      <c r="K77" s="39"/>
    </row>
    <row r="78" spans="1:12" hidden="1" x14ac:dyDescent="0.25">
      <c r="A78" s="318" t="s">
        <v>1976</v>
      </c>
      <c r="B78" s="318"/>
      <c r="C78" s="318"/>
      <c r="D78" s="318"/>
      <c r="E78" s="318"/>
      <c r="F78" s="318"/>
      <c r="G78" s="318"/>
      <c r="H78" s="318"/>
      <c r="I78" s="35">
        <f ca="1">SUM(I80:I82)</f>
        <v>0</v>
      </c>
      <c r="J78" s="39"/>
      <c r="K78" s="39"/>
    </row>
    <row r="79" spans="1:12" hidden="1" x14ac:dyDescent="0.25">
      <c r="A79" s="22" t="s">
        <v>1971</v>
      </c>
      <c r="B79" s="22" t="s">
        <v>1969</v>
      </c>
      <c r="C79" s="22" t="s">
        <v>2</v>
      </c>
      <c r="D79" s="22" t="s">
        <v>424</v>
      </c>
      <c r="E79" s="326" t="s">
        <v>1958</v>
      </c>
      <c r="F79" s="327"/>
      <c r="G79" s="33" t="s">
        <v>1968</v>
      </c>
      <c r="H79" s="23" t="s">
        <v>1959</v>
      </c>
      <c r="I79" s="24" t="s">
        <v>1978</v>
      </c>
      <c r="J79" s="39"/>
      <c r="K79" s="39"/>
    </row>
    <row r="80" spans="1:12" hidden="1" x14ac:dyDescent="0.25">
      <c r="A80" s="25"/>
      <c r="B80" s="25"/>
      <c r="C80" s="26" t="str">
        <f t="shared" ref="C80:C82" ca="1" si="34">IFERROR(VLOOKUP($B80,INDIRECT("'"&amp;$A80&amp;"'!a:d"),2,FALSE),"")</f>
        <v/>
      </c>
      <c r="D80" s="27" t="str">
        <f t="shared" ref="D80:D82" ca="1" si="35">IFERROR(VLOOKUP($B80,INDIRECT("'"&amp;$A80&amp;"'!a:d"),3,FALSE),"")</f>
        <v/>
      </c>
      <c r="E80" s="313"/>
      <c r="F80" s="314"/>
      <c r="G80" s="50"/>
      <c r="H80" s="44">
        <f t="shared" ref="H80:H82" ca="1" si="36">IFERROR(VLOOKUP($B80,INDIRECT("'"&amp;$A80&amp;"'!a:d"),4,FALSE),0)</f>
        <v>0</v>
      </c>
      <c r="I80" s="29">
        <f ca="1">IFERROR(ROUND(H80*E80*(1+G80),2),"")</f>
        <v>0</v>
      </c>
      <c r="J80" s="39"/>
      <c r="K80" s="39"/>
    </row>
    <row r="81" spans="1:12" hidden="1" x14ac:dyDescent="0.25">
      <c r="A81" s="25"/>
      <c r="B81" s="25"/>
      <c r="C81" s="26" t="str">
        <f t="shared" ca="1" si="34"/>
        <v/>
      </c>
      <c r="D81" s="27" t="str">
        <f t="shared" ca="1" si="35"/>
        <v/>
      </c>
      <c r="E81" s="313"/>
      <c r="F81" s="314"/>
      <c r="G81" s="50"/>
      <c r="H81" s="44">
        <f t="shared" ca="1" si="36"/>
        <v>0</v>
      </c>
      <c r="I81" s="29">
        <f ca="1">IFERROR(ROUND(H81*E81*(1+G81),2),"")</f>
        <v>0</v>
      </c>
      <c r="J81" s="39"/>
      <c r="K81" s="39"/>
    </row>
    <row r="82" spans="1:12" hidden="1" x14ac:dyDescent="0.25">
      <c r="A82" s="30"/>
      <c r="B82" s="30"/>
      <c r="C82" s="26" t="str">
        <f t="shared" ca="1" si="34"/>
        <v/>
      </c>
      <c r="D82" s="27" t="str">
        <f t="shared" ca="1" si="35"/>
        <v/>
      </c>
      <c r="E82" s="315"/>
      <c r="F82" s="316"/>
      <c r="G82" s="51"/>
      <c r="H82" s="44">
        <f t="shared" ca="1" si="36"/>
        <v>0</v>
      </c>
      <c r="I82" s="32">
        <f t="shared" ref="I82" ca="1" si="37">IFERROR(ROUND(H82*E82*(1+G82),2),"")</f>
        <v>0</v>
      </c>
      <c r="J82" s="39"/>
      <c r="K82" s="39"/>
    </row>
    <row r="83" spans="1:12" x14ac:dyDescent="0.25">
      <c r="A83" s="318" t="s">
        <v>1961</v>
      </c>
      <c r="B83" s="318"/>
      <c r="C83" s="318"/>
      <c r="D83" s="318"/>
      <c r="E83" s="318"/>
      <c r="F83" s="318"/>
      <c r="G83" s="318"/>
      <c r="H83" s="318"/>
      <c r="I83" s="35">
        <f ca="1">SUM(I85:I87)</f>
        <v>1.24</v>
      </c>
      <c r="J83" s="39"/>
      <c r="K83" s="39"/>
    </row>
    <row r="84" spans="1:12" x14ac:dyDescent="0.25">
      <c r="A84" s="22" t="s">
        <v>1971</v>
      </c>
      <c r="B84" s="22" t="s">
        <v>1969</v>
      </c>
      <c r="C84" s="22" t="s">
        <v>2</v>
      </c>
      <c r="D84" s="22" t="s">
        <v>424</v>
      </c>
      <c r="E84" s="322" t="s">
        <v>1977</v>
      </c>
      <c r="F84" s="323"/>
      <c r="G84" s="322" t="s">
        <v>237</v>
      </c>
      <c r="H84" s="323" t="s">
        <v>1959</v>
      </c>
      <c r="I84" s="24" t="s">
        <v>1978</v>
      </c>
      <c r="J84" s="39"/>
      <c r="K84" s="39"/>
    </row>
    <row r="85" spans="1:12" ht="60" x14ac:dyDescent="0.25">
      <c r="A85" s="25" t="s">
        <v>46</v>
      </c>
      <c r="B85" s="42">
        <v>6259</v>
      </c>
      <c r="C85" s="26" t="str">
        <f t="shared" ref="C85:C87" ca="1" si="38">IFERROR(VLOOKUP($B85,INDIRECT("'"&amp;$A85&amp;"'!a:d"),2,FALSE),"")</f>
        <v>CAMINHÃO PIPA 6.000 L, PESO BRUTO TOTAL 13.000 KG, DISTÂNCIA ENTRE EIXOS 4,80 M, POTÊNCIA 189 CV INCLUSIVE TANQUE DE AÇO PARA TRANSPORTE DE ÁGUA, CAPACIDADE 6 M3 - CHP DIURNO. AF_06/2014</v>
      </c>
      <c r="D85" s="27" t="str">
        <f t="shared" ref="D85:D87" ca="1" si="39">IFERROR(VLOOKUP($B85,INDIRECT("'"&amp;$A85&amp;"'!a:d"),3,FALSE),"")</f>
        <v>CHP</v>
      </c>
      <c r="E85" s="28">
        <v>6.5700000000000003E-3</v>
      </c>
      <c r="F85" s="44">
        <f ca="1">IFERROR(VLOOKUP($B85,INDIRECT("'"&amp;$A85&amp;"'!a:H"),4,FALSE),0)</f>
        <v>188.9</v>
      </c>
      <c r="G85" s="28"/>
      <c r="H85" s="44">
        <f ca="1">IFERROR(VLOOKUP($B85,INDIRECT("'"&amp;$A85&amp;"'!a:H"),5,FALSE),0)</f>
        <v>0</v>
      </c>
      <c r="I85" s="29">
        <f ca="1">IFERROR(ROUND(E85*F85+G85*H85,2),"")</f>
        <v>1.24</v>
      </c>
      <c r="J85" s="39"/>
      <c r="K85" s="39"/>
    </row>
    <row r="86" spans="1:12" hidden="1" x14ac:dyDescent="0.25">
      <c r="A86" s="25"/>
      <c r="B86" s="42"/>
      <c r="C86" s="26" t="str">
        <f t="shared" ca="1" si="38"/>
        <v/>
      </c>
      <c r="D86" s="27" t="str">
        <f t="shared" ca="1" si="39"/>
        <v/>
      </c>
      <c r="E86" s="28"/>
      <c r="F86" s="44">
        <f ca="1">IFERROR(VLOOKUP($B86,INDIRECT("'"&amp;$A86&amp;"'!a:H"),4,FALSE),0)</f>
        <v>0</v>
      </c>
      <c r="G86" s="28"/>
      <c r="H86" s="44">
        <f ca="1">IFERROR(VLOOKUP($B86,INDIRECT("'"&amp;$A86&amp;"'!a:H"),5,FALSE),0)</f>
        <v>0</v>
      </c>
      <c r="I86" s="29">
        <f ca="1">IFERROR(ROUND(E86*F86+G86*H86,2),"")</f>
        <v>0</v>
      </c>
      <c r="J86" s="39"/>
      <c r="K86" s="39"/>
    </row>
    <row r="87" spans="1:12" hidden="1" x14ac:dyDescent="0.25">
      <c r="A87" s="30"/>
      <c r="B87" s="30"/>
      <c r="C87" s="26" t="str">
        <f t="shared" ca="1" si="38"/>
        <v/>
      </c>
      <c r="D87" s="27" t="str">
        <f t="shared" ca="1" si="39"/>
        <v/>
      </c>
      <c r="E87" s="31"/>
      <c r="F87" s="44">
        <f ca="1">IFERROR(VLOOKUP($B87,INDIRECT("'"&amp;$A87&amp;"'!a:H"),4,FALSE),0)</f>
        <v>0</v>
      </c>
      <c r="G87" s="28"/>
      <c r="H87" s="44">
        <f ca="1">IFERROR(VLOOKUP($B87,INDIRECT("'"&amp;$A87&amp;"'!a:H"),5,FALSE),0)</f>
        <v>0</v>
      </c>
      <c r="I87" s="29">
        <f ca="1">IFERROR(ROUND(E87*F87+G87*H87,2),"")</f>
        <v>0</v>
      </c>
      <c r="J87" s="39"/>
      <c r="K87" s="39"/>
    </row>
    <row r="88" spans="1:12" hidden="1" x14ac:dyDescent="0.25">
      <c r="A88" s="318" t="s">
        <v>1964</v>
      </c>
      <c r="B88" s="318"/>
      <c r="C88" s="318"/>
      <c r="D88" s="318"/>
      <c r="E88" s="318"/>
      <c r="F88" s="318"/>
      <c r="G88" s="318"/>
      <c r="H88" s="318"/>
      <c r="I88" s="35">
        <f ca="1">SUM(I90:I92)</f>
        <v>0</v>
      </c>
      <c r="J88" s="39"/>
      <c r="K88" s="39"/>
    </row>
    <row r="89" spans="1:12" hidden="1" x14ac:dyDescent="0.25">
      <c r="A89" s="22" t="s">
        <v>1971</v>
      </c>
      <c r="B89" s="22" t="s">
        <v>1969</v>
      </c>
      <c r="C89" s="22" t="s">
        <v>2</v>
      </c>
      <c r="D89" s="22" t="s">
        <v>424</v>
      </c>
      <c r="E89" s="326" t="s">
        <v>1958</v>
      </c>
      <c r="F89" s="327"/>
      <c r="G89" s="328" t="s">
        <v>1959</v>
      </c>
      <c r="H89" s="329" t="s">
        <v>1959</v>
      </c>
      <c r="I89" s="24" t="s">
        <v>1978</v>
      </c>
      <c r="J89" s="39"/>
      <c r="K89" s="39"/>
    </row>
    <row r="90" spans="1:12" hidden="1" x14ac:dyDescent="0.25">
      <c r="A90" s="25"/>
      <c r="B90" s="25"/>
      <c r="C90" s="26" t="str">
        <f t="shared" ref="C90:C92" ca="1" si="40">IFERROR(VLOOKUP($B90,INDIRECT("'"&amp;$A90&amp;"'!a:d"),2,FALSE),"")</f>
        <v/>
      </c>
      <c r="D90" s="27" t="str">
        <f t="shared" ref="D90:D92" ca="1" si="41">IFERROR(VLOOKUP($B90,INDIRECT("'"&amp;$A90&amp;"'!a:d"),3,FALSE),"")</f>
        <v/>
      </c>
      <c r="E90" s="411"/>
      <c r="F90" s="412"/>
      <c r="G90" s="330">
        <f ca="1">IFERROR(VLOOKUP($B90,INDIRECT("'"&amp;$A90&amp;"'!a:d"),4,FALSE),0)</f>
        <v>0</v>
      </c>
      <c r="H90" s="331"/>
      <c r="I90" s="29">
        <f ca="1">IFERROR(ROUND(G90*E90,2),"")</f>
        <v>0</v>
      </c>
      <c r="J90" s="39"/>
      <c r="K90" s="39"/>
    </row>
    <row r="91" spans="1:12" hidden="1" x14ac:dyDescent="0.25">
      <c r="A91" s="25"/>
      <c r="B91" s="25"/>
      <c r="C91" s="26" t="str">
        <f t="shared" ca="1" si="40"/>
        <v/>
      </c>
      <c r="D91" s="27" t="str">
        <f t="shared" ca="1" si="41"/>
        <v/>
      </c>
      <c r="E91" s="411"/>
      <c r="F91" s="412"/>
      <c r="G91" s="330">
        <f ca="1">IFERROR(VLOOKUP($B91,INDIRECT("'"&amp;$A91&amp;"'!a:d"),4,FALSE),0)</f>
        <v>0</v>
      </c>
      <c r="H91" s="331"/>
      <c r="I91" s="29">
        <f ca="1">IFERROR(ROUND(G91*E91,2),"")</f>
        <v>0</v>
      </c>
      <c r="J91" s="39"/>
      <c r="K91" s="39"/>
    </row>
    <row r="92" spans="1:12" hidden="1" x14ac:dyDescent="0.25">
      <c r="A92" s="30"/>
      <c r="B92" s="30"/>
      <c r="C92" s="26" t="str">
        <f t="shared" ca="1" si="40"/>
        <v/>
      </c>
      <c r="D92" s="27" t="str">
        <f t="shared" ca="1" si="41"/>
        <v/>
      </c>
      <c r="E92" s="409"/>
      <c r="F92" s="410"/>
      <c r="G92" s="324">
        <f ca="1">IFERROR(VLOOKUP($B92,INDIRECT("'"&amp;$A92&amp;"'!a:d"),4,FALSE),0)</f>
        <v>0</v>
      </c>
      <c r="H92" s="325"/>
      <c r="I92" s="29">
        <f ca="1">IFERROR(ROUND(G92*E92,2),"")</f>
        <v>0</v>
      </c>
      <c r="J92" s="39"/>
      <c r="K92" s="39"/>
    </row>
    <row r="93" spans="1:12" hidden="1" x14ac:dyDescent="0.25">
      <c r="A93" s="318" t="s">
        <v>1962</v>
      </c>
      <c r="B93" s="318"/>
      <c r="C93" s="318"/>
      <c r="D93" s="318"/>
      <c r="E93" s="318"/>
      <c r="F93" s="318"/>
      <c r="G93" s="318"/>
      <c r="H93" s="318"/>
      <c r="I93" s="52">
        <f>SUM(I95:I97)</f>
        <v>0</v>
      </c>
      <c r="J93" s="319" t="s">
        <v>1980</v>
      </c>
      <c r="K93" s="320"/>
      <c r="L93" s="321"/>
    </row>
    <row r="94" spans="1:12" ht="13.5" hidden="1" x14ac:dyDescent="0.25">
      <c r="A94" s="22" t="s">
        <v>1971</v>
      </c>
      <c r="B94" s="22" t="s">
        <v>1969</v>
      </c>
      <c r="C94" s="22" t="s">
        <v>2</v>
      </c>
      <c r="D94" s="22" t="s">
        <v>424</v>
      </c>
      <c r="E94" s="322" t="s">
        <v>361</v>
      </c>
      <c r="F94" s="323"/>
      <c r="G94" s="322" t="s">
        <v>362</v>
      </c>
      <c r="H94" s="323"/>
      <c r="I94" s="24" t="s">
        <v>1978</v>
      </c>
      <c r="J94" s="53" t="s">
        <v>1981</v>
      </c>
      <c r="K94" s="53" t="s">
        <v>1982</v>
      </c>
      <c r="L94" s="53" t="s">
        <v>1979</v>
      </c>
    </row>
    <row r="95" spans="1:12" hidden="1" x14ac:dyDescent="0.25">
      <c r="A95" s="25"/>
      <c r="B95" s="25"/>
      <c r="C95" s="26" t="str">
        <f t="shared" ref="C95:C97" ca="1" si="42">IFERROR(VLOOKUP($B95,INDIRECT("'"&amp;$A95&amp;"'!a:d"),2,FALSE),"")</f>
        <v/>
      </c>
      <c r="D95" s="27" t="str">
        <f t="shared" ref="D95:D97" ca="1" si="43">IFERROR(VLOOKUP($B95,INDIRECT("'"&amp;$A95&amp;"'!a:d"),3,FALSE),"")</f>
        <v/>
      </c>
      <c r="E95" s="313"/>
      <c r="F95" s="314"/>
      <c r="G95" s="313"/>
      <c r="H95" s="314"/>
      <c r="I95" s="29">
        <f>J95*E95+K95*G95+L95</f>
        <v>0</v>
      </c>
      <c r="J95" s="40"/>
      <c r="K95" s="40"/>
      <c r="L95" s="40"/>
    </row>
    <row r="96" spans="1:12" hidden="1" x14ac:dyDescent="0.25">
      <c r="A96" s="25"/>
      <c r="B96" s="25"/>
      <c r="C96" s="26" t="str">
        <f t="shared" ca="1" si="42"/>
        <v/>
      </c>
      <c r="D96" s="27" t="str">
        <f t="shared" ca="1" si="43"/>
        <v/>
      </c>
      <c r="E96" s="313"/>
      <c r="F96" s="314"/>
      <c r="G96" s="313"/>
      <c r="H96" s="314"/>
      <c r="I96" s="29">
        <f>J96*E96+K96*G96+L96</f>
        <v>0</v>
      </c>
      <c r="J96" s="40"/>
      <c r="K96" s="40"/>
      <c r="L96" s="40"/>
    </row>
    <row r="97" spans="1:12" hidden="1" x14ac:dyDescent="0.25">
      <c r="A97" s="30"/>
      <c r="B97" s="30"/>
      <c r="C97" s="26" t="str">
        <f t="shared" ca="1" si="42"/>
        <v/>
      </c>
      <c r="D97" s="27" t="str">
        <f t="shared" ca="1" si="43"/>
        <v/>
      </c>
      <c r="E97" s="315"/>
      <c r="F97" s="316"/>
      <c r="G97" s="315"/>
      <c r="H97" s="316"/>
      <c r="I97" s="29">
        <f>J97*E97+K97*G97+L97</f>
        <v>0</v>
      </c>
      <c r="J97" s="41"/>
      <c r="K97" s="41"/>
      <c r="L97" s="41"/>
    </row>
    <row r="98" spans="1:12" x14ac:dyDescent="0.25">
      <c r="A98" s="317" t="s">
        <v>1975</v>
      </c>
      <c r="B98" s="317"/>
      <c r="C98" s="317"/>
      <c r="D98" s="317"/>
      <c r="E98" s="318" t="s">
        <v>1970</v>
      </c>
      <c r="F98" s="318"/>
      <c r="G98" s="318"/>
      <c r="H98" s="318"/>
      <c r="I98" s="318"/>
      <c r="J98" s="39"/>
      <c r="K98" s="39"/>
    </row>
    <row r="99" spans="1:12" ht="12" customHeight="1" x14ac:dyDescent="0.25">
      <c r="A99" s="312"/>
      <c r="B99" s="312"/>
      <c r="C99" s="312"/>
      <c r="D99" s="312"/>
      <c r="E99" s="311" t="s">
        <v>1972</v>
      </c>
      <c r="F99" s="311"/>
      <c r="G99" s="311"/>
      <c r="H99" s="311"/>
      <c r="I99" s="34">
        <f ca="1">ROUND(SUM(I73,I78,I83,I88,I93),2)</f>
        <v>5.01</v>
      </c>
      <c r="J99" s="39"/>
      <c r="K99" s="39"/>
    </row>
    <row r="100" spans="1:12" x14ac:dyDescent="0.25">
      <c r="A100" s="312"/>
      <c r="B100" s="312"/>
      <c r="C100" s="312"/>
      <c r="D100" s="312"/>
      <c r="E100" s="407" t="s">
        <v>1973</v>
      </c>
      <c r="F100" s="407"/>
      <c r="G100" s="407"/>
      <c r="H100" s="37">
        <v>0.23749999999999999</v>
      </c>
      <c r="I100" s="29">
        <f ca="1">ROUND(I99*H100,2)</f>
        <v>1.19</v>
      </c>
      <c r="J100" s="39"/>
      <c r="K100" s="39"/>
    </row>
    <row r="101" spans="1:12" ht="12" customHeight="1" x14ac:dyDescent="0.25">
      <c r="A101" s="312"/>
      <c r="B101" s="312"/>
      <c r="C101" s="312"/>
      <c r="D101" s="312"/>
      <c r="E101" s="408" t="s">
        <v>1974</v>
      </c>
      <c r="F101" s="408"/>
      <c r="G101" s="408"/>
      <c r="H101" s="408"/>
      <c r="I101" s="32">
        <f ca="1">I99+I100</f>
        <v>6.1999999999999993</v>
      </c>
      <c r="J101" s="39"/>
      <c r="K101" s="39"/>
    </row>
    <row r="103" spans="1:12" ht="60.75" customHeight="1" x14ac:dyDescent="0.25">
      <c r="A103" s="19" t="s">
        <v>18505</v>
      </c>
      <c r="B103" s="333" t="s">
        <v>259</v>
      </c>
      <c r="C103" s="333"/>
      <c r="D103" s="333"/>
      <c r="E103" s="333"/>
      <c r="F103" s="333"/>
      <c r="G103" s="333"/>
      <c r="H103" s="20" t="s">
        <v>90</v>
      </c>
      <c r="I103" s="21">
        <f ca="1">I132</f>
        <v>47.69</v>
      </c>
      <c r="J103" s="39"/>
      <c r="K103" s="39"/>
    </row>
    <row r="104" spans="1:12" x14ac:dyDescent="0.25">
      <c r="A104" s="318" t="s">
        <v>1957</v>
      </c>
      <c r="B104" s="318"/>
      <c r="C104" s="318"/>
      <c r="D104" s="318"/>
      <c r="E104" s="318"/>
      <c r="F104" s="318"/>
      <c r="G104" s="318"/>
      <c r="H104" s="318"/>
      <c r="I104" s="35">
        <f ca="1">SUM(I106:I108)</f>
        <v>18.29</v>
      </c>
      <c r="J104" s="39"/>
      <c r="K104" s="39"/>
    </row>
    <row r="105" spans="1:12" x14ac:dyDescent="0.25">
      <c r="A105" s="22" t="s">
        <v>1971</v>
      </c>
      <c r="B105" s="22" t="s">
        <v>1969</v>
      </c>
      <c r="C105" s="22" t="s">
        <v>2</v>
      </c>
      <c r="D105" s="22" t="s">
        <v>424</v>
      </c>
      <c r="E105" s="326" t="s">
        <v>1958</v>
      </c>
      <c r="F105" s="334"/>
      <c r="G105" s="327"/>
      <c r="H105" s="23" t="s">
        <v>1959</v>
      </c>
      <c r="I105" s="24" t="s">
        <v>1978</v>
      </c>
      <c r="J105" s="39"/>
      <c r="K105" s="39"/>
    </row>
    <row r="106" spans="1:12" x14ac:dyDescent="0.25">
      <c r="A106" s="25" t="s">
        <v>343</v>
      </c>
      <c r="B106" s="42" t="s">
        <v>1989</v>
      </c>
      <c r="C106" s="26" t="str">
        <f t="shared" ref="C106:C108" ca="1" si="44">IFERROR(VLOOKUP($B106,INDIRECT("'"&amp;$A106&amp;"'!a:d"),2,FALSE),"")</f>
        <v>Servente</v>
      </c>
      <c r="D106" s="27" t="str">
        <f t="shared" ref="D106:D108" ca="1" si="45">IFERROR(VLOOKUP($B106,INDIRECT("'"&amp;$A106&amp;"'!a:d"),3,FALSE),"")</f>
        <v>h</v>
      </c>
      <c r="E106" s="313">
        <f>1/2.74</f>
        <v>0.36496350364963503</v>
      </c>
      <c r="F106" s="335"/>
      <c r="G106" s="314"/>
      <c r="H106" s="44">
        <f t="shared" ref="H106:H108" ca="1" si="46">IFERROR(VLOOKUP($B106,INDIRECT("'"&amp;$A106&amp;"'!a:d"),4,FALSE),0)</f>
        <v>16.732399999999998</v>
      </c>
      <c r="I106" s="29">
        <f ca="1">IFERROR(ROUND(H106*E106*(1+G106),2),"")</f>
        <v>6.11</v>
      </c>
      <c r="J106" s="39"/>
      <c r="K106" s="39"/>
    </row>
    <row r="107" spans="1:12" x14ac:dyDescent="0.25">
      <c r="A107" s="25" t="s">
        <v>343</v>
      </c>
      <c r="B107" s="42" t="s">
        <v>18475</v>
      </c>
      <c r="C107" s="26" t="str">
        <f t="shared" ca="1" si="44"/>
        <v>Soldador</v>
      </c>
      <c r="D107" s="27" t="str">
        <f t="shared" ca="1" si="45"/>
        <v>h</v>
      </c>
      <c r="E107" s="313">
        <f>1/2.74</f>
        <v>0.36496350364963503</v>
      </c>
      <c r="F107" s="335"/>
      <c r="G107" s="314"/>
      <c r="H107" s="44">
        <f t="shared" ca="1" si="46"/>
        <v>33.370100000000001</v>
      </c>
      <c r="I107" s="29">
        <f t="shared" ref="I107:I108" ca="1" si="47">IFERROR(ROUND(H107*E107*(1+G107),2),"")</f>
        <v>12.18</v>
      </c>
      <c r="J107" s="39"/>
      <c r="K107" s="39"/>
    </row>
    <row r="108" spans="1:12" hidden="1" x14ac:dyDescent="0.25">
      <c r="A108" s="30"/>
      <c r="B108" s="30"/>
      <c r="C108" s="26" t="str">
        <f t="shared" ca="1" si="44"/>
        <v/>
      </c>
      <c r="D108" s="27" t="str">
        <f t="shared" ca="1" si="45"/>
        <v/>
      </c>
      <c r="E108" s="315"/>
      <c r="F108" s="413"/>
      <c r="G108" s="316"/>
      <c r="H108" s="44">
        <f t="shared" ca="1" si="46"/>
        <v>0</v>
      </c>
      <c r="I108" s="32">
        <f t="shared" ca="1" si="47"/>
        <v>0</v>
      </c>
      <c r="J108" s="39"/>
      <c r="K108" s="39"/>
    </row>
    <row r="109" spans="1:12" x14ac:dyDescent="0.25">
      <c r="A109" s="318" t="s">
        <v>1976</v>
      </c>
      <c r="B109" s="318"/>
      <c r="C109" s="318"/>
      <c r="D109" s="318"/>
      <c r="E109" s="318"/>
      <c r="F109" s="318"/>
      <c r="G109" s="318"/>
      <c r="H109" s="318"/>
      <c r="I109" s="35">
        <f ca="1">SUM(I111:I113)</f>
        <v>8.89</v>
      </c>
      <c r="J109" s="39"/>
      <c r="K109" s="39"/>
    </row>
    <row r="110" spans="1:12" x14ac:dyDescent="0.25">
      <c r="A110" s="22" t="s">
        <v>1971</v>
      </c>
      <c r="B110" s="22" t="s">
        <v>1969</v>
      </c>
      <c r="C110" s="22" t="s">
        <v>2</v>
      </c>
      <c r="D110" s="22" t="s">
        <v>424</v>
      </c>
      <c r="E110" s="326" t="s">
        <v>1958</v>
      </c>
      <c r="F110" s="327"/>
      <c r="G110" s="33" t="s">
        <v>1968</v>
      </c>
      <c r="H110" s="23" t="s">
        <v>1959</v>
      </c>
      <c r="I110" s="24" t="s">
        <v>1978</v>
      </c>
      <c r="J110" s="39"/>
      <c r="K110" s="39"/>
    </row>
    <row r="111" spans="1:12" x14ac:dyDescent="0.25">
      <c r="A111" s="25" t="s">
        <v>343</v>
      </c>
      <c r="B111" s="25" t="s">
        <v>18474</v>
      </c>
      <c r="C111" s="26" t="str">
        <f t="shared" ref="C111:C113" ca="1" si="48">IFERROR(VLOOKUP($B111,INDIRECT("'"&amp;$A111&amp;"'!a:d"),2,FALSE),"")</f>
        <v>Eletrodo revestido E70XX</v>
      </c>
      <c r="D111" s="27" t="str">
        <f t="shared" ref="D111:D113" ca="1" si="49">IFERROR(VLOOKUP($B111,INDIRECT("'"&amp;$A111&amp;"'!a:d"),3,FALSE),"")</f>
        <v>kg</v>
      </c>
      <c r="E111" s="313">
        <v>0.378</v>
      </c>
      <c r="F111" s="314"/>
      <c r="G111" s="50"/>
      <c r="H111" s="44">
        <f t="shared" ref="H111:H113" ca="1" si="50">IFERROR(VLOOKUP($B111,INDIRECT("'"&amp;$A111&amp;"'!a:d"),4,FALSE),0)</f>
        <v>23.5059</v>
      </c>
      <c r="I111" s="29">
        <f ca="1">IFERROR(ROUND(H111*E111*(1+G111),2),"")</f>
        <v>8.89</v>
      </c>
      <c r="J111" s="39"/>
      <c r="K111" s="39"/>
    </row>
    <row r="112" spans="1:12" hidden="1" x14ac:dyDescent="0.25">
      <c r="A112" s="25"/>
      <c r="B112" s="25"/>
      <c r="C112" s="26" t="str">
        <f t="shared" ca="1" si="48"/>
        <v/>
      </c>
      <c r="D112" s="27" t="str">
        <f t="shared" ca="1" si="49"/>
        <v/>
      </c>
      <c r="E112" s="313"/>
      <c r="F112" s="314"/>
      <c r="G112" s="50"/>
      <c r="H112" s="44">
        <f t="shared" ca="1" si="50"/>
        <v>0</v>
      </c>
      <c r="I112" s="29">
        <f ca="1">IFERROR(ROUND(H112*E112*(1+G112),2),"")</f>
        <v>0</v>
      </c>
      <c r="J112" s="39"/>
      <c r="K112" s="39"/>
    </row>
    <row r="113" spans="1:12" hidden="1" x14ac:dyDescent="0.25">
      <c r="A113" s="30"/>
      <c r="B113" s="30"/>
      <c r="C113" s="26" t="str">
        <f t="shared" ca="1" si="48"/>
        <v/>
      </c>
      <c r="D113" s="27" t="str">
        <f t="shared" ca="1" si="49"/>
        <v/>
      </c>
      <c r="E113" s="315"/>
      <c r="F113" s="316"/>
      <c r="G113" s="51"/>
      <c r="H113" s="44">
        <f t="shared" ca="1" si="50"/>
        <v>0</v>
      </c>
      <c r="I113" s="32">
        <f t="shared" ref="I113" ca="1" si="51">IFERROR(ROUND(H113*E113*(1+G113),2),"")</f>
        <v>0</v>
      </c>
      <c r="J113" s="39"/>
      <c r="K113" s="39"/>
    </row>
    <row r="114" spans="1:12" x14ac:dyDescent="0.25">
      <c r="A114" s="318" t="s">
        <v>1961</v>
      </c>
      <c r="B114" s="318"/>
      <c r="C114" s="318"/>
      <c r="D114" s="318"/>
      <c r="E114" s="318"/>
      <c r="F114" s="318"/>
      <c r="G114" s="318"/>
      <c r="H114" s="318"/>
      <c r="I114" s="35">
        <f ca="1">SUM(I116:I118)</f>
        <v>11.36</v>
      </c>
      <c r="J114" s="39"/>
      <c r="K114" s="39"/>
    </row>
    <row r="115" spans="1:12" x14ac:dyDescent="0.25">
      <c r="A115" s="22" t="s">
        <v>1971</v>
      </c>
      <c r="B115" s="22" t="s">
        <v>1969</v>
      </c>
      <c r="C115" s="22" t="s">
        <v>2</v>
      </c>
      <c r="D115" s="22" t="s">
        <v>424</v>
      </c>
      <c r="E115" s="322" t="s">
        <v>1977</v>
      </c>
      <c r="F115" s="323"/>
      <c r="G115" s="322" t="s">
        <v>237</v>
      </c>
      <c r="H115" s="323" t="s">
        <v>1959</v>
      </c>
      <c r="I115" s="24" t="s">
        <v>1978</v>
      </c>
      <c r="J115" s="39"/>
      <c r="K115" s="39"/>
    </row>
    <row r="116" spans="1:12" x14ac:dyDescent="0.25">
      <c r="A116" s="25" t="s">
        <v>343</v>
      </c>
      <c r="B116" s="42" t="s">
        <v>18472</v>
      </c>
      <c r="C116" s="26" t="str">
        <f t="shared" ref="C116:C118" ca="1" si="52">IFERROR(VLOOKUP($B116,INDIRECT("'"&amp;$A116&amp;"'!a:d"),2,FALSE),"")</f>
        <v>Grupo gerador - 13/14 kVA</v>
      </c>
      <c r="D116" s="27" t="str">
        <f t="shared" ref="D116:D118" ca="1" si="53">IFERROR(VLOOKUP($B116,INDIRECT("'"&amp;$A116&amp;"'!a:d"),3,FALSE),"")</f>
        <v>h</v>
      </c>
      <c r="E116" s="28">
        <v>1</v>
      </c>
      <c r="F116" s="44">
        <f ca="1">IFERROR(VLOOKUP($B116,INDIRECT("'"&amp;$A116&amp;"'!a:H"),4,FALSE),0)</f>
        <v>11.2735</v>
      </c>
      <c r="G116" s="28"/>
      <c r="H116" s="44">
        <f ca="1">IFERROR(VLOOKUP($B116,INDIRECT("'"&amp;$A116&amp;"'!a:H"),5,FALSE),0)</f>
        <v>2.3576999999999999</v>
      </c>
      <c r="I116" s="29">
        <f t="shared" ref="I116:I118" ca="1" si="54">IFERROR(ROUND(E116*F116+G116*H116,2),"")</f>
        <v>11.27</v>
      </c>
      <c r="J116" s="39"/>
      <c r="K116" s="39"/>
    </row>
    <row r="117" spans="1:12" ht="24" x14ac:dyDescent="0.25">
      <c r="A117" s="25" t="s">
        <v>343</v>
      </c>
      <c r="B117" s="42" t="s">
        <v>18473</v>
      </c>
      <c r="C117" s="26" t="str">
        <f t="shared" ca="1" si="52"/>
        <v>Máquina de solda elétrica transformadora 250 A - 9,20 kW</v>
      </c>
      <c r="D117" s="27" t="str">
        <f t="shared" ca="1" si="53"/>
        <v>h</v>
      </c>
      <c r="E117" s="28">
        <v>1</v>
      </c>
      <c r="F117" s="44">
        <f ca="1">IFERROR(VLOOKUP($B117,INDIRECT("'"&amp;$A117&amp;"'!a:H"),4,FALSE),0)</f>
        <v>8.9800000000000005E-2</v>
      </c>
      <c r="G117" s="28"/>
      <c r="H117" s="44">
        <f ca="1">IFERROR(VLOOKUP($B117,INDIRECT("'"&amp;$A117&amp;"'!a:H"),5,FALSE),0)</f>
        <v>4.7800000000000002E-2</v>
      </c>
      <c r="I117" s="29">
        <f t="shared" ca="1" si="54"/>
        <v>0.09</v>
      </c>
      <c r="J117" s="39"/>
      <c r="K117" s="39"/>
    </row>
    <row r="118" spans="1:12" hidden="1" x14ac:dyDescent="0.25">
      <c r="A118" s="30"/>
      <c r="B118" s="30"/>
      <c r="C118" s="26" t="str">
        <f t="shared" ca="1" si="52"/>
        <v/>
      </c>
      <c r="D118" s="27" t="str">
        <f t="shared" ca="1" si="53"/>
        <v/>
      </c>
      <c r="E118" s="31"/>
      <c r="F118" s="44">
        <f ca="1">IFERROR(VLOOKUP($B118,INDIRECT("'"&amp;$A118&amp;"'!a:H"),4,FALSE),0)</f>
        <v>0</v>
      </c>
      <c r="G118" s="28"/>
      <c r="H118" s="44">
        <f ca="1">IFERROR(VLOOKUP($B118,INDIRECT("'"&amp;$A118&amp;"'!a:H"),5,FALSE),0)</f>
        <v>0</v>
      </c>
      <c r="I118" s="29">
        <f t="shared" ca="1" si="54"/>
        <v>0</v>
      </c>
      <c r="J118" s="39"/>
      <c r="K118" s="39"/>
    </row>
    <row r="119" spans="1:12" hidden="1" x14ac:dyDescent="0.25">
      <c r="A119" s="318" t="s">
        <v>1964</v>
      </c>
      <c r="B119" s="318"/>
      <c r="C119" s="318"/>
      <c r="D119" s="318"/>
      <c r="E119" s="318"/>
      <c r="F119" s="318"/>
      <c r="G119" s="318"/>
      <c r="H119" s="318"/>
      <c r="I119" s="35">
        <f ca="1">SUM(I121:I123)</f>
        <v>0</v>
      </c>
      <c r="J119" s="39"/>
      <c r="K119" s="39"/>
    </row>
    <row r="120" spans="1:12" hidden="1" x14ac:dyDescent="0.25">
      <c r="A120" s="22" t="s">
        <v>1971</v>
      </c>
      <c r="B120" s="22" t="s">
        <v>1969</v>
      </c>
      <c r="C120" s="22" t="s">
        <v>2</v>
      </c>
      <c r="D120" s="22" t="s">
        <v>424</v>
      </c>
      <c r="E120" s="326" t="s">
        <v>1958</v>
      </c>
      <c r="F120" s="327"/>
      <c r="G120" s="328" t="s">
        <v>1959</v>
      </c>
      <c r="H120" s="329" t="s">
        <v>1959</v>
      </c>
      <c r="I120" s="24" t="s">
        <v>1978</v>
      </c>
      <c r="J120" s="39"/>
      <c r="K120" s="39"/>
    </row>
    <row r="121" spans="1:12" hidden="1" x14ac:dyDescent="0.25">
      <c r="A121" s="25"/>
      <c r="B121" s="25"/>
      <c r="C121" s="26" t="str">
        <f t="shared" ref="C121:C123" ca="1" si="55">IFERROR(VLOOKUP($B121,INDIRECT("'"&amp;$A121&amp;"'!a:d"),2,FALSE),"")</f>
        <v/>
      </c>
      <c r="D121" s="27" t="str">
        <f t="shared" ref="D121:D123" ca="1" si="56">IFERROR(VLOOKUP($B121,INDIRECT("'"&amp;$A121&amp;"'!a:d"),3,FALSE),"")</f>
        <v/>
      </c>
      <c r="E121" s="411"/>
      <c r="F121" s="412"/>
      <c r="G121" s="330">
        <f ca="1">IFERROR(VLOOKUP($B121,INDIRECT("'"&amp;$A121&amp;"'!a:d"),4,FALSE),0)</f>
        <v>0</v>
      </c>
      <c r="H121" s="331"/>
      <c r="I121" s="29">
        <f ca="1">IFERROR(ROUND(G121*E121,2),"")</f>
        <v>0</v>
      </c>
      <c r="J121" s="39"/>
      <c r="K121" s="39"/>
    </row>
    <row r="122" spans="1:12" hidden="1" x14ac:dyDescent="0.25">
      <c r="A122" s="25"/>
      <c r="B122" s="25"/>
      <c r="C122" s="26" t="str">
        <f t="shared" ca="1" si="55"/>
        <v/>
      </c>
      <c r="D122" s="27" t="str">
        <f t="shared" ca="1" si="56"/>
        <v/>
      </c>
      <c r="E122" s="411"/>
      <c r="F122" s="412"/>
      <c r="G122" s="330">
        <f ca="1">IFERROR(VLOOKUP($B122,INDIRECT("'"&amp;$A122&amp;"'!a:d"),4,FALSE),0)</f>
        <v>0</v>
      </c>
      <c r="H122" s="331"/>
      <c r="I122" s="29">
        <f ca="1">IFERROR(ROUND(G122*E122,2),"")</f>
        <v>0</v>
      </c>
      <c r="J122" s="39"/>
      <c r="K122" s="39"/>
    </row>
    <row r="123" spans="1:12" hidden="1" x14ac:dyDescent="0.25">
      <c r="A123" s="30"/>
      <c r="B123" s="30"/>
      <c r="C123" s="26" t="str">
        <f t="shared" ca="1" si="55"/>
        <v/>
      </c>
      <c r="D123" s="27" t="str">
        <f t="shared" ca="1" si="56"/>
        <v/>
      </c>
      <c r="E123" s="409"/>
      <c r="F123" s="410"/>
      <c r="G123" s="324">
        <f ca="1">IFERROR(VLOOKUP($B123,INDIRECT("'"&amp;$A123&amp;"'!a:d"),4,FALSE),0)</f>
        <v>0</v>
      </c>
      <c r="H123" s="325"/>
      <c r="I123" s="29">
        <f ca="1">IFERROR(ROUND(G123*E123,2),"")</f>
        <v>0</v>
      </c>
      <c r="J123" s="39"/>
      <c r="K123" s="39"/>
    </row>
    <row r="124" spans="1:12" hidden="1" x14ac:dyDescent="0.25">
      <c r="A124" s="318" t="s">
        <v>1962</v>
      </c>
      <c r="B124" s="318"/>
      <c r="C124" s="318"/>
      <c r="D124" s="318"/>
      <c r="E124" s="318"/>
      <c r="F124" s="318"/>
      <c r="G124" s="318"/>
      <c r="H124" s="318"/>
      <c r="I124" s="52">
        <f>SUM(I126:I128)</f>
        <v>0</v>
      </c>
      <c r="J124" s="319" t="s">
        <v>1980</v>
      </c>
      <c r="K124" s="320"/>
      <c r="L124" s="321"/>
    </row>
    <row r="125" spans="1:12" ht="13.5" hidden="1" x14ac:dyDescent="0.25">
      <c r="A125" s="22" t="s">
        <v>1971</v>
      </c>
      <c r="B125" s="22" t="s">
        <v>1969</v>
      </c>
      <c r="C125" s="22" t="s">
        <v>2</v>
      </c>
      <c r="D125" s="22" t="s">
        <v>424</v>
      </c>
      <c r="E125" s="322" t="s">
        <v>361</v>
      </c>
      <c r="F125" s="323"/>
      <c r="G125" s="322" t="s">
        <v>362</v>
      </c>
      <c r="H125" s="323"/>
      <c r="I125" s="24" t="s">
        <v>1978</v>
      </c>
      <c r="J125" s="53" t="s">
        <v>1981</v>
      </c>
      <c r="K125" s="53" t="s">
        <v>1982</v>
      </c>
      <c r="L125" s="53" t="s">
        <v>1979</v>
      </c>
    </row>
    <row r="126" spans="1:12" hidden="1" x14ac:dyDescent="0.25">
      <c r="A126" s="25"/>
      <c r="B126" s="25"/>
      <c r="C126" s="26" t="str">
        <f t="shared" ref="C126:C128" ca="1" si="57">IFERROR(VLOOKUP($B126,INDIRECT("'"&amp;$A126&amp;"'!a:d"),2,FALSE),"")</f>
        <v/>
      </c>
      <c r="D126" s="27" t="str">
        <f t="shared" ref="D126:D128" ca="1" si="58">IFERROR(VLOOKUP($B126,INDIRECT("'"&amp;$A126&amp;"'!a:d"),3,FALSE),"")</f>
        <v/>
      </c>
      <c r="E126" s="313"/>
      <c r="F126" s="314"/>
      <c r="G126" s="313"/>
      <c r="H126" s="314"/>
      <c r="I126" s="29">
        <f>J126*E126+K126*G126+L126</f>
        <v>0</v>
      </c>
      <c r="J126" s="40"/>
      <c r="K126" s="40"/>
      <c r="L126" s="40"/>
    </row>
    <row r="127" spans="1:12" hidden="1" x14ac:dyDescent="0.25">
      <c r="A127" s="25"/>
      <c r="B127" s="25"/>
      <c r="C127" s="26" t="str">
        <f t="shared" ca="1" si="57"/>
        <v/>
      </c>
      <c r="D127" s="27" t="str">
        <f t="shared" ca="1" si="58"/>
        <v/>
      </c>
      <c r="E127" s="313"/>
      <c r="F127" s="314"/>
      <c r="G127" s="313"/>
      <c r="H127" s="314"/>
      <c r="I127" s="29">
        <f>J127*E127+K127*G127+L127</f>
        <v>0</v>
      </c>
      <c r="J127" s="40"/>
      <c r="K127" s="40"/>
      <c r="L127" s="40"/>
    </row>
    <row r="128" spans="1:12" hidden="1" x14ac:dyDescent="0.25">
      <c r="A128" s="30"/>
      <c r="B128" s="30"/>
      <c r="C128" s="26" t="str">
        <f t="shared" ca="1" si="57"/>
        <v/>
      </c>
      <c r="D128" s="27" t="str">
        <f t="shared" ca="1" si="58"/>
        <v/>
      </c>
      <c r="E128" s="315"/>
      <c r="F128" s="316"/>
      <c r="G128" s="315"/>
      <c r="H128" s="316"/>
      <c r="I128" s="29">
        <f>J128*E128+K128*G128+L128</f>
        <v>0</v>
      </c>
      <c r="J128" s="41"/>
      <c r="K128" s="41"/>
      <c r="L128" s="41"/>
    </row>
    <row r="129" spans="1:11" x14ac:dyDescent="0.25">
      <c r="A129" s="317" t="s">
        <v>1975</v>
      </c>
      <c r="B129" s="317"/>
      <c r="C129" s="317"/>
      <c r="D129" s="317"/>
      <c r="E129" s="318" t="s">
        <v>1970</v>
      </c>
      <c r="F129" s="318"/>
      <c r="G129" s="318"/>
      <c r="H129" s="318"/>
      <c r="I129" s="318"/>
      <c r="J129" s="39"/>
      <c r="K129" s="39"/>
    </row>
    <row r="130" spans="1:11" ht="12" customHeight="1" x14ac:dyDescent="0.25">
      <c r="A130" s="312"/>
      <c r="B130" s="312"/>
      <c r="C130" s="312"/>
      <c r="D130" s="312"/>
      <c r="E130" s="311" t="s">
        <v>1972</v>
      </c>
      <c r="F130" s="311"/>
      <c r="G130" s="311"/>
      <c r="H130" s="311"/>
      <c r="I130" s="34">
        <f ca="1">ROUND(SUM(I104,I109,I114,I119,I124),2)</f>
        <v>38.54</v>
      </c>
      <c r="J130" s="39"/>
      <c r="K130" s="39"/>
    </row>
    <row r="131" spans="1:11" x14ac:dyDescent="0.25">
      <c r="A131" s="312"/>
      <c r="B131" s="312"/>
      <c r="C131" s="312"/>
      <c r="D131" s="312"/>
      <c r="E131" s="407" t="s">
        <v>1973</v>
      </c>
      <c r="F131" s="407"/>
      <c r="G131" s="407"/>
      <c r="H131" s="37">
        <v>0.23749999999999999</v>
      </c>
      <c r="I131" s="29">
        <f ca="1">ROUND(I130*H131,2)</f>
        <v>9.15</v>
      </c>
      <c r="J131" s="39"/>
      <c r="K131" s="39"/>
    </row>
    <row r="132" spans="1:11" ht="12" customHeight="1" x14ac:dyDescent="0.25">
      <c r="A132" s="312"/>
      <c r="B132" s="312"/>
      <c r="C132" s="312"/>
      <c r="D132" s="312"/>
      <c r="E132" s="408" t="s">
        <v>1974</v>
      </c>
      <c r="F132" s="408"/>
      <c r="G132" s="408"/>
      <c r="H132" s="408"/>
      <c r="I132" s="32">
        <f ca="1">I130+I131</f>
        <v>47.69</v>
      </c>
      <c r="J132" s="39"/>
      <c r="K132" s="39"/>
    </row>
    <row r="134" spans="1:11" ht="60.75" customHeight="1" x14ac:dyDescent="0.25">
      <c r="A134" s="19" t="s">
        <v>18506</v>
      </c>
      <c r="B134" s="333" t="s">
        <v>70</v>
      </c>
      <c r="C134" s="333"/>
      <c r="D134" s="333"/>
      <c r="E134" s="333"/>
      <c r="F134" s="333"/>
      <c r="G134" s="333"/>
      <c r="H134" s="20" t="s">
        <v>247</v>
      </c>
      <c r="I134" s="21">
        <f ca="1">I163</f>
        <v>32.71</v>
      </c>
      <c r="J134" s="39"/>
      <c r="K134" s="39"/>
    </row>
    <row r="135" spans="1:11" x14ac:dyDescent="0.25">
      <c r="A135" s="318" t="s">
        <v>1957</v>
      </c>
      <c r="B135" s="318"/>
      <c r="C135" s="318"/>
      <c r="D135" s="318"/>
      <c r="E135" s="318"/>
      <c r="F135" s="318"/>
      <c r="G135" s="318"/>
      <c r="H135" s="318"/>
      <c r="I135" s="35">
        <f ca="1">SUM(I137:I139)</f>
        <v>10.52</v>
      </c>
      <c r="J135" s="39"/>
      <c r="K135" s="39"/>
    </row>
    <row r="136" spans="1:11" x14ac:dyDescent="0.25">
      <c r="A136" s="22" t="s">
        <v>1971</v>
      </c>
      <c r="B136" s="22" t="s">
        <v>1969</v>
      </c>
      <c r="C136" s="22" t="s">
        <v>2</v>
      </c>
      <c r="D136" s="22" t="s">
        <v>424</v>
      </c>
      <c r="E136" s="326" t="s">
        <v>1958</v>
      </c>
      <c r="F136" s="334"/>
      <c r="G136" s="327"/>
      <c r="H136" s="23" t="s">
        <v>1959</v>
      </c>
      <c r="I136" s="24" t="s">
        <v>1978</v>
      </c>
      <c r="J136" s="39"/>
      <c r="K136" s="39"/>
    </row>
    <row r="137" spans="1:11" ht="24" x14ac:dyDescent="0.25">
      <c r="A137" s="25" t="s">
        <v>355</v>
      </c>
      <c r="B137" s="42">
        <v>10101</v>
      </c>
      <c r="C137" s="26" t="str">
        <f t="shared" ref="C137:C139" ca="1" si="59">IFERROR(VLOOKUP($B137,INDIRECT("'"&amp;$A137&amp;"'!a:d"),2,FALSE),"")</f>
        <v>AJUDANTE (AJUDANTE PRATICO - SINDUSCON)</v>
      </c>
      <c r="D137" s="27" t="str">
        <f t="shared" ref="D137:D139" ca="1" si="60">IFERROR(VLOOKUP($B137,INDIRECT("'"&amp;$A137&amp;"'!a:d"),3,FALSE),"")</f>
        <v>H</v>
      </c>
      <c r="E137" s="313">
        <v>0.3</v>
      </c>
      <c r="F137" s="335"/>
      <c r="G137" s="314"/>
      <c r="H137" s="44">
        <f t="shared" ref="H137:H139" ca="1" si="61">IFERROR(VLOOKUP($B137,INDIRECT("'"&amp;$A137&amp;"'!a:d"),4,FALSE),0)</f>
        <v>16.130828999999999</v>
      </c>
      <c r="I137" s="29">
        <f ca="1">IFERROR(ROUND(H137*E137*(1+G137),2),"")</f>
        <v>4.84</v>
      </c>
      <c r="J137" s="39"/>
      <c r="K137" s="39"/>
    </row>
    <row r="138" spans="1:11" x14ac:dyDescent="0.25">
      <c r="A138" s="25" t="s">
        <v>46</v>
      </c>
      <c r="B138" s="42">
        <v>6160</v>
      </c>
      <c r="C138" s="26" t="str">
        <f t="shared" ca="1" si="59"/>
        <v>SOLDADOR</v>
      </c>
      <c r="D138" s="27" t="str">
        <f t="shared" ca="1" si="60"/>
        <v xml:space="preserve">H     </v>
      </c>
      <c r="E138" s="313">
        <v>0.3</v>
      </c>
      <c r="F138" s="335"/>
      <c r="G138" s="314"/>
      <c r="H138" s="44">
        <f t="shared" ca="1" si="61"/>
        <v>18.93</v>
      </c>
      <c r="I138" s="29">
        <f t="shared" ref="I138:I139" ca="1" si="62">IFERROR(ROUND(H138*E138*(1+G138),2),"")</f>
        <v>5.68</v>
      </c>
      <c r="J138" s="39"/>
      <c r="K138" s="39"/>
    </row>
    <row r="139" spans="1:11" hidden="1" x14ac:dyDescent="0.25">
      <c r="A139" s="30"/>
      <c r="B139" s="30"/>
      <c r="C139" s="26" t="str">
        <f t="shared" ca="1" si="59"/>
        <v/>
      </c>
      <c r="D139" s="27" t="str">
        <f t="shared" ca="1" si="60"/>
        <v/>
      </c>
      <c r="E139" s="315"/>
      <c r="F139" s="413"/>
      <c r="G139" s="316"/>
      <c r="H139" s="44">
        <f t="shared" ca="1" si="61"/>
        <v>0</v>
      </c>
      <c r="I139" s="32">
        <f t="shared" ca="1" si="62"/>
        <v>0</v>
      </c>
      <c r="J139" s="39"/>
      <c r="K139" s="39"/>
    </row>
    <row r="140" spans="1:11" x14ac:dyDescent="0.25">
      <c r="A140" s="318" t="s">
        <v>1976</v>
      </c>
      <c r="B140" s="318"/>
      <c r="C140" s="318"/>
      <c r="D140" s="318"/>
      <c r="E140" s="318"/>
      <c r="F140" s="318"/>
      <c r="G140" s="318"/>
      <c r="H140" s="318"/>
      <c r="I140" s="35">
        <f ca="1">SUM(I142:I144)</f>
        <v>14.64</v>
      </c>
      <c r="J140" s="39"/>
      <c r="K140" s="39"/>
    </row>
    <row r="141" spans="1:11" x14ac:dyDescent="0.25">
      <c r="A141" s="22" t="s">
        <v>1971</v>
      </c>
      <c r="B141" s="22" t="s">
        <v>1969</v>
      </c>
      <c r="C141" s="22" t="s">
        <v>2</v>
      </c>
      <c r="D141" s="22" t="s">
        <v>424</v>
      </c>
      <c r="E141" s="326" t="s">
        <v>1958</v>
      </c>
      <c r="F141" s="327"/>
      <c r="G141" s="33" t="s">
        <v>1968</v>
      </c>
      <c r="H141" s="23" t="s">
        <v>1959</v>
      </c>
      <c r="I141" s="24" t="s">
        <v>1978</v>
      </c>
      <c r="J141" s="39"/>
      <c r="K141" s="39"/>
    </row>
    <row r="142" spans="1:11" ht="24" x14ac:dyDescent="0.25">
      <c r="A142" s="25" t="s">
        <v>46</v>
      </c>
      <c r="B142" s="25">
        <v>546</v>
      </c>
      <c r="C142" s="26" t="str">
        <f t="shared" ref="C142:C144" ca="1" si="63">IFERROR(VLOOKUP($B142,INDIRECT("'"&amp;$A142&amp;"'!a:d"),2,FALSE),"")</f>
        <v>BARRA DE FERRO CHATA, RETANGULAR (QUALQUER BITOLA)</v>
      </c>
      <c r="D142" s="27" t="str">
        <f t="shared" ref="D142:D144" ca="1" si="64">IFERROR(VLOOKUP($B142,INDIRECT("'"&amp;$A142&amp;"'!a:d"),3,FALSE),"")</f>
        <v xml:space="preserve">KG    </v>
      </c>
      <c r="E142" s="313">
        <v>1</v>
      </c>
      <c r="F142" s="314"/>
      <c r="G142" s="50"/>
      <c r="H142" s="44">
        <f t="shared" ref="H142:H144" ca="1" si="65">IFERROR(VLOOKUP($B142,INDIRECT("'"&amp;$A142&amp;"'!a:d"),4,FALSE),0)</f>
        <v>14.49</v>
      </c>
      <c r="I142" s="29">
        <f ca="1">IFERROR(ROUND(H142*E142*(1+G142),2),"")</f>
        <v>14.49</v>
      </c>
      <c r="J142" s="39"/>
      <c r="K142" s="39"/>
    </row>
    <row r="143" spans="1:11" ht="24" x14ac:dyDescent="0.25">
      <c r="A143" s="25" t="s">
        <v>46</v>
      </c>
      <c r="B143" s="25">
        <v>10997</v>
      </c>
      <c r="C143" s="26" t="str">
        <f t="shared" ca="1" si="63"/>
        <v>ELETRODO REVESTIDO AWS - E7018, DIAMETRO IGUAL A 4,00 MM</v>
      </c>
      <c r="D143" s="27" t="str">
        <f t="shared" ca="1" si="64"/>
        <v xml:space="preserve">KG    </v>
      </c>
      <c r="E143" s="313">
        <v>5.0000000000000001E-3</v>
      </c>
      <c r="F143" s="314"/>
      <c r="G143" s="50"/>
      <c r="H143" s="44">
        <f t="shared" ca="1" si="65"/>
        <v>29.25</v>
      </c>
      <c r="I143" s="29">
        <f ca="1">IFERROR(ROUND(H143*E143*(1+G143),2),"")</f>
        <v>0.15</v>
      </c>
      <c r="J143" s="39"/>
      <c r="K143" s="39"/>
    </row>
    <row r="144" spans="1:11" hidden="1" x14ac:dyDescent="0.25">
      <c r="A144" s="30"/>
      <c r="B144" s="30"/>
      <c r="C144" s="26" t="str">
        <f t="shared" ca="1" si="63"/>
        <v/>
      </c>
      <c r="D144" s="27" t="str">
        <f t="shared" ca="1" si="64"/>
        <v/>
      </c>
      <c r="E144" s="315"/>
      <c r="F144" s="316"/>
      <c r="G144" s="51"/>
      <c r="H144" s="44">
        <f t="shared" ca="1" si="65"/>
        <v>0</v>
      </c>
      <c r="I144" s="32">
        <f t="shared" ref="I144" ca="1" si="66">IFERROR(ROUND(H144*E144*(1+G144),2),"")</f>
        <v>0</v>
      </c>
      <c r="J144" s="39"/>
      <c r="K144" s="39"/>
    </row>
    <row r="145" spans="1:12" hidden="1" x14ac:dyDescent="0.25">
      <c r="A145" s="318" t="s">
        <v>1961</v>
      </c>
      <c r="B145" s="318"/>
      <c r="C145" s="318"/>
      <c r="D145" s="318"/>
      <c r="E145" s="318"/>
      <c r="F145" s="318"/>
      <c r="G145" s="318"/>
      <c r="H145" s="318"/>
      <c r="I145" s="35">
        <f ca="1">SUM(I147:I149)</f>
        <v>0</v>
      </c>
      <c r="J145" s="39"/>
      <c r="K145" s="39"/>
    </row>
    <row r="146" spans="1:12" hidden="1" x14ac:dyDescent="0.25">
      <c r="A146" s="22" t="s">
        <v>1971</v>
      </c>
      <c r="B146" s="22" t="s">
        <v>1969</v>
      </c>
      <c r="C146" s="22" t="s">
        <v>2</v>
      </c>
      <c r="D146" s="22" t="s">
        <v>424</v>
      </c>
      <c r="E146" s="322" t="s">
        <v>1977</v>
      </c>
      <c r="F146" s="323"/>
      <c r="G146" s="322" t="s">
        <v>237</v>
      </c>
      <c r="H146" s="323" t="s">
        <v>1959</v>
      </c>
      <c r="I146" s="24" t="s">
        <v>1978</v>
      </c>
      <c r="J146" s="39"/>
      <c r="K146" s="39"/>
    </row>
    <row r="147" spans="1:12" hidden="1" x14ac:dyDescent="0.25">
      <c r="A147" s="25"/>
      <c r="B147" s="42"/>
      <c r="C147" s="26" t="str">
        <f t="shared" ref="C147:C149" ca="1" si="67">IFERROR(VLOOKUP($B147,INDIRECT("'"&amp;$A147&amp;"'!a:d"),2,FALSE),"")</f>
        <v/>
      </c>
      <c r="D147" s="27" t="str">
        <f t="shared" ref="D147:D149" ca="1" si="68">IFERROR(VLOOKUP($B147,INDIRECT("'"&amp;$A147&amp;"'!a:d"),3,FALSE),"")</f>
        <v/>
      </c>
      <c r="E147" s="28"/>
      <c r="F147" s="44">
        <f ca="1">IFERROR(VLOOKUP($B147,INDIRECT("'"&amp;$A147&amp;"'!a:H"),4,FALSE),0)</f>
        <v>0</v>
      </c>
      <c r="G147" s="28"/>
      <c r="H147" s="44">
        <f ca="1">IFERROR(VLOOKUP($B147,INDIRECT("'"&amp;$A147&amp;"'!a:H"),5,FALSE),0)</f>
        <v>0</v>
      </c>
      <c r="I147" s="29">
        <f t="shared" ref="I147:I149" ca="1" si="69">IFERROR(ROUND(E147*F147+G147*H147,2),"")</f>
        <v>0</v>
      </c>
      <c r="J147" s="39"/>
      <c r="K147" s="39"/>
    </row>
    <row r="148" spans="1:12" hidden="1" x14ac:dyDescent="0.25">
      <c r="A148" s="25"/>
      <c r="B148" s="42"/>
      <c r="C148" s="26" t="str">
        <f t="shared" ca="1" si="67"/>
        <v/>
      </c>
      <c r="D148" s="27" t="str">
        <f t="shared" ca="1" si="68"/>
        <v/>
      </c>
      <c r="E148" s="28"/>
      <c r="F148" s="44">
        <f ca="1">IFERROR(VLOOKUP($B148,INDIRECT("'"&amp;$A148&amp;"'!a:H"),4,FALSE),0)</f>
        <v>0</v>
      </c>
      <c r="G148" s="28"/>
      <c r="H148" s="44">
        <f ca="1">IFERROR(VLOOKUP($B148,INDIRECT("'"&amp;$A148&amp;"'!a:H"),5,FALSE),0)</f>
        <v>0</v>
      </c>
      <c r="I148" s="29">
        <f t="shared" ca="1" si="69"/>
        <v>0</v>
      </c>
      <c r="J148" s="39"/>
      <c r="K148" s="39"/>
    </row>
    <row r="149" spans="1:12" hidden="1" x14ac:dyDescent="0.25">
      <c r="A149" s="30"/>
      <c r="B149" s="30"/>
      <c r="C149" s="26" t="str">
        <f t="shared" ca="1" si="67"/>
        <v/>
      </c>
      <c r="D149" s="27" t="str">
        <f t="shared" ca="1" si="68"/>
        <v/>
      </c>
      <c r="E149" s="31"/>
      <c r="F149" s="44">
        <f ca="1">IFERROR(VLOOKUP($B149,INDIRECT("'"&amp;$A149&amp;"'!a:H"),4,FALSE),0)</f>
        <v>0</v>
      </c>
      <c r="G149" s="31"/>
      <c r="H149" s="44">
        <f ca="1">IFERROR(VLOOKUP($B149,INDIRECT("'"&amp;$A149&amp;"'!a:H"),5,FALSE),0)</f>
        <v>0</v>
      </c>
      <c r="I149" s="29">
        <f t="shared" ca="1" si="69"/>
        <v>0</v>
      </c>
      <c r="J149" s="39"/>
      <c r="K149" s="39"/>
    </row>
    <row r="150" spans="1:12" x14ac:dyDescent="0.25">
      <c r="A150" s="318" t="s">
        <v>1964</v>
      </c>
      <c r="B150" s="318"/>
      <c r="C150" s="318"/>
      <c r="D150" s="318"/>
      <c r="E150" s="318"/>
      <c r="F150" s="318"/>
      <c r="G150" s="318"/>
      <c r="H150" s="318"/>
      <c r="I150" s="35">
        <f ca="1">SUM(I152:I154)</f>
        <v>1.27</v>
      </c>
      <c r="J150" s="39"/>
      <c r="K150" s="39"/>
    </row>
    <row r="151" spans="1:12" x14ac:dyDescent="0.25">
      <c r="A151" s="22" t="s">
        <v>1971</v>
      </c>
      <c r="B151" s="22" t="s">
        <v>1969</v>
      </c>
      <c r="C151" s="22" t="s">
        <v>2</v>
      </c>
      <c r="D151" s="22" t="s">
        <v>424</v>
      </c>
      <c r="E151" s="326" t="s">
        <v>1958</v>
      </c>
      <c r="F151" s="327"/>
      <c r="G151" s="328" t="s">
        <v>1959</v>
      </c>
      <c r="H151" s="329" t="s">
        <v>1959</v>
      </c>
      <c r="I151" s="24" t="s">
        <v>1978</v>
      </c>
      <c r="J151" s="39"/>
      <c r="K151" s="39"/>
    </row>
    <row r="152" spans="1:12" ht="36" x14ac:dyDescent="0.25">
      <c r="A152" s="25" t="s">
        <v>355</v>
      </c>
      <c r="B152" s="25">
        <v>190418</v>
      </c>
      <c r="C152" s="26" t="str">
        <f t="shared" ref="C152:C154" ca="1" si="70">IFERROR(VLOOKUP($B152,INDIRECT("'"&amp;$A152&amp;"'!a:d"),2,FALSE),"")</f>
        <v>Pintura de superfície metálica com uma demão de primer Epoxi e duas demãos de tinta à base de Epoxi</v>
      </c>
      <c r="D152" s="27" t="str">
        <f t="shared" ref="D152:D154" ca="1" si="71">IFERROR(VLOOKUP($B152,INDIRECT("'"&amp;$A152&amp;"'!a:d"),3,FALSE),"")</f>
        <v>m2</v>
      </c>
      <c r="E152" s="411">
        <v>0.04</v>
      </c>
      <c r="F152" s="412"/>
      <c r="G152" s="330">
        <f ca="1">IFERROR(VLOOKUP($B152,INDIRECT("'"&amp;$A152&amp;"'!a:d"),4,FALSE),0)</f>
        <v>31.83</v>
      </c>
      <c r="H152" s="331"/>
      <c r="I152" s="29">
        <f ca="1">IFERROR(ROUND(G152*E152,2),"")</f>
        <v>1.27</v>
      </c>
      <c r="J152" s="39"/>
      <c r="K152" s="39"/>
    </row>
    <row r="153" spans="1:12" hidden="1" x14ac:dyDescent="0.25">
      <c r="A153" s="25"/>
      <c r="B153" s="25"/>
      <c r="C153" s="26" t="str">
        <f t="shared" ca="1" si="70"/>
        <v/>
      </c>
      <c r="D153" s="27" t="str">
        <f t="shared" ca="1" si="71"/>
        <v/>
      </c>
      <c r="E153" s="411"/>
      <c r="F153" s="412"/>
      <c r="G153" s="330">
        <f ca="1">IFERROR(VLOOKUP($B153,INDIRECT("'"&amp;$A153&amp;"'!a:d"),4,FALSE),0)</f>
        <v>0</v>
      </c>
      <c r="H153" s="331"/>
      <c r="I153" s="29">
        <f ca="1">IFERROR(ROUND(G153*E153,2),"")</f>
        <v>0</v>
      </c>
      <c r="J153" s="39"/>
      <c r="K153" s="39"/>
    </row>
    <row r="154" spans="1:12" hidden="1" x14ac:dyDescent="0.25">
      <c r="A154" s="30"/>
      <c r="B154" s="30"/>
      <c r="C154" s="26" t="str">
        <f t="shared" ca="1" si="70"/>
        <v/>
      </c>
      <c r="D154" s="27" t="str">
        <f t="shared" ca="1" si="71"/>
        <v/>
      </c>
      <c r="E154" s="409"/>
      <c r="F154" s="410"/>
      <c r="G154" s="324">
        <f ca="1">IFERROR(VLOOKUP($B154,INDIRECT("'"&amp;$A154&amp;"'!a:d"),4,FALSE),0)</f>
        <v>0</v>
      </c>
      <c r="H154" s="325"/>
      <c r="I154" s="29">
        <f ca="1">IFERROR(ROUND(G154*E154,2),"")</f>
        <v>0</v>
      </c>
      <c r="J154" s="39"/>
      <c r="K154" s="39"/>
    </row>
    <row r="155" spans="1:12" hidden="1" x14ac:dyDescent="0.25">
      <c r="A155" s="318" t="s">
        <v>1962</v>
      </c>
      <c r="B155" s="318"/>
      <c r="C155" s="318"/>
      <c r="D155" s="318"/>
      <c r="E155" s="318"/>
      <c r="F155" s="318"/>
      <c r="G155" s="318"/>
      <c r="H155" s="318"/>
      <c r="I155" s="52">
        <f>SUM(I157:I159)</f>
        <v>0</v>
      </c>
      <c r="J155" s="319" t="s">
        <v>1980</v>
      </c>
      <c r="K155" s="320"/>
      <c r="L155" s="321"/>
    </row>
    <row r="156" spans="1:12" ht="13.5" hidden="1" x14ac:dyDescent="0.25">
      <c r="A156" s="22" t="s">
        <v>1971</v>
      </c>
      <c r="B156" s="22" t="s">
        <v>1969</v>
      </c>
      <c r="C156" s="22" t="s">
        <v>2</v>
      </c>
      <c r="D156" s="22" t="s">
        <v>424</v>
      </c>
      <c r="E156" s="322" t="s">
        <v>361</v>
      </c>
      <c r="F156" s="323"/>
      <c r="G156" s="322" t="s">
        <v>362</v>
      </c>
      <c r="H156" s="323"/>
      <c r="I156" s="24" t="s">
        <v>1978</v>
      </c>
      <c r="J156" s="53" t="s">
        <v>1981</v>
      </c>
      <c r="K156" s="53" t="s">
        <v>1982</v>
      </c>
      <c r="L156" s="53" t="s">
        <v>1979</v>
      </c>
    </row>
    <row r="157" spans="1:12" hidden="1" x14ac:dyDescent="0.25">
      <c r="A157" s="25"/>
      <c r="B157" s="25"/>
      <c r="C157" s="26" t="str">
        <f t="shared" ref="C157:C159" ca="1" si="72">IFERROR(VLOOKUP($B157,INDIRECT("'"&amp;$A157&amp;"'!a:d"),2,FALSE),"")</f>
        <v/>
      </c>
      <c r="D157" s="27" t="str">
        <f t="shared" ref="D157:D159" ca="1" si="73">IFERROR(VLOOKUP($B157,INDIRECT("'"&amp;$A157&amp;"'!a:d"),3,FALSE),"")</f>
        <v/>
      </c>
      <c r="E157" s="313"/>
      <c r="F157" s="314"/>
      <c r="G157" s="313"/>
      <c r="H157" s="314"/>
      <c r="I157" s="29">
        <f>J157*E157+K157*G157+L157</f>
        <v>0</v>
      </c>
      <c r="J157" s="40"/>
      <c r="K157" s="40"/>
      <c r="L157" s="40"/>
    </row>
    <row r="158" spans="1:12" hidden="1" x14ac:dyDescent="0.25">
      <c r="A158" s="25"/>
      <c r="B158" s="25"/>
      <c r="C158" s="26" t="str">
        <f t="shared" ca="1" si="72"/>
        <v/>
      </c>
      <c r="D158" s="27" t="str">
        <f t="shared" ca="1" si="73"/>
        <v/>
      </c>
      <c r="E158" s="313"/>
      <c r="F158" s="314"/>
      <c r="G158" s="313"/>
      <c r="H158" s="314"/>
      <c r="I158" s="29">
        <f>J158*E158+K158*G158+L158</f>
        <v>0</v>
      </c>
      <c r="J158" s="40"/>
      <c r="K158" s="40"/>
      <c r="L158" s="40"/>
    </row>
    <row r="159" spans="1:12" hidden="1" x14ac:dyDescent="0.25">
      <c r="A159" s="30"/>
      <c r="B159" s="30"/>
      <c r="C159" s="26" t="str">
        <f t="shared" ca="1" si="72"/>
        <v/>
      </c>
      <c r="D159" s="27" t="str">
        <f t="shared" ca="1" si="73"/>
        <v/>
      </c>
      <c r="E159" s="315"/>
      <c r="F159" s="316"/>
      <c r="G159" s="315"/>
      <c r="H159" s="316"/>
      <c r="I159" s="29">
        <f>J159*E159+K159*G159+L159</f>
        <v>0</v>
      </c>
      <c r="J159" s="41"/>
      <c r="K159" s="41"/>
      <c r="L159" s="41"/>
    </row>
    <row r="160" spans="1:12" x14ac:dyDescent="0.25">
      <c r="A160" s="317" t="s">
        <v>1975</v>
      </c>
      <c r="B160" s="317"/>
      <c r="C160" s="317"/>
      <c r="D160" s="317"/>
      <c r="E160" s="318" t="s">
        <v>1970</v>
      </c>
      <c r="F160" s="318"/>
      <c r="G160" s="318"/>
      <c r="H160" s="318"/>
      <c r="I160" s="318"/>
      <c r="J160" s="39"/>
      <c r="K160" s="39"/>
    </row>
    <row r="161" spans="1:11" ht="12" customHeight="1" x14ac:dyDescent="0.25">
      <c r="A161" s="312"/>
      <c r="B161" s="312"/>
      <c r="C161" s="312"/>
      <c r="D161" s="312"/>
      <c r="E161" s="311" t="s">
        <v>1972</v>
      </c>
      <c r="F161" s="311"/>
      <c r="G161" s="311"/>
      <c r="H161" s="311"/>
      <c r="I161" s="34">
        <f ca="1">ROUND(SUM(I135,I140,I145,I150,I155),2)</f>
        <v>26.43</v>
      </c>
      <c r="J161" s="39"/>
      <c r="K161" s="39"/>
    </row>
    <row r="162" spans="1:11" x14ac:dyDescent="0.25">
      <c r="A162" s="312"/>
      <c r="B162" s="312"/>
      <c r="C162" s="312"/>
      <c r="D162" s="312"/>
      <c r="E162" s="407" t="s">
        <v>1973</v>
      </c>
      <c r="F162" s="407"/>
      <c r="G162" s="407"/>
      <c r="H162" s="37">
        <v>0.23749999999999999</v>
      </c>
      <c r="I162" s="29">
        <f ca="1">ROUND(I161*H162,2)</f>
        <v>6.28</v>
      </c>
      <c r="J162" s="39"/>
      <c r="K162" s="39"/>
    </row>
    <row r="163" spans="1:11" ht="12" customHeight="1" x14ac:dyDescent="0.25">
      <c r="A163" s="312"/>
      <c r="B163" s="312"/>
      <c r="C163" s="312"/>
      <c r="D163" s="312"/>
      <c r="E163" s="408" t="s">
        <v>1974</v>
      </c>
      <c r="F163" s="408"/>
      <c r="G163" s="408"/>
      <c r="H163" s="408"/>
      <c r="I163" s="32">
        <f ca="1">I161+I162</f>
        <v>32.71</v>
      </c>
      <c r="J163" s="39"/>
      <c r="K163" s="39"/>
    </row>
    <row r="165" spans="1:11" ht="60.75" customHeight="1" x14ac:dyDescent="0.25">
      <c r="A165" s="19" t="s">
        <v>18507</v>
      </c>
      <c r="B165" s="333" t="s">
        <v>102</v>
      </c>
      <c r="C165" s="333"/>
      <c r="D165" s="333"/>
      <c r="E165" s="333"/>
      <c r="F165" s="333"/>
      <c r="G165" s="333"/>
      <c r="H165" s="20" t="s">
        <v>90</v>
      </c>
      <c r="I165" s="21">
        <f ca="1">I194</f>
        <v>1766.83</v>
      </c>
      <c r="J165" s="39"/>
      <c r="K165" s="39"/>
    </row>
    <row r="166" spans="1:11" x14ac:dyDescent="0.25">
      <c r="A166" s="318" t="s">
        <v>1957</v>
      </c>
      <c r="B166" s="318"/>
      <c r="C166" s="318"/>
      <c r="D166" s="318"/>
      <c r="E166" s="318"/>
      <c r="F166" s="318"/>
      <c r="G166" s="318"/>
      <c r="H166" s="318"/>
      <c r="I166" s="35">
        <f ca="1">SUM(I168:I170)</f>
        <v>448.64</v>
      </c>
      <c r="J166" s="39"/>
      <c r="K166" s="39"/>
    </row>
    <row r="167" spans="1:11" x14ac:dyDescent="0.25">
      <c r="A167" s="22" t="s">
        <v>1971</v>
      </c>
      <c r="B167" s="22" t="s">
        <v>1969</v>
      </c>
      <c r="C167" s="22" t="s">
        <v>2</v>
      </c>
      <c r="D167" s="22" t="s">
        <v>424</v>
      </c>
      <c r="E167" s="326" t="s">
        <v>1958</v>
      </c>
      <c r="F167" s="334"/>
      <c r="G167" s="327"/>
      <c r="H167" s="23" t="s">
        <v>1959</v>
      </c>
      <c r="I167" s="24" t="s">
        <v>1978</v>
      </c>
      <c r="J167" s="39"/>
      <c r="K167" s="39"/>
    </row>
    <row r="168" spans="1:11" x14ac:dyDescent="0.25">
      <c r="A168" s="25" t="s">
        <v>343</v>
      </c>
      <c r="B168" s="42" t="s">
        <v>18491</v>
      </c>
      <c r="C168" s="26" t="str">
        <f t="shared" ref="C168:C170" ca="1" si="74">IFERROR(VLOOKUP($B168,INDIRECT("'"&amp;$A168&amp;"'!a:d"),2,FALSE),"")</f>
        <v>Ajudante especializado</v>
      </c>
      <c r="D168" s="27" t="str">
        <f t="shared" ref="D168:D170" ca="1" si="75">IFERROR(VLOOKUP($B168,INDIRECT("'"&amp;$A168&amp;"'!a:d"),3,FALSE),"")</f>
        <v>h</v>
      </c>
      <c r="E168" s="313">
        <v>8</v>
      </c>
      <c r="F168" s="335"/>
      <c r="G168" s="314"/>
      <c r="H168" s="44">
        <f t="shared" ref="H168:H170" ca="1" si="76">IFERROR(VLOOKUP($B168,INDIRECT("'"&amp;$A168&amp;"'!a:d"),4,FALSE),0)</f>
        <v>22.7103</v>
      </c>
      <c r="I168" s="29">
        <f ca="1">IFERROR(ROUND(H168*E168*(1+G168),2),"")</f>
        <v>181.68</v>
      </c>
      <c r="J168" s="39"/>
      <c r="K168" s="39"/>
    </row>
    <row r="169" spans="1:11" x14ac:dyDescent="0.25">
      <c r="A169" s="25" t="s">
        <v>343</v>
      </c>
      <c r="B169" s="42" t="s">
        <v>18475</v>
      </c>
      <c r="C169" s="26" t="str">
        <f t="shared" ca="1" si="74"/>
        <v>Soldador</v>
      </c>
      <c r="D169" s="27" t="str">
        <f t="shared" ca="1" si="75"/>
        <v>h</v>
      </c>
      <c r="E169" s="313">
        <v>8</v>
      </c>
      <c r="F169" s="335"/>
      <c r="G169" s="314"/>
      <c r="H169" s="44">
        <f t="shared" ca="1" si="76"/>
        <v>33.370100000000001</v>
      </c>
      <c r="I169" s="29">
        <f t="shared" ref="I169:I170" ca="1" si="77">IFERROR(ROUND(H169*E169*(1+G169),2),"")</f>
        <v>266.95999999999998</v>
      </c>
      <c r="J169" s="39"/>
      <c r="K169" s="39"/>
    </row>
    <row r="170" spans="1:11" hidden="1" x14ac:dyDescent="0.25">
      <c r="A170" s="30"/>
      <c r="B170" s="30"/>
      <c r="C170" s="26" t="str">
        <f t="shared" ca="1" si="74"/>
        <v/>
      </c>
      <c r="D170" s="27" t="str">
        <f t="shared" ca="1" si="75"/>
        <v/>
      </c>
      <c r="E170" s="315"/>
      <c r="F170" s="413"/>
      <c r="G170" s="316"/>
      <c r="H170" s="44">
        <f t="shared" ca="1" si="76"/>
        <v>0</v>
      </c>
      <c r="I170" s="32">
        <f t="shared" ca="1" si="77"/>
        <v>0</v>
      </c>
      <c r="J170" s="39"/>
      <c r="K170" s="39"/>
    </row>
    <row r="171" spans="1:11" hidden="1" x14ac:dyDescent="0.25">
      <c r="A171" s="318" t="s">
        <v>1976</v>
      </c>
      <c r="B171" s="318"/>
      <c r="C171" s="318"/>
      <c r="D171" s="318"/>
      <c r="E171" s="318"/>
      <c r="F171" s="318"/>
      <c r="G171" s="318"/>
      <c r="H171" s="318"/>
      <c r="I171" s="35">
        <f ca="1">SUM(I173:I175)</f>
        <v>0</v>
      </c>
      <c r="J171" s="39"/>
      <c r="K171" s="39"/>
    </row>
    <row r="172" spans="1:11" hidden="1" x14ac:dyDescent="0.25">
      <c r="A172" s="22" t="s">
        <v>1971</v>
      </c>
      <c r="B172" s="22" t="s">
        <v>1969</v>
      </c>
      <c r="C172" s="22" t="s">
        <v>2</v>
      </c>
      <c r="D172" s="22" t="s">
        <v>424</v>
      </c>
      <c r="E172" s="326" t="s">
        <v>1958</v>
      </c>
      <c r="F172" s="327"/>
      <c r="G172" s="33" t="s">
        <v>1968</v>
      </c>
      <c r="H172" s="23" t="s">
        <v>1959</v>
      </c>
      <c r="I172" s="24" t="s">
        <v>1978</v>
      </c>
      <c r="J172" s="39"/>
      <c r="K172" s="39"/>
    </row>
    <row r="173" spans="1:11" hidden="1" x14ac:dyDescent="0.25">
      <c r="A173" s="25"/>
      <c r="B173" s="25"/>
      <c r="C173" s="26" t="str">
        <f t="shared" ref="C173:C175" ca="1" si="78">IFERROR(VLOOKUP($B173,INDIRECT("'"&amp;$A173&amp;"'!a:d"),2,FALSE),"")</f>
        <v/>
      </c>
      <c r="D173" s="27" t="str">
        <f t="shared" ref="D173:D175" ca="1" si="79">IFERROR(VLOOKUP($B173,INDIRECT("'"&amp;$A173&amp;"'!a:d"),3,FALSE),"")</f>
        <v/>
      </c>
      <c r="E173" s="313"/>
      <c r="F173" s="314"/>
      <c r="G173" s="50"/>
      <c r="H173" s="44">
        <f t="shared" ref="H173:H175" ca="1" si="80">IFERROR(VLOOKUP($B173,INDIRECT("'"&amp;$A173&amp;"'!a:d"),4,FALSE),0)</f>
        <v>0</v>
      </c>
      <c r="I173" s="29">
        <f ca="1">IFERROR(ROUND(H173*E173*(1+G173),2),"")</f>
        <v>0</v>
      </c>
      <c r="J173" s="39"/>
      <c r="K173" s="39"/>
    </row>
    <row r="174" spans="1:11" hidden="1" x14ac:dyDescent="0.25">
      <c r="A174" s="25"/>
      <c r="B174" s="25"/>
      <c r="C174" s="26" t="str">
        <f t="shared" ca="1" si="78"/>
        <v/>
      </c>
      <c r="D174" s="27" t="str">
        <f t="shared" ca="1" si="79"/>
        <v/>
      </c>
      <c r="E174" s="313"/>
      <c r="F174" s="314"/>
      <c r="G174" s="50"/>
      <c r="H174" s="44">
        <f t="shared" ca="1" si="80"/>
        <v>0</v>
      </c>
      <c r="I174" s="29">
        <f ca="1">IFERROR(ROUND(H174*E174*(1+G174),2),"")</f>
        <v>0</v>
      </c>
      <c r="J174" s="39"/>
      <c r="K174" s="39"/>
    </row>
    <row r="175" spans="1:11" hidden="1" x14ac:dyDescent="0.25">
      <c r="A175" s="30"/>
      <c r="B175" s="30"/>
      <c r="C175" s="26" t="str">
        <f t="shared" ca="1" si="78"/>
        <v/>
      </c>
      <c r="D175" s="27" t="str">
        <f t="shared" ca="1" si="79"/>
        <v/>
      </c>
      <c r="E175" s="315"/>
      <c r="F175" s="316"/>
      <c r="G175" s="51"/>
      <c r="H175" s="44">
        <f t="shared" ca="1" si="80"/>
        <v>0</v>
      </c>
      <c r="I175" s="32">
        <f t="shared" ref="I175" ca="1" si="81">IFERROR(ROUND(H175*E175*(1+G175),2),"")</f>
        <v>0</v>
      </c>
      <c r="J175" s="39"/>
      <c r="K175" s="39"/>
    </row>
    <row r="176" spans="1:11" x14ac:dyDescent="0.25">
      <c r="A176" s="318" t="s">
        <v>1961</v>
      </c>
      <c r="B176" s="318"/>
      <c r="C176" s="318"/>
      <c r="D176" s="318"/>
      <c r="E176" s="318"/>
      <c r="F176" s="318"/>
      <c r="G176" s="318"/>
      <c r="H176" s="318"/>
      <c r="I176" s="35">
        <f ca="1">SUM(I178:I180)</f>
        <v>304.08</v>
      </c>
      <c r="J176" s="39"/>
      <c r="K176" s="39"/>
    </row>
    <row r="177" spans="1:12" x14ac:dyDescent="0.25">
      <c r="A177" s="22" t="s">
        <v>1971</v>
      </c>
      <c r="B177" s="22" t="s">
        <v>1969</v>
      </c>
      <c r="C177" s="22" t="s">
        <v>2</v>
      </c>
      <c r="D177" s="22" t="s">
        <v>424</v>
      </c>
      <c r="E177" s="322" t="s">
        <v>1977</v>
      </c>
      <c r="F177" s="323"/>
      <c r="G177" s="322" t="s">
        <v>237</v>
      </c>
      <c r="H177" s="323" t="s">
        <v>1959</v>
      </c>
      <c r="I177" s="24" t="s">
        <v>1978</v>
      </c>
      <c r="J177" s="39"/>
      <c r="K177" s="39"/>
    </row>
    <row r="178" spans="1:12" x14ac:dyDescent="0.25">
      <c r="A178" s="25" t="s">
        <v>343</v>
      </c>
      <c r="B178" s="42" t="s">
        <v>18490</v>
      </c>
      <c r="C178" s="26" t="str">
        <f t="shared" ref="C178:C180" ca="1" si="82">IFERROR(VLOOKUP($B178,INDIRECT("'"&amp;$A178&amp;"'!a:d"),2,FALSE),"")</f>
        <v>Equipamento para solda e corte com oxiacetileno</v>
      </c>
      <c r="D178" s="27" t="str">
        <f t="shared" ref="D178:D180" ca="1" si="83">IFERROR(VLOOKUP($B178,INDIRECT("'"&amp;$A178&amp;"'!a:d"),3,FALSE),"")</f>
        <v>h</v>
      </c>
      <c r="E178" s="28">
        <v>8</v>
      </c>
      <c r="F178" s="44">
        <f ca="1">IFERROR(VLOOKUP($B178,INDIRECT("'"&amp;$A178&amp;"'!a:H"),4,FALSE),0)</f>
        <v>38.009700000000002</v>
      </c>
      <c r="G178" s="28"/>
      <c r="H178" s="44">
        <f ca="1">IFERROR(VLOOKUP($B178,INDIRECT("'"&amp;$A178&amp;"'!a:H"),5,FALSE),0)</f>
        <v>8.5832999999999995</v>
      </c>
      <c r="I178" s="29">
        <f t="shared" ref="I178:I180" ca="1" si="84">IFERROR(ROUND(E178*F178+G178*H178,2),"")</f>
        <v>304.08</v>
      </c>
      <c r="J178" s="39"/>
      <c r="K178" s="39"/>
    </row>
    <row r="179" spans="1:12" hidden="1" x14ac:dyDescent="0.25">
      <c r="A179" s="25"/>
      <c r="B179" s="42"/>
      <c r="C179" s="26" t="str">
        <f t="shared" ca="1" si="82"/>
        <v/>
      </c>
      <c r="D179" s="27" t="str">
        <f t="shared" ca="1" si="83"/>
        <v/>
      </c>
      <c r="E179" s="28"/>
      <c r="F179" s="44">
        <f ca="1">IFERROR(VLOOKUP($B179,INDIRECT("'"&amp;$A179&amp;"'!a:H"),4,FALSE),0)</f>
        <v>0</v>
      </c>
      <c r="G179" s="28"/>
      <c r="H179" s="44">
        <f ca="1">IFERROR(VLOOKUP($B179,INDIRECT("'"&amp;$A179&amp;"'!a:H"),5,FALSE),0)</f>
        <v>0</v>
      </c>
      <c r="I179" s="29">
        <f t="shared" ca="1" si="84"/>
        <v>0</v>
      </c>
      <c r="J179" s="39"/>
      <c r="K179" s="39"/>
    </row>
    <row r="180" spans="1:12" hidden="1" x14ac:dyDescent="0.25">
      <c r="A180" s="30"/>
      <c r="B180" s="30"/>
      <c r="C180" s="26" t="str">
        <f t="shared" ca="1" si="82"/>
        <v/>
      </c>
      <c r="D180" s="27" t="str">
        <f t="shared" ca="1" si="83"/>
        <v/>
      </c>
      <c r="E180" s="31"/>
      <c r="F180" s="44">
        <f ca="1">IFERROR(VLOOKUP($B180,INDIRECT("'"&amp;$A180&amp;"'!a:H"),4,FALSE),0)</f>
        <v>0</v>
      </c>
      <c r="G180" s="31"/>
      <c r="H180" s="44">
        <f ca="1">IFERROR(VLOOKUP($B180,INDIRECT("'"&amp;$A180&amp;"'!a:H"),5,FALSE),0)</f>
        <v>0</v>
      </c>
      <c r="I180" s="29">
        <f t="shared" ca="1" si="84"/>
        <v>0</v>
      </c>
      <c r="J180" s="39"/>
      <c r="K180" s="39"/>
    </row>
    <row r="181" spans="1:12" x14ac:dyDescent="0.25">
      <c r="A181" s="318" t="s">
        <v>1964</v>
      </c>
      <c r="B181" s="318"/>
      <c r="C181" s="318"/>
      <c r="D181" s="318"/>
      <c r="E181" s="318"/>
      <c r="F181" s="318"/>
      <c r="G181" s="318"/>
      <c r="H181" s="318"/>
      <c r="I181" s="35">
        <f ca="1">SUM(I183:I185)</f>
        <v>675.02</v>
      </c>
      <c r="J181" s="39"/>
      <c r="K181" s="39"/>
    </row>
    <row r="182" spans="1:12" x14ac:dyDescent="0.25">
      <c r="A182" s="22" t="s">
        <v>1971</v>
      </c>
      <c r="B182" s="22" t="s">
        <v>1969</v>
      </c>
      <c r="C182" s="22" t="s">
        <v>2</v>
      </c>
      <c r="D182" s="22" t="s">
        <v>424</v>
      </c>
      <c r="E182" s="326" t="s">
        <v>1958</v>
      </c>
      <c r="F182" s="327"/>
      <c r="G182" s="328" t="s">
        <v>1959</v>
      </c>
      <c r="H182" s="329" t="s">
        <v>1959</v>
      </c>
      <c r="I182" s="24" t="s">
        <v>1978</v>
      </c>
      <c r="J182" s="39"/>
      <c r="K182" s="39"/>
    </row>
    <row r="183" spans="1:12" x14ac:dyDescent="0.25">
      <c r="A183" s="25" t="s">
        <v>1987</v>
      </c>
      <c r="B183" s="25" t="s">
        <v>16782</v>
      </c>
      <c r="C183" s="26" t="str">
        <f>B134</f>
        <v>Barra chata em qualquer dimensão</v>
      </c>
      <c r="D183" s="27" t="str">
        <f>H134</f>
        <v>KG</v>
      </c>
      <c r="E183" s="411">
        <v>25.54</v>
      </c>
      <c r="F183" s="412"/>
      <c r="G183" s="330">
        <f ca="1">I161</f>
        <v>26.43</v>
      </c>
      <c r="H183" s="331"/>
      <c r="I183" s="29">
        <f ca="1">IFERROR(ROUND(G183*E183,2),"")</f>
        <v>675.02</v>
      </c>
      <c r="J183" s="39"/>
      <c r="K183" s="39"/>
    </row>
    <row r="184" spans="1:12" hidden="1" x14ac:dyDescent="0.25">
      <c r="A184" s="25"/>
      <c r="B184" s="25"/>
      <c r="C184" s="26" t="str">
        <f t="shared" ref="C184:C185" ca="1" si="85">IFERROR(VLOOKUP($B184,INDIRECT("'"&amp;$A184&amp;"'!a:d"),2,FALSE),"")</f>
        <v/>
      </c>
      <c r="D184" s="27" t="str">
        <f t="shared" ref="D184:D185" ca="1" si="86">IFERROR(VLOOKUP($B184,INDIRECT("'"&amp;$A184&amp;"'!a:d"),3,FALSE),"")</f>
        <v/>
      </c>
      <c r="E184" s="411"/>
      <c r="F184" s="412"/>
      <c r="G184" s="330">
        <f ca="1">IFERROR(VLOOKUP($B184,INDIRECT("'"&amp;$A184&amp;"'!a:d"),4,FALSE),0)</f>
        <v>0</v>
      </c>
      <c r="H184" s="331"/>
      <c r="I184" s="29">
        <f ca="1">IFERROR(ROUND(G184*E184,2),"")</f>
        <v>0</v>
      </c>
      <c r="J184" s="39"/>
      <c r="K184" s="39"/>
    </row>
    <row r="185" spans="1:12" hidden="1" x14ac:dyDescent="0.25">
      <c r="A185" s="30"/>
      <c r="B185" s="30"/>
      <c r="C185" s="26" t="str">
        <f t="shared" ca="1" si="85"/>
        <v/>
      </c>
      <c r="D185" s="27" t="str">
        <f t="shared" ca="1" si="86"/>
        <v/>
      </c>
      <c r="E185" s="409"/>
      <c r="F185" s="410"/>
      <c r="G185" s="324">
        <f ca="1">IFERROR(VLOOKUP($B185,INDIRECT("'"&amp;$A185&amp;"'!a:d"),4,FALSE),0)</f>
        <v>0</v>
      </c>
      <c r="H185" s="325"/>
      <c r="I185" s="29">
        <f ca="1">IFERROR(ROUND(G185*E185,2),"")</f>
        <v>0</v>
      </c>
      <c r="J185" s="39"/>
      <c r="K185" s="39"/>
    </row>
    <row r="186" spans="1:12" hidden="1" x14ac:dyDescent="0.25">
      <c r="A186" s="318" t="s">
        <v>1962</v>
      </c>
      <c r="B186" s="318"/>
      <c r="C186" s="318"/>
      <c r="D186" s="318"/>
      <c r="E186" s="318"/>
      <c r="F186" s="318"/>
      <c r="G186" s="318"/>
      <c r="H186" s="318"/>
      <c r="I186" s="52">
        <f>SUM(I188:I190)</f>
        <v>0</v>
      </c>
      <c r="J186" s="319" t="s">
        <v>1980</v>
      </c>
      <c r="K186" s="320"/>
      <c r="L186" s="321"/>
    </row>
    <row r="187" spans="1:12" ht="13.5" hidden="1" x14ac:dyDescent="0.25">
      <c r="A187" s="22" t="s">
        <v>1971</v>
      </c>
      <c r="B187" s="22" t="s">
        <v>1969</v>
      </c>
      <c r="C187" s="22" t="s">
        <v>2</v>
      </c>
      <c r="D187" s="22" t="s">
        <v>424</v>
      </c>
      <c r="E187" s="322" t="s">
        <v>361</v>
      </c>
      <c r="F187" s="323"/>
      <c r="G187" s="322" t="s">
        <v>362</v>
      </c>
      <c r="H187" s="323"/>
      <c r="I187" s="24" t="s">
        <v>1978</v>
      </c>
      <c r="J187" s="53" t="s">
        <v>1981</v>
      </c>
      <c r="K187" s="53" t="s">
        <v>1982</v>
      </c>
      <c r="L187" s="53" t="s">
        <v>1979</v>
      </c>
    </row>
    <row r="188" spans="1:12" hidden="1" x14ac:dyDescent="0.25">
      <c r="A188" s="25"/>
      <c r="B188" s="25"/>
      <c r="C188" s="26" t="str">
        <f t="shared" ref="C188:C190" ca="1" si="87">IFERROR(VLOOKUP($B188,INDIRECT("'"&amp;$A188&amp;"'!a:d"),2,FALSE),"")</f>
        <v/>
      </c>
      <c r="D188" s="27" t="str">
        <f t="shared" ref="D188:D190" ca="1" si="88">IFERROR(VLOOKUP($B188,INDIRECT("'"&amp;$A188&amp;"'!a:d"),3,FALSE),"")</f>
        <v/>
      </c>
      <c r="E188" s="313"/>
      <c r="F188" s="314"/>
      <c r="G188" s="313"/>
      <c r="H188" s="314"/>
      <c r="I188" s="29">
        <f>J188*E188+K188*G188+L188</f>
        <v>0</v>
      </c>
      <c r="J188" s="40"/>
      <c r="K188" s="40"/>
      <c r="L188" s="40"/>
    </row>
    <row r="189" spans="1:12" hidden="1" x14ac:dyDescent="0.25">
      <c r="A189" s="25"/>
      <c r="B189" s="25"/>
      <c r="C189" s="26" t="str">
        <f t="shared" ca="1" si="87"/>
        <v/>
      </c>
      <c r="D189" s="27" t="str">
        <f t="shared" ca="1" si="88"/>
        <v/>
      </c>
      <c r="E189" s="313"/>
      <c r="F189" s="314"/>
      <c r="G189" s="313"/>
      <c r="H189" s="314"/>
      <c r="I189" s="29">
        <f>J189*E189+K189*G189+L189</f>
        <v>0</v>
      </c>
      <c r="J189" s="40"/>
      <c r="K189" s="40"/>
      <c r="L189" s="40"/>
    </row>
    <row r="190" spans="1:12" hidden="1" x14ac:dyDescent="0.25">
      <c r="A190" s="30"/>
      <c r="B190" s="30"/>
      <c r="C190" s="26" t="str">
        <f t="shared" ca="1" si="87"/>
        <v/>
      </c>
      <c r="D190" s="27" t="str">
        <f t="shared" ca="1" si="88"/>
        <v/>
      </c>
      <c r="E190" s="315"/>
      <c r="F190" s="316"/>
      <c r="G190" s="315"/>
      <c r="H190" s="316"/>
      <c r="I190" s="29">
        <f>J190*E190+K190*G190+L190</f>
        <v>0</v>
      </c>
      <c r="J190" s="41"/>
      <c r="K190" s="41"/>
      <c r="L190" s="41"/>
    </row>
    <row r="191" spans="1:12" x14ac:dyDescent="0.25">
      <c r="A191" s="317" t="s">
        <v>1975</v>
      </c>
      <c r="B191" s="317"/>
      <c r="C191" s="317"/>
      <c r="D191" s="317"/>
      <c r="E191" s="318" t="s">
        <v>1970</v>
      </c>
      <c r="F191" s="318"/>
      <c r="G191" s="318"/>
      <c r="H191" s="318"/>
      <c r="I191" s="318"/>
      <c r="J191" s="39"/>
      <c r="K191" s="39"/>
    </row>
    <row r="192" spans="1:12" ht="12" customHeight="1" x14ac:dyDescent="0.25">
      <c r="A192" s="312"/>
      <c r="B192" s="312"/>
      <c r="C192" s="312"/>
      <c r="D192" s="312"/>
      <c r="E192" s="311" t="s">
        <v>1972</v>
      </c>
      <c r="F192" s="311"/>
      <c r="G192" s="311"/>
      <c r="H192" s="311"/>
      <c r="I192" s="34">
        <f ca="1">ROUND(SUM(I166,I171,I176,I181,I186),2)</f>
        <v>1427.74</v>
      </c>
      <c r="J192" s="39"/>
      <c r="K192" s="39"/>
    </row>
    <row r="193" spans="1:11" x14ac:dyDescent="0.25">
      <c r="A193" s="312"/>
      <c r="B193" s="312"/>
      <c r="C193" s="312"/>
      <c r="D193" s="312"/>
      <c r="E193" s="407" t="s">
        <v>1973</v>
      </c>
      <c r="F193" s="407"/>
      <c r="G193" s="407"/>
      <c r="H193" s="37">
        <v>0.23749999999999999</v>
      </c>
      <c r="I193" s="29">
        <f ca="1">ROUND(I192*H193,2)</f>
        <v>339.09</v>
      </c>
      <c r="J193" s="39"/>
      <c r="K193" s="39"/>
    </row>
    <row r="194" spans="1:11" ht="12" customHeight="1" x14ac:dyDescent="0.25">
      <c r="A194" s="312"/>
      <c r="B194" s="312"/>
      <c r="C194" s="312"/>
      <c r="D194" s="312"/>
      <c r="E194" s="408" t="s">
        <v>1974</v>
      </c>
      <c r="F194" s="408"/>
      <c r="G194" s="408"/>
      <c r="H194" s="408"/>
      <c r="I194" s="32">
        <f ca="1">I192+I193</f>
        <v>1766.83</v>
      </c>
      <c r="J194" s="39"/>
      <c r="K194" s="39"/>
    </row>
    <row r="196" spans="1:11" ht="60.75" customHeight="1" x14ac:dyDescent="0.25">
      <c r="A196" s="19" t="s">
        <v>18508</v>
      </c>
      <c r="B196" s="333" t="s">
        <v>89</v>
      </c>
      <c r="C196" s="333"/>
      <c r="D196" s="333"/>
      <c r="E196" s="333"/>
      <c r="F196" s="333"/>
      <c r="G196" s="333"/>
      <c r="H196" s="20" t="s">
        <v>90</v>
      </c>
      <c r="I196" s="21">
        <f ca="1">I225</f>
        <v>922.77</v>
      </c>
      <c r="J196" s="39"/>
      <c r="K196" s="39"/>
    </row>
    <row r="197" spans="1:11" x14ac:dyDescent="0.25">
      <c r="A197" s="318" t="s">
        <v>1957</v>
      </c>
      <c r="B197" s="318"/>
      <c r="C197" s="318"/>
      <c r="D197" s="318"/>
      <c r="E197" s="318"/>
      <c r="F197" s="318"/>
      <c r="G197" s="318"/>
      <c r="H197" s="318"/>
      <c r="I197" s="35">
        <f ca="1">SUM(I199:I201)</f>
        <v>83.42</v>
      </c>
      <c r="J197" s="39"/>
      <c r="K197" s="39"/>
    </row>
    <row r="198" spans="1:11" x14ac:dyDescent="0.25">
      <c r="A198" s="22" t="s">
        <v>1971</v>
      </c>
      <c r="B198" s="22" t="s">
        <v>1969</v>
      </c>
      <c r="C198" s="22" t="s">
        <v>2</v>
      </c>
      <c r="D198" s="22" t="s">
        <v>424</v>
      </c>
      <c r="E198" s="326" t="s">
        <v>1958</v>
      </c>
      <c r="F198" s="334"/>
      <c r="G198" s="327"/>
      <c r="H198" s="23" t="s">
        <v>1959</v>
      </c>
      <c r="I198" s="24" t="s">
        <v>1978</v>
      </c>
      <c r="J198" s="39"/>
      <c r="K198" s="39"/>
    </row>
    <row r="199" spans="1:11" ht="24" x14ac:dyDescent="0.25">
      <c r="A199" s="25" t="s">
        <v>46</v>
      </c>
      <c r="B199" s="42">
        <v>88309</v>
      </c>
      <c r="C199" s="26" t="str">
        <f t="shared" ref="C199:C201" ca="1" si="89">IFERROR(VLOOKUP($B199,INDIRECT("'"&amp;$A199&amp;"'!a:d"),2,FALSE),"")</f>
        <v>PEDREIRO COM ENCARGOS COMPLEMENTARES</v>
      </c>
      <c r="D199" s="27" t="str">
        <f t="shared" ref="D199:D201" ca="1" si="90">IFERROR(VLOOKUP($B199,INDIRECT("'"&amp;$A199&amp;"'!a:d"),3,FALSE),"")</f>
        <v>H</v>
      </c>
      <c r="E199" s="313">
        <v>2</v>
      </c>
      <c r="F199" s="335"/>
      <c r="G199" s="314"/>
      <c r="H199" s="44">
        <f t="shared" ref="H199:H201" ca="1" si="91">IFERROR(VLOOKUP($B199,INDIRECT("'"&amp;$A199&amp;"'!a:d"),4,FALSE),0)</f>
        <v>24.42</v>
      </c>
      <c r="I199" s="29">
        <f ca="1">IFERROR(ROUND(H199*E199*(1+G199),2),"")</f>
        <v>48.84</v>
      </c>
      <c r="J199" s="39"/>
      <c r="K199" s="39"/>
    </row>
    <row r="200" spans="1:11" ht="24" x14ac:dyDescent="0.25">
      <c r="A200" s="25" t="s">
        <v>46</v>
      </c>
      <c r="B200" s="42">
        <v>88316</v>
      </c>
      <c r="C200" s="26" t="str">
        <f t="shared" ca="1" si="89"/>
        <v>SERVENTE COM ENCARGOS COMPLEMENTARES</v>
      </c>
      <c r="D200" s="27" t="str">
        <f t="shared" ca="1" si="90"/>
        <v>H</v>
      </c>
      <c r="E200" s="313">
        <v>2</v>
      </c>
      <c r="F200" s="335"/>
      <c r="G200" s="314"/>
      <c r="H200" s="44">
        <f t="shared" ca="1" si="91"/>
        <v>17.29</v>
      </c>
      <c r="I200" s="29">
        <f t="shared" ref="I200:I201" ca="1" si="92">IFERROR(ROUND(H200*E200*(1+G200),2),"")</f>
        <v>34.58</v>
      </c>
      <c r="J200" s="39"/>
      <c r="K200" s="39"/>
    </row>
    <row r="201" spans="1:11" hidden="1" x14ac:dyDescent="0.25">
      <c r="A201" s="30"/>
      <c r="B201" s="30"/>
      <c r="C201" s="26" t="str">
        <f t="shared" ca="1" si="89"/>
        <v/>
      </c>
      <c r="D201" s="27" t="str">
        <f t="shared" ca="1" si="90"/>
        <v/>
      </c>
      <c r="E201" s="315"/>
      <c r="F201" s="413"/>
      <c r="G201" s="316"/>
      <c r="H201" s="44">
        <f t="shared" ca="1" si="91"/>
        <v>0</v>
      </c>
      <c r="I201" s="32">
        <f t="shared" ca="1" si="92"/>
        <v>0</v>
      </c>
      <c r="J201" s="39"/>
      <c r="K201" s="39"/>
    </row>
    <row r="202" spans="1:11" x14ac:dyDescent="0.25">
      <c r="A202" s="318" t="s">
        <v>1976</v>
      </c>
      <c r="B202" s="318"/>
      <c r="C202" s="318"/>
      <c r="D202" s="318"/>
      <c r="E202" s="318"/>
      <c r="F202" s="318"/>
      <c r="G202" s="318"/>
      <c r="H202" s="318"/>
      <c r="I202" s="35">
        <f ca="1">SUM(I204:I206)</f>
        <v>660.46</v>
      </c>
      <c r="J202" s="39"/>
      <c r="K202" s="39"/>
    </row>
    <row r="203" spans="1:11" x14ac:dyDescent="0.25">
      <c r="A203" s="22" t="s">
        <v>1971</v>
      </c>
      <c r="B203" s="22" t="s">
        <v>1969</v>
      </c>
      <c r="C203" s="22" t="s">
        <v>2</v>
      </c>
      <c r="D203" s="22" t="s">
        <v>424</v>
      </c>
      <c r="E203" s="326" t="s">
        <v>1958</v>
      </c>
      <c r="F203" s="327"/>
      <c r="G203" s="33" t="s">
        <v>1968</v>
      </c>
      <c r="H203" s="23" t="s">
        <v>1959</v>
      </c>
      <c r="I203" s="24" t="s">
        <v>1978</v>
      </c>
      <c r="J203" s="39"/>
      <c r="K203" s="39"/>
    </row>
    <row r="204" spans="1:11" ht="36" x14ac:dyDescent="0.25">
      <c r="A204" s="25" t="s">
        <v>46</v>
      </c>
      <c r="B204" s="25">
        <v>11301</v>
      </c>
      <c r="C204" s="26" t="str">
        <f t="shared" ref="C204:C206" ca="1" si="93">IFERROR(VLOOKUP($B204,INDIRECT("'"&amp;$A204&amp;"'!a:d"),2,FALSE),"")</f>
        <v>TAMPAO FOFO ARTICULADO, CLASSE B125 CARGA MAX 12,5 T, REDONDO TAMPA 600 MM, REDE PLUVIAL/ESGOTO</v>
      </c>
      <c r="D204" s="27" t="str">
        <f t="shared" ref="D204:D206" ca="1" si="94">IFERROR(VLOOKUP($B204,INDIRECT("'"&amp;$A204&amp;"'!a:d"),3,FALSE),"")</f>
        <v xml:space="preserve">UN    </v>
      </c>
      <c r="E204" s="313">
        <v>1</v>
      </c>
      <c r="F204" s="314"/>
      <c r="G204" s="50"/>
      <c r="H204" s="44">
        <f t="shared" ref="H204:H206" ca="1" si="95">IFERROR(VLOOKUP($B204,INDIRECT("'"&amp;$A204&amp;"'!a:d"),4,FALSE),0)</f>
        <v>660.46</v>
      </c>
      <c r="I204" s="29">
        <f ca="1">IFERROR(ROUND(H204*E204*(1+G204),2),"")</f>
        <v>660.46</v>
      </c>
      <c r="J204" s="39"/>
      <c r="K204" s="39"/>
    </row>
    <row r="205" spans="1:11" hidden="1" x14ac:dyDescent="0.25">
      <c r="A205" s="25"/>
      <c r="B205" s="25"/>
      <c r="C205" s="26" t="str">
        <f t="shared" ca="1" si="93"/>
        <v/>
      </c>
      <c r="D205" s="27" t="str">
        <f t="shared" ca="1" si="94"/>
        <v/>
      </c>
      <c r="E205" s="313"/>
      <c r="F205" s="314"/>
      <c r="G205" s="50"/>
      <c r="H205" s="44">
        <f t="shared" ca="1" si="95"/>
        <v>0</v>
      </c>
      <c r="I205" s="29">
        <f ca="1">IFERROR(ROUND(H205*E205*(1+G205),2),"")</f>
        <v>0</v>
      </c>
      <c r="J205" s="39"/>
      <c r="K205" s="39"/>
    </row>
    <row r="206" spans="1:11" hidden="1" x14ac:dyDescent="0.25">
      <c r="A206" s="30"/>
      <c r="B206" s="30"/>
      <c r="C206" s="26" t="str">
        <f t="shared" ca="1" si="93"/>
        <v/>
      </c>
      <c r="D206" s="27" t="str">
        <f t="shared" ca="1" si="94"/>
        <v/>
      </c>
      <c r="E206" s="315"/>
      <c r="F206" s="316"/>
      <c r="G206" s="51"/>
      <c r="H206" s="44">
        <f t="shared" ca="1" si="95"/>
        <v>0</v>
      </c>
      <c r="I206" s="32">
        <f t="shared" ref="I206" ca="1" si="96">IFERROR(ROUND(H206*E206*(1+G206),2),"")</f>
        <v>0</v>
      </c>
      <c r="J206" s="39"/>
      <c r="K206" s="39"/>
    </row>
    <row r="207" spans="1:11" hidden="1" x14ac:dyDescent="0.25">
      <c r="A207" s="318" t="s">
        <v>1961</v>
      </c>
      <c r="B207" s="318"/>
      <c r="C207" s="318"/>
      <c r="D207" s="318"/>
      <c r="E207" s="318"/>
      <c r="F207" s="318"/>
      <c r="G207" s="318"/>
      <c r="H207" s="318"/>
      <c r="I207" s="35">
        <f ca="1">SUM(I209:I211)</f>
        <v>0</v>
      </c>
      <c r="J207" s="39"/>
      <c r="K207" s="39"/>
    </row>
    <row r="208" spans="1:11" hidden="1" x14ac:dyDescent="0.25">
      <c r="A208" s="22" t="s">
        <v>1971</v>
      </c>
      <c r="B208" s="22" t="s">
        <v>1969</v>
      </c>
      <c r="C208" s="22" t="s">
        <v>2</v>
      </c>
      <c r="D208" s="22" t="s">
        <v>424</v>
      </c>
      <c r="E208" s="322" t="s">
        <v>1977</v>
      </c>
      <c r="F208" s="323"/>
      <c r="G208" s="322" t="s">
        <v>237</v>
      </c>
      <c r="H208" s="323" t="s">
        <v>1959</v>
      </c>
      <c r="I208" s="24" t="s">
        <v>1978</v>
      </c>
      <c r="J208" s="39"/>
      <c r="K208" s="39"/>
    </row>
    <row r="209" spans="1:12" hidden="1" x14ac:dyDescent="0.25">
      <c r="A209" s="25"/>
      <c r="B209" s="42"/>
      <c r="C209" s="26" t="str">
        <f t="shared" ref="C209:C211" ca="1" si="97">IFERROR(VLOOKUP($B209,INDIRECT("'"&amp;$A209&amp;"'!a:d"),2,FALSE),"")</f>
        <v/>
      </c>
      <c r="D209" s="27" t="str">
        <f t="shared" ref="D209:D211" ca="1" si="98">IFERROR(VLOOKUP($B209,INDIRECT("'"&amp;$A209&amp;"'!a:d"),3,FALSE),"")</f>
        <v/>
      </c>
      <c r="E209" s="28"/>
      <c r="F209" s="44">
        <f ca="1">IFERROR(VLOOKUP($B209,INDIRECT("'"&amp;$A209&amp;"'!a:H"),4,FALSE),0)</f>
        <v>0</v>
      </c>
      <c r="G209" s="28"/>
      <c r="H209" s="44">
        <f ca="1">IFERROR(VLOOKUP($B209,INDIRECT("'"&amp;$A209&amp;"'!a:H"),5,FALSE),0)</f>
        <v>0</v>
      </c>
      <c r="I209" s="29">
        <f t="shared" ref="I209:I211" ca="1" si="99">IFERROR(ROUND(E209*F209+G209*H209,2),"")</f>
        <v>0</v>
      </c>
      <c r="J209" s="39"/>
      <c r="K209" s="39"/>
    </row>
    <row r="210" spans="1:12" hidden="1" x14ac:dyDescent="0.25">
      <c r="A210" s="25"/>
      <c r="B210" s="42"/>
      <c r="C210" s="26" t="str">
        <f t="shared" ca="1" si="97"/>
        <v/>
      </c>
      <c r="D210" s="27" t="str">
        <f t="shared" ca="1" si="98"/>
        <v/>
      </c>
      <c r="E210" s="28"/>
      <c r="F210" s="44">
        <f ca="1">IFERROR(VLOOKUP($B210,INDIRECT("'"&amp;$A210&amp;"'!a:H"),4,FALSE),0)</f>
        <v>0</v>
      </c>
      <c r="G210" s="28"/>
      <c r="H210" s="44">
        <f ca="1">IFERROR(VLOOKUP($B210,INDIRECT("'"&amp;$A210&amp;"'!a:H"),5,FALSE),0)</f>
        <v>0</v>
      </c>
      <c r="I210" s="29">
        <f t="shared" ca="1" si="99"/>
        <v>0</v>
      </c>
      <c r="J210" s="39"/>
      <c r="K210" s="39"/>
    </row>
    <row r="211" spans="1:12" hidden="1" x14ac:dyDescent="0.25">
      <c r="A211" s="30"/>
      <c r="B211" s="30"/>
      <c r="C211" s="26" t="str">
        <f t="shared" ca="1" si="97"/>
        <v/>
      </c>
      <c r="D211" s="27" t="str">
        <f t="shared" ca="1" si="98"/>
        <v/>
      </c>
      <c r="E211" s="31"/>
      <c r="F211" s="44">
        <f ca="1">IFERROR(VLOOKUP($B211,INDIRECT("'"&amp;$A211&amp;"'!a:H"),4,FALSE),0)</f>
        <v>0</v>
      </c>
      <c r="G211" s="31"/>
      <c r="H211" s="44">
        <f ca="1">IFERROR(VLOOKUP($B211,INDIRECT("'"&amp;$A211&amp;"'!a:H"),5,FALSE),0)</f>
        <v>0</v>
      </c>
      <c r="I211" s="29">
        <f t="shared" ca="1" si="99"/>
        <v>0</v>
      </c>
      <c r="J211" s="39"/>
      <c r="K211" s="39"/>
    </row>
    <row r="212" spans="1:12" x14ac:dyDescent="0.25">
      <c r="A212" s="318" t="s">
        <v>1964</v>
      </c>
      <c r="B212" s="318"/>
      <c r="C212" s="318"/>
      <c r="D212" s="318"/>
      <c r="E212" s="318"/>
      <c r="F212" s="318"/>
      <c r="G212" s="318"/>
      <c r="H212" s="318"/>
      <c r="I212" s="35">
        <f ca="1">SUM(I214:I216)</f>
        <v>1.79</v>
      </c>
      <c r="J212" s="39"/>
      <c r="K212" s="39"/>
    </row>
    <row r="213" spans="1:12" x14ac:dyDescent="0.25">
      <c r="A213" s="22" t="s">
        <v>1971</v>
      </c>
      <c r="B213" s="22" t="s">
        <v>1969</v>
      </c>
      <c r="C213" s="22" t="s">
        <v>2</v>
      </c>
      <c r="D213" s="22" t="s">
        <v>424</v>
      </c>
      <c r="E213" s="326" t="s">
        <v>1958</v>
      </c>
      <c r="F213" s="327"/>
      <c r="G213" s="328" t="s">
        <v>1959</v>
      </c>
      <c r="H213" s="329" t="s">
        <v>1959</v>
      </c>
      <c r="I213" s="24" t="s">
        <v>1978</v>
      </c>
      <c r="J213" s="39"/>
      <c r="K213" s="39"/>
    </row>
    <row r="214" spans="1:12" ht="48" x14ac:dyDescent="0.25">
      <c r="A214" s="25" t="s">
        <v>46</v>
      </c>
      <c r="B214" s="42">
        <v>87316</v>
      </c>
      <c r="C214" s="26" t="str">
        <f t="shared" ref="C214:C216" ca="1" si="100">IFERROR(VLOOKUP($B214,INDIRECT("'"&amp;$A214&amp;"'!a:d"),2,FALSE),"")</f>
        <v>ARGAMASSA TRAÇO 1:4 (EM VOLUME DE CIMENTO E AREIA GROSSA ÚMIDA) PARA CHAPISCO CONVENCIONAL, PREPARO MECÂNICO COM BETONEIRA 400 L. AF_08/2019</v>
      </c>
      <c r="D214" s="27" t="str">
        <f t="shared" ref="D214:D216" ca="1" si="101">IFERROR(VLOOKUP($B214,INDIRECT("'"&amp;$A214&amp;"'!a:d"),3,FALSE),"")</f>
        <v>M3</v>
      </c>
      <c r="E214" s="411">
        <v>5.0000000000000001E-3</v>
      </c>
      <c r="F214" s="412"/>
      <c r="G214" s="330">
        <f ca="1">IFERROR(VLOOKUP($B214,INDIRECT("'"&amp;$A214&amp;"'!a:d"),4,FALSE),0)</f>
        <v>358.25</v>
      </c>
      <c r="H214" s="331"/>
      <c r="I214" s="29">
        <f ca="1">IFERROR(ROUND(G214*E214,2),"")</f>
        <v>1.79</v>
      </c>
      <c r="J214" s="39"/>
      <c r="K214" s="39"/>
    </row>
    <row r="215" spans="1:12" hidden="1" x14ac:dyDescent="0.25">
      <c r="A215" s="25"/>
      <c r="B215" s="25"/>
      <c r="C215" s="26" t="str">
        <f t="shared" ca="1" si="100"/>
        <v/>
      </c>
      <c r="D215" s="27" t="str">
        <f t="shared" ca="1" si="101"/>
        <v/>
      </c>
      <c r="E215" s="411"/>
      <c r="F215" s="412"/>
      <c r="G215" s="330">
        <f ca="1">IFERROR(VLOOKUP($B215,INDIRECT("'"&amp;$A215&amp;"'!a:d"),4,FALSE),0)</f>
        <v>0</v>
      </c>
      <c r="H215" s="331"/>
      <c r="I215" s="29">
        <f ca="1">IFERROR(ROUND(G215*E215,2),"")</f>
        <v>0</v>
      </c>
      <c r="J215" s="39"/>
      <c r="K215" s="39"/>
    </row>
    <row r="216" spans="1:12" hidden="1" x14ac:dyDescent="0.25">
      <c r="A216" s="30"/>
      <c r="B216" s="30"/>
      <c r="C216" s="26" t="str">
        <f t="shared" ca="1" si="100"/>
        <v/>
      </c>
      <c r="D216" s="27" t="str">
        <f t="shared" ca="1" si="101"/>
        <v/>
      </c>
      <c r="E216" s="409"/>
      <c r="F216" s="410"/>
      <c r="G216" s="324">
        <f ca="1">IFERROR(VLOOKUP($B216,INDIRECT("'"&amp;$A216&amp;"'!a:d"),4,FALSE),0)</f>
        <v>0</v>
      </c>
      <c r="H216" s="325"/>
      <c r="I216" s="29">
        <f ca="1">IFERROR(ROUND(G216*E216,2),"")</f>
        <v>0</v>
      </c>
      <c r="J216" s="39"/>
      <c r="K216" s="39"/>
    </row>
    <row r="217" spans="1:12" hidden="1" x14ac:dyDescent="0.25">
      <c r="A217" s="318" t="s">
        <v>1962</v>
      </c>
      <c r="B217" s="318"/>
      <c r="C217" s="318"/>
      <c r="D217" s="318"/>
      <c r="E217" s="318"/>
      <c r="F217" s="318"/>
      <c r="G217" s="318"/>
      <c r="H217" s="318"/>
      <c r="I217" s="52">
        <f>SUM(I219:I221)</f>
        <v>0</v>
      </c>
      <c r="J217" s="319" t="s">
        <v>1980</v>
      </c>
      <c r="K217" s="320"/>
      <c r="L217" s="321"/>
    </row>
    <row r="218" spans="1:12" ht="13.5" hidden="1" x14ac:dyDescent="0.25">
      <c r="A218" s="22" t="s">
        <v>1971</v>
      </c>
      <c r="B218" s="22" t="s">
        <v>1969</v>
      </c>
      <c r="C218" s="22" t="s">
        <v>2</v>
      </c>
      <c r="D218" s="22" t="s">
        <v>424</v>
      </c>
      <c r="E218" s="322" t="s">
        <v>361</v>
      </c>
      <c r="F218" s="323"/>
      <c r="G218" s="322" t="s">
        <v>362</v>
      </c>
      <c r="H218" s="323"/>
      <c r="I218" s="24" t="s">
        <v>1978</v>
      </c>
      <c r="J218" s="53" t="s">
        <v>1981</v>
      </c>
      <c r="K218" s="53" t="s">
        <v>1982</v>
      </c>
      <c r="L218" s="53" t="s">
        <v>1979</v>
      </c>
    </row>
    <row r="219" spans="1:12" hidden="1" x14ac:dyDescent="0.25">
      <c r="A219" s="25"/>
      <c r="B219" s="25"/>
      <c r="C219" s="26" t="str">
        <f t="shared" ref="C219:C221" ca="1" si="102">IFERROR(VLOOKUP($B219,INDIRECT("'"&amp;$A219&amp;"'!a:d"),2,FALSE),"")</f>
        <v/>
      </c>
      <c r="D219" s="27" t="str">
        <f t="shared" ref="D219:D221" ca="1" si="103">IFERROR(VLOOKUP($B219,INDIRECT("'"&amp;$A219&amp;"'!a:d"),3,FALSE),"")</f>
        <v/>
      </c>
      <c r="E219" s="313"/>
      <c r="F219" s="314"/>
      <c r="G219" s="313"/>
      <c r="H219" s="314"/>
      <c r="I219" s="29">
        <f>J219*E219+K219*G219+L219</f>
        <v>0</v>
      </c>
      <c r="J219" s="40"/>
      <c r="K219" s="40"/>
      <c r="L219" s="40"/>
    </row>
    <row r="220" spans="1:12" hidden="1" x14ac:dyDescent="0.25">
      <c r="A220" s="25"/>
      <c r="B220" s="25"/>
      <c r="C220" s="26" t="str">
        <f t="shared" ca="1" si="102"/>
        <v/>
      </c>
      <c r="D220" s="27" t="str">
        <f t="shared" ca="1" si="103"/>
        <v/>
      </c>
      <c r="E220" s="313"/>
      <c r="F220" s="314"/>
      <c r="G220" s="313"/>
      <c r="H220" s="314"/>
      <c r="I220" s="29">
        <f>J220*E220+K220*G220+L220</f>
        <v>0</v>
      </c>
      <c r="J220" s="40"/>
      <c r="K220" s="40"/>
      <c r="L220" s="40"/>
    </row>
    <row r="221" spans="1:12" hidden="1" x14ac:dyDescent="0.25">
      <c r="A221" s="30"/>
      <c r="B221" s="30"/>
      <c r="C221" s="26" t="str">
        <f t="shared" ca="1" si="102"/>
        <v/>
      </c>
      <c r="D221" s="27" t="str">
        <f t="shared" ca="1" si="103"/>
        <v/>
      </c>
      <c r="E221" s="315"/>
      <c r="F221" s="316"/>
      <c r="G221" s="315"/>
      <c r="H221" s="316"/>
      <c r="I221" s="29">
        <f>J221*E221+K221*G221+L221</f>
        <v>0</v>
      </c>
      <c r="J221" s="41"/>
      <c r="K221" s="41"/>
      <c r="L221" s="41"/>
    </row>
    <row r="222" spans="1:12" x14ac:dyDescent="0.25">
      <c r="A222" s="317" t="s">
        <v>1975</v>
      </c>
      <c r="B222" s="317"/>
      <c r="C222" s="317"/>
      <c r="D222" s="317"/>
      <c r="E222" s="318" t="s">
        <v>1970</v>
      </c>
      <c r="F222" s="318"/>
      <c r="G222" s="318"/>
      <c r="H222" s="318"/>
      <c r="I222" s="318"/>
      <c r="J222" s="39"/>
      <c r="K222" s="39"/>
    </row>
    <row r="223" spans="1:12" ht="12" customHeight="1" x14ac:dyDescent="0.25">
      <c r="A223" s="312"/>
      <c r="B223" s="312"/>
      <c r="C223" s="312"/>
      <c r="D223" s="312"/>
      <c r="E223" s="311" t="s">
        <v>1972</v>
      </c>
      <c r="F223" s="311"/>
      <c r="G223" s="311"/>
      <c r="H223" s="311"/>
      <c r="I223" s="34">
        <f ca="1">ROUND(SUM(I197,I202,I207,I212,I217),2)</f>
        <v>745.67</v>
      </c>
      <c r="J223" s="39"/>
      <c r="K223" s="39"/>
    </row>
    <row r="224" spans="1:12" x14ac:dyDescent="0.25">
      <c r="A224" s="312"/>
      <c r="B224" s="312"/>
      <c r="C224" s="312"/>
      <c r="D224" s="312"/>
      <c r="E224" s="407" t="s">
        <v>1973</v>
      </c>
      <c r="F224" s="407"/>
      <c r="G224" s="407"/>
      <c r="H224" s="37">
        <v>0.23749999999999999</v>
      </c>
      <c r="I224" s="29">
        <f ca="1">ROUND(I223*H224,2)</f>
        <v>177.1</v>
      </c>
      <c r="J224" s="39"/>
      <c r="K224" s="39"/>
    </row>
    <row r="225" spans="1:11" ht="12" customHeight="1" x14ac:dyDescent="0.25">
      <c r="A225" s="312"/>
      <c r="B225" s="312"/>
      <c r="C225" s="312"/>
      <c r="D225" s="312"/>
      <c r="E225" s="408" t="s">
        <v>1974</v>
      </c>
      <c r="F225" s="408"/>
      <c r="G225" s="408"/>
      <c r="H225" s="408"/>
      <c r="I225" s="32">
        <f ca="1">I223+I224</f>
        <v>922.77</v>
      </c>
      <c r="J225" s="39"/>
      <c r="K225" s="39"/>
    </row>
    <row r="227" spans="1:11" ht="60.75" customHeight="1" x14ac:dyDescent="0.25">
      <c r="A227" s="19" t="s">
        <v>18509</v>
      </c>
      <c r="B227" s="333" t="s">
        <v>72</v>
      </c>
      <c r="C227" s="333"/>
      <c r="D227" s="333"/>
      <c r="E227" s="333"/>
      <c r="F227" s="333"/>
      <c r="G227" s="333"/>
      <c r="H227" s="20" t="s">
        <v>11</v>
      </c>
      <c r="I227" s="21">
        <f ca="1">I256</f>
        <v>47.16</v>
      </c>
      <c r="J227" s="39"/>
      <c r="K227" s="39"/>
    </row>
    <row r="228" spans="1:11" x14ac:dyDescent="0.25">
      <c r="A228" s="318" t="s">
        <v>1957</v>
      </c>
      <c r="B228" s="318"/>
      <c r="C228" s="318"/>
      <c r="D228" s="318"/>
      <c r="E228" s="318"/>
      <c r="F228" s="318"/>
      <c r="G228" s="318"/>
      <c r="H228" s="318"/>
      <c r="I228" s="35">
        <f ca="1">SUM(I230:I232)</f>
        <v>6.22</v>
      </c>
      <c r="J228" s="39"/>
      <c r="K228" s="39"/>
    </row>
    <row r="229" spans="1:11" x14ac:dyDescent="0.25">
      <c r="A229" s="22" t="s">
        <v>1971</v>
      </c>
      <c r="B229" s="22" t="s">
        <v>1969</v>
      </c>
      <c r="C229" s="22" t="s">
        <v>2</v>
      </c>
      <c r="D229" s="22" t="s">
        <v>424</v>
      </c>
      <c r="E229" s="326" t="s">
        <v>1958</v>
      </c>
      <c r="F229" s="334"/>
      <c r="G229" s="327"/>
      <c r="H229" s="23" t="s">
        <v>1959</v>
      </c>
      <c r="I229" s="24" t="s">
        <v>1978</v>
      </c>
      <c r="J229" s="39"/>
      <c r="K229" s="39"/>
    </row>
    <row r="230" spans="1:11" x14ac:dyDescent="0.25">
      <c r="A230" s="25" t="s">
        <v>343</v>
      </c>
      <c r="B230" s="42" t="s">
        <v>18498</v>
      </c>
      <c r="C230" s="26" t="str">
        <f t="shared" ref="C230:C232" ca="1" si="104">IFERROR(VLOOKUP($B230,INDIRECT("'"&amp;$A230&amp;"'!a:d"),2,FALSE),"")</f>
        <v>Ajudante</v>
      </c>
      <c r="D230" s="27" t="str">
        <f t="shared" ref="D230:D232" ca="1" si="105">IFERROR(VLOOKUP($B230,INDIRECT("'"&amp;$A230&amp;"'!a:d"),3,FALSE),"")</f>
        <v>h</v>
      </c>
      <c r="E230" s="313">
        <v>0.15</v>
      </c>
      <c r="F230" s="335"/>
      <c r="G230" s="314"/>
      <c r="H230" s="44">
        <f t="shared" ref="H230:H232" ca="1" si="106">IFERROR(VLOOKUP($B230,INDIRECT("'"&amp;$A230&amp;"'!a:d"),4,FALSE),0)</f>
        <v>19.1675</v>
      </c>
      <c r="I230" s="29">
        <f ca="1">IFERROR(ROUND(H230*E230*(1+G230),2),"")</f>
        <v>2.88</v>
      </c>
      <c r="J230" s="39"/>
      <c r="K230" s="39"/>
    </row>
    <row r="231" spans="1:11" x14ac:dyDescent="0.25">
      <c r="A231" s="25" t="s">
        <v>343</v>
      </c>
      <c r="B231" s="42" t="s">
        <v>1965</v>
      </c>
      <c r="C231" s="26" t="str">
        <f t="shared" ca="1" si="104"/>
        <v>Pedreiro</v>
      </c>
      <c r="D231" s="27" t="str">
        <f t="shared" ca="1" si="105"/>
        <v>h</v>
      </c>
      <c r="E231" s="313">
        <v>0.15</v>
      </c>
      <c r="F231" s="335"/>
      <c r="G231" s="314"/>
      <c r="H231" s="44">
        <f t="shared" ca="1" si="106"/>
        <v>22.238199999999999</v>
      </c>
      <c r="I231" s="29">
        <f t="shared" ref="I231:I232" ca="1" si="107">IFERROR(ROUND(H231*E231*(1+G231),2),"")</f>
        <v>3.34</v>
      </c>
      <c r="J231" s="39"/>
      <c r="K231" s="39"/>
    </row>
    <row r="232" spans="1:11" hidden="1" x14ac:dyDescent="0.25">
      <c r="A232" s="30"/>
      <c r="B232" s="30"/>
      <c r="C232" s="26" t="str">
        <f t="shared" ca="1" si="104"/>
        <v/>
      </c>
      <c r="D232" s="27" t="str">
        <f t="shared" ca="1" si="105"/>
        <v/>
      </c>
      <c r="E232" s="315"/>
      <c r="F232" s="413"/>
      <c r="G232" s="316"/>
      <c r="H232" s="44">
        <f t="shared" ca="1" si="106"/>
        <v>0</v>
      </c>
      <c r="I232" s="32">
        <f t="shared" ca="1" si="107"/>
        <v>0</v>
      </c>
      <c r="J232" s="39"/>
      <c r="K232" s="39"/>
    </row>
    <row r="233" spans="1:11" x14ac:dyDescent="0.25">
      <c r="A233" s="318" t="s">
        <v>1976</v>
      </c>
      <c r="B233" s="318"/>
      <c r="C233" s="318"/>
      <c r="D233" s="318"/>
      <c r="E233" s="318"/>
      <c r="F233" s="318"/>
      <c r="G233" s="318"/>
      <c r="H233" s="318"/>
      <c r="I233" s="35">
        <f ca="1">SUM(I235:I237)</f>
        <v>31.89</v>
      </c>
      <c r="J233" s="39"/>
      <c r="K233" s="39"/>
    </row>
    <row r="234" spans="1:11" x14ac:dyDescent="0.25">
      <c r="A234" s="22" t="s">
        <v>1971</v>
      </c>
      <c r="B234" s="22" t="s">
        <v>1969</v>
      </c>
      <c r="C234" s="22" t="s">
        <v>2</v>
      </c>
      <c r="D234" s="22" t="s">
        <v>424</v>
      </c>
      <c r="E234" s="326" t="s">
        <v>1958</v>
      </c>
      <c r="F234" s="327"/>
      <c r="G234" s="33" t="s">
        <v>1968</v>
      </c>
      <c r="H234" s="23" t="s">
        <v>1959</v>
      </c>
      <c r="I234" s="24" t="s">
        <v>1978</v>
      </c>
      <c r="J234" s="39"/>
      <c r="K234" s="39"/>
    </row>
    <row r="235" spans="1:11" ht="24" x14ac:dyDescent="0.25">
      <c r="A235" s="25" t="s">
        <v>343</v>
      </c>
      <c r="B235" s="25" t="s">
        <v>18501</v>
      </c>
      <c r="C235" s="26" t="str">
        <f t="shared" ref="C235:C237" ca="1" si="108">IFERROR(VLOOKUP($B235,INDIRECT("'"&amp;$A235&amp;"'!a:d"),2,FALSE),"")</f>
        <v>Mastique para juntas à base de alcatrão e poliuretano</v>
      </c>
      <c r="D235" s="27" t="str">
        <f t="shared" ref="D235:D237" ca="1" si="109">IFERROR(VLOOKUP($B235,INDIRECT("'"&amp;$A235&amp;"'!a:d"),3,FALSE),"")</f>
        <v>kg</v>
      </c>
      <c r="E235" s="313">
        <v>1</v>
      </c>
      <c r="F235" s="314"/>
      <c r="G235" s="50"/>
      <c r="H235" s="44">
        <f t="shared" ref="H235:H237" ca="1" si="110">IFERROR(VLOOKUP($B235,INDIRECT("'"&amp;$A235&amp;"'!a:d"),4,FALSE),0)</f>
        <v>31.887799999999999</v>
      </c>
      <c r="I235" s="29">
        <f ca="1">IFERROR(ROUND(H235*E235*(1+G235),2),"")</f>
        <v>31.89</v>
      </c>
      <c r="J235" s="39"/>
      <c r="K235" s="39"/>
    </row>
    <row r="236" spans="1:11" hidden="1" x14ac:dyDescent="0.25">
      <c r="A236" s="25"/>
      <c r="B236" s="25"/>
      <c r="C236" s="26" t="str">
        <f t="shared" ca="1" si="108"/>
        <v/>
      </c>
      <c r="D236" s="27" t="str">
        <f t="shared" ca="1" si="109"/>
        <v/>
      </c>
      <c r="E236" s="313"/>
      <c r="F236" s="314"/>
      <c r="G236" s="50"/>
      <c r="H236" s="44">
        <f t="shared" ca="1" si="110"/>
        <v>0</v>
      </c>
      <c r="I236" s="29">
        <f ca="1">IFERROR(ROUND(H236*E236*(1+G236),2),"")</f>
        <v>0</v>
      </c>
      <c r="J236" s="39"/>
      <c r="K236" s="39"/>
    </row>
    <row r="237" spans="1:11" hidden="1" x14ac:dyDescent="0.25">
      <c r="A237" s="30"/>
      <c r="B237" s="30"/>
      <c r="C237" s="26" t="str">
        <f t="shared" ca="1" si="108"/>
        <v/>
      </c>
      <c r="D237" s="27" t="str">
        <f t="shared" ca="1" si="109"/>
        <v/>
      </c>
      <c r="E237" s="315"/>
      <c r="F237" s="316"/>
      <c r="G237" s="51"/>
      <c r="H237" s="44">
        <f t="shared" ca="1" si="110"/>
        <v>0</v>
      </c>
      <c r="I237" s="32">
        <f t="shared" ref="I237" ca="1" si="111">IFERROR(ROUND(H237*E237*(1+G237),2),"")</f>
        <v>0</v>
      </c>
      <c r="J237" s="39"/>
      <c r="K237" s="39"/>
    </row>
    <row r="238" spans="1:11" hidden="1" x14ac:dyDescent="0.25">
      <c r="A238" s="318" t="s">
        <v>1961</v>
      </c>
      <c r="B238" s="318"/>
      <c r="C238" s="318"/>
      <c r="D238" s="318"/>
      <c r="E238" s="318"/>
      <c r="F238" s="318"/>
      <c r="G238" s="318"/>
      <c r="H238" s="318"/>
      <c r="I238" s="35">
        <f ca="1">SUM(I240:I242)</f>
        <v>0</v>
      </c>
      <c r="J238" s="39"/>
      <c r="K238" s="39"/>
    </row>
    <row r="239" spans="1:11" hidden="1" x14ac:dyDescent="0.25">
      <c r="A239" s="22" t="s">
        <v>1971</v>
      </c>
      <c r="B239" s="22" t="s">
        <v>1969</v>
      </c>
      <c r="C239" s="22" t="s">
        <v>2</v>
      </c>
      <c r="D239" s="22" t="s">
        <v>424</v>
      </c>
      <c r="E239" s="322" t="s">
        <v>1977</v>
      </c>
      <c r="F239" s="323"/>
      <c r="G239" s="322" t="s">
        <v>237</v>
      </c>
      <c r="H239" s="323" t="s">
        <v>1959</v>
      </c>
      <c r="I239" s="24" t="s">
        <v>1978</v>
      </c>
      <c r="J239" s="39"/>
      <c r="K239" s="39"/>
    </row>
    <row r="240" spans="1:11" hidden="1" x14ac:dyDescent="0.25">
      <c r="A240" s="25"/>
      <c r="B240" s="42"/>
      <c r="C240" s="26" t="str">
        <f t="shared" ref="C240:C242" ca="1" si="112">IFERROR(VLOOKUP($B240,INDIRECT("'"&amp;$A240&amp;"'!a:d"),2,FALSE),"")</f>
        <v/>
      </c>
      <c r="D240" s="27" t="str">
        <f t="shared" ref="D240:D242" ca="1" si="113">IFERROR(VLOOKUP($B240,INDIRECT("'"&amp;$A240&amp;"'!a:d"),3,FALSE),"")</f>
        <v/>
      </c>
      <c r="E240" s="28"/>
      <c r="F240" s="44">
        <f ca="1">IFERROR(VLOOKUP($B240,INDIRECT("'"&amp;$A240&amp;"'!a:H"),4,FALSE),0)</f>
        <v>0</v>
      </c>
      <c r="G240" s="28"/>
      <c r="H240" s="44">
        <f ca="1">IFERROR(VLOOKUP($B240,INDIRECT("'"&amp;$A240&amp;"'!a:H"),5,FALSE),0)</f>
        <v>0</v>
      </c>
      <c r="I240" s="29">
        <f t="shared" ref="I240:I242" ca="1" si="114">IFERROR(ROUND(E240*F240+G240*H240,2),"")</f>
        <v>0</v>
      </c>
      <c r="J240" s="39"/>
      <c r="K240" s="39"/>
    </row>
    <row r="241" spans="1:12" hidden="1" x14ac:dyDescent="0.25">
      <c r="A241" s="25"/>
      <c r="B241" s="42"/>
      <c r="C241" s="26" t="str">
        <f t="shared" ca="1" si="112"/>
        <v/>
      </c>
      <c r="D241" s="27" t="str">
        <f t="shared" ca="1" si="113"/>
        <v/>
      </c>
      <c r="E241" s="28"/>
      <c r="F241" s="44">
        <f ca="1">IFERROR(VLOOKUP($B241,INDIRECT("'"&amp;$A241&amp;"'!a:H"),4,FALSE),0)</f>
        <v>0</v>
      </c>
      <c r="G241" s="28"/>
      <c r="H241" s="44">
        <f ca="1">IFERROR(VLOOKUP($B241,INDIRECT("'"&amp;$A241&amp;"'!a:H"),5,FALSE),0)</f>
        <v>0</v>
      </c>
      <c r="I241" s="29">
        <f t="shared" ca="1" si="114"/>
        <v>0</v>
      </c>
      <c r="J241" s="39"/>
      <c r="K241" s="39"/>
    </row>
    <row r="242" spans="1:12" hidden="1" x14ac:dyDescent="0.25">
      <c r="A242" s="30"/>
      <c r="B242" s="30"/>
      <c r="C242" s="26" t="str">
        <f t="shared" ca="1" si="112"/>
        <v/>
      </c>
      <c r="D242" s="27" t="str">
        <f t="shared" ca="1" si="113"/>
        <v/>
      </c>
      <c r="E242" s="31"/>
      <c r="F242" s="44">
        <f ca="1">IFERROR(VLOOKUP($B242,INDIRECT("'"&amp;$A242&amp;"'!a:H"),4,FALSE),0)</f>
        <v>0</v>
      </c>
      <c r="G242" s="31"/>
      <c r="H242" s="44">
        <f ca="1">IFERROR(VLOOKUP($B242,INDIRECT("'"&amp;$A242&amp;"'!a:H"),5,FALSE),0)</f>
        <v>0</v>
      </c>
      <c r="I242" s="29">
        <f t="shared" ca="1" si="114"/>
        <v>0</v>
      </c>
      <c r="J242" s="39"/>
      <c r="K242" s="39"/>
    </row>
    <row r="243" spans="1:12" hidden="1" x14ac:dyDescent="0.25">
      <c r="A243" s="318" t="s">
        <v>1964</v>
      </c>
      <c r="B243" s="318"/>
      <c r="C243" s="318"/>
      <c r="D243" s="318"/>
      <c r="E243" s="318"/>
      <c r="F243" s="318"/>
      <c r="G243" s="318"/>
      <c r="H243" s="318"/>
      <c r="I243" s="35">
        <f ca="1">SUM(I245:I247)</f>
        <v>0</v>
      </c>
      <c r="J243" s="39"/>
      <c r="K243" s="39"/>
    </row>
    <row r="244" spans="1:12" hidden="1" x14ac:dyDescent="0.25">
      <c r="A244" s="22" t="s">
        <v>1971</v>
      </c>
      <c r="B244" s="22" t="s">
        <v>1969</v>
      </c>
      <c r="C244" s="22" t="s">
        <v>2</v>
      </c>
      <c r="D244" s="22" t="s">
        <v>424</v>
      </c>
      <c r="E244" s="326" t="s">
        <v>1958</v>
      </c>
      <c r="F244" s="327"/>
      <c r="G244" s="328" t="s">
        <v>1959</v>
      </c>
      <c r="H244" s="329" t="s">
        <v>1959</v>
      </c>
      <c r="I244" s="24" t="s">
        <v>1978</v>
      </c>
      <c r="J244" s="39"/>
      <c r="K244" s="39"/>
    </row>
    <row r="245" spans="1:12" hidden="1" x14ac:dyDescent="0.25">
      <c r="A245" s="25"/>
      <c r="B245" s="80"/>
      <c r="C245" s="26" t="str">
        <f t="shared" ref="C245:C247" ca="1" si="115">IFERROR(VLOOKUP($B245,INDIRECT("'"&amp;$A245&amp;"'!a:d"),2,FALSE),"")</f>
        <v/>
      </c>
      <c r="D245" s="27" t="str">
        <f t="shared" ref="D245:D247" ca="1" si="116">IFERROR(VLOOKUP($B245,INDIRECT("'"&amp;$A245&amp;"'!a:d"),3,FALSE),"")</f>
        <v/>
      </c>
      <c r="E245" s="411"/>
      <c r="F245" s="412"/>
      <c r="G245" s="330">
        <f ca="1">IFERROR(VLOOKUP($B245,INDIRECT("'"&amp;$A245&amp;"'!a:d"),4,FALSE),0)</f>
        <v>0</v>
      </c>
      <c r="H245" s="331"/>
      <c r="I245" s="29">
        <f ca="1">IFERROR(ROUND(G245*E245,2),"")</f>
        <v>0</v>
      </c>
      <c r="J245" s="39"/>
      <c r="K245" s="39"/>
    </row>
    <row r="246" spans="1:12" hidden="1" x14ac:dyDescent="0.25">
      <c r="A246" s="25"/>
      <c r="B246" s="25"/>
      <c r="C246" s="26" t="str">
        <f t="shared" ca="1" si="115"/>
        <v/>
      </c>
      <c r="D246" s="27" t="str">
        <f t="shared" ca="1" si="116"/>
        <v/>
      </c>
      <c r="E246" s="411"/>
      <c r="F246" s="412"/>
      <c r="G246" s="330">
        <f ca="1">IFERROR(VLOOKUP($B246,INDIRECT("'"&amp;$A246&amp;"'!a:d"),4,FALSE),0)</f>
        <v>0</v>
      </c>
      <c r="H246" s="331"/>
      <c r="I246" s="29">
        <f ca="1">IFERROR(ROUND(G246*E246,2),"")</f>
        <v>0</v>
      </c>
      <c r="J246" s="39"/>
      <c r="K246" s="39"/>
    </row>
    <row r="247" spans="1:12" hidden="1" x14ac:dyDescent="0.25">
      <c r="A247" s="30"/>
      <c r="B247" s="30"/>
      <c r="C247" s="26" t="str">
        <f t="shared" ca="1" si="115"/>
        <v/>
      </c>
      <c r="D247" s="27" t="str">
        <f t="shared" ca="1" si="116"/>
        <v/>
      </c>
      <c r="E247" s="409"/>
      <c r="F247" s="410"/>
      <c r="G247" s="324">
        <f ca="1">IFERROR(VLOOKUP($B247,INDIRECT("'"&amp;$A247&amp;"'!a:d"),4,FALSE),0)</f>
        <v>0</v>
      </c>
      <c r="H247" s="325"/>
      <c r="I247" s="29">
        <f ca="1">IFERROR(ROUND(G247*E247,2),"")</f>
        <v>0</v>
      </c>
      <c r="J247" s="39"/>
      <c r="K247" s="39"/>
    </row>
    <row r="248" spans="1:12" hidden="1" x14ac:dyDescent="0.25">
      <c r="A248" s="318" t="s">
        <v>1962</v>
      </c>
      <c r="B248" s="318"/>
      <c r="C248" s="318"/>
      <c r="D248" s="318"/>
      <c r="E248" s="318"/>
      <c r="F248" s="318"/>
      <c r="G248" s="318"/>
      <c r="H248" s="318"/>
      <c r="I248" s="52">
        <f>SUM(I250:I252)</f>
        <v>0</v>
      </c>
      <c r="J248" s="319" t="s">
        <v>1980</v>
      </c>
      <c r="K248" s="320"/>
      <c r="L248" s="321"/>
    </row>
    <row r="249" spans="1:12" ht="13.5" hidden="1" x14ac:dyDescent="0.25">
      <c r="A249" s="22" t="s">
        <v>1971</v>
      </c>
      <c r="B249" s="22" t="s">
        <v>1969</v>
      </c>
      <c r="C249" s="22" t="s">
        <v>2</v>
      </c>
      <c r="D249" s="22" t="s">
        <v>424</v>
      </c>
      <c r="E249" s="322" t="s">
        <v>361</v>
      </c>
      <c r="F249" s="323"/>
      <c r="G249" s="322" t="s">
        <v>362</v>
      </c>
      <c r="H249" s="323"/>
      <c r="I249" s="24" t="s">
        <v>1978</v>
      </c>
      <c r="J249" s="53" t="s">
        <v>1981</v>
      </c>
      <c r="K249" s="53" t="s">
        <v>1982</v>
      </c>
      <c r="L249" s="53" t="s">
        <v>1979</v>
      </c>
    </row>
    <row r="250" spans="1:12" hidden="1" x14ac:dyDescent="0.25">
      <c r="A250" s="25"/>
      <c r="B250" s="25"/>
      <c r="C250" s="26" t="str">
        <f t="shared" ref="C250:C252" ca="1" si="117">IFERROR(VLOOKUP($B250,INDIRECT("'"&amp;$A250&amp;"'!a:d"),2,FALSE),"")</f>
        <v/>
      </c>
      <c r="D250" s="27" t="str">
        <f t="shared" ref="D250:D252" ca="1" si="118">IFERROR(VLOOKUP($B250,INDIRECT("'"&amp;$A250&amp;"'!a:d"),3,FALSE),"")</f>
        <v/>
      </c>
      <c r="E250" s="313"/>
      <c r="F250" s="314"/>
      <c r="G250" s="313"/>
      <c r="H250" s="314"/>
      <c r="I250" s="29">
        <f>J250*E250+K250*G250+L250</f>
        <v>0</v>
      </c>
      <c r="J250" s="40"/>
      <c r="K250" s="40"/>
      <c r="L250" s="40"/>
    </row>
    <row r="251" spans="1:12" hidden="1" x14ac:dyDescent="0.25">
      <c r="A251" s="25"/>
      <c r="B251" s="25"/>
      <c r="C251" s="26" t="str">
        <f t="shared" ca="1" si="117"/>
        <v/>
      </c>
      <c r="D251" s="27" t="str">
        <f t="shared" ca="1" si="118"/>
        <v/>
      </c>
      <c r="E251" s="313"/>
      <c r="F251" s="314"/>
      <c r="G251" s="313"/>
      <c r="H251" s="314"/>
      <c r="I251" s="29">
        <f>J251*E251+K251*G251+L251</f>
        <v>0</v>
      </c>
      <c r="J251" s="40"/>
      <c r="K251" s="40"/>
      <c r="L251" s="40"/>
    </row>
    <row r="252" spans="1:12" hidden="1" x14ac:dyDescent="0.25">
      <c r="A252" s="30"/>
      <c r="B252" s="30"/>
      <c r="C252" s="26" t="str">
        <f t="shared" ca="1" si="117"/>
        <v/>
      </c>
      <c r="D252" s="27" t="str">
        <f t="shared" ca="1" si="118"/>
        <v/>
      </c>
      <c r="E252" s="315"/>
      <c r="F252" s="316"/>
      <c r="G252" s="315"/>
      <c r="H252" s="316"/>
      <c r="I252" s="29">
        <f>J252*E252+K252*G252+L252</f>
        <v>0</v>
      </c>
      <c r="J252" s="41"/>
      <c r="K252" s="41"/>
      <c r="L252" s="41"/>
    </row>
    <row r="253" spans="1:12" x14ac:dyDescent="0.25">
      <c r="A253" s="317" t="s">
        <v>1975</v>
      </c>
      <c r="B253" s="317"/>
      <c r="C253" s="317"/>
      <c r="D253" s="317"/>
      <c r="E253" s="318" t="s">
        <v>1970</v>
      </c>
      <c r="F253" s="318"/>
      <c r="G253" s="318"/>
      <c r="H253" s="318"/>
      <c r="I253" s="318"/>
      <c r="J253" s="39"/>
      <c r="K253" s="39"/>
    </row>
    <row r="254" spans="1:12" ht="12" customHeight="1" x14ac:dyDescent="0.25">
      <c r="A254" s="312"/>
      <c r="B254" s="312"/>
      <c r="C254" s="312"/>
      <c r="D254" s="312"/>
      <c r="E254" s="311" t="s">
        <v>1972</v>
      </c>
      <c r="F254" s="311"/>
      <c r="G254" s="311"/>
      <c r="H254" s="311"/>
      <c r="I254" s="34">
        <f ca="1">ROUND(SUM(I228,I233,I238,I243,I248),2)</f>
        <v>38.11</v>
      </c>
      <c r="J254" s="39"/>
      <c r="K254" s="39"/>
    </row>
    <row r="255" spans="1:12" x14ac:dyDescent="0.25">
      <c r="A255" s="312"/>
      <c r="B255" s="312"/>
      <c r="C255" s="312"/>
      <c r="D255" s="312"/>
      <c r="E255" s="407" t="s">
        <v>1973</v>
      </c>
      <c r="F255" s="407"/>
      <c r="G255" s="407"/>
      <c r="H255" s="37">
        <v>0.23749999999999999</v>
      </c>
      <c r="I255" s="29">
        <f ca="1">ROUND(I254*H255,2)</f>
        <v>9.0500000000000007</v>
      </c>
      <c r="J255" s="39"/>
      <c r="K255" s="39"/>
    </row>
    <row r="256" spans="1:12" ht="12" customHeight="1" x14ac:dyDescent="0.25">
      <c r="A256" s="312"/>
      <c r="B256" s="312"/>
      <c r="C256" s="312"/>
      <c r="D256" s="312"/>
      <c r="E256" s="408" t="s">
        <v>1974</v>
      </c>
      <c r="F256" s="408"/>
      <c r="G256" s="408"/>
      <c r="H256" s="408"/>
      <c r="I256" s="32">
        <f ca="1">I254+I255</f>
        <v>47.16</v>
      </c>
      <c r="J256" s="39"/>
      <c r="K256" s="39"/>
    </row>
  </sheetData>
  <mergeCells count="321">
    <mergeCell ref="A1:B8"/>
    <mergeCell ref="C1:I1"/>
    <mergeCell ref="C2:I2"/>
    <mergeCell ref="C3:I3"/>
    <mergeCell ref="C4:I5"/>
    <mergeCell ref="C6:I6"/>
    <mergeCell ref="C7:I7"/>
    <mergeCell ref="C8:I8"/>
    <mergeCell ref="B10:G10"/>
    <mergeCell ref="B9:G9"/>
    <mergeCell ref="A11:H11"/>
    <mergeCell ref="A16:H16"/>
    <mergeCell ref="A21:H21"/>
    <mergeCell ref="A26:H26"/>
    <mergeCell ref="A31:H31"/>
    <mergeCell ref="E12:G12"/>
    <mergeCell ref="E13:G13"/>
    <mergeCell ref="E14:G14"/>
    <mergeCell ref="E15:G15"/>
    <mergeCell ref="E30:F30"/>
    <mergeCell ref="G30:H30"/>
    <mergeCell ref="E18:F18"/>
    <mergeCell ref="E19:F19"/>
    <mergeCell ref="E20:F20"/>
    <mergeCell ref="E22:F22"/>
    <mergeCell ref="G22:H22"/>
    <mergeCell ref="E17:F17"/>
    <mergeCell ref="B41:G41"/>
    <mergeCell ref="E38:G38"/>
    <mergeCell ref="A42:H42"/>
    <mergeCell ref="A47:H47"/>
    <mergeCell ref="E33:F33"/>
    <mergeCell ref="E34:F34"/>
    <mergeCell ref="E35:F35"/>
    <mergeCell ref="G33:H33"/>
    <mergeCell ref="G34:H34"/>
    <mergeCell ref="G35:H35"/>
    <mergeCell ref="E43:G43"/>
    <mergeCell ref="A37:D39"/>
    <mergeCell ref="E36:I36"/>
    <mergeCell ref="A36:D36"/>
    <mergeCell ref="E37:H37"/>
    <mergeCell ref="E39:H39"/>
    <mergeCell ref="E74:G74"/>
    <mergeCell ref="A62:H62"/>
    <mergeCell ref="A67:D67"/>
    <mergeCell ref="E67:I67"/>
    <mergeCell ref="A68:D70"/>
    <mergeCell ref="E68:H68"/>
    <mergeCell ref="E69:G69"/>
    <mergeCell ref="E70:H70"/>
    <mergeCell ref="E61:F61"/>
    <mergeCell ref="G61:H61"/>
    <mergeCell ref="E65:F65"/>
    <mergeCell ref="G65:H65"/>
    <mergeCell ref="E66:F66"/>
    <mergeCell ref="G66:H66"/>
    <mergeCell ref="A88:H88"/>
    <mergeCell ref="E79:F79"/>
    <mergeCell ref="E80:F80"/>
    <mergeCell ref="E81:F81"/>
    <mergeCell ref="E82:F82"/>
    <mergeCell ref="E84:F84"/>
    <mergeCell ref="G84:H84"/>
    <mergeCell ref="E75:G75"/>
    <mergeCell ref="E76:G76"/>
    <mergeCell ref="E77:G77"/>
    <mergeCell ref="A98:D98"/>
    <mergeCell ref="E98:I98"/>
    <mergeCell ref="A99:D101"/>
    <mergeCell ref="E99:H99"/>
    <mergeCell ref="E100:G100"/>
    <mergeCell ref="E101:H101"/>
    <mergeCell ref="A93:H93"/>
    <mergeCell ref="E89:F89"/>
    <mergeCell ref="G89:H89"/>
    <mergeCell ref="E90:F90"/>
    <mergeCell ref="G90:H90"/>
    <mergeCell ref="E91:F91"/>
    <mergeCell ref="G91:H91"/>
    <mergeCell ref="E92:F92"/>
    <mergeCell ref="G92:H92"/>
    <mergeCell ref="E126:F126"/>
    <mergeCell ref="G126:H126"/>
    <mergeCell ref="E127:F127"/>
    <mergeCell ref="G127:H127"/>
    <mergeCell ref="E128:F128"/>
    <mergeCell ref="G128:H128"/>
    <mergeCell ref="B103:G103"/>
    <mergeCell ref="A104:H104"/>
    <mergeCell ref="A109:H109"/>
    <mergeCell ref="A114:H114"/>
    <mergeCell ref="A119:H119"/>
    <mergeCell ref="E115:F115"/>
    <mergeCell ref="G115:H115"/>
    <mergeCell ref="E110:F110"/>
    <mergeCell ref="E111:F111"/>
    <mergeCell ref="E112:F112"/>
    <mergeCell ref="E113:F113"/>
    <mergeCell ref="J31:L31"/>
    <mergeCell ref="G32:H32"/>
    <mergeCell ref="E32:F32"/>
    <mergeCell ref="E27:F27"/>
    <mergeCell ref="G27:H27"/>
    <mergeCell ref="E28:F28"/>
    <mergeCell ref="G28:H28"/>
    <mergeCell ref="E29:F29"/>
    <mergeCell ref="G29:H29"/>
    <mergeCell ref="G59:H59"/>
    <mergeCell ref="G60:H60"/>
    <mergeCell ref="E58:F58"/>
    <mergeCell ref="E59:F59"/>
    <mergeCell ref="E60:F60"/>
    <mergeCell ref="G58:H58"/>
    <mergeCell ref="E44:G44"/>
    <mergeCell ref="E45:G45"/>
    <mergeCell ref="E46:G46"/>
    <mergeCell ref="E48:F48"/>
    <mergeCell ref="E49:F49"/>
    <mergeCell ref="E50:F50"/>
    <mergeCell ref="E51:F51"/>
    <mergeCell ref="E53:F53"/>
    <mergeCell ref="A52:H52"/>
    <mergeCell ref="A57:H57"/>
    <mergeCell ref="G53:H53"/>
    <mergeCell ref="J62:L62"/>
    <mergeCell ref="J93:L93"/>
    <mergeCell ref="J124:L124"/>
    <mergeCell ref="E94:F94"/>
    <mergeCell ref="G94:H94"/>
    <mergeCell ref="E95:F95"/>
    <mergeCell ref="G95:H95"/>
    <mergeCell ref="E96:F96"/>
    <mergeCell ref="G96:H96"/>
    <mergeCell ref="E97:F97"/>
    <mergeCell ref="G97:H97"/>
    <mergeCell ref="E63:F63"/>
    <mergeCell ref="G63:H63"/>
    <mergeCell ref="E64:F64"/>
    <mergeCell ref="G64:H64"/>
    <mergeCell ref="G120:H120"/>
    <mergeCell ref="G121:H121"/>
    <mergeCell ref="G122:H122"/>
    <mergeCell ref="G123:H123"/>
    <mergeCell ref="E120:F120"/>
    <mergeCell ref="B72:G72"/>
    <mergeCell ref="A73:H73"/>
    <mergeCell ref="A78:H78"/>
    <mergeCell ref="A83:H83"/>
    <mergeCell ref="E137:G137"/>
    <mergeCell ref="E138:G138"/>
    <mergeCell ref="E139:G139"/>
    <mergeCell ref="A140:H140"/>
    <mergeCell ref="E141:F141"/>
    <mergeCell ref="E105:G105"/>
    <mergeCell ref="E106:G106"/>
    <mergeCell ref="B134:G134"/>
    <mergeCell ref="A135:H135"/>
    <mergeCell ref="E136:G136"/>
    <mergeCell ref="E107:G107"/>
    <mergeCell ref="E108:G108"/>
    <mergeCell ref="E121:F121"/>
    <mergeCell ref="E122:F122"/>
    <mergeCell ref="E123:F123"/>
    <mergeCell ref="A124:H124"/>
    <mergeCell ref="A129:D129"/>
    <mergeCell ref="E129:I129"/>
    <mergeCell ref="A130:D132"/>
    <mergeCell ref="E130:H130"/>
    <mergeCell ref="E131:G131"/>
    <mergeCell ref="E132:H132"/>
    <mergeCell ref="E125:F125"/>
    <mergeCell ref="G125:H125"/>
    <mergeCell ref="A150:H150"/>
    <mergeCell ref="E151:F151"/>
    <mergeCell ref="G151:H151"/>
    <mergeCell ref="E152:F152"/>
    <mergeCell ref="G152:H152"/>
    <mergeCell ref="E142:F142"/>
    <mergeCell ref="E143:F143"/>
    <mergeCell ref="E144:F144"/>
    <mergeCell ref="A145:H145"/>
    <mergeCell ref="E146:F146"/>
    <mergeCell ref="G146:H146"/>
    <mergeCell ref="J155:L155"/>
    <mergeCell ref="E156:F156"/>
    <mergeCell ref="G156:H156"/>
    <mergeCell ref="E157:F157"/>
    <mergeCell ref="G157:H157"/>
    <mergeCell ref="E153:F153"/>
    <mergeCell ref="G153:H153"/>
    <mergeCell ref="E154:F154"/>
    <mergeCell ref="G154:H154"/>
    <mergeCell ref="A155:H155"/>
    <mergeCell ref="A161:D163"/>
    <mergeCell ref="E161:H161"/>
    <mergeCell ref="E162:G162"/>
    <mergeCell ref="E163:H163"/>
    <mergeCell ref="E158:F158"/>
    <mergeCell ref="G158:H158"/>
    <mergeCell ref="E159:F159"/>
    <mergeCell ref="G159:H159"/>
    <mergeCell ref="A160:D160"/>
    <mergeCell ref="E160:I160"/>
    <mergeCell ref="E182:F182"/>
    <mergeCell ref="G182:H182"/>
    <mergeCell ref="A186:H186"/>
    <mergeCell ref="E190:F190"/>
    <mergeCell ref="G190:H190"/>
    <mergeCell ref="A192:D194"/>
    <mergeCell ref="E192:H192"/>
    <mergeCell ref="E193:G193"/>
    <mergeCell ref="E194:H194"/>
    <mergeCell ref="E188:F188"/>
    <mergeCell ref="G188:H188"/>
    <mergeCell ref="E189:F189"/>
    <mergeCell ref="G189:H189"/>
    <mergeCell ref="E184:F184"/>
    <mergeCell ref="G184:H184"/>
    <mergeCell ref="E185:F185"/>
    <mergeCell ref="G185:H185"/>
    <mergeCell ref="E183:F183"/>
    <mergeCell ref="G183:H183"/>
    <mergeCell ref="B165:G165"/>
    <mergeCell ref="A166:H166"/>
    <mergeCell ref="E167:G167"/>
    <mergeCell ref="A171:H171"/>
    <mergeCell ref="E172:F172"/>
    <mergeCell ref="A176:H176"/>
    <mergeCell ref="E177:F177"/>
    <mergeCell ref="G177:H177"/>
    <mergeCell ref="A181:H181"/>
    <mergeCell ref="E173:F173"/>
    <mergeCell ref="E174:F174"/>
    <mergeCell ref="E175:F175"/>
    <mergeCell ref="E168:G168"/>
    <mergeCell ref="E169:G169"/>
    <mergeCell ref="E170:G170"/>
    <mergeCell ref="B196:G196"/>
    <mergeCell ref="A197:H197"/>
    <mergeCell ref="E198:G198"/>
    <mergeCell ref="E199:G199"/>
    <mergeCell ref="E200:G200"/>
    <mergeCell ref="J186:L186"/>
    <mergeCell ref="E187:F187"/>
    <mergeCell ref="G187:H187"/>
    <mergeCell ref="A191:D191"/>
    <mergeCell ref="E191:I191"/>
    <mergeCell ref="E206:F206"/>
    <mergeCell ref="A207:H207"/>
    <mergeCell ref="E208:F208"/>
    <mergeCell ref="G208:H208"/>
    <mergeCell ref="A212:H212"/>
    <mergeCell ref="E201:G201"/>
    <mergeCell ref="A202:H202"/>
    <mergeCell ref="E203:F203"/>
    <mergeCell ref="E204:F204"/>
    <mergeCell ref="E205:F205"/>
    <mergeCell ref="J217:L217"/>
    <mergeCell ref="E218:F218"/>
    <mergeCell ref="G218:H218"/>
    <mergeCell ref="E213:F213"/>
    <mergeCell ref="G213:H213"/>
    <mergeCell ref="E214:F214"/>
    <mergeCell ref="G214:H214"/>
    <mergeCell ref="E215:F215"/>
    <mergeCell ref="G215:H215"/>
    <mergeCell ref="E219:F219"/>
    <mergeCell ref="G219:H219"/>
    <mergeCell ref="E220:F220"/>
    <mergeCell ref="G220:H220"/>
    <mergeCell ref="E221:F221"/>
    <mergeCell ref="G221:H221"/>
    <mergeCell ref="E216:F216"/>
    <mergeCell ref="G216:H216"/>
    <mergeCell ref="A217:H217"/>
    <mergeCell ref="B227:G227"/>
    <mergeCell ref="A228:H228"/>
    <mergeCell ref="E229:G229"/>
    <mergeCell ref="E230:G230"/>
    <mergeCell ref="E231:G231"/>
    <mergeCell ref="A222:D222"/>
    <mergeCell ref="E222:I222"/>
    <mergeCell ref="A223:D225"/>
    <mergeCell ref="E223:H223"/>
    <mergeCell ref="E224:G224"/>
    <mergeCell ref="E225:H225"/>
    <mergeCell ref="E237:F237"/>
    <mergeCell ref="A238:H238"/>
    <mergeCell ref="E239:F239"/>
    <mergeCell ref="G239:H239"/>
    <mergeCell ref="A243:H243"/>
    <mergeCell ref="E232:G232"/>
    <mergeCell ref="A233:H233"/>
    <mergeCell ref="E234:F234"/>
    <mergeCell ref="E235:F235"/>
    <mergeCell ref="E236:F236"/>
    <mergeCell ref="E247:F247"/>
    <mergeCell ref="G247:H247"/>
    <mergeCell ref="A248:H248"/>
    <mergeCell ref="J248:L248"/>
    <mergeCell ref="E249:F249"/>
    <mergeCell ref="G249:H249"/>
    <mergeCell ref="E244:F244"/>
    <mergeCell ref="G244:H244"/>
    <mergeCell ref="E245:F245"/>
    <mergeCell ref="G245:H245"/>
    <mergeCell ref="E246:F246"/>
    <mergeCell ref="G246:H246"/>
    <mergeCell ref="A253:D253"/>
    <mergeCell ref="E253:I253"/>
    <mergeCell ref="A254:D256"/>
    <mergeCell ref="E254:H254"/>
    <mergeCell ref="E255:G255"/>
    <mergeCell ref="E256:H256"/>
    <mergeCell ref="E250:F250"/>
    <mergeCell ref="G250:H250"/>
    <mergeCell ref="E251:F251"/>
    <mergeCell ref="G251:H251"/>
    <mergeCell ref="E252:F252"/>
    <mergeCell ref="G252:H252"/>
  </mergeCells>
  <conditionalFormatting sqref="F23">
    <cfRule type="expression" dxfId="275" priority="92">
      <formula>IF($C23="*verificar código*",TRUE,FALSE)</formula>
    </cfRule>
  </conditionalFormatting>
  <conditionalFormatting sqref="D80:D82">
    <cfRule type="expression" dxfId="274" priority="137">
      <formula>IF($C80="*verificar código*",TRUE,FALSE)</formula>
    </cfRule>
  </conditionalFormatting>
  <conditionalFormatting sqref="D64:D66">
    <cfRule type="expression" dxfId="273" priority="145">
      <formula>IF($C64="*verificar código*",TRUE,FALSE)</formula>
    </cfRule>
  </conditionalFormatting>
  <conditionalFormatting sqref="D90:D92">
    <cfRule type="expression" dxfId="272" priority="133">
      <formula>IF($C90="*verificar código*",TRUE,FALSE)</formula>
    </cfRule>
  </conditionalFormatting>
  <conditionalFormatting sqref="C95:C97">
    <cfRule type="expression" dxfId="271" priority="132">
      <formula>IF($C95="*verificar código*",TRUE,FALSE)</formula>
    </cfRule>
  </conditionalFormatting>
  <conditionalFormatting sqref="C54:C56">
    <cfRule type="expression" dxfId="270" priority="150">
      <formula>IF($C54="*verificar código*",TRUE,FALSE)</formula>
    </cfRule>
  </conditionalFormatting>
  <conditionalFormatting sqref="C64:C66">
    <cfRule type="expression" dxfId="269" priority="146">
      <formula>IF($C64="*verificar código*",TRUE,FALSE)</formula>
    </cfRule>
  </conditionalFormatting>
  <conditionalFormatting sqref="C75:C77">
    <cfRule type="expression" dxfId="268" priority="140">
      <formula>IF($C75="*verificar código*",TRUE,FALSE)</formula>
    </cfRule>
  </conditionalFormatting>
  <conditionalFormatting sqref="D75:D77">
    <cfRule type="expression" dxfId="267" priority="139">
      <formula>IF($C75="*verificar código*",TRUE,FALSE)</formula>
    </cfRule>
  </conditionalFormatting>
  <conditionalFormatting sqref="C80:C82">
    <cfRule type="expression" dxfId="266" priority="138">
      <formula>IF($C80="*verificar código*",TRUE,FALSE)</formula>
    </cfRule>
  </conditionalFormatting>
  <conditionalFormatting sqref="C85:C87">
    <cfRule type="expression" dxfId="265" priority="136">
      <formula>IF($C85="*verificar código*",TRUE,FALSE)</formula>
    </cfRule>
  </conditionalFormatting>
  <conditionalFormatting sqref="D85:D87">
    <cfRule type="expression" dxfId="264" priority="135">
      <formula>IF($C85="*verificar código*",TRUE,FALSE)</formula>
    </cfRule>
  </conditionalFormatting>
  <conditionalFormatting sqref="C90:C92">
    <cfRule type="expression" dxfId="263" priority="134">
      <formula>IF($C90="*verificar código*",TRUE,FALSE)</formula>
    </cfRule>
  </conditionalFormatting>
  <conditionalFormatting sqref="D95:D97">
    <cfRule type="expression" dxfId="262" priority="131">
      <formula>IF($C95="*verificar código*",TRUE,FALSE)</formula>
    </cfRule>
  </conditionalFormatting>
  <conditionalFormatting sqref="H75:H77">
    <cfRule type="expression" dxfId="261" priority="130">
      <formula>IF($C75="*verificar código*",TRUE,FALSE)</formula>
    </cfRule>
  </conditionalFormatting>
  <conditionalFormatting sqref="H80:H82">
    <cfRule type="expression" dxfId="260" priority="129">
      <formula>IF($C80="*verificar código*",TRUE,FALSE)</formula>
    </cfRule>
  </conditionalFormatting>
  <conditionalFormatting sqref="C44:C46">
    <cfRule type="expression" dxfId="259" priority="154">
      <formula>IF($C44="*verificar código*",TRUE,FALSE)</formula>
    </cfRule>
  </conditionalFormatting>
  <conditionalFormatting sqref="D44:D46">
    <cfRule type="expression" dxfId="258" priority="153">
      <formula>IF($C44="*verificar código*",TRUE,FALSE)</formula>
    </cfRule>
  </conditionalFormatting>
  <conditionalFormatting sqref="C49:C51">
    <cfRule type="expression" dxfId="257" priority="152">
      <formula>IF($C49="*verificar código*",TRUE,FALSE)</formula>
    </cfRule>
  </conditionalFormatting>
  <conditionalFormatting sqref="D49:D51">
    <cfRule type="expression" dxfId="256" priority="151">
      <formula>IF($C49="*verificar código*",TRUE,FALSE)</formula>
    </cfRule>
  </conditionalFormatting>
  <conditionalFormatting sqref="D54:D56">
    <cfRule type="expression" dxfId="255" priority="149">
      <formula>IF($C54="*verificar código*",TRUE,FALSE)</formula>
    </cfRule>
  </conditionalFormatting>
  <conditionalFormatting sqref="D59:D61">
    <cfRule type="expression" dxfId="254" priority="147">
      <formula>IF($C59="*verificar código*",TRUE,FALSE)</formula>
    </cfRule>
  </conditionalFormatting>
  <conditionalFormatting sqref="H44:H46">
    <cfRule type="expression" dxfId="253" priority="144">
      <formula>IF($C44="*verificar código*",TRUE,FALSE)</formula>
    </cfRule>
  </conditionalFormatting>
  <conditionalFormatting sqref="H49:H51">
    <cfRule type="expression" dxfId="252" priority="143">
      <formula>IF($C49="*verificar código*",TRUE,FALSE)</formula>
    </cfRule>
  </conditionalFormatting>
  <conditionalFormatting sqref="C204:C206">
    <cfRule type="expression" dxfId="251" priority="48">
      <formula>IF($C204="*verificar código*",TRUE,FALSE)</formula>
    </cfRule>
  </conditionalFormatting>
  <conditionalFormatting sqref="D168:D170">
    <cfRule type="expression" dxfId="250" priority="63">
      <formula>IF($C168="*verificar código*",TRUE,FALSE)</formula>
    </cfRule>
  </conditionalFormatting>
  <conditionalFormatting sqref="C209:C211">
    <cfRule type="expression" dxfId="249" priority="46">
      <formula>IF($C209="*verificar código*",TRUE,FALSE)</formula>
    </cfRule>
  </conditionalFormatting>
  <conditionalFormatting sqref="C18:C20">
    <cfRule type="expression" dxfId="248" priority="169">
      <formula>IF($C18="*verificar código*",TRUE,FALSE)</formula>
    </cfRule>
  </conditionalFormatting>
  <conditionalFormatting sqref="C13:C15">
    <cfRule type="expression" dxfId="247" priority="171">
      <formula>IF($C13="*verificar código*",TRUE,FALSE)</formula>
    </cfRule>
  </conditionalFormatting>
  <conditionalFormatting sqref="D13:D15">
    <cfRule type="expression" dxfId="246" priority="170">
      <formula>IF($C13="*verificar código*",TRUE,FALSE)</formula>
    </cfRule>
  </conditionalFormatting>
  <conditionalFormatting sqref="C168:C170">
    <cfRule type="expression" dxfId="245" priority="64">
      <formula>IF($C168="*verificar código*",TRUE,FALSE)</formula>
    </cfRule>
  </conditionalFormatting>
  <conditionalFormatting sqref="D18:D20">
    <cfRule type="expression" dxfId="244" priority="168">
      <formula>IF($C18="*verificar código*",TRUE,FALSE)</formula>
    </cfRule>
  </conditionalFormatting>
  <conditionalFormatting sqref="C23:C25">
    <cfRule type="expression" dxfId="243" priority="167">
      <formula>IF($C23="*verificar código*",TRUE,FALSE)</formula>
    </cfRule>
  </conditionalFormatting>
  <conditionalFormatting sqref="D23:D25">
    <cfRule type="expression" dxfId="242" priority="166">
      <formula>IF($C23="*verificar código*",TRUE,FALSE)</formula>
    </cfRule>
  </conditionalFormatting>
  <conditionalFormatting sqref="C28:C30">
    <cfRule type="expression" dxfId="241" priority="165">
      <formula>IF($C28="*verificar código*",TRUE,FALSE)</formula>
    </cfRule>
  </conditionalFormatting>
  <conditionalFormatting sqref="D28:D30">
    <cfRule type="expression" dxfId="240" priority="164">
      <formula>IF($C28="*verificar código*",TRUE,FALSE)</formula>
    </cfRule>
  </conditionalFormatting>
  <conditionalFormatting sqref="C33:C35">
    <cfRule type="expression" dxfId="239" priority="163">
      <formula>IF($C33="*verificar código*",TRUE,FALSE)</formula>
    </cfRule>
  </conditionalFormatting>
  <conditionalFormatting sqref="D33:D35">
    <cfRule type="expression" dxfId="238" priority="162">
      <formula>IF($C33="*verificar código*",TRUE,FALSE)</formula>
    </cfRule>
  </conditionalFormatting>
  <conditionalFormatting sqref="H13:H15">
    <cfRule type="expression" dxfId="237" priority="161">
      <formula>IF($C13="*verificar código*",TRUE,FALSE)</formula>
    </cfRule>
  </conditionalFormatting>
  <conditionalFormatting sqref="H18:H20">
    <cfRule type="expression" dxfId="236" priority="160">
      <formula>IF($C18="*verificar código*",TRUE,FALSE)</formula>
    </cfRule>
  </conditionalFormatting>
  <conditionalFormatting sqref="H56">
    <cfRule type="expression" dxfId="235" priority="93">
      <formula>IF($C56="*verificar código*",TRUE,FALSE)</formula>
    </cfRule>
  </conditionalFormatting>
  <conditionalFormatting sqref="H142:H144">
    <cfRule type="expression" dxfId="234" priority="101">
      <formula>IF($C142="*verificar código*",TRUE,FALSE)</formula>
    </cfRule>
  </conditionalFormatting>
  <conditionalFormatting sqref="F54">
    <cfRule type="expression" dxfId="233" priority="98">
      <formula>IF($C54="*verificar código*",TRUE,FALSE)</formula>
    </cfRule>
  </conditionalFormatting>
  <conditionalFormatting sqref="C106:C108">
    <cfRule type="expression" dxfId="232" priority="80">
      <formula>IF($C106="*verificar código*",TRUE,FALSE)</formula>
    </cfRule>
  </conditionalFormatting>
  <conditionalFormatting sqref="C59:C61">
    <cfRule type="expression" dxfId="231" priority="148">
      <formula>IF($C59="*verificar código*",TRUE,FALSE)</formula>
    </cfRule>
  </conditionalFormatting>
  <conditionalFormatting sqref="H106:H108">
    <cfRule type="expression" dxfId="230" priority="116">
      <formula>IF($C106="*verificar código*",TRUE,FALSE)</formula>
    </cfRule>
  </conditionalFormatting>
  <conditionalFormatting sqref="H111:H113">
    <cfRule type="expression" dxfId="229" priority="115">
      <formula>IF($C111="*verificar código*",TRUE,FALSE)</formula>
    </cfRule>
  </conditionalFormatting>
  <conditionalFormatting sqref="C214:C216">
    <cfRule type="expression" dxfId="228" priority="44">
      <formula>IF($C214="*verificar código*",TRUE,FALSE)</formula>
    </cfRule>
  </conditionalFormatting>
  <conditionalFormatting sqref="C142:C144">
    <cfRule type="expression" dxfId="227" priority="110">
      <formula>IF($C142="*verificar código*",TRUE,FALSE)</formula>
    </cfRule>
  </conditionalFormatting>
  <conditionalFormatting sqref="C137:C139">
    <cfRule type="expression" dxfId="226" priority="112">
      <formula>IF($C137="*verificar código*",TRUE,FALSE)</formula>
    </cfRule>
  </conditionalFormatting>
  <conditionalFormatting sqref="D137:D139">
    <cfRule type="expression" dxfId="225" priority="111">
      <formula>IF($C137="*verificar código*",TRUE,FALSE)</formula>
    </cfRule>
  </conditionalFormatting>
  <conditionalFormatting sqref="D142:D144">
    <cfRule type="expression" dxfId="224" priority="109">
      <formula>IF($C142="*verificar código*",TRUE,FALSE)</formula>
    </cfRule>
  </conditionalFormatting>
  <conditionalFormatting sqref="C147:C149">
    <cfRule type="expression" dxfId="223" priority="108">
      <formula>IF($C147="*verificar código*",TRUE,FALSE)</formula>
    </cfRule>
  </conditionalFormatting>
  <conditionalFormatting sqref="D147:D149">
    <cfRule type="expression" dxfId="222" priority="107">
      <formula>IF($C147="*verificar código*",TRUE,FALSE)</formula>
    </cfRule>
  </conditionalFormatting>
  <conditionalFormatting sqref="C152:C154">
    <cfRule type="expression" dxfId="221" priority="106">
      <formula>IF($C152="*verificar código*",TRUE,FALSE)</formula>
    </cfRule>
  </conditionalFormatting>
  <conditionalFormatting sqref="D152:D154">
    <cfRule type="expression" dxfId="220" priority="105">
      <formula>IF($C152="*verificar código*",TRUE,FALSE)</formula>
    </cfRule>
  </conditionalFormatting>
  <conditionalFormatting sqref="C157:C159">
    <cfRule type="expression" dxfId="219" priority="104">
      <formula>IF($C157="*verificar código*",TRUE,FALSE)</formula>
    </cfRule>
  </conditionalFormatting>
  <conditionalFormatting sqref="D157:D159">
    <cfRule type="expression" dxfId="218" priority="103">
      <formula>IF($C157="*verificar código*",TRUE,FALSE)</formula>
    </cfRule>
  </conditionalFormatting>
  <conditionalFormatting sqref="H137:H139">
    <cfRule type="expression" dxfId="217" priority="102">
      <formula>IF($C137="*verificar código*",TRUE,FALSE)</formula>
    </cfRule>
  </conditionalFormatting>
  <conditionalFormatting sqref="H54">
    <cfRule type="expression" dxfId="216" priority="97">
      <formula>IF($C54="*verificar código*",TRUE,FALSE)</formula>
    </cfRule>
  </conditionalFormatting>
  <conditionalFormatting sqref="F55">
    <cfRule type="expression" dxfId="215" priority="96">
      <formula>IF($C55="*verificar código*",TRUE,FALSE)</formula>
    </cfRule>
  </conditionalFormatting>
  <conditionalFormatting sqref="H55">
    <cfRule type="expression" dxfId="214" priority="95">
      <formula>IF($C55="*verificar código*",TRUE,FALSE)</formula>
    </cfRule>
  </conditionalFormatting>
  <conditionalFormatting sqref="F56">
    <cfRule type="expression" dxfId="213" priority="94">
      <formula>IF($C56="*verificar código*",TRUE,FALSE)</formula>
    </cfRule>
  </conditionalFormatting>
  <conditionalFormatting sqref="H23">
    <cfRule type="expression" dxfId="212" priority="91">
      <formula>IF($C23="*verificar código*",TRUE,FALSE)</formula>
    </cfRule>
  </conditionalFormatting>
  <conditionalFormatting sqref="F24">
    <cfRule type="expression" dxfId="211" priority="90">
      <formula>IF($C24="*verificar código*",TRUE,FALSE)</formula>
    </cfRule>
  </conditionalFormatting>
  <conditionalFormatting sqref="H24">
    <cfRule type="expression" dxfId="210" priority="89">
      <formula>IF($C24="*verificar código*",TRUE,FALSE)</formula>
    </cfRule>
  </conditionalFormatting>
  <conditionalFormatting sqref="F25">
    <cfRule type="expression" dxfId="209" priority="88">
      <formula>IF($C25="*verificar código*",TRUE,FALSE)</formula>
    </cfRule>
  </conditionalFormatting>
  <conditionalFormatting sqref="H25">
    <cfRule type="expression" dxfId="208" priority="87">
      <formula>IF($C25="*verificar código*",TRUE,FALSE)</formula>
    </cfRule>
  </conditionalFormatting>
  <conditionalFormatting sqref="F209">
    <cfRule type="expression" dxfId="207" priority="13">
      <formula>IF($C209="*verificar código*",TRUE,FALSE)</formula>
    </cfRule>
  </conditionalFormatting>
  <conditionalFormatting sqref="F85">
    <cfRule type="expression" dxfId="206" priority="86">
      <formula>IF($C85="*verificar código*",TRUE,FALSE)</formula>
    </cfRule>
  </conditionalFormatting>
  <conditionalFormatting sqref="H85">
    <cfRule type="expression" dxfId="205" priority="85">
      <formula>IF($C85="*verificar código*",TRUE,FALSE)</formula>
    </cfRule>
  </conditionalFormatting>
  <conditionalFormatting sqref="F86">
    <cfRule type="expression" dxfId="204" priority="84">
      <formula>IF($C86="*verificar código*",TRUE,FALSE)</formula>
    </cfRule>
  </conditionalFormatting>
  <conditionalFormatting sqref="H86">
    <cfRule type="expression" dxfId="203" priority="83">
      <formula>IF($C86="*verificar código*",TRUE,FALSE)</formula>
    </cfRule>
  </conditionalFormatting>
  <conditionalFormatting sqref="F87">
    <cfRule type="expression" dxfId="202" priority="82">
      <formula>IF($C87="*verificar código*",TRUE,FALSE)</formula>
    </cfRule>
  </conditionalFormatting>
  <conditionalFormatting sqref="H87">
    <cfRule type="expression" dxfId="201" priority="81">
      <formula>IF($C87="*verificar código*",TRUE,FALSE)</formula>
    </cfRule>
  </conditionalFormatting>
  <conditionalFormatting sqref="D106:D108">
    <cfRule type="expression" dxfId="200" priority="79">
      <formula>IF($C106="*verificar código*",TRUE,FALSE)</formula>
    </cfRule>
  </conditionalFormatting>
  <conditionalFormatting sqref="C111:C113">
    <cfRule type="expression" dxfId="199" priority="78">
      <formula>IF($C111="*verificar código*",TRUE,FALSE)</formula>
    </cfRule>
  </conditionalFormatting>
  <conditionalFormatting sqref="D111:D113">
    <cfRule type="expression" dxfId="198" priority="77">
      <formula>IF($C111="*verificar código*",TRUE,FALSE)</formula>
    </cfRule>
  </conditionalFormatting>
  <conditionalFormatting sqref="C116:C118">
    <cfRule type="expression" dxfId="197" priority="76">
      <formula>IF($C116="*verificar código*",TRUE,FALSE)</formula>
    </cfRule>
  </conditionalFormatting>
  <conditionalFormatting sqref="D116:D118">
    <cfRule type="expression" dxfId="196" priority="75">
      <formula>IF($C116="*verificar código*",TRUE,FALSE)</formula>
    </cfRule>
  </conditionalFormatting>
  <conditionalFormatting sqref="C121:C123">
    <cfRule type="expression" dxfId="195" priority="74">
      <formula>IF($C121="*verificar código*",TRUE,FALSE)</formula>
    </cfRule>
  </conditionalFormatting>
  <conditionalFormatting sqref="D121:D123">
    <cfRule type="expression" dxfId="194" priority="73">
      <formula>IF($C121="*verificar código*",TRUE,FALSE)</formula>
    </cfRule>
  </conditionalFormatting>
  <conditionalFormatting sqref="C126:C128">
    <cfRule type="expression" dxfId="193" priority="72">
      <formula>IF($C126="*verificar código*",TRUE,FALSE)</formula>
    </cfRule>
  </conditionalFormatting>
  <conditionalFormatting sqref="D126:D128">
    <cfRule type="expression" dxfId="192" priority="71">
      <formula>IF($C126="*verificar código*",TRUE,FALSE)</formula>
    </cfRule>
  </conditionalFormatting>
  <conditionalFormatting sqref="H173:H175">
    <cfRule type="expression" dxfId="191" priority="53">
      <formula>IF($C173="*verificar código*",TRUE,FALSE)</formula>
    </cfRule>
  </conditionalFormatting>
  <conditionalFormatting sqref="D199:D201">
    <cfRule type="expression" dxfId="190" priority="49">
      <formula>IF($C199="*verificar código*",TRUE,FALSE)</formula>
    </cfRule>
  </conditionalFormatting>
  <conditionalFormatting sqref="D230:D232">
    <cfRule type="expression" dxfId="189" priority="35">
      <formula>IF($C230="*verificar código*",TRUE,FALSE)</formula>
    </cfRule>
  </conditionalFormatting>
  <conditionalFormatting sqref="C173:C175">
    <cfRule type="expression" dxfId="188" priority="62">
      <formula>IF($C173="*verificar código*",TRUE,FALSE)</formula>
    </cfRule>
  </conditionalFormatting>
  <conditionalFormatting sqref="D173:D175">
    <cfRule type="expression" dxfId="187" priority="61">
      <formula>IF($C173="*verificar código*",TRUE,FALSE)</formula>
    </cfRule>
  </conditionalFormatting>
  <conditionalFormatting sqref="C178:C180">
    <cfRule type="expression" dxfId="186" priority="60">
      <formula>IF($C178="*verificar código*",TRUE,FALSE)</formula>
    </cfRule>
  </conditionalFormatting>
  <conditionalFormatting sqref="D178:D180">
    <cfRule type="expression" dxfId="185" priority="59">
      <formula>IF($C178="*verificar código*",TRUE,FALSE)</formula>
    </cfRule>
  </conditionalFormatting>
  <conditionalFormatting sqref="C183:C185">
    <cfRule type="expression" dxfId="184" priority="58">
      <formula>IF($C183="*verificar código*",TRUE,FALSE)</formula>
    </cfRule>
  </conditionalFormatting>
  <conditionalFormatting sqref="D183:D185">
    <cfRule type="expression" dxfId="183" priority="57">
      <formula>IF($C183="*verificar código*",TRUE,FALSE)</formula>
    </cfRule>
  </conditionalFormatting>
  <conditionalFormatting sqref="C188:C190">
    <cfRule type="expression" dxfId="182" priority="56">
      <formula>IF($C188="*verificar código*",TRUE,FALSE)</formula>
    </cfRule>
  </conditionalFormatting>
  <conditionalFormatting sqref="D188:D190">
    <cfRule type="expression" dxfId="181" priority="55">
      <formula>IF($C188="*verificar código*",TRUE,FALSE)</formula>
    </cfRule>
  </conditionalFormatting>
  <conditionalFormatting sqref="H168:H170">
    <cfRule type="expression" dxfId="180" priority="54">
      <formula>IF($C168="*verificar código*",TRUE,FALSE)</formula>
    </cfRule>
  </conditionalFormatting>
  <conditionalFormatting sqref="H204:H206">
    <cfRule type="expression" dxfId="179" priority="39">
      <formula>IF($C204="*verificar código*",TRUE,FALSE)</formula>
    </cfRule>
  </conditionalFormatting>
  <conditionalFormatting sqref="C235:C237">
    <cfRule type="expression" dxfId="178" priority="34">
      <formula>IF($C235="*verificar código*",TRUE,FALSE)</formula>
    </cfRule>
  </conditionalFormatting>
  <conditionalFormatting sqref="C199:C201">
    <cfRule type="expression" dxfId="177" priority="50">
      <formula>IF($C199="*verificar código*",TRUE,FALSE)</formula>
    </cfRule>
  </conditionalFormatting>
  <conditionalFormatting sqref="D204:D206">
    <cfRule type="expression" dxfId="176" priority="47">
      <formula>IF($C204="*verificar código*",TRUE,FALSE)</formula>
    </cfRule>
  </conditionalFormatting>
  <conditionalFormatting sqref="D209:D211">
    <cfRule type="expression" dxfId="175" priority="45">
      <formula>IF($C209="*verificar código*",TRUE,FALSE)</formula>
    </cfRule>
  </conditionalFormatting>
  <conditionalFormatting sqref="D214:D216">
    <cfRule type="expression" dxfId="174" priority="43">
      <formula>IF($C214="*verificar código*",TRUE,FALSE)</formula>
    </cfRule>
  </conditionalFormatting>
  <conditionalFormatting sqref="C219:C221">
    <cfRule type="expression" dxfId="173" priority="42">
      <formula>IF($C219="*verificar código*",TRUE,FALSE)</formula>
    </cfRule>
  </conditionalFormatting>
  <conditionalFormatting sqref="D219:D221">
    <cfRule type="expression" dxfId="172" priority="41">
      <formula>IF($C219="*verificar código*",TRUE,FALSE)</formula>
    </cfRule>
  </conditionalFormatting>
  <conditionalFormatting sqref="H199:H201">
    <cfRule type="expression" dxfId="171" priority="40">
      <formula>IF($C199="*verificar código*",TRUE,FALSE)</formula>
    </cfRule>
  </conditionalFormatting>
  <conditionalFormatting sqref="H235:H237">
    <cfRule type="expression" dxfId="170" priority="25">
      <formula>IF($C235="*verificar código*",TRUE,FALSE)</formula>
    </cfRule>
  </conditionalFormatting>
  <conditionalFormatting sqref="F149">
    <cfRule type="expression" dxfId="169" priority="17">
      <formula>IF($C149="*verificar código*",TRUE,FALSE)</formula>
    </cfRule>
  </conditionalFormatting>
  <conditionalFormatting sqref="C230:C232">
    <cfRule type="expression" dxfId="168" priority="36">
      <formula>IF($C230="*verificar código*",TRUE,FALSE)</formula>
    </cfRule>
  </conditionalFormatting>
  <conditionalFormatting sqref="D235:D237">
    <cfRule type="expression" dxfId="167" priority="33">
      <formula>IF($C235="*verificar código*",TRUE,FALSE)</formula>
    </cfRule>
  </conditionalFormatting>
  <conditionalFormatting sqref="C240:C242">
    <cfRule type="expression" dxfId="166" priority="32">
      <formula>IF($C240="*verificar código*",TRUE,FALSE)</formula>
    </cfRule>
  </conditionalFormatting>
  <conditionalFormatting sqref="D240:D242">
    <cfRule type="expression" dxfId="165" priority="31">
      <formula>IF($C240="*verificar código*",TRUE,FALSE)</formula>
    </cfRule>
  </conditionalFormatting>
  <conditionalFormatting sqref="C245:C247">
    <cfRule type="expression" dxfId="164" priority="30">
      <formula>IF($C245="*verificar código*",TRUE,FALSE)</formula>
    </cfRule>
  </conditionalFormatting>
  <conditionalFormatting sqref="D245:D247">
    <cfRule type="expression" dxfId="163" priority="29">
      <formula>IF($C245="*verificar código*",TRUE,FALSE)</formula>
    </cfRule>
  </conditionalFormatting>
  <conditionalFormatting sqref="C250:C252">
    <cfRule type="expression" dxfId="162" priority="28">
      <formula>IF($C250="*verificar código*",TRUE,FALSE)</formula>
    </cfRule>
  </conditionalFormatting>
  <conditionalFormatting sqref="D250:D252">
    <cfRule type="expression" dxfId="161" priority="27">
      <formula>IF($C250="*verificar código*",TRUE,FALSE)</formula>
    </cfRule>
  </conditionalFormatting>
  <conditionalFormatting sqref="H230:H232">
    <cfRule type="expression" dxfId="160" priority="26">
      <formula>IF($C230="*verificar código*",TRUE,FALSE)</formula>
    </cfRule>
  </conditionalFormatting>
  <conditionalFormatting sqref="F116">
    <cfRule type="expression" dxfId="159" priority="22">
      <formula>IF($C116="*verificar código*",TRUE,FALSE)</formula>
    </cfRule>
  </conditionalFormatting>
  <conditionalFormatting sqref="F117">
    <cfRule type="expression" dxfId="158" priority="21">
      <formula>IF($C117="*verificar código*",TRUE,FALSE)</formula>
    </cfRule>
  </conditionalFormatting>
  <conditionalFormatting sqref="F118">
    <cfRule type="expression" dxfId="157" priority="20">
      <formula>IF($C118="*verificar código*",TRUE,FALSE)</formula>
    </cfRule>
  </conditionalFormatting>
  <conditionalFormatting sqref="F147">
    <cfRule type="expression" dxfId="156" priority="19">
      <formula>IF($C147="*verificar código*",TRUE,FALSE)</formula>
    </cfRule>
  </conditionalFormatting>
  <conditionalFormatting sqref="F148">
    <cfRule type="expression" dxfId="155" priority="18">
      <formula>IF($C148="*verificar código*",TRUE,FALSE)</formula>
    </cfRule>
  </conditionalFormatting>
  <conditionalFormatting sqref="F178">
    <cfRule type="expression" dxfId="154" priority="16">
      <formula>IF($C178="*verificar código*",TRUE,FALSE)</formula>
    </cfRule>
  </conditionalFormatting>
  <conditionalFormatting sqref="F179">
    <cfRule type="expression" dxfId="153" priority="15">
      <formula>IF($C179="*verificar código*",TRUE,FALSE)</formula>
    </cfRule>
  </conditionalFormatting>
  <conditionalFormatting sqref="F180">
    <cfRule type="expression" dxfId="152" priority="14">
      <formula>IF($C180="*verificar código*",TRUE,FALSE)</formula>
    </cfRule>
  </conditionalFormatting>
  <conditionalFormatting sqref="F210">
    <cfRule type="expression" dxfId="151" priority="12">
      <formula>IF($C210="*verificar código*",TRUE,FALSE)</formula>
    </cfRule>
  </conditionalFormatting>
  <conditionalFormatting sqref="F211">
    <cfRule type="expression" dxfId="150" priority="11">
      <formula>IF($C211="*verificar código*",TRUE,FALSE)</formula>
    </cfRule>
  </conditionalFormatting>
  <conditionalFormatting sqref="F240">
    <cfRule type="expression" dxfId="149" priority="10">
      <formula>IF($C240="*verificar código*",TRUE,FALSE)</formula>
    </cfRule>
  </conditionalFormatting>
  <conditionalFormatting sqref="F241">
    <cfRule type="expression" dxfId="148" priority="9">
      <formula>IF($C241="*verificar código*",TRUE,FALSE)</formula>
    </cfRule>
  </conditionalFormatting>
  <conditionalFormatting sqref="F242">
    <cfRule type="expression" dxfId="147" priority="8">
      <formula>IF($C242="*verificar código*",TRUE,FALSE)</formula>
    </cfRule>
  </conditionalFormatting>
  <conditionalFormatting sqref="H240:H242">
    <cfRule type="expression" dxfId="146" priority="7">
      <formula>IF($C240="*verificar código*",TRUE,FALSE)</formula>
    </cfRule>
  </conditionalFormatting>
  <conditionalFormatting sqref="H147:H149">
    <cfRule type="expression" dxfId="145" priority="2">
      <formula>IF($C147="*verificar código*",TRUE,FALSE)</formula>
    </cfRule>
  </conditionalFormatting>
  <conditionalFormatting sqref="H116:H118">
    <cfRule type="expression" dxfId="144" priority="1">
      <formula>IF($C116="*verificar código*",TRUE,FALSE)</formula>
    </cfRule>
  </conditionalFormatting>
  <conditionalFormatting sqref="H209:H211">
    <cfRule type="expression" dxfId="143" priority="4">
      <formula>IF($C209="*verificar código*",TRUE,FALSE)</formula>
    </cfRule>
  </conditionalFormatting>
  <conditionalFormatting sqref="H178:H180">
    <cfRule type="expression" dxfId="142" priority="3">
      <formula>IF($C178="*verificar código*",TRUE,FALSE)</formula>
    </cfRule>
  </conditionalFormatting>
  <dataValidations count="1">
    <dataValidation type="list" errorStyle="warning" allowBlank="1" showInputMessage="1" showErrorMessage="1" error="Selecionar Referencial compatível" sqref="XEU6:XFD8" xr:uid="{6063E3F8-C0D5-4EC6-B809-DBF1CB574DBB}">
      <formula1>DADOS</formula1>
    </dataValidation>
  </dataValidations>
  <printOptions horizontalCentered="1"/>
  <pageMargins left="0.78740157480314965" right="0.39370078740157483" top="0.39370078740157483" bottom="0.39370078740157483" header="0.31496062992125984" footer="0.31496062992125984"/>
  <pageSetup paperSize="9" scale="79" fitToHeight="0" orientation="portrait" horizontalDpi="1200" verticalDpi="1200" r:id="rId1"/>
  <rowBreaks count="1" manualBreakCount="1">
    <brk id="71" max="8"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B96DC-7FFF-421A-AFF2-4C10F2C63D39}">
  <sheetPr>
    <tabColor theme="9"/>
    <pageSetUpPr fitToPage="1"/>
  </sheetPr>
  <dimension ref="A1:ALG257"/>
  <sheetViews>
    <sheetView workbookViewId="0">
      <selection sqref="A1:B8"/>
    </sheetView>
  </sheetViews>
  <sheetFormatPr defaultRowHeight="12" x14ac:dyDescent="0.25"/>
  <cols>
    <col min="1" max="1" width="8.7109375" style="36" customWidth="1"/>
    <col min="2" max="2" width="11.42578125" style="36" bestFit="1" customWidth="1"/>
    <col min="3" max="3" width="40.7109375" style="36" customWidth="1"/>
    <col min="4" max="4" width="4.7109375" style="38" bestFit="1" customWidth="1"/>
    <col min="5" max="5" width="9.5703125" style="49" bestFit="1" customWidth="1"/>
    <col min="6" max="6" width="8.5703125" style="49" customWidth="1"/>
    <col min="7" max="7" width="8.5703125" style="49" bestFit="1" customWidth="1"/>
    <col min="8" max="8" width="10" style="36" bestFit="1" customWidth="1"/>
    <col min="9" max="9" width="11.7109375" style="36" bestFit="1" customWidth="1"/>
    <col min="10" max="11" width="9.140625" style="36"/>
    <col min="12" max="16384" width="9.140625" style="39"/>
  </cols>
  <sheetData>
    <row r="1" spans="1:995" s="201" customFormat="1" ht="15" customHeight="1" x14ac:dyDescent="0.25">
      <c r="A1" s="336"/>
      <c r="B1" s="336"/>
      <c r="C1" s="338" t="str">
        <f>ORCAMENTO!$D$1</f>
        <v>GOVERNO DO ESTADO DO ESPÍRITO SANTO</v>
      </c>
      <c r="D1" s="338"/>
      <c r="E1" s="338"/>
      <c r="F1" s="338"/>
      <c r="G1" s="338"/>
      <c r="H1" s="338"/>
      <c r="I1" s="338"/>
    </row>
    <row r="2" spans="1:995" s="201" customFormat="1" ht="15" customHeight="1" x14ac:dyDescent="0.25">
      <c r="A2" s="336"/>
      <c r="B2" s="336"/>
      <c r="C2" s="339" t="str">
        <f>ORCAMENTO!$D$2</f>
        <v>Secretaria de Saneamento, Habitação e Desenvolvimento Urbano</v>
      </c>
      <c r="D2" s="339"/>
      <c r="E2" s="339"/>
      <c r="F2" s="339"/>
      <c r="G2" s="339"/>
      <c r="H2" s="339"/>
      <c r="I2" s="339"/>
    </row>
    <row r="3" spans="1:995" s="201" customFormat="1" ht="15" customHeight="1" x14ac:dyDescent="0.25">
      <c r="A3" s="336"/>
      <c r="B3" s="336"/>
      <c r="C3" s="339"/>
      <c r="D3" s="339"/>
      <c r="E3" s="339"/>
      <c r="F3" s="339"/>
      <c r="G3" s="339"/>
      <c r="H3" s="339"/>
      <c r="I3" s="339"/>
    </row>
    <row r="4" spans="1:995" s="201" customFormat="1" ht="15" customHeight="1" x14ac:dyDescent="0.25">
      <c r="A4" s="336"/>
      <c r="B4" s="336"/>
      <c r="C4" s="340" t="str">
        <f>ORCAMENTO!$D$4</f>
        <v>Obra de drenagem e urbanização do Canal Guaranhuns</v>
      </c>
      <c r="D4" s="340"/>
      <c r="E4" s="340"/>
      <c r="F4" s="340"/>
      <c r="G4" s="340"/>
      <c r="H4" s="340"/>
      <c r="I4" s="340"/>
    </row>
    <row r="5" spans="1:995" s="201" customFormat="1" ht="15" customHeight="1" x14ac:dyDescent="0.25">
      <c r="A5" s="336"/>
      <c r="B5" s="336"/>
      <c r="C5" s="340"/>
      <c r="D5" s="340"/>
      <c r="E5" s="340"/>
      <c r="F5" s="340"/>
      <c r="G5" s="340"/>
      <c r="H5" s="340"/>
      <c r="I5" s="340"/>
    </row>
    <row r="6" spans="1:995" s="206" customFormat="1" ht="15" customHeight="1" x14ac:dyDescent="0.25">
      <c r="A6" s="336"/>
      <c r="B6" s="336"/>
      <c r="C6" s="339"/>
      <c r="D6" s="339"/>
      <c r="E6" s="339"/>
      <c r="F6" s="339"/>
      <c r="G6" s="339"/>
      <c r="H6" s="339"/>
      <c r="I6" s="339"/>
      <c r="J6" s="202"/>
      <c r="K6" s="202"/>
      <c r="L6" s="202"/>
      <c r="M6" s="202"/>
      <c r="N6" s="202"/>
      <c r="O6" s="202"/>
      <c r="P6" s="203"/>
      <c r="Q6" s="204"/>
      <c r="R6" s="205"/>
      <c r="S6" s="205"/>
      <c r="T6" s="205"/>
      <c r="U6" s="205"/>
      <c r="V6" s="205"/>
      <c r="W6" s="205"/>
      <c r="X6" s="205"/>
      <c r="Y6" s="205"/>
      <c r="Z6" s="205"/>
      <c r="AA6" s="205"/>
      <c r="AB6" s="205"/>
      <c r="AC6" s="205"/>
      <c r="AD6" s="205"/>
      <c r="AE6" s="205"/>
      <c r="AF6" s="205"/>
      <c r="AG6" s="205"/>
      <c r="AH6" s="205"/>
      <c r="AI6" s="205"/>
      <c r="AJ6" s="205"/>
      <c r="AK6" s="205"/>
      <c r="AL6" s="205"/>
      <c r="AM6" s="205"/>
      <c r="AN6" s="205"/>
      <c r="AO6" s="205"/>
      <c r="AP6" s="205"/>
      <c r="AQ6" s="205"/>
      <c r="AR6" s="205"/>
      <c r="AS6" s="205"/>
      <c r="AT6" s="205"/>
      <c r="AU6" s="205"/>
      <c r="AV6" s="205"/>
      <c r="AW6" s="205"/>
      <c r="AX6" s="205"/>
      <c r="AY6" s="205"/>
      <c r="AZ6" s="205"/>
      <c r="BA6" s="205"/>
      <c r="BB6" s="205"/>
      <c r="BC6" s="205"/>
      <c r="BD6" s="205"/>
      <c r="BE6" s="205"/>
      <c r="BF6" s="205"/>
      <c r="BG6" s="205"/>
      <c r="BH6" s="205"/>
      <c r="BI6" s="205"/>
      <c r="BJ6" s="205"/>
      <c r="BK6" s="205"/>
      <c r="BL6" s="205"/>
      <c r="BM6" s="205"/>
      <c r="BN6" s="205"/>
      <c r="BO6" s="205"/>
      <c r="BP6" s="205"/>
      <c r="BQ6" s="205"/>
      <c r="BR6" s="205"/>
      <c r="BS6" s="205"/>
      <c r="BT6" s="205"/>
      <c r="BU6" s="205"/>
      <c r="BV6" s="205"/>
      <c r="BW6" s="205"/>
      <c r="BX6" s="205"/>
      <c r="BY6" s="205"/>
      <c r="BZ6" s="205"/>
      <c r="CA6" s="205"/>
      <c r="CB6" s="205"/>
      <c r="CC6" s="205"/>
      <c r="CD6" s="205"/>
      <c r="CE6" s="205"/>
      <c r="CF6" s="205"/>
      <c r="CG6" s="205"/>
      <c r="CH6" s="205"/>
      <c r="CI6" s="205"/>
      <c r="CJ6" s="205"/>
      <c r="CK6" s="205"/>
      <c r="CL6" s="205"/>
      <c r="CM6" s="205"/>
      <c r="CN6" s="205"/>
      <c r="CO6" s="205"/>
      <c r="CP6" s="205"/>
      <c r="CQ6" s="205"/>
      <c r="CR6" s="205"/>
      <c r="CS6" s="205"/>
      <c r="CT6" s="205"/>
      <c r="CU6" s="205"/>
      <c r="CV6" s="205"/>
      <c r="CW6" s="205"/>
      <c r="CX6" s="205"/>
      <c r="CY6" s="205"/>
      <c r="CZ6" s="205"/>
      <c r="DA6" s="205"/>
      <c r="DB6" s="205"/>
      <c r="DC6" s="205"/>
      <c r="DD6" s="205"/>
      <c r="DE6" s="205"/>
      <c r="DF6" s="205"/>
      <c r="DG6" s="205"/>
      <c r="DH6" s="205"/>
      <c r="DI6" s="205"/>
      <c r="DJ6" s="205"/>
      <c r="DK6" s="205"/>
      <c r="DL6" s="205"/>
      <c r="DM6" s="205"/>
      <c r="DN6" s="205"/>
      <c r="DO6" s="205"/>
      <c r="DP6" s="205"/>
      <c r="DQ6" s="205"/>
      <c r="DR6" s="205"/>
      <c r="DS6" s="205"/>
      <c r="DT6" s="205"/>
      <c r="DU6" s="205"/>
      <c r="DV6" s="205"/>
      <c r="DW6" s="205"/>
      <c r="DX6" s="205"/>
      <c r="DY6" s="205"/>
      <c r="DZ6" s="205"/>
      <c r="EA6" s="205"/>
      <c r="EB6" s="205"/>
      <c r="EC6" s="205"/>
      <c r="ED6" s="205"/>
      <c r="EE6" s="205"/>
      <c r="EF6" s="205"/>
      <c r="EG6" s="205"/>
      <c r="EH6" s="205"/>
      <c r="EI6" s="205"/>
      <c r="EJ6" s="205"/>
      <c r="EK6" s="205"/>
      <c r="EL6" s="205"/>
      <c r="EM6" s="205"/>
      <c r="EN6" s="205"/>
      <c r="EO6" s="205"/>
      <c r="EP6" s="205"/>
      <c r="EQ6" s="205"/>
      <c r="ER6" s="205"/>
      <c r="ES6" s="205"/>
      <c r="ET6" s="205"/>
      <c r="EU6" s="205"/>
      <c r="EV6" s="205"/>
      <c r="EW6" s="205"/>
      <c r="EX6" s="205"/>
      <c r="EY6" s="205"/>
      <c r="EZ6" s="205"/>
      <c r="FA6" s="205"/>
      <c r="FB6" s="205"/>
      <c r="FC6" s="205"/>
      <c r="FD6" s="205"/>
      <c r="FE6" s="205"/>
      <c r="FF6" s="205"/>
      <c r="FG6" s="205"/>
      <c r="FH6" s="205"/>
      <c r="FI6" s="205"/>
      <c r="FJ6" s="205"/>
      <c r="FK6" s="205"/>
      <c r="FL6" s="205"/>
      <c r="FM6" s="205"/>
      <c r="FN6" s="205"/>
      <c r="FO6" s="205"/>
      <c r="FP6" s="205"/>
      <c r="FQ6" s="205"/>
      <c r="FR6" s="205"/>
      <c r="FS6" s="205"/>
      <c r="FT6" s="205"/>
      <c r="FU6" s="205"/>
      <c r="FV6" s="205"/>
      <c r="FW6" s="205"/>
      <c r="FX6" s="205"/>
      <c r="FY6" s="205"/>
      <c r="FZ6" s="205"/>
      <c r="GA6" s="205"/>
      <c r="GB6" s="205"/>
      <c r="GC6" s="205"/>
      <c r="GD6" s="205"/>
      <c r="GE6" s="205"/>
      <c r="GF6" s="205"/>
      <c r="GG6" s="205"/>
      <c r="GH6" s="205"/>
      <c r="GI6" s="205"/>
      <c r="GJ6" s="205"/>
      <c r="GK6" s="205"/>
      <c r="GL6" s="205"/>
      <c r="GM6" s="205"/>
      <c r="GN6" s="205"/>
      <c r="GO6" s="205"/>
      <c r="GP6" s="205"/>
      <c r="GQ6" s="205"/>
      <c r="GR6" s="205"/>
      <c r="GS6" s="205"/>
      <c r="GT6" s="205"/>
      <c r="GU6" s="205"/>
      <c r="GV6" s="205"/>
      <c r="GW6" s="205"/>
      <c r="GX6" s="205"/>
      <c r="GY6" s="205"/>
      <c r="GZ6" s="205"/>
      <c r="HA6" s="205"/>
      <c r="HB6" s="205"/>
      <c r="HC6" s="205"/>
      <c r="HD6" s="205"/>
      <c r="HE6" s="205"/>
      <c r="HF6" s="205"/>
      <c r="HG6" s="205"/>
      <c r="HH6" s="205"/>
      <c r="HI6" s="205"/>
      <c r="HJ6" s="205"/>
      <c r="HK6" s="205"/>
      <c r="HL6" s="205"/>
      <c r="HM6" s="205"/>
      <c r="HN6" s="205"/>
      <c r="HO6" s="205"/>
      <c r="HP6" s="205"/>
      <c r="HQ6" s="205"/>
      <c r="HR6" s="205"/>
      <c r="HS6" s="205"/>
      <c r="HT6" s="205"/>
      <c r="HU6" s="205"/>
      <c r="HV6" s="205"/>
      <c r="HW6" s="205"/>
      <c r="HX6" s="205"/>
      <c r="HY6" s="205"/>
      <c r="HZ6" s="205"/>
      <c r="IA6" s="205"/>
      <c r="IB6" s="205"/>
      <c r="IC6" s="205"/>
      <c r="ID6" s="205"/>
      <c r="IE6" s="205"/>
      <c r="IF6" s="205"/>
      <c r="IG6" s="205"/>
      <c r="IH6" s="205"/>
      <c r="II6" s="205"/>
      <c r="IJ6" s="205"/>
      <c r="IK6" s="205"/>
      <c r="IL6" s="205"/>
      <c r="IM6" s="205"/>
      <c r="IN6" s="205"/>
      <c r="IO6" s="205"/>
      <c r="IP6" s="205"/>
      <c r="IQ6" s="205"/>
      <c r="IR6" s="205"/>
      <c r="IS6" s="205"/>
      <c r="IT6" s="205"/>
      <c r="IU6" s="205"/>
      <c r="IV6" s="205"/>
      <c r="IW6" s="205"/>
      <c r="IX6" s="205"/>
      <c r="IY6" s="205"/>
      <c r="IZ6" s="205"/>
      <c r="JA6" s="205"/>
      <c r="JB6" s="205"/>
      <c r="JC6" s="205"/>
      <c r="JD6" s="205"/>
      <c r="JE6" s="205"/>
      <c r="JF6" s="205"/>
      <c r="JG6" s="205"/>
      <c r="JH6" s="205"/>
      <c r="JI6" s="205"/>
      <c r="JJ6" s="205"/>
      <c r="JK6" s="205"/>
      <c r="JL6" s="205"/>
      <c r="JM6" s="205"/>
      <c r="JN6" s="205"/>
      <c r="JO6" s="205"/>
      <c r="JP6" s="205"/>
      <c r="JQ6" s="205"/>
      <c r="JR6" s="205"/>
      <c r="JS6" s="205"/>
      <c r="JT6" s="205"/>
      <c r="JU6" s="205"/>
      <c r="JV6" s="205"/>
      <c r="JW6" s="205"/>
      <c r="JX6" s="205"/>
      <c r="JY6" s="205"/>
      <c r="JZ6" s="205"/>
      <c r="KA6" s="205"/>
      <c r="KB6" s="205"/>
      <c r="KC6" s="205"/>
      <c r="KD6" s="205"/>
      <c r="KE6" s="205"/>
      <c r="KF6" s="205"/>
      <c r="KG6" s="205"/>
      <c r="KH6" s="205"/>
      <c r="KI6" s="205"/>
      <c r="KJ6" s="205"/>
      <c r="KK6" s="205"/>
      <c r="KL6" s="205"/>
      <c r="KM6" s="205"/>
      <c r="KN6" s="205"/>
      <c r="KO6" s="205"/>
      <c r="KP6" s="205"/>
      <c r="KQ6" s="205"/>
      <c r="KR6" s="205"/>
      <c r="KS6" s="205"/>
      <c r="KT6" s="205"/>
      <c r="KU6" s="205"/>
      <c r="KV6" s="205"/>
      <c r="KW6" s="205"/>
      <c r="KX6" s="205"/>
      <c r="KY6" s="205"/>
      <c r="KZ6" s="205"/>
      <c r="LA6" s="205"/>
      <c r="LB6" s="205"/>
      <c r="LC6" s="205"/>
      <c r="LD6" s="205"/>
      <c r="LE6" s="205"/>
      <c r="LF6" s="205"/>
      <c r="LG6" s="205"/>
      <c r="LH6" s="205"/>
      <c r="LI6" s="205"/>
      <c r="LJ6" s="205"/>
      <c r="LK6" s="205"/>
      <c r="LL6" s="205"/>
      <c r="LM6" s="205"/>
      <c r="LN6" s="205"/>
      <c r="LO6" s="205"/>
      <c r="LP6" s="205"/>
      <c r="LQ6" s="205"/>
      <c r="LR6" s="205"/>
      <c r="LS6" s="205"/>
      <c r="LT6" s="205"/>
      <c r="LU6" s="205"/>
      <c r="LV6" s="205"/>
      <c r="LW6" s="205"/>
      <c r="LX6" s="205"/>
      <c r="LY6" s="205"/>
      <c r="LZ6" s="205"/>
      <c r="MA6" s="205"/>
      <c r="MB6" s="205"/>
      <c r="MC6" s="205"/>
      <c r="MD6" s="205"/>
      <c r="ME6" s="205"/>
      <c r="MF6" s="205"/>
      <c r="MG6" s="205"/>
      <c r="MH6" s="205"/>
      <c r="MI6" s="205"/>
      <c r="MJ6" s="205"/>
      <c r="MK6" s="205"/>
      <c r="ML6" s="205"/>
      <c r="MM6" s="205"/>
      <c r="MN6" s="205"/>
      <c r="MO6" s="205"/>
      <c r="MP6" s="205"/>
      <c r="MQ6" s="205"/>
      <c r="MR6" s="205"/>
      <c r="MS6" s="205"/>
      <c r="MT6" s="205"/>
      <c r="MU6" s="205"/>
      <c r="MV6" s="205"/>
      <c r="MW6" s="205"/>
      <c r="MX6" s="205"/>
      <c r="MY6" s="205"/>
      <c r="MZ6" s="205"/>
      <c r="NA6" s="205"/>
      <c r="NB6" s="205"/>
      <c r="NC6" s="205"/>
      <c r="ND6" s="205"/>
      <c r="NE6" s="205"/>
      <c r="NF6" s="205"/>
      <c r="NG6" s="205"/>
      <c r="NH6" s="205"/>
      <c r="NI6" s="205"/>
      <c r="NJ6" s="205"/>
      <c r="NK6" s="205"/>
      <c r="NL6" s="205"/>
      <c r="NM6" s="205"/>
      <c r="NN6" s="205"/>
      <c r="NO6" s="205"/>
      <c r="NP6" s="205"/>
      <c r="NQ6" s="205"/>
      <c r="NR6" s="205"/>
      <c r="NS6" s="205"/>
      <c r="NT6" s="205"/>
      <c r="NU6" s="205"/>
      <c r="NV6" s="205"/>
      <c r="NW6" s="205"/>
      <c r="NX6" s="205"/>
      <c r="NY6" s="205"/>
      <c r="NZ6" s="205"/>
      <c r="OA6" s="205"/>
      <c r="OB6" s="205"/>
      <c r="OC6" s="205"/>
      <c r="OD6" s="205"/>
      <c r="OE6" s="205"/>
      <c r="OF6" s="205"/>
      <c r="OG6" s="205"/>
      <c r="OH6" s="205"/>
      <c r="OI6" s="205"/>
      <c r="OJ6" s="205"/>
      <c r="OK6" s="205"/>
      <c r="OL6" s="205"/>
      <c r="OM6" s="205"/>
      <c r="ON6" s="205"/>
      <c r="OO6" s="205"/>
      <c r="OP6" s="205"/>
      <c r="OQ6" s="205"/>
      <c r="OR6" s="205"/>
      <c r="OS6" s="205"/>
      <c r="OT6" s="205"/>
      <c r="OU6" s="205"/>
      <c r="OV6" s="205"/>
      <c r="OW6" s="205"/>
      <c r="OX6" s="205"/>
      <c r="OY6" s="205"/>
      <c r="OZ6" s="205"/>
      <c r="PA6" s="205"/>
      <c r="PB6" s="205"/>
      <c r="PC6" s="205"/>
      <c r="PD6" s="205"/>
      <c r="PE6" s="205"/>
      <c r="PF6" s="205"/>
      <c r="PG6" s="205"/>
      <c r="PH6" s="205"/>
      <c r="PI6" s="205"/>
      <c r="PJ6" s="205"/>
      <c r="PK6" s="205"/>
      <c r="PL6" s="205"/>
      <c r="PM6" s="205"/>
      <c r="PN6" s="205"/>
      <c r="PO6" s="205"/>
      <c r="PP6" s="205"/>
      <c r="PQ6" s="205"/>
      <c r="PR6" s="205"/>
      <c r="PS6" s="205"/>
      <c r="PT6" s="205"/>
      <c r="PU6" s="205"/>
      <c r="PV6" s="205"/>
      <c r="PW6" s="205"/>
      <c r="PX6" s="205"/>
      <c r="PY6" s="205"/>
      <c r="PZ6" s="205"/>
      <c r="QA6" s="205"/>
      <c r="QB6" s="205"/>
      <c r="QC6" s="205"/>
      <c r="QD6" s="205"/>
      <c r="QE6" s="205"/>
      <c r="QF6" s="205"/>
      <c r="QG6" s="205"/>
      <c r="QH6" s="205"/>
      <c r="QI6" s="205"/>
      <c r="QJ6" s="205"/>
      <c r="QK6" s="205"/>
      <c r="QL6" s="205"/>
      <c r="QM6" s="205"/>
      <c r="QN6" s="205"/>
      <c r="QO6" s="205"/>
      <c r="QP6" s="205"/>
      <c r="QQ6" s="205"/>
      <c r="QR6" s="205"/>
      <c r="QS6" s="205"/>
      <c r="QT6" s="205"/>
      <c r="QU6" s="205"/>
      <c r="QV6" s="205"/>
      <c r="QW6" s="205"/>
      <c r="QX6" s="205"/>
      <c r="QY6" s="205"/>
      <c r="QZ6" s="205"/>
      <c r="RA6" s="205"/>
      <c r="RB6" s="205"/>
      <c r="RC6" s="205"/>
      <c r="RD6" s="205"/>
      <c r="RE6" s="205"/>
      <c r="RF6" s="205"/>
      <c r="RG6" s="205"/>
      <c r="RH6" s="205"/>
      <c r="RI6" s="205"/>
      <c r="RJ6" s="205"/>
      <c r="RK6" s="205"/>
      <c r="RL6" s="205"/>
      <c r="RM6" s="205"/>
      <c r="RN6" s="205"/>
      <c r="RO6" s="205"/>
      <c r="RP6" s="205"/>
      <c r="RQ6" s="205"/>
      <c r="RR6" s="205"/>
      <c r="RS6" s="205"/>
      <c r="RT6" s="205"/>
      <c r="RU6" s="205"/>
      <c r="RV6" s="205"/>
      <c r="RW6" s="205"/>
      <c r="RX6" s="205"/>
      <c r="RY6" s="205"/>
      <c r="RZ6" s="205"/>
      <c r="SA6" s="205"/>
      <c r="SB6" s="205"/>
      <c r="SC6" s="205"/>
      <c r="SD6" s="205"/>
      <c r="SE6" s="205"/>
      <c r="SF6" s="205"/>
      <c r="SG6" s="205"/>
      <c r="SH6" s="205"/>
      <c r="SI6" s="205"/>
      <c r="SJ6" s="205"/>
      <c r="SK6" s="205"/>
      <c r="SL6" s="205"/>
      <c r="SM6" s="205"/>
      <c r="SN6" s="205"/>
      <c r="SO6" s="205"/>
      <c r="SP6" s="205"/>
      <c r="SQ6" s="205"/>
      <c r="SR6" s="205"/>
      <c r="SS6" s="205"/>
      <c r="ST6" s="205"/>
      <c r="SU6" s="205"/>
      <c r="SV6" s="205"/>
      <c r="SW6" s="205"/>
      <c r="SX6" s="205"/>
      <c r="SY6" s="205"/>
      <c r="SZ6" s="205"/>
      <c r="TA6" s="205"/>
      <c r="TB6" s="205"/>
      <c r="TC6" s="205"/>
      <c r="TD6" s="205"/>
      <c r="TE6" s="205"/>
      <c r="TF6" s="205"/>
      <c r="TG6" s="205"/>
      <c r="TH6" s="205"/>
      <c r="TI6" s="205"/>
      <c r="TJ6" s="205"/>
      <c r="TK6" s="205"/>
      <c r="TL6" s="205"/>
      <c r="TM6" s="205"/>
      <c r="TN6" s="205"/>
      <c r="TO6" s="205"/>
      <c r="TP6" s="205"/>
      <c r="TQ6" s="205"/>
      <c r="TR6" s="205"/>
      <c r="TS6" s="205"/>
      <c r="TT6" s="205"/>
      <c r="TU6" s="205"/>
      <c r="TV6" s="205"/>
      <c r="TW6" s="205"/>
      <c r="TX6" s="205"/>
      <c r="TY6" s="205"/>
      <c r="TZ6" s="205"/>
      <c r="UA6" s="205"/>
      <c r="UB6" s="205"/>
      <c r="UC6" s="205"/>
      <c r="UD6" s="205"/>
      <c r="UE6" s="205"/>
      <c r="UF6" s="205"/>
      <c r="UG6" s="205"/>
      <c r="UH6" s="205"/>
      <c r="UI6" s="205"/>
      <c r="UJ6" s="205"/>
      <c r="UK6" s="205"/>
      <c r="UL6" s="205"/>
      <c r="UM6" s="205"/>
      <c r="UN6" s="205"/>
      <c r="UO6" s="205"/>
      <c r="UP6" s="205"/>
      <c r="UQ6" s="205"/>
      <c r="UR6" s="205"/>
      <c r="US6" s="205"/>
      <c r="UT6" s="205"/>
      <c r="UU6" s="205"/>
      <c r="UV6" s="205"/>
      <c r="UW6" s="205"/>
      <c r="UX6" s="205"/>
      <c r="UY6" s="205"/>
      <c r="UZ6" s="205"/>
      <c r="VA6" s="205"/>
      <c r="VB6" s="205"/>
      <c r="VC6" s="205"/>
      <c r="VD6" s="205"/>
      <c r="VE6" s="205"/>
      <c r="VF6" s="205"/>
      <c r="VG6" s="205"/>
      <c r="VH6" s="205"/>
      <c r="VI6" s="205"/>
      <c r="VJ6" s="205"/>
      <c r="VK6" s="205"/>
      <c r="VL6" s="205"/>
      <c r="VM6" s="205"/>
      <c r="VN6" s="205"/>
      <c r="VO6" s="205"/>
      <c r="VP6" s="205"/>
      <c r="VQ6" s="205"/>
      <c r="VR6" s="205"/>
      <c r="VS6" s="205"/>
      <c r="VT6" s="205"/>
      <c r="VU6" s="205"/>
      <c r="VV6" s="205"/>
      <c r="VW6" s="205"/>
      <c r="VX6" s="205"/>
      <c r="VY6" s="205"/>
      <c r="VZ6" s="205"/>
      <c r="WA6" s="205"/>
      <c r="WB6" s="205"/>
      <c r="WC6" s="205"/>
      <c r="WD6" s="205"/>
      <c r="WE6" s="205"/>
      <c r="WF6" s="205"/>
      <c r="WG6" s="205"/>
      <c r="WH6" s="205"/>
      <c r="WI6" s="205"/>
      <c r="WJ6" s="205"/>
      <c r="WK6" s="205"/>
      <c r="WL6" s="205"/>
      <c r="WM6" s="205"/>
      <c r="WN6" s="205"/>
      <c r="WO6" s="205"/>
      <c r="WP6" s="205"/>
      <c r="WQ6" s="205"/>
      <c r="WR6" s="205"/>
      <c r="WS6" s="205"/>
      <c r="WT6" s="205"/>
      <c r="WU6" s="205"/>
      <c r="WV6" s="205"/>
      <c r="WW6" s="205"/>
      <c r="WX6" s="205"/>
      <c r="WY6" s="205"/>
      <c r="WZ6" s="205"/>
      <c r="XA6" s="205"/>
      <c r="XB6" s="205"/>
      <c r="XC6" s="205"/>
      <c r="XD6" s="205"/>
      <c r="XE6" s="205"/>
      <c r="XF6" s="205"/>
      <c r="XG6" s="205"/>
      <c r="XH6" s="205"/>
      <c r="XI6" s="205"/>
      <c r="XJ6" s="205"/>
      <c r="XK6" s="205"/>
      <c r="XL6" s="205"/>
      <c r="XM6" s="205"/>
      <c r="XN6" s="205"/>
      <c r="XO6" s="205"/>
      <c r="XP6" s="205"/>
      <c r="XQ6" s="205"/>
      <c r="XR6" s="205"/>
      <c r="XS6" s="205"/>
      <c r="XT6" s="205"/>
      <c r="XU6" s="205"/>
      <c r="XV6" s="205"/>
      <c r="XW6" s="205"/>
      <c r="XX6" s="205"/>
      <c r="XY6" s="205"/>
      <c r="XZ6" s="205"/>
      <c r="YA6" s="205"/>
      <c r="YB6" s="205"/>
      <c r="YC6" s="205"/>
      <c r="YD6" s="205"/>
      <c r="YE6" s="205"/>
      <c r="YF6" s="205"/>
      <c r="YG6" s="205"/>
      <c r="YH6" s="205"/>
      <c r="YI6" s="205"/>
      <c r="YJ6" s="205"/>
      <c r="YK6" s="205"/>
      <c r="YL6" s="205"/>
      <c r="YM6" s="205"/>
      <c r="YN6" s="205"/>
      <c r="YO6" s="205"/>
      <c r="YP6" s="205"/>
      <c r="YQ6" s="205"/>
      <c r="YR6" s="205"/>
      <c r="YS6" s="205"/>
      <c r="YT6" s="205"/>
      <c r="YU6" s="205"/>
      <c r="YV6" s="205"/>
      <c r="YW6" s="205"/>
      <c r="YX6" s="205"/>
      <c r="YY6" s="205"/>
      <c r="YZ6" s="205"/>
      <c r="ZA6" s="205"/>
      <c r="ZB6" s="205"/>
      <c r="ZC6" s="205"/>
      <c r="ZD6" s="205"/>
      <c r="ZE6" s="205"/>
      <c r="ZF6" s="205"/>
      <c r="ZG6" s="205"/>
      <c r="ZH6" s="205"/>
      <c r="ZI6" s="205"/>
      <c r="ZJ6" s="205"/>
      <c r="ZK6" s="205"/>
      <c r="ZL6" s="205"/>
      <c r="ZM6" s="205"/>
      <c r="ZN6" s="205"/>
      <c r="ZO6" s="205"/>
      <c r="ZP6" s="205"/>
      <c r="ZQ6" s="205"/>
      <c r="ZR6" s="205"/>
      <c r="ZS6" s="205"/>
      <c r="ZT6" s="205"/>
      <c r="ZU6" s="205"/>
      <c r="ZV6" s="205"/>
      <c r="ZW6" s="205"/>
      <c r="ZX6" s="205"/>
      <c r="ZY6" s="205"/>
      <c r="ZZ6" s="205"/>
      <c r="AAA6" s="205"/>
      <c r="AAB6" s="205"/>
      <c r="AAC6" s="205"/>
      <c r="AAD6" s="205"/>
      <c r="AAE6" s="205"/>
      <c r="AAF6" s="205"/>
      <c r="AAG6" s="205"/>
      <c r="AAH6" s="205"/>
      <c r="AAI6" s="205"/>
      <c r="AAJ6" s="205"/>
      <c r="AAK6" s="205"/>
      <c r="AAL6" s="205"/>
      <c r="AAM6" s="205"/>
      <c r="AAN6" s="205"/>
      <c r="AAO6" s="205"/>
      <c r="AAP6" s="205"/>
      <c r="AAQ6" s="205"/>
      <c r="AAR6" s="205"/>
      <c r="AAS6" s="205"/>
      <c r="AAT6" s="205"/>
      <c r="AAU6" s="205"/>
      <c r="AAV6" s="205"/>
      <c r="AAW6" s="205"/>
      <c r="AAX6" s="205"/>
      <c r="AAY6" s="205"/>
      <c r="AAZ6" s="205"/>
      <c r="ABA6" s="205"/>
      <c r="ABB6" s="205"/>
      <c r="ABC6" s="205"/>
      <c r="ABD6" s="205"/>
      <c r="ABE6" s="205"/>
      <c r="ABF6" s="205"/>
      <c r="ABG6" s="205"/>
      <c r="ABH6" s="205"/>
      <c r="ABI6" s="205"/>
      <c r="ABJ6" s="205"/>
      <c r="ABK6" s="205"/>
      <c r="ABL6" s="205"/>
      <c r="ABM6" s="205"/>
      <c r="ABN6" s="205"/>
      <c r="ABO6" s="205"/>
      <c r="ABP6" s="205"/>
      <c r="ABQ6" s="205"/>
      <c r="ABR6" s="205"/>
      <c r="ABS6" s="205"/>
      <c r="ABT6" s="205"/>
      <c r="ABU6" s="205"/>
      <c r="ABV6" s="205"/>
      <c r="ABW6" s="205"/>
      <c r="ABX6" s="205"/>
      <c r="ABY6" s="205"/>
      <c r="ABZ6" s="205"/>
      <c r="ACA6" s="205"/>
      <c r="ACB6" s="205"/>
      <c r="ACC6" s="205"/>
      <c r="ACD6" s="205"/>
      <c r="ACE6" s="205"/>
      <c r="ACF6" s="205"/>
      <c r="ACG6" s="205"/>
      <c r="ACH6" s="205"/>
      <c r="ACI6" s="205"/>
      <c r="ACJ6" s="205"/>
      <c r="ACK6" s="205"/>
      <c r="ACL6" s="205"/>
      <c r="ACM6" s="205"/>
      <c r="ACN6" s="205"/>
      <c r="ACO6" s="205"/>
      <c r="ACP6" s="205"/>
      <c r="ACQ6" s="205"/>
      <c r="ACR6" s="205"/>
      <c r="ACS6" s="205"/>
      <c r="ACT6" s="205"/>
      <c r="ACU6" s="205"/>
      <c r="ACV6" s="205"/>
      <c r="ACW6" s="205"/>
      <c r="ACX6" s="205"/>
      <c r="ACY6" s="205"/>
      <c r="ACZ6" s="205"/>
      <c r="ADA6" s="205"/>
      <c r="ADB6" s="205"/>
      <c r="ADC6" s="205"/>
      <c r="ADD6" s="205"/>
      <c r="ADE6" s="205"/>
      <c r="ADF6" s="205"/>
      <c r="ADG6" s="205"/>
      <c r="ADH6" s="205"/>
      <c r="ADI6" s="205"/>
      <c r="ADJ6" s="205"/>
      <c r="ADK6" s="205"/>
      <c r="ADL6" s="205"/>
      <c r="ADM6" s="205"/>
      <c r="ADN6" s="205"/>
      <c r="ADO6" s="205"/>
      <c r="ADP6" s="205"/>
      <c r="ADQ6" s="205"/>
      <c r="ADR6" s="205"/>
      <c r="ADS6" s="205"/>
      <c r="ADT6" s="205"/>
      <c r="ADU6" s="205"/>
      <c r="ADV6" s="205"/>
      <c r="ADW6" s="205"/>
      <c r="ADX6" s="205"/>
      <c r="ADY6" s="205"/>
      <c r="ADZ6" s="205"/>
      <c r="AEA6" s="205"/>
      <c r="AEB6" s="205"/>
      <c r="AEC6" s="205"/>
      <c r="AED6" s="205"/>
      <c r="AEE6" s="205"/>
      <c r="AEF6" s="205"/>
      <c r="AEG6" s="205"/>
      <c r="AEH6" s="205"/>
      <c r="AEI6" s="205"/>
      <c r="AEJ6" s="205"/>
      <c r="AEK6" s="205"/>
      <c r="AEL6" s="205"/>
      <c r="AEM6" s="205"/>
      <c r="AEN6" s="205"/>
      <c r="AEO6" s="205"/>
      <c r="AEP6" s="205"/>
      <c r="AEQ6" s="205"/>
      <c r="AER6" s="205"/>
      <c r="AES6" s="205"/>
      <c r="AET6" s="205"/>
      <c r="AEU6" s="205"/>
      <c r="AEV6" s="205"/>
      <c r="AEW6" s="205"/>
      <c r="AEX6" s="205"/>
      <c r="AEY6" s="205"/>
      <c r="AEZ6" s="205"/>
      <c r="AFA6" s="205"/>
      <c r="AFB6" s="205"/>
      <c r="AFC6" s="205"/>
      <c r="AFD6" s="205"/>
      <c r="AFE6" s="205"/>
      <c r="AFF6" s="205"/>
      <c r="AFG6" s="205"/>
      <c r="AFH6" s="205"/>
      <c r="AFI6" s="205"/>
      <c r="AFJ6" s="205"/>
      <c r="AFK6" s="205"/>
      <c r="AFL6" s="205"/>
      <c r="AFM6" s="205"/>
      <c r="AFN6" s="205"/>
      <c r="AFO6" s="205"/>
      <c r="AFP6" s="205"/>
      <c r="AFQ6" s="205"/>
      <c r="AFR6" s="205"/>
      <c r="AFS6" s="205"/>
      <c r="AFT6" s="205"/>
      <c r="AFU6" s="205"/>
      <c r="AFV6" s="205"/>
      <c r="AFW6" s="205"/>
      <c r="AFX6" s="205"/>
      <c r="AFY6" s="205"/>
      <c r="AFZ6" s="205"/>
      <c r="AGA6" s="205"/>
      <c r="AGB6" s="205"/>
      <c r="AGC6" s="205"/>
      <c r="AGD6" s="205"/>
      <c r="AGE6" s="205"/>
      <c r="AGF6" s="205"/>
      <c r="AGG6" s="205"/>
      <c r="AGH6" s="205"/>
      <c r="AGI6" s="205"/>
      <c r="AGJ6" s="205"/>
      <c r="AGK6" s="205"/>
      <c r="AGL6" s="205"/>
      <c r="AGM6" s="205"/>
      <c r="AGN6" s="205"/>
      <c r="AGO6" s="205"/>
      <c r="AGP6" s="205"/>
      <c r="AGQ6" s="205"/>
      <c r="AGR6" s="205"/>
      <c r="AGS6" s="205"/>
      <c r="AGT6" s="205"/>
      <c r="AGU6" s="205"/>
      <c r="AGV6" s="205"/>
      <c r="AGW6" s="205"/>
      <c r="AGX6" s="205"/>
      <c r="AGY6" s="205"/>
      <c r="AGZ6" s="205"/>
      <c r="AHA6" s="205"/>
      <c r="AHB6" s="205"/>
      <c r="AHC6" s="205"/>
      <c r="AHD6" s="205"/>
      <c r="AHE6" s="205"/>
      <c r="AHF6" s="205"/>
      <c r="AHG6" s="205"/>
      <c r="AHH6" s="205"/>
      <c r="AHI6" s="205"/>
      <c r="AHJ6" s="205"/>
      <c r="AHK6" s="205"/>
      <c r="AHL6" s="205"/>
      <c r="AHM6" s="205"/>
      <c r="AHN6" s="205"/>
      <c r="AHO6" s="205"/>
      <c r="AHP6" s="205"/>
      <c r="AHQ6" s="205"/>
      <c r="AHR6" s="205"/>
      <c r="AHS6" s="205"/>
      <c r="AHT6" s="205"/>
      <c r="AHU6" s="205"/>
      <c r="AHV6" s="205"/>
      <c r="AHW6" s="205"/>
      <c r="AHX6" s="205"/>
      <c r="AHY6" s="205"/>
      <c r="AHZ6" s="205"/>
      <c r="AIA6" s="205"/>
      <c r="AIB6" s="205"/>
      <c r="AIC6" s="205"/>
      <c r="AID6" s="205"/>
      <c r="AIE6" s="205"/>
      <c r="AIF6" s="205"/>
      <c r="AIG6" s="205"/>
      <c r="AIH6" s="205"/>
      <c r="AII6" s="205"/>
      <c r="AIJ6" s="205"/>
      <c r="AIK6" s="205"/>
      <c r="AIL6" s="205"/>
      <c r="AIM6" s="205"/>
      <c r="AIN6" s="205"/>
      <c r="AIO6" s="205"/>
      <c r="AIP6" s="205"/>
      <c r="AIQ6" s="205"/>
      <c r="AIR6" s="205"/>
      <c r="AIS6" s="205"/>
      <c r="AIT6" s="205"/>
      <c r="AIU6" s="205"/>
      <c r="AIV6" s="205"/>
      <c r="AIW6" s="205"/>
      <c r="AIX6" s="205"/>
      <c r="AIY6" s="205"/>
      <c r="AIZ6" s="205"/>
      <c r="AJA6" s="205"/>
      <c r="AJB6" s="205"/>
      <c r="AJC6" s="205"/>
      <c r="AJD6" s="205"/>
      <c r="AJE6" s="205"/>
      <c r="AJF6" s="205"/>
      <c r="AJG6" s="205"/>
      <c r="AJH6" s="205"/>
      <c r="AJI6" s="205"/>
      <c r="AJJ6" s="205"/>
      <c r="AJK6" s="205"/>
      <c r="AJL6" s="205"/>
      <c r="AJM6" s="205"/>
      <c r="AJN6" s="205"/>
      <c r="AJO6" s="205"/>
      <c r="AJP6" s="205"/>
      <c r="AJQ6" s="205"/>
      <c r="AJR6" s="205"/>
      <c r="AJS6" s="205"/>
      <c r="AJT6" s="205"/>
      <c r="AJU6" s="205"/>
      <c r="AJV6" s="205"/>
      <c r="AJW6" s="205"/>
      <c r="AJX6" s="205"/>
      <c r="AJY6" s="205"/>
      <c r="AJZ6" s="205"/>
      <c r="AKA6" s="205"/>
      <c r="AKB6" s="205"/>
      <c r="AKC6" s="205"/>
      <c r="AKD6" s="205"/>
      <c r="AKE6" s="205"/>
      <c r="AKF6" s="205"/>
      <c r="AKG6" s="205"/>
      <c r="AKH6" s="205"/>
      <c r="AKI6" s="205"/>
      <c r="AKJ6" s="205"/>
      <c r="AKK6" s="205"/>
      <c r="AKL6" s="205"/>
      <c r="AKM6" s="205"/>
      <c r="AKN6" s="205"/>
      <c r="AKO6" s="205"/>
      <c r="AKP6" s="205"/>
      <c r="AKQ6" s="205"/>
      <c r="AKR6" s="205"/>
      <c r="AKS6" s="205"/>
      <c r="AKT6" s="205"/>
      <c r="AKU6" s="205"/>
      <c r="AKV6" s="205"/>
      <c r="AKW6" s="205"/>
      <c r="AKX6" s="205"/>
      <c r="AKY6" s="205"/>
      <c r="AKZ6" s="205"/>
      <c r="ALA6" s="205"/>
      <c r="ALB6" s="205"/>
      <c r="ALC6" s="205"/>
      <c r="ALD6" s="205"/>
      <c r="ALE6" s="205"/>
      <c r="ALF6" s="205"/>
      <c r="ALG6" s="205"/>
    </row>
    <row r="7" spans="1:995" s="206" customFormat="1" ht="15" customHeight="1" x14ac:dyDescent="0.25">
      <c r="A7" s="336"/>
      <c r="B7" s="336"/>
      <c r="C7" s="341" t="s">
        <v>18656</v>
      </c>
      <c r="D7" s="341"/>
      <c r="E7" s="341"/>
      <c r="F7" s="341"/>
      <c r="G7" s="341"/>
      <c r="H7" s="341"/>
      <c r="I7" s="341"/>
      <c r="J7" s="202"/>
      <c r="K7" s="202"/>
      <c r="L7" s="202"/>
      <c r="M7" s="202"/>
      <c r="N7" s="202"/>
      <c r="O7" s="202"/>
      <c r="P7" s="203"/>
      <c r="Q7" s="204"/>
      <c r="R7" s="205"/>
      <c r="S7" s="205"/>
      <c r="T7" s="205"/>
      <c r="U7" s="205"/>
      <c r="V7" s="205"/>
      <c r="W7" s="205"/>
      <c r="X7" s="205"/>
      <c r="Y7" s="205"/>
      <c r="Z7" s="205"/>
      <c r="AA7" s="205"/>
      <c r="AB7" s="205"/>
      <c r="AC7" s="205"/>
      <c r="AD7" s="205"/>
      <c r="AE7" s="205"/>
      <c r="AF7" s="205"/>
      <c r="AG7" s="205"/>
      <c r="AH7" s="205"/>
      <c r="AI7" s="205"/>
      <c r="AJ7" s="205"/>
      <c r="AK7" s="205"/>
      <c r="AL7" s="205"/>
      <c r="AM7" s="205"/>
      <c r="AN7" s="205"/>
      <c r="AO7" s="205"/>
      <c r="AP7" s="205"/>
      <c r="AQ7" s="205"/>
      <c r="AR7" s="205"/>
      <c r="AS7" s="205"/>
      <c r="AT7" s="205"/>
      <c r="AU7" s="205"/>
      <c r="AV7" s="205"/>
      <c r="AW7" s="205"/>
      <c r="AX7" s="205"/>
      <c r="AY7" s="205"/>
      <c r="AZ7" s="205"/>
      <c r="BA7" s="205"/>
      <c r="BB7" s="205"/>
      <c r="BC7" s="205"/>
      <c r="BD7" s="205"/>
      <c r="BE7" s="205"/>
      <c r="BF7" s="205"/>
      <c r="BG7" s="205"/>
      <c r="BH7" s="205"/>
      <c r="BI7" s="205"/>
      <c r="BJ7" s="205"/>
      <c r="BK7" s="205"/>
      <c r="BL7" s="205"/>
      <c r="BM7" s="205"/>
      <c r="BN7" s="205"/>
      <c r="BO7" s="205"/>
      <c r="BP7" s="205"/>
      <c r="BQ7" s="205"/>
      <c r="BR7" s="205"/>
      <c r="BS7" s="205"/>
      <c r="BT7" s="205"/>
      <c r="BU7" s="205"/>
      <c r="BV7" s="205"/>
      <c r="BW7" s="205"/>
      <c r="BX7" s="205"/>
      <c r="BY7" s="205"/>
      <c r="BZ7" s="205"/>
      <c r="CA7" s="205"/>
      <c r="CB7" s="205"/>
      <c r="CC7" s="205"/>
      <c r="CD7" s="205"/>
      <c r="CE7" s="205"/>
      <c r="CF7" s="205"/>
      <c r="CG7" s="205"/>
      <c r="CH7" s="205"/>
      <c r="CI7" s="205"/>
      <c r="CJ7" s="205"/>
      <c r="CK7" s="205"/>
      <c r="CL7" s="205"/>
      <c r="CM7" s="205"/>
      <c r="CN7" s="205"/>
      <c r="CO7" s="205"/>
      <c r="CP7" s="205"/>
      <c r="CQ7" s="205"/>
      <c r="CR7" s="205"/>
      <c r="CS7" s="205"/>
      <c r="CT7" s="205"/>
      <c r="CU7" s="205"/>
      <c r="CV7" s="205"/>
      <c r="CW7" s="205"/>
      <c r="CX7" s="205"/>
      <c r="CY7" s="205"/>
      <c r="CZ7" s="205"/>
      <c r="DA7" s="205"/>
      <c r="DB7" s="205"/>
      <c r="DC7" s="205"/>
      <c r="DD7" s="205"/>
      <c r="DE7" s="205"/>
      <c r="DF7" s="205"/>
      <c r="DG7" s="205"/>
      <c r="DH7" s="205"/>
      <c r="DI7" s="205"/>
      <c r="DJ7" s="205"/>
      <c r="DK7" s="205"/>
      <c r="DL7" s="205"/>
      <c r="DM7" s="205"/>
      <c r="DN7" s="205"/>
      <c r="DO7" s="205"/>
      <c r="DP7" s="205"/>
      <c r="DQ7" s="205"/>
      <c r="DR7" s="205"/>
      <c r="DS7" s="205"/>
      <c r="DT7" s="205"/>
      <c r="DU7" s="205"/>
      <c r="DV7" s="205"/>
      <c r="DW7" s="205"/>
      <c r="DX7" s="205"/>
      <c r="DY7" s="205"/>
      <c r="DZ7" s="205"/>
      <c r="EA7" s="205"/>
      <c r="EB7" s="205"/>
      <c r="EC7" s="205"/>
      <c r="ED7" s="205"/>
      <c r="EE7" s="205"/>
      <c r="EF7" s="205"/>
      <c r="EG7" s="205"/>
      <c r="EH7" s="205"/>
      <c r="EI7" s="205"/>
      <c r="EJ7" s="205"/>
      <c r="EK7" s="205"/>
      <c r="EL7" s="205"/>
      <c r="EM7" s="205"/>
      <c r="EN7" s="205"/>
      <c r="EO7" s="205"/>
      <c r="EP7" s="205"/>
      <c r="EQ7" s="205"/>
      <c r="ER7" s="205"/>
      <c r="ES7" s="205"/>
      <c r="ET7" s="205"/>
      <c r="EU7" s="205"/>
      <c r="EV7" s="205"/>
      <c r="EW7" s="205"/>
      <c r="EX7" s="205"/>
      <c r="EY7" s="205"/>
      <c r="EZ7" s="205"/>
      <c r="FA7" s="205"/>
      <c r="FB7" s="205"/>
      <c r="FC7" s="205"/>
      <c r="FD7" s="205"/>
      <c r="FE7" s="205"/>
      <c r="FF7" s="205"/>
      <c r="FG7" s="205"/>
      <c r="FH7" s="205"/>
      <c r="FI7" s="205"/>
      <c r="FJ7" s="205"/>
      <c r="FK7" s="205"/>
      <c r="FL7" s="205"/>
      <c r="FM7" s="205"/>
      <c r="FN7" s="205"/>
      <c r="FO7" s="205"/>
      <c r="FP7" s="205"/>
      <c r="FQ7" s="205"/>
      <c r="FR7" s="205"/>
      <c r="FS7" s="205"/>
      <c r="FT7" s="205"/>
      <c r="FU7" s="205"/>
      <c r="FV7" s="205"/>
      <c r="FW7" s="205"/>
      <c r="FX7" s="205"/>
      <c r="FY7" s="205"/>
      <c r="FZ7" s="205"/>
      <c r="GA7" s="205"/>
      <c r="GB7" s="205"/>
      <c r="GC7" s="205"/>
      <c r="GD7" s="205"/>
      <c r="GE7" s="205"/>
      <c r="GF7" s="205"/>
      <c r="GG7" s="205"/>
      <c r="GH7" s="205"/>
      <c r="GI7" s="205"/>
      <c r="GJ7" s="205"/>
      <c r="GK7" s="205"/>
      <c r="GL7" s="205"/>
      <c r="GM7" s="205"/>
      <c r="GN7" s="205"/>
      <c r="GO7" s="205"/>
      <c r="GP7" s="205"/>
      <c r="GQ7" s="205"/>
      <c r="GR7" s="205"/>
      <c r="GS7" s="205"/>
      <c r="GT7" s="205"/>
      <c r="GU7" s="205"/>
      <c r="GV7" s="205"/>
      <c r="GW7" s="205"/>
      <c r="GX7" s="205"/>
      <c r="GY7" s="205"/>
      <c r="GZ7" s="205"/>
      <c r="HA7" s="205"/>
      <c r="HB7" s="205"/>
      <c r="HC7" s="205"/>
      <c r="HD7" s="205"/>
      <c r="HE7" s="205"/>
      <c r="HF7" s="205"/>
      <c r="HG7" s="205"/>
      <c r="HH7" s="205"/>
      <c r="HI7" s="205"/>
      <c r="HJ7" s="205"/>
      <c r="HK7" s="205"/>
      <c r="HL7" s="205"/>
      <c r="HM7" s="205"/>
      <c r="HN7" s="205"/>
      <c r="HO7" s="205"/>
      <c r="HP7" s="205"/>
      <c r="HQ7" s="205"/>
      <c r="HR7" s="205"/>
      <c r="HS7" s="205"/>
      <c r="HT7" s="205"/>
      <c r="HU7" s="205"/>
      <c r="HV7" s="205"/>
      <c r="HW7" s="205"/>
      <c r="HX7" s="205"/>
      <c r="HY7" s="205"/>
      <c r="HZ7" s="205"/>
      <c r="IA7" s="205"/>
      <c r="IB7" s="205"/>
      <c r="IC7" s="205"/>
      <c r="ID7" s="205"/>
      <c r="IE7" s="205"/>
      <c r="IF7" s="205"/>
      <c r="IG7" s="205"/>
      <c r="IH7" s="205"/>
      <c r="II7" s="205"/>
      <c r="IJ7" s="205"/>
      <c r="IK7" s="205"/>
      <c r="IL7" s="205"/>
      <c r="IM7" s="205"/>
      <c r="IN7" s="205"/>
      <c r="IO7" s="205"/>
      <c r="IP7" s="205"/>
      <c r="IQ7" s="205"/>
      <c r="IR7" s="205"/>
      <c r="IS7" s="205"/>
      <c r="IT7" s="205"/>
      <c r="IU7" s="205"/>
      <c r="IV7" s="205"/>
      <c r="IW7" s="205"/>
      <c r="IX7" s="205"/>
      <c r="IY7" s="205"/>
      <c r="IZ7" s="205"/>
      <c r="JA7" s="205"/>
      <c r="JB7" s="205"/>
      <c r="JC7" s="205"/>
      <c r="JD7" s="205"/>
      <c r="JE7" s="205"/>
      <c r="JF7" s="205"/>
      <c r="JG7" s="205"/>
      <c r="JH7" s="205"/>
      <c r="JI7" s="205"/>
      <c r="JJ7" s="205"/>
      <c r="JK7" s="205"/>
      <c r="JL7" s="205"/>
      <c r="JM7" s="205"/>
      <c r="JN7" s="205"/>
      <c r="JO7" s="205"/>
      <c r="JP7" s="205"/>
      <c r="JQ7" s="205"/>
      <c r="JR7" s="205"/>
      <c r="JS7" s="205"/>
      <c r="JT7" s="205"/>
      <c r="JU7" s="205"/>
      <c r="JV7" s="205"/>
      <c r="JW7" s="205"/>
      <c r="JX7" s="205"/>
      <c r="JY7" s="205"/>
      <c r="JZ7" s="205"/>
      <c r="KA7" s="205"/>
      <c r="KB7" s="205"/>
      <c r="KC7" s="205"/>
      <c r="KD7" s="205"/>
      <c r="KE7" s="205"/>
      <c r="KF7" s="205"/>
      <c r="KG7" s="205"/>
      <c r="KH7" s="205"/>
      <c r="KI7" s="205"/>
      <c r="KJ7" s="205"/>
      <c r="KK7" s="205"/>
      <c r="KL7" s="205"/>
      <c r="KM7" s="205"/>
      <c r="KN7" s="205"/>
      <c r="KO7" s="205"/>
      <c r="KP7" s="205"/>
      <c r="KQ7" s="205"/>
      <c r="KR7" s="205"/>
      <c r="KS7" s="205"/>
      <c r="KT7" s="205"/>
      <c r="KU7" s="205"/>
      <c r="KV7" s="205"/>
      <c r="KW7" s="205"/>
      <c r="KX7" s="205"/>
      <c r="KY7" s="205"/>
      <c r="KZ7" s="205"/>
      <c r="LA7" s="205"/>
      <c r="LB7" s="205"/>
      <c r="LC7" s="205"/>
      <c r="LD7" s="205"/>
      <c r="LE7" s="205"/>
      <c r="LF7" s="205"/>
      <c r="LG7" s="205"/>
      <c r="LH7" s="205"/>
      <c r="LI7" s="205"/>
      <c r="LJ7" s="205"/>
      <c r="LK7" s="205"/>
      <c r="LL7" s="205"/>
      <c r="LM7" s="205"/>
      <c r="LN7" s="205"/>
      <c r="LO7" s="205"/>
      <c r="LP7" s="205"/>
      <c r="LQ7" s="205"/>
      <c r="LR7" s="205"/>
      <c r="LS7" s="205"/>
      <c r="LT7" s="205"/>
      <c r="LU7" s="205"/>
      <c r="LV7" s="205"/>
      <c r="LW7" s="205"/>
      <c r="LX7" s="205"/>
      <c r="LY7" s="205"/>
      <c r="LZ7" s="205"/>
      <c r="MA7" s="205"/>
      <c r="MB7" s="205"/>
      <c r="MC7" s="205"/>
      <c r="MD7" s="205"/>
      <c r="ME7" s="205"/>
      <c r="MF7" s="205"/>
      <c r="MG7" s="205"/>
      <c r="MH7" s="205"/>
      <c r="MI7" s="205"/>
      <c r="MJ7" s="205"/>
      <c r="MK7" s="205"/>
      <c r="ML7" s="205"/>
      <c r="MM7" s="205"/>
      <c r="MN7" s="205"/>
      <c r="MO7" s="205"/>
      <c r="MP7" s="205"/>
      <c r="MQ7" s="205"/>
      <c r="MR7" s="205"/>
      <c r="MS7" s="205"/>
      <c r="MT7" s="205"/>
      <c r="MU7" s="205"/>
      <c r="MV7" s="205"/>
      <c r="MW7" s="205"/>
      <c r="MX7" s="205"/>
      <c r="MY7" s="205"/>
      <c r="MZ7" s="205"/>
      <c r="NA7" s="205"/>
      <c r="NB7" s="205"/>
      <c r="NC7" s="205"/>
      <c r="ND7" s="205"/>
      <c r="NE7" s="205"/>
      <c r="NF7" s="205"/>
      <c r="NG7" s="205"/>
      <c r="NH7" s="205"/>
      <c r="NI7" s="205"/>
      <c r="NJ7" s="205"/>
      <c r="NK7" s="205"/>
      <c r="NL7" s="205"/>
      <c r="NM7" s="205"/>
      <c r="NN7" s="205"/>
      <c r="NO7" s="205"/>
      <c r="NP7" s="205"/>
      <c r="NQ7" s="205"/>
      <c r="NR7" s="205"/>
      <c r="NS7" s="205"/>
      <c r="NT7" s="205"/>
      <c r="NU7" s="205"/>
      <c r="NV7" s="205"/>
      <c r="NW7" s="205"/>
      <c r="NX7" s="205"/>
      <c r="NY7" s="205"/>
      <c r="NZ7" s="205"/>
      <c r="OA7" s="205"/>
      <c r="OB7" s="205"/>
      <c r="OC7" s="205"/>
      <c r="OD7" s="205"/>
      <c r="OE7" s="205"/>
      <c r="OF7" s="205"/>
      <c r="OG7" s="205"/>
      <c r="OH7" s="205"/>
      <c r="OI7" s="205"/>
      <c r="OJ7" s="205"/>
      <c r="OK7" s="205"/>
      <c r="OL7" s="205"/>
      <c r="OM7" s="205"/>
      <c r="ON7" s="205"/>
      <c r="OO7" s="205"/>
      <c r="OP7" s="205"/>
      <c r="OQ7" s="205"/>
      <c r="OR7" s="205"/>
      <c r="OS7" s="205"/>
      <c r="OT7" s="205"/>
      <c r="OU7" s="205"/>
      <c r="OV7" s="205"/>
      <c r="OW7" s="205"/>
      <c r="OX7" s="205"/>
      <c r="OY7" s="205"/>
      <c r="OZ7" s="205"/>
      <c r="PA7" s="205"/>
      <c r="PB7" s="205"/>
      <c r="PC7" s="205"/>
      <c r="PD7" s="205"/>
      <c r="PE7" s="205"/>
      <c r="PF7" s="205"/>
      <c r="PG7" s="205"/>
      <c r="PH7" s="205"/>
      <c r="PI7" s="205"/>
      <c r="PJ7" s="205"/>
      <c r="PK7" s="205"/>
      <c r="PL7" s="205"/>
      <c r="PM7" s="205"/>
      <c r="PN7" s="205"/>
      <c r="PO7" s="205"/>
      <c r="PP7" s="205"/>
      <c r="PQ7" s="205"/>
      <c r="PR7" s="205"/>
      <c r="PS7" s="205"/>
      <c r="PT7" s="205"/>
      <c r="PU7" s="205"/>
      <c r="PV7" s="205"/>
      <c r="PW7" s="205"/>
      <c r="PX7" s="205"/>
      <c r="PY7" s="205"/>
      <c r="PZ7" s="205"/>
      <c r="QA7" s="205"/>
      <c r="QB7" s="205"/>
      <c r="QC7" s="205"/>
      <c r="QD7" s="205"/>
      <c r="QE7" s="205"/>
      <c r="QF7" s="205"/>
      <c r="QG7" s="205"/>
      <c r="QH7" s="205"/>
      <c r="QI7" s="205"/>
      <c r="QJ7" s="205"/>
      <c r="QK7" s="205"/>
      <c r="QL7" s="205"/>
      <c r="QM7" s="205"/>
      <c r="QN7" s="205"/>
      <c r="QO7" s="205"/>
      <c r="QP7" s="205"/>
      <c r="QQ7" s="205"/>
      <c r="QR7" s="205"/>
      <c r="QS7" s="205"/>
      <c r="QT7" s="205"/>
      <c r="QU7" s="205"/>
      <c r="QV7" s="205"/>
      <c r="QW7" s="205"/>
      <c r="QX7" s="205"/>
      <c r="QY7" s="205"/>
      <c r="QZ7" s="205"/>
      <c r="RA7" s="205"/>
      <c r="RB7" s="205"/>
      <c r="RC7" s="205"/>
      <c r="RD7" s="205"/>
      <c r="RE7" s="205"/>
      <c r="RF7" s="205"/>
      <c r="RG7" s="205"/>
      <c r="RH7" s="205"/>
      <c r="RI7" s="205"/>
      <c r="RJ7" s="205"/>
      <c r="RK7" s="205"/>
      <c r="RL7" s="205"/>
      <c r="RM7" s="205"/>
      <c r="RN7" s="205"/>
      <c r="RO7" s="205"/>
      <c r="RP7" s="205"/>
      <c r="RQ7" s="205"/>
      <c r="RR7" s="205"/>
      <c r="RS7" s="205"/>
      <c r="RT7" s="205"/>
      <c r="RU7" s="205"/>
      <c r="RV7" s="205"/>
      <c r="RW7" s="205"/>
      <c r="RX7" s="205"/>
      <c r="RY7" s="205"/>
      <c r="RZ7" s="205"/>
      <c r="SA7" s="205"/>
      <c r="SB7" s="205"/>
      <c r="SC7" s="205"/>
      <c r="SD7" s="205"/>
      <c r="SE7" s="205"/>
      <c r="SF7" s="205"/>
      <c r="SG7" s="205"/>
      <c r="SH7" s="205"/>
      <c r="SI7" s="205"/>
      <c r="SJ7" s="205"/>
      <c r="SK7" s="205"/>
      <c r="SL7" s="205"/>
      <c r="SM7" s="205"/>
      <c r="SN7" s="205"/>
      <c r="SO7" s="205"/>
      <c r="SP7" s="205"/>
      <c r="SQ7" s="205"/>
      <c r="SR7" s="205"/>
      <c r="SS7" s="205"/>
      <c r="ST7" s="205"/>
      <c r="SU7" s="205"/>
      <c r="SV7" s="205"/>
      <c r="SW7" s="205"/>
      <c r="SX7" s="205"/>
      <c r="SY7" s="205"/>
      <c r="SZ7" s="205"/>
      <c r="TA7" s="205"/>
      <c r="TB7" s="205"/>
      <c r="TC7" s="205"/>
      <c r="TD7" s="205"/>
      <c r="TE7" s="205"/>
      <c r="TF7" s="205"/>
      <c r="TG7" s="205"/>
      <c r="TH7" s="205"/>
      <c r="TI7" s="205"/>
      <c r="TJ7" s="205"/>
      <c r="TK7" s="205"/>
      <c r="TL7" s="205"/>
      <c r="TM7" s="205"/>
      <c r="TN7" s="205"/>
      <c r="TO7" s="205"/>
      <c r="TP7" s="205"/>
      <c r="TQ7" s="205"/>
      <c r="TR7" s="205"/>
      <c r="TS7" s="205"/>
      <c r="TT7" s="205"/>
      <c r="TU7" s="205"/>
      <c r="TV7" s="205"/>
      <c r="TW7" s="205"/>
      <c r="TX7" s="205"/>
      <c r="TY7" s="205"/>
      <c r="TZ7" s="205"/>
      <c r="UA7" s="205"/>
      <c r="UB7" s="205"/>
      <c r="UC7" s="205"/>
      <c r="UD7" s="205"/>
      <c r="UE7" s="205"/>
      <c r="UF7" s="205"/>
      <c r="UG7" s="205"/>
      <c r="UH7" s="205"/>
      <c r="UI7" s="205"/>
      <c r="UJ7" s="205"/>
      <c r="UK7" s="205"/>
      <c r="UL7" s="205"/>
      <c r="UM7" s="205"/>
      <c r="UN7" s="205"/>
      <c r="UO7" s="205"/>
      <c r="UP7" s="205"/>
      <c r="UQ7" s="205"/>
      <c r="UR7" s="205"/>
      <c r="US7" s="205"/>
      <c r="UT7" s="205"/>
      <c r="UU7" s="205"/>
      <c r="UV7" s="205"/>
      <c r="UW7" s="205"/>
      <c r="UX7" s="205"/>
      <c r="UY7" s="205"/>
      <c r="UZ7" s="205"/>
      <c r="VA7" s="205"/>
      <c r="VB7" s="205"/>
      <c r="VC7" s="205"/>
      <c r="VD7" s="205"/>
      <c r="VE7" s="205"/>
      <c r="VF7" s="205"/>
      <c r="VG7" s="205"/>
      <c r="VH7" s="205"/>
      <c r="VI7" s="205"/>
      <c r="VJ7" s="205"/>
      <c r="VK7" s="205"/>
      <c r="VL7" s="205"/>
      <c r="VM7" s="205"/>
      <c r="VN7" s="205"/>
      <c r="VO7" s="205"/>
      <c r="VP7" s="205"/>
      <c r="VQ7" s="205"/>
      <c r="VR7" s="205"/>
      <c r="VS7" s="205"/>
      <c r="VT7" s="205"/>
      <c r="VU7" s="205"/>
      <c r="VV7" s="205"/>
      <c r="VW7" s="205"/>
      <c r="VX7" s="205"/>
      <c r="VY7" s="205"/>
      <c r="VZ7" s="205"/>
      <c r="WA7" s="205"/>
      <c r="WB7" s="205"/>
      <c r="WC7" s="205"/>
      <c r="WD7" s="205"/>
      <c r="WE7" s="205"/>
      <c r="WF7" s="205"/>
      <c r="WG7" s="205"/>
      <c r="WH7" s="205"/>
      <c r="WI7" s="205"/>
      <c r="WJ7" s="205"/>
      <c r="WK7" s="205"/>
      <c r="WL7" s="205"/>
      <c r="WM7" s="205"/>
      <c r="WN7" s="205"/>
      <c r="WO7" s="205"/>
      <c r="WP7" s="205"/>
      <c r="WQ7" s="205"/>
      <c r="WR7" s="205"/>
      <c r="WS7" s="205"/>
      <c r="WT7" s="205"/>
      <c r="WU7" s="205"/>
      <c r="WV7" s="205"/>
      <c r="WW7" s="205"/>
      <c r="WX7" s="205"/>
      <c r="WY7" s="205"/>
      <c r="WZ7" s="205"/>
      <c r="XA7" s="205"/>
      <c r="XB7" s="205"/>
      <c r="XC7" s="205"/>
      <c r="XD7" s="205"/>
      <c r="XE7" s="205"/>
      <c r="XF7" s="205"/>
      <c r="XG7" s="205"/>
      <c r="XH7" s="205"/>
      <c r="XI7" s="205"/>
      <c r="XJ7" s="205"/>
      <c r="XK7" s="205"/>
      <c r="XL7" s="205"/>
      <c r="XM7" s="205"/>
      <c r="XN7" s="205"/>
      <c r="XO7" s="205"/>
      <c r="XP7" s="205"/>
      <c r="XQ7" s="205"/>
      <c r="XR7" s="205"/>
      <c r="XS7" s="205"/>
      <c r="XT7" s="205"/>
      <c r="XU7" s="205"/>
      <c r="XV7" s="205"/>
      <c r="XW7" s="205"/>
      <c r="XX7" s="205"/>
      <c r="XY7" s="205"/>
      <c r="XZ7" s="205"/>
      <c r="YA7" s="205"/>
      <c r="YB7" s="205"/>
      <c r="YC7" s="205"/>
      <c r="YD7" s="205"/>
      <c r="YE7" s="205"/>
      <c r="YF7" s="205"/>
      <c r="YG7" s="205"/>
      <c r="YH7" s="205"/>
      <c r="YI7" s="205"/>
      <c r="YJ7" s="205"/>
      <c r="YK7" s="205"/>
      <c r="YL7" s="205"/>
      <c r="YM7" s="205"/>
      <c r="YN7" s="205"/>
      <c r="YO7" s="205"/>
      <c r="YP7" s="205"/>
      <c r="YQ7" s="205"/>
      <c r="YR7" s="205"/>
      <c r="YS7" s="205"/>
      <c r="YT7" s="205"/>
      <c r="YU7" s="205"/>
      <c r="YV7" s="205"/>
      <c r="YW7" s="205"/>
      <c r="YX7" s="205"/>
      <c r="YY7" s="205"/>
      <c r="YZ7" s="205"/>
      <c r="ZA7" s="205"/>
      <c r="ZB7" s="205"/>
      <c r="ZC7" s="205"/>
      <c r="ZD7" s="205"/>
      <c r="ZE7" s="205"/>
      <c r="ZF7" s="205"/>
      <c r="ZG7" s="205"/>
      <c r="ZH7" s="205"/>
      <c r="ZI7" s="205"/>
      <c r="ZJ7" s="205"/>
      <c r="ZK7" s="205"/>
      <c r="ZL7" s="205"/>
      <c r="ZM7" s="205"/>
      <c r="ZN7" s="205"/>
      <c r="ZO7" s="205"/>
      <c r="ZP7" s="205"/>
      <c r="ZQ7" s="205"/>
      <c r="ZR7" s="205"/>
      <c r="ZS7" s="205"/>
      <c r="ZT7" s="205"/>
      <c r="ZU7" s="205"/>
      <c r="ZV7" s="205"/>
      <c r="ZW7" s="205"/>
      <c r="ZX7" s="205"/>
      <c r="ZY7" s="205"/>
      <c r="ZZ7" s="205"/>
      <c r="AAA7" s="205"/>
      <c r="AAB7" s="205"/>
      <c r="AAC7" s="205"/>
      <c r="AAD7" s="205"/>
      <c r="AAE7" s="205"/>
      <c r="AAF7" s="205"/>
      <c r="AAG7" s="205"/>
      <c r="AAH7" s="205"/>
      <c r="AAI7" s="205"/>
      <c r="AAJ7" s="205"/>
      <c r="AAK7" s="205"/>
      <c r="AAL7" s="205"/>
      <c r="AAM7" s="205"/>
      <c r="AAN7" s="205"/>
      <c r="AAO7" s="205"/>
      <c r="AAP7" s="205"/>
      <c r="AAQ7" s="205"/>
      <c r="AAR7" s="205"/>
      <c r="AAS7" s="205"/>
      <c r="AAT7" s="205"/>
      <c r="AAU7" s="205"/>
      <c r="AAV7" s="205"/>
      <c r="AAW7" s="205"/>
      <c r="AAX7" s="205"/>
      <c r="AAY7" s="205"/>
      <c r="AAZ7" s="205"/>
      <c r="ABA7" s="205"/>
      <c r="ABB7" s="205"/>
      <c r="ABC7" s="205"/>
      <c r="ABD7" s="205"/>
      <c r="ABE7" s="205"/>
      <c r="ABF7" s="205"/>
      <c r="ABG7" s="205"/>
      <c r="ABH7" s="205"/>
      <c r="ABI7" s="205"/>
      <c r="ABJ7" s="205"/>
      <c r="ABK7" s="205"/>
      <c r="ABL7" s="205"/>
      <c r="ABM7" s="205"/>
      <c r="ABN7" s="205"/>
      <c r="ABO7" s="205"/>
      <c r="ABP7" s="205"/>
      <c r="ABQ7" s="205"/>
      <c r="ABR7" s="205"/>
      <c r="ABS7" s="205"/>
      <c r="ABT7" s="205"/>
      <c r="ABU7" s="205"/>
      <c r="ABV7" s="205"/>
      <c r="ABW7" s="205"/>
      <c r="ABX7" s="205"/>
      <c r="ABY7" s="205"/>
      <c r="ABZ7" s="205"/>
      <c r="ACA7" s="205"/>
      <c r="ACB7" s="205"/>
      <c r="ACC7" s="205"/>
      <c r="ACD7" s="205"/>
      <c r="ACE7" s="205"/>
      <c r="ACF7" s="205"/>
      <c r="ACG7" s="205"/>
      <c r="ACH7" s="205"/>
      <c r="ACI7" s="205"/>
      <c r="ACJ7" s="205"/>
      <c r="ACK7" s="205"/>
      <c r="ACL7" s="205"/>
      <c r="ACM7" s="205"/>
      <c r="ACN7" s="205"/>
      <c r="ACO7" s="205"/>
      <c r="ACP7" s="205"/>
      <c r="ACQ7" s="205"/>
      <c r="ACR7" s="205"/>
      <c r="ACS7" s="205"/>
      <c r="ACT7" s="205"/>
      <c r="ACU7" s="205"/>
      <c r="ACV7" s="205"/>
      <c r="ACW7" s="205"/>
      <c r="ACX7" s="205"/>
      <c r="ACY7" s="205"/>
      <c r="ACZ7" s="205"/>
      <c r="ADA7" s="205"/>
      <c r="ADB7" s="205"/>
      <c r="ADC7" s="205"/>
      <c r="ADD7" s="205"/>
      <c r="ADE7" s="205"/>
      <c r="ADF7" s="205"/>
      <c r="ADG7" s="205"/>
      <c r="ADH7" s="205"/>
      <c r="ADI7" s="205"/>
      <c r="ADJ7" s="205"/>
      <c r="ADK7" s="205"/>
      <c r="ADL7" s="205"/>
      <c r="ADM7" s="205"/>
      <c r="ADN7" s="205"/>
      <c r="ADO7" s="205"/>
      <c r="ADP7" s="205"/>
      <c r="ADQ7" s="205"/>
      <c r="ADR7" s="205"/>
      <c r="ADS7" s="205"/>
      <c r="ADT7" s="205"/>
      <c r="ADU7" s="205"/>
      <c r="ADV7" s="205"/>
      <c r="ADW7" s="205"/>
      <c r="ADX7" s="205"/>
      <c r="ADY7" s="205"/>
      <c r="ADZ7" s="205"/>
      <c r="AEA7" s="205"/>
      <c r="AEB7" s="205"/>
      <c r="AEC7" s="205"/>
      <c r="AED7" s="205"/>
      <c r="AEE7" s="205"/>
      <c r="AEF7" s="205"/>
      <c r="AEG7" s="205"/>
      <c r="AEH7" s="205"/>
      <c r="AEI7" s="205"/>
      <c r="AEJ7" s="205"/>
      <c r="AEK7" s="205"/>
      <c r="AEL7" s="205"/>
      <c r="AEM7" s="205"/>
      <c r="AEN7" s="205"/>
      <c r="AEO7" s="205"/>
      <c r="AEP7" s="205"/>
      <c r="AEQ7" s="205"/>
      <c r="AER7" s="205"/>
      <c r="AES7" s="205"/>
      <c r="AET7" s="205"/>
      <c r="AEU7" s="205"/>
      <c r="AEV7" s="205"/>
      <c r="AEW7" s="205"/>
      <c r="AEX7" s="205"/>
      <c r="AEY7" s="205"/>
      <c r="AEZ7" s="205"/>
      <c r="AFA7" s="205"/>
      <c r="AFB7" s="205"/>
      <c r="AFC7" s="205"/>
      <c r="AFD7" s="205"/>
      <c r="AFE7" s="205"/>
      <c r="AFF7" s="205"/>
      <c r="AFG7" s="205"/>
      <c r="AFH7" s="205"/>
      <c r="AFI7" s="205"/>
      <c r="AFJ7" s="205"/>
      <c r="AFK7" s="205"/>
      <c r="AFL7" s="205"/>
      <c r="AFM7" s="205"/>
      <c r="AFN7" s="205"/>
      <c r="AFO7" s="205"/>
      <c r="AFP7" s="205"/>
      <c r="AFQ7" s="205"/>
      <c r="AFR7" s="205"/>
      <c r="AFS7" s="205"/>
      <c r="AFT7" s="205"/>
      <c r="AFU7" s="205"/>
      <c r="AFV7" s="205"/>
      <c r="AFW7" s="205"/>
      <c r="AFX7" s="205"/>
      <c r="AFY7" s="205"/>
      <c r="AFZ7" s="205"/>
      <c r="AGA7" s="205"/>
      <c r="AGB7" s="205"/>
      <c r="AGC7" s="205"/>
      <c r="AGD7" s="205"/>
      <c r="AGE7" s="205"/>
      <c r="AGF7" s="205"/>
      <c r="AGG7" s="205"/>
      <c r="AGH7" s="205"/>
      <c r="AGI7" s="205"/>
      <c r="AGJ7" s="205"/>
      <c r="AGK7" s="205"/>
      <c r="AGL7" s="205"/>
      <c r="AGM7" s="205"/>
      <c r="AGN7" s="205"/>
      <c r="AGO7" s="205"/>
      <c r="AGP7" s="205"/>
      <c r="AGQ7" s="205"/>
      <c r="AGR7" s="205"/>
      <c r="AGS7" s="205"/>
      <c r="AGT7" s="205"/>
      <c r="AGU7" s="205"/>
      <c r="AGV7" s="205"/>
      <c r="AGW7" s="205"/>
      <c r="AGX7" s="205"/>
      <c r="AGY7" s="205"/>
      <c r="AGZ7" s="205"/>
      <c r="AHA7" s="205"/>
      <c r="AHB7" s="205"/>
      <c r="AHC7" s="205"/>
      <c r="AHD7" s="205"/>
      <c r="AHE7" s="205"/>
      <c r="AHF7" s="205"/>
      <c r="AHG7" s="205"/>
      <c r="AHH7" s="205"/>
      <c r="AHI7" s="205"/>
      <c r="AHJ7" s="205"/>
      <c r="AHK7" s="205"/>
      <c r="AHL7" s="205"/>
      <c r="AHM7" s="205"/>
      <c r="AHN7" s="205"/>
      <c r="AHO7" s="205"/>
      <c r="AHP7" s="205"/>
      <c r="AHQ7" s="205"/>
      <c r="AHR7" s="205"/>
      <c r="AHS7" s="205"/>
      <c r="AHT7" s="205"/>
      <c r="AHU7" s="205"/>
      <c r="AHV7" s="205"/>
      <c r="AHW7" s="205"/>
      <c r="AHX7" s="205"/>
      <c r="AHY7" s="205"/>
      <c r="AHZ7" s="205"/>
      <c r="AIA7" s="205"/>
      <c r="AIB7" s="205"/>
      <c r="AIC7" s="205"/>
      <c r="AID7" s="205"/>
      <c r="AIE7" s="205"/>
      <c r="AIF7" s="205"/>
      <c r="AIG7" s="205"/>
      <c r="AIH7" s="205"/>
      <c r="AII7" s="205"/>
      <c r="AIJ7" s="205"/>
      <c r="AIK7" s="205"/>
      <c r="AIL7" s="205"/>
      <c r="AIM7" s="205"/>
      <c r="AIN7" s="205"/>
      <c r="AIO7" s="205"/>
      <c r="AIP7" s="205"/>
      <c r="AIQ7" s="205"/>
      <c r="AIR7" s="205"/>
      <c r="AIS7" s="205"/>
      <c r="AIT7" s="205"/>
      <c r="AIU7" s="205"/>
      <c r="AIV7" s="205"/>
      <c r="AIW7" s="205"/>
      <c r="AIX7" s="205"/>
      <c r="AIY7" s="205"/>
      <c r="AIZ7" s="205"/>
      <c r="AJA7" s="205"/>
      <c r="AJB7" s="205"/>
      <c r="AJC7" s="205"/>
      <c r="AJD7" s="205"/>
      <c r="AJE7" s="205"/>
      <c r="AJF7" s="205"/>
      <c r="AJG7" s="205"/>
      <c r="AJH7" s="205"/>
      <c r="AJI7" s="205"/>
      <c r="AJJ7" s="205"/>
      <c r="AJK7" s="205"/>
      <c r="AJL7" s="205"/>
      <c r="AJM7" s="205"/>
      <c r="AJN7" s="205"/>
      <c r="AJO7" s="205"/>
      <c r="AJP7" s="205"/>
      <c r="AJQ7" s="205"/>
      <c r="AJR7" s="205"/>
      <c r="AJS7" s="205"/>
      <c r="AJT7" s="205"/>
      <c r="AJU7" s="205"/>
      <c r="AJV7" s="205"/>
      <c r="AJW7" s="205"/>
      <c r="AJX7" s="205"/>
      <c r="AJY7" s="205"/>
      <c r="AJZ7" s="205"/>
      <c r="AKA7" s="205"/>
      <c r="AKB7" s="205"/>
      <c r="AKC7" s="205"/>
      <c r="AKD7" s="205"/>
      <c r="AKE7" s="205"/>
      <c r="AKF7" s="205"/>
      <c r="AKG7" s="205"/>
      <c r="AKH7" s="205"/>
      <c r="AKI7" s="205"/>
      <c r="AKJ7" s="205"/>
      <c r="AKK7" s="205"/>
      <c r="AKL7" s="205"/>
      <c r="AKM7" s="205"/>
      <c r="AKN7" s="205"/>
      <c r="AKO7" s="205"/>
      <c r="AKP7" s="205"/>
      <c r="AKQ7" s="205"/>
      <c r="AKR7" s="205"/>
      <c r="AKS7" s="205"/>
      <c r="AKT7" s="205"/>
      <c r="AKU7" s="205"/>
      <c r="AKV7" s="205"/>
      <c r="AKW7" s="205"/>
      <c r="AKX7" s="205"/>
      <c r="AKY7" s="205"/>
      <c r="AKZ7" s="205"/>
      <c r="ALA7" s="205"/>
      <c r="ALB7" s="205"/>
      <c r="ALC7" s="205"/>
      <c r="ALD7" s="205"/>
      <c r="ALE7" s="205"/>
      <c r="ALF7" s="205"/>
      <c r="ALG7" s="205"/>
    </row>
    <row r="8" spans="1:995" s="206" customFormat="1" ht="15" customHeight="1" x14ac:dyDescent="0.25">
      <c r="A8" s="337"/>
      <c r="B8" s="337"/>
      <c r="C8" s="342"/>
      <c r="D8" s="342"/>
      <c r="E8" s="342"/>
      <c r="F8" s="342"/>
      <c r="G8" s="342"/>
      <c r="H8" s="342"/>
      <c r="I8" s="342"/>
      <c r="J8" s="202"/>
      <c r="K8" s="202"/>
      <c r="L8" s="202"/>
      <c r="M8" s="202"/>
      <c r="N8" s="202"/>
      <c r="O8" s="202"/>
      <c r="P8" s="203"/>
      <c r="Q8" s="204"/>
      <c r="R8" s="205"/>
      <c r="S8" s="205"/>
      <c r="T8" s="205"/>
      <c r="U8" s="205"/>
      <c r="V8" s="205"/>
      <c r="W8" s="205"/>
      <c r="X8" s="205"/>
      <c r="Y8" s="205"/>
      <c r="Z8" s="205"/>
      <c r="AA8" s="205"/>
      <c r="AB8" s="205"/>
      <c r="AC8" s="205"/>
      <c r="AD8" s="205"/>
      <c r="AE8" s="205"/>
      <c r="AF8" s="205"/>
      <c r="AG8" s="205"/>
      <c r="AH8" s="205"/>
      <c r="AI8" s="205"/>
      <c r="AJ8" s="205"/>
      <c r="AK8" s="205"/>
      <c r="AL8" s="205"/>
      <c r="AM8" s="205"/>
      <c r="AN8" s="205"/>
      <c r="AO8" s="205"/>
      <c r="AP8" s="205"/>
      <c r="AQ8" s="205"/>
      <c r="AR8" s="205"/>
      <c r="AS8" s="205"/>
      <c r="AT8" s="205"/>
      <c r="AU8" s="205"/>
      <c r="AV8" s="205"/>
      <c r="AW8" s="205"/>
      <c r="AX8" s="205"/>
      <c r="AY8" s="205"/>
      <c r="AZ8" s="205"/>
      <c r="BA8" s="205"/>
      <c r="BB8" s="205"/>
      <c r="BC8" s="205"/>
      <c r="BD8" s="205"/>
      <c r="BE8" s="205"/>
      <c r="BF8" s="205"/>
      <c r="BG8" s="205"/>
      <c r="BH8" s="205"/>
      <c r="BI8" s="205"/>
      <c r="BJ8" s="205"/>
      <c r="BK8" s="205"/>
      <c r="BL8" s="205"/>
      <c r="BM8" s="205"/>
      <c r="BN8" s="205"/>
      <c r="BO8" s="205"/>
      <c r="BP8" s="205"/>
      <c r="BQ8" s="205"/>
      <c r="BR8" s="205"/>
      <c r="BS8" s="205"/>
      <c r="BT8" s="205"/>
      <c r="BU8" s="205"/>
      <c r="BV8" s="205"/>
      <c r="BW8" s="205"/>
      <c r="BX8" s="205"/>
      <c r="BY8" s="205"/>
      <c r="BZ8" s="205"/>
      <c r="CA8" s="205"/>
      <c r="CB8" s="205"/>
      <c r="CC8" s="205"/>
      <c r="CD8" s="205"/>
      <c r="CE8" s="205"/>
      <c r="CF8" s="205"/>
      <c r="CG8" s="205"/>
      <c r="CH8" s="205"/>
      <c r="CI8" s="205"/>
      <c r="CJ8" s="205"/>
      <c r="CK8" s="205"/>
      <c r="CL8" s="205"/>
      <c r="CM8" s="205"/>
      <c r="CN8" s="205"/>
      <c r="CO8" s="205"/>
      <c r="CP8" s="205"/>
      <c r="CQ8" s="205"/>
      <c r="CR8" s="205"/>
      <c r="CS8" s="205"/>
      <c r="CT8" s="205"/>
      <c r="CU8" s="205"/>
      <c r="CV8" s="205"/>
      <c r="CW8" s="205"/>
      <c r="CX8" s="205"/>
      <c r="CY8" s="205"/>
      <c r="CZ8" s="205"/>
      <c r="DA8" s="205"/>
      <c r="DB8" s="205"/>
      <c r="DC8" s="205"/>
      <c r="DD8" s="205"/>
      <c r="DE8" s="205"/>
      <c r="DF8" s="205"/>
      <c r="DG8" s="205"/>
      <c r="DH8" s="205"/>
      <c r="DI8" s="205"/>
      <c r="DJ8" s="205"/>
      <c r="DK8" s="205"/>
      <c r="DL8" s="205"/>
      <c r="DM8" s="205"/>
      <c r="DN8" s="205"/>
      <c r="DO8" s="205"/>
      <c r="DP8" s="205"/>
      <c r="DQ8" s="205"/>
      <c r="DR8" s="205"/>
      <c r="DS8" s="205"/>
      <c r="DT8" s="205"/>
      <c r="DU8" s="205"/>
      <c r="DV8" s="205"/>
      <c r="DW8" s="205"/>
      <c r="DX8" s="205"/>
      <c r="DY8" s="205"/>
      <c r="DZ8" s="205"/>
      <c r="EA8" s="205"/>
      <c r="EB8" s="205"/>
      <c r="EC8" s="205"/>
      <c r="ED8" s="205"/>
      <c r="EE8" s="205"/>
      <c r="EF8" s="205"/>
      <c r="EG8" s="205"/>
      <c r="EH8" s="205"/>
      <c r="EI8" s="205"/>
      <c r="EJ8" s="205"/>
      <c r="EK8" s="205"/>
      <c r="EL8" s="205"/>
      <c r="EM8" s="205"/>
      <c r="EN8" s="205"/>
      <c r="EO8" s="205"/>
      <c r="EP8" s="205"/>
      <c r="EQ8" s="205"/>
      <c r="ER8" s="205"/>
      <c r="ES8" s="205"/>
      <c r="ET8" s="205"/>
      <c r="EU8" s="205"/>
      <c r="EV8" s="205"/>
      <c r="EW8" s="205"/>
      <c r="EX8" s="205"/>
      <c r="EY8" s="205"/>
      <c r="EZ8" s="205"/>
      <c r="FA8" s="205"/>
      <c r="FB8" s="205"/>
      <c r="FC8" s="205"/>
      <c r="FD8" s="205"/>
      <c r="FE8" s="205"/>
      <c r="FF8" s="205"/>
      <c r="FG8" s="205"/>
      <c r="FH8" s="205"/>
      <c r="FI8" s="205"/>
      <c r="FJ8" s="205"/>
      <c r="FK8" s="205"/>
      <c r="FL8" s="205"/>
      <c r="FM8" s="205"/>
      <c r="FN8" s="205"/>
      <c r="FO8" s="205"/>
      <c r="FP8" s="205"/>
      <c r="FQ8" s="205"/>
      <c r="FR8" s="205"/>
      <c r="FS8" s="205"/>
      <c r="FT8" s="205"/>
      <c r="FU8" s="205"/>
      <c r="FV8" s="205"/>
      <c r="FW8" s="205"/>
      <c r="FX8" s="205"/>
      <c r="FY8" s="205"/>
      <c r="FZ8" s="205"/>
      <c r="GA8" s="205"/>
      <c r="GB8" s="205"/>
      <c r="GC8" s="205"/>
      <c r="GD8" s="205"/>
      <c r="GE8" s="205"/>
      <c r="GF8" s="205"/>
      <c r="GG8" s="205"/>
      <c r="GH8" s="205"/>
      <c r="GI8" s="205"/>
      <c r="GJ8" s="205"/>
      <c r="GK8" s="205"/>
      <c r="GL8" s="205"/>
      <c r="GM8" s="205"/>
      <c r="GN8" s="205"/>
      <c r="GO8" s="205"/>
      <c r="GP8" s="205"/>
      <c r="GQ8" s="205"/>
      <c r="GR8" s="205"/>
      <c r="GS8" s="205"/>
      <c r="GT8" s="205"/>
      <c r="GU8" s="205"/>
      <c r="GV8" s="205"/>
      <c r="GW8" s="205"/>
      <c r="GX8" s="205"/>
      <c r="GY8" s="205"/>
      <c r="GZ8" s="205"/>
      <c r="HA8" s="205"/>
      <c r="HB8" s="205"/>
      <c r="HC8" s="205"/>
      <c r="HD8" s="205"/>
      <c r="HE8" s="205"/>
      <c r="HF8" s="205"/>
      <c r="HG8" s="205"/>
      <c r="HH8" s="205"/>
      <c r="HI8" s="205"/>
      <c r="HJ8" s="205"/>
      <c r="HK8" s="205"/>
      <c r="HL8" s="205"/>
      <c r="HM8" s="205"/>
      <c r="HN8" s="205"/>
      <c r="HO8" s="205"/>
      <c r="HP8" s="205"/>
      <c r="HQ8" s="205"/>
      <c r="HR8" s="205"/>
      <c r="HS8" s="205"/>
      <c r="HT8" s="205"/>
      <c r="HU8" s="205"/>
      <c r="HV8" s="205"/>
      <c r="HW8" s="205"/>
      <c r="HX8" s="205"/>
      <c r="HY8" s="205"/>
      <c r="HZ8" s="205"/>
      <c r="IA8" s="205"/>
      <c r="IB8" s="205"/>
      <c r="IC8" s="205"/>
      <c r="ID8" s="205"/>
      <c r="IE8" s="205"/>
      <c r="IF8" s="205"/>
      <c r="IG8" s="205"/>
      <c r="IH8" s="205"/>
      <c r="II8" s="205"/>
      <c r="IJ8" s="205"/>
      <c r="IK8" s="205"/>
      <c r="IL8" s="205"/>
      <c r="IM8" s="205"/>
      <c r="IN8" s="205"/>
      <c r="IO8" s="205"/>
      <c r="IP8" s="205"/>
      <c r="IQ8" s="205"/>
      <c r="IR8" s="205"/>
      <c r="IS8" s="205"/>
      <c r="IT8" s="205"/>
      <c r="IU8" s="205"/>
      <c r="IV8" s="205"/>
      <c r="IW8" s="205"/>
      <c r="IX8" s="205"/>
      <c r="IY8" s="205"/>
      <c r="IZ8" s="205"/>
      <c r="JA8" s="205"/>
      <c r="JB8" s="205"/>
      <c r="JC8" s="205"/>
      <c r="JD8" s="205"/>
      <c r="JE8" s="205"/>
      <c r="JF8" s="205"/>
      <c r="JG8" s="205"/>
      <c r="JH8" s="205"/>
      <c r="JI8" s="205"/>
      <c r="JJ8" s="205"/>
      <c r="JK8" s="205"/>
      <c r="JL8" s="205"/>
      <c r="JM8" s="205"/>
      <c r="JN8" s="205"/>
      <c r="JO8" s="205"/>
      <c r="JP8" s="205"/>
      <c r="JQ8" s="205"/>
      <c r="JR8" s="205"/>
      <c r="JS8" s="205"/>
      <c r="JT8" s="205"/>
      <c r="JU8" s="205"/>
      <c r="JV8" s="205"/>
      <c r="JW8" s="205"/>
      <c r="JX8" s="205"/>
      <c r="JY8" s="205"/>
      <c r="JZ8" s="205"/>
      <c r="KA8" s="205"/>
      <c r="KB8" s="205"/>
      <c r="KC8" s="205"/>
      <c r="KD8" s="205"/>
      <c r="KE8" s="205"/>
      <c r="KF8" s="205"/>
      <c r="KG8" s="205"/>
      <c r="KH8" s="205"/>
      <c r="KI8" s="205"/>
      <c r="KJ8" s="205"/>
      <c r="KK8" s="205"/>
      <c r="KL8" s="205"/>
      <c r="KM8" s="205"/>
      <c r="KN8" s="205"/>
      <c r="KO8" s="205"/>
      <c r="KP8" s="205"/>
      <c r="KQ8" s="205"/>
      <c r="KR8" s="205"/>
      <c r="KS8" s="205"/>
      <c r="KT8" s="205"/>
      <c r="KU8" s="205"/>
      <c r="KV8" s="205"/>
      <c r="KW8" s="205"/>
      <c r="KX8" s="205"/>
      <c r="KY8" s="205"/>
      <c r="KZ8" s="205"/>
      <c r="LA8" s="205"/>
      <c r="LB8" s="205"/>
      <c r="LC8" s="205"/>
      <c r="LD8" s="205"/>
      <c r="LE8" s="205"/>
      <c r="LF8" s="205"/>
      <c r="LG8" s="205"/>
      <c r="LH8" s="205"/>
      <c r="LI8" s="205"/>
      <c r="LJ8" s="205"/>
      <c r="LK8" s="205"/>
      <c r="LL8" s="205"/>
      <c r="LM8" s="205"/>
      <c r="LN8" s="205"/>
      <c r="LO8" s="205"/>
      <c r="LP8" s="205"/>
      <c r="LQ8" s="205"/>
      <c r="LR8" s="205"/>
      <c r="LS8" s="205"/>
      <c r="LT8" s="205"/>
      <c r="LU8" s="205"/>
      <c r="LV8" s="205"/>
      <c r="LW8" s="205"/>
      <c r="LX8" s="205"/>
      <c r="LY8" s="205"/>
      <c r="LZ8" s="205"/>
      <c r="MA8" s="205"/>
      <c r="MB8" s="205"/>
      <c r="MC8" s="205"/>
      <c r="MD8" s="205"/>
      <c r="ME8" s="205"/>
      <c r="MF8" s="205"/>
      <c r="MG8" s="205"/>
      <c r="MH8" s="205"/>
      <c r="MI8" s="205"/>
      <c r="MJ8" s="205"/>
      <c r="MK8" s="205"/>
      <c r="ML8" s="205"/>
      <c r="MM8" s="205"/>
      <c r="MN8" s="205"/>
      <c r="MO8" s="205"/>
      <c r="MP8" s="205"/>
      <c r="MQ8" s="205"/>
      <c r="MR8" s="205"/>
      <c r="MS8" s="205"/>
      <c r="MT8" s="205"/>
      <c r="MU8" s="205"/>
      <c r="MV8" s="205"/>
      <c r="MW8" s="205"/>
      <c r="MX8" s="205"/>
      <c r="MY8" s="205"/>
      <c r="MZ8" s="205"/>
      <c r="NA8" s="205"/>
      <c r="NB8" s="205"/>
      <c r="NC8" s="205"/>
      <c r="ND8" s="205"/>
      <c r="NE8" s="205"/>
      <c r="NF8" s="205"/>
      <c r="NG8" s="205"/>
      <c r="NH8" s="205"/>
      <c r="NI8" s="205"/>
      <c r="NJ8" s="205"/>
      <c r="NK8" s="205"/>
      <c r="NL8" s="205"/>
      <c r="NM8" s="205"/>
      <c r="NN8" s="205"/>
      <c r="NO8" s="205"/>
      <c r="NP8" s="205"/>
      <c r="NQ8" s="205"/>
      <c r="NR8" s="205"/>
      <c r="NS8" s="205"/>
      <c r="NT8" s="205"/>
      <c r="NU8" s="205"/>
      <c r="NV8" s="205"/>
      <c r="NW8" s="205"/>
      <c r="NX8" s="205"/>
      <c r="NY8" s="205"/>
      <c r="NZ8" s="205"/>
      <c r="OA8" s="205"/>
      <c r="OB8" s="205"/>
      <c r="OC8" s="205"/>
      <c r="OD8" s="205"/>
      <c r="OE8" s="205"/>
      <c r="OF8" s="205"/>
      <c r="OG8" s="205"/>
      <c r="OH8" s="205"/>
      <c r="OI8" s="205"/>
      <c r="OJ8" s="205"/>
      <c r="OK8" s="205"/>
      <c r="OL8" s="205"/>
      <c r="OM8" s="205"/>
      <c r="ON8" s="205"/>
      <c r="OO8" s="205"/>
      <c r="OP8" s="205"/>
      <c r="OQ8" s="205"/>
      <c r="OR8" s="205"/>
      <c r="OS8" s="205"/>
      <c r="OT8" s="205"/>
      <c r="OU8" s="205"/>
      <c r="OV8" s="205"/>
      <c r="OW8" s="205"/>
      <c r="OX8" s="205"/>
      <c r="OY8" s="205"/>
      <c r="OZ8" s="205"/>
      <c r="PA8" s="205"/>
      <c r="PB8" s="205"/>
      <c r="PC8" s="205"/>
      <c r="PD8" s="205"/>
      <c r="PE8" s="205"/>
      <c r="PF8" s="205"/>
      <c r="PG8" s="205"/>
      <c r="PH8" s="205"/>
      <c r="PI8" s="205"/>
      <c r="PJ8" s="205"/>
      <c r="PK8" s="205"/>
      <c r="PL8" s="205"/>
      <c r="PM8" s="205"/>
      <c r="PN8" s="205"/>
      <c r="PO8" s="205"/>
      <c r="PP8" s="205"/>
      <c r="PQ8" s="205"/>
      <c r="PR8" s="205"/>
      <c r="PS8" s="205"/>
      <c r="PT8" s="205"/>
      <c r="PU8" s="205"/>
      <c r="PV8" s="205"/>
      <c r="PW8" s="205"/>
      <c r="PX8" s="205"/>
      <c r="PY8" s="205"/>
      <c r="PZ8" s="205"/>
      <c r="QA8" s="205"/>
      <c r="QB8" s="205"/>
      <c r="QC8" s="205"/>
      <c r="QD8" s="205"/>
      <c r="QE8" s="205"/>
      <c r="QF8" s="205"/>
      <c r="QG8" s="205"/>
      <c r="QH8" s="205"/>
      <c r="QI8" s="205"/>
      <c r="QJ8" s="205"/>
      <c r="QK8" s="205"/>
      <c r="QL8" s="205"/>
      <c r="QM8" s="205"/>
      <c r="QN8" s="205"/>
      <c r="QO8" s="205"/>
      <c r="QP8" s="205"/>
      <c r="QQ8" s="205"/>
      <c r="QR8" s="205"/>
      <c r="QS8" s="205"/>
      <c r="QT8" s="205"/>
      <c r="QU8" s="205"/>
      <c r="QV8" s="205"/>
      <c r="QW8" s="205"/>
      <c r="QX8" s="205"/>
      <c r="QY8" s="205"/>
      <c r="QZ8" s="205"/>
      <c r="RA8" s="205"/>
      <c r="RB8" s="205"/>
      <c r="RC8" s="205"/>
      <c r="RD8" s="205"/>
      <c r="RE8" s="205"/>
      <c r="RF8" s="205"/>
      <c r="RG8" s="205"/>
      <c r="RH8" s="205"/>
      <c r="RI8" s="205"/>
      <c r="RJ8" s="205"/>
      <c r="RK8" s="205"/>
      <c r="RL8" s="205"/>
      <c r="RM8" s="205"/>
      <c r="RN8" s="205"/>
      <c r="RO8" s="205"/>
      <c r="RP8" s="205"/>
      <c r="RQ8" s="205"/>
      <c r="RR8" s="205"/>
      <c r="RS8" s="205"/>
      <c r="RT8" s="205"/>
      <c r="RU8" s="205"/>
      <c r="RV8" s="205"/>
      <c r="RW8" s="205"/>
      <c r="RX8" s="205"/>
      <c r="RY8" s="205"/>
      <c r="RZ8" s="205"/>
      <c r="SA8" s="205"/>
      <c r="SB8" s="205"/>
      <c r="SC8" s="205"/>
      <c r="SD8" s="205"/>
      <c r="SE8" s="205"/>
      <c r="SF8" s="205"/>
      <c r="SG8" s="205"/>
      <c r="SH8" s="205"/>
      <c r="SI8" s="205"/>
      <c r="SJ8" s="205"/>
      <c r="SK8" s="205"/>
      <c r="SL8" s="205"/>
      <c r="SM8" s="205"/>
      <c r="SN8" s="205"/>
      <c r="SO8" s="205"/>
      <c r="SP8" s="205"/>
      <c r="SQ8" s="205"/>
      <c r="SR8" s="205"/>
      <c r="SS8" s="205"/>
      <c r="ST8" s="205"/>
      <c r="SU8" s="205"/>
      <c r="SV8" s="205"/>
      <c r="SW8" s="205"/>
      <c r="SX8" s="205"/>
      <c r="SY8" s="205"/>
      <c r="SZ8" s="205"/>
      <c r="TA8" s="205"/>
      <c r="TB8" s="205"/>
      <c r="TC8" s="205"/>
      <c r="TD8" s="205"/>
      <c r="TE8" s="205"/>
      <c r="TF8" s="205"/>
      <c r="TG8" s="205"/>
      <c r="TH8" s="205"/>
      <c r="TI8" s="205"/>
      <c r="TJ8" s="205"/>
      <c r="TK8" s="205"/>
      <c r="TL8" s="205"/>
      <c r="TM8" s="205"/>
      <c r="TN8" s="205"/>
      <c r="TO8" s="205"/>
      <c r="TP8" s="205"/>
      <c r="TQ8" s="205"/>
      <c r="TR8" s="205"/>
      <c r="TS8" s="205"/>
      <c r="TT8" s="205"/>
      <c r="TU8" s="205"/>
      <c r="TV8" s="205"/>
      <c r="TW8" s="205"/>
      <c r="TX8" s="205"/>
      <c r="TY8" s="205"/>
      <c r="TZ8" s="205"/>
      <c r="UA8" s="205"/>
      <c r="UB8" s="205"/>
      <c r="UC8" s="205"/>
      <c r="UD8" s="205"/>
      <c r="UE8" s="205"/>
      <c r="UF8" s="205"/>
      <c r="UG8" s="205"/>
      <c r="UH8" s="205"/>
      <c r="UI8" s="205"/>
      <c r="UJ8" s="205"/>
      <c r="UK8" s="205"/>
      <c r="UL8" s="205"/>
      <c r="UM8" s="205"/>
      <c r="UN8" s="205"/>
      <c r="UO8" s="205"/>
      <c r="UP8" s="205"/>
      <c r="UQ8" s="205"/>
      <c r="UR8" s="205"/>
      <c r="US8" s="205"/>
      <c r="UT8" s="205"/>
      <c r="UU8" s="205"/>
      <c r="UV8" s="205"/>
      <c r="UW8" s="205"/>
      <c r="UX8" s="205"/>
      <c r="UY8" s="205"/>
      <c r="UZ8" s="205"/>
      <c r="VA8" s="205"/>
      <c r="VB8" s="205"/>
      <c r="VC8" s="205"/>
      <c r="VD8" s="205"/>
      <c r="VE8" s="205"/>
      <c r="VF8" s="205"/>
      <c r="VG8" s="205"/>
      <c r="VH8" s="205"/>
      <c r="VI8" s="205"/>
      <c r="VJ8" s="205"/>
      <c r="VK8" s="205"/>
      <c r="VL8" s="205"/>
      <c r="VM8" s="205"/>
      <c r="VN8" s="205"/>
      <c r="VO8" s="205"/>
      <c r="VP8" s="205"/>
      <c r="VQ8" s="205"/>
      <c r="VR8" s="205"/>
      <c r="VS8" s="205"/>
      <c r="VT8" s="205"/>
      <c r="VU8" s="205"/>
      <c r="VV8" s="205"/>
      <c r="VW8" s="205"/>
      <c r="VX8" s="205"/>
      <c r="VY8" s="205"/>
      <c r="VZ8" s="205"/>
      <c r="WA8" s="205"/>
      <c r="WB8" s="205"/>
      <c r="WC8" s="205"/>
      <c r="WD8" s="205"/>
      <c r="WE8" s="205"/>
      <c r="WF8" s="205"/>
      <c r="WG8" s="205"/>
      <c r="WH8" s="205"/>
      <c r="WI8" s="205"/>
      <c r="WJ8" s="205"/>
      <c r="WK8" s="205"/>
      <c r="WL8" s="205"/>
      <c r="WM8" s="205"/>
      <c r="WN8" s="205"/>
      <c r="WO8" s="205"/>
      <c r="WP8" s="205"/>
      <c r="WQ8" s="205"/>
      <c r="WR8" s="205"/>
      <c r="WS8" s="205"/>
      <c r="WT8" s="205"/>
      <c r="WU8" s="205"/>
      <c r="WV8" s="205"/>
      <c r="WW8" s="205"/>
      <c r="WX8" s="205"/>
      <c r="WY8" s="205"/>
      <c r="WZ8" s="205"/>
      <c r="XA8" s="205"/>
      <c r="XB8" s="205"/>
      <c r="XC8" s="205"/>
      <c r="XD8" s="205"/>
      <c r="XE8" s="205"/>
      <c r="XF8" s="205"/>
      <c r="XG8" s="205"/>
      <c r="XH8" s="205"/>
      <c r="XI8" s="205"/>
      <c r="XJ8" s="205"/>
      <c r="XK8" s="205"/>
      <c r="XL8" s="205"/>
      <c r="XM8" s="205"/>
      <c r="XN8" s="205"/>
      <c r="XO8" s="205"/>
      <c r="XP8" s="205"/>
      <c r="XQ8" s="205"/>
      <c r="XR8" s="205"/>
      <c r="XS8" s="205"/>
      <c r="XT8" s="205"/>
      <c r="XU8" s="205"/>
      <c r="XV8" s="205"/>
      <c r="XW8" s="205"/>
      <c r="XX8" s="205"/>
      <c r="XY8" s="205"/>
      <c r="XZ8" s="205"/>
      <c r="YA8" s="205"/>
      <c r="YB8" s="205"/>
      <c r="YC8" s="205"/>
      <c r="YD8" s="205"/>
      <c r="YE8" s="205"/>
      <c r="YF8" s="205"/>
      <c r="YG8" s="205"/>
      <c r="YH8" s="205"/>
      <c r="YI8" s="205"/>
      <c r="YJ8" s="205"/>
      <c r="YK8" s="205"/>
      <c r="YL8" s="205"/>
      <c r="YM8" s="205"/>
      <c r="YN8" s="205"/>
      <c r="YO8" s="205"/>
      <c r="YP8" s="205"/>
      <c r="YQ8" s="205"/>
      <c r="YR8" s="205"/>
      <c r="YS8" s="205"/>
      <c r="YT8" s="205"/>
      <c r="YU8" s="205"/>
      <c r="YV8" s="205"/>
      <c r="YW8" s="205"/>
      <c r="YX8" s="205"/>
      <c r="YY8" s="205"/>
      <c r="YZ8" s="205"/>
      <c r="ZA8" s="205"/>
      <c r="ZB8" s="205"/>
      <c r="ZC8" s="205"/>
      <c r="ZD8" s="205"/>
      <c r="ZE8" s="205"/>
      <c r="ZF8" s="205"/>
      <c r="ZG8" s="205"/>
      <c r="ZH8" s="205"/>
      <c r="ZI8" s="205"/>
      <c r="ZJ8" s="205"/>
      <c r="ZK8" s="205"/>
      <c r="ZL8" s="205"/>
      <c r="ZM8" s="205"/>
      <c r="ZN8" s="205"/>
      <c r="ZO8" s="205"/>
      <c r="ZP8" s="205"/>
      <c r="ZQ8" s="205"/>
      <c r="ZR8" s="205"/>
      <c r="ZS8" s="205"/>
      <c r="ZT8" s="205"/>
      <c r="ZU8" s="205"/>
      <c r="ZV8" s="205"/>
      <c r="ZW8" s="205"/>
      <c r="ZX8" s="205"/>
      <c r="ZY8" s="205"/>
      <c r="ZZ8" s="205"/>
      <c r="AAA8" s="205"/>
      <c r="AAB8" s="205"/>
      <c r="AAC8" s="205"/>
      <c r="AAD8" s="205"/>
      <c r="AAE8" s="205"/>
      <c r="AAF8" s="205"/>
      <c r="AAG8" s="205"/>
      <c r="AAH8" s="205"/>
      <c r="AAI8" s="205"/>
      <c r="AAJ8" s="205"/>
      <c r="AAK8" s="205"/>
      <c r="AAL8" s="205"/>
      <c r="AAM8" s="205"/>
      <c r="AAN8" s="205"/>
      <c r="AAO8" s="205"/>
      <c r="AAP8" s="205"/>
      <c r="AAQ8" s="205"/>
      <c r="AAR8" s="205"/>
      <c r="AAS8" s="205"/>
      <c r="AAT8" s="205"/>
      <c r="AAU8" s="205"/>
      <c r="AAV8" s="205"/>
      <c r="AAW8" s="205"/>
      <c r="AAX8" s="205"/>
      <c r="AAY8" s="205"/>
      <c r="AAZ8" s="205"/>
      <c r="ABA8" s="205"/>
      <c r="ABB8" s="205"/>
      <c r="ABC8" s="205"/>
      <c r="ABD8" s="205"/>
      <c r="ABE8" s="205"/>
      <c r="ABF8" s="205"/>
      <c r="ABG8" s="205"/>
      <c r="ABH8" s="205"/>
      <c r="ABI8" s="205"/>
      <c r="ABJ8" s="205"/>
      <c r="ABK8" s="205"/>
      <c r="ABL8" s="205"/>
      <c r="ABM8" s="205"/>
      <c r="ABN8" s="205"/>
      <c r="ABO8" s="205"/>
      <c r="ABP8" s="205"/>
      <c r="ABQ8" s="205"/>
      <c r="ABR8" s="205"/>
      <c r="ABS8" s="205"/>
      <c r="ABT8" s="205"/>
      <c r="ABU8" s="205"/>
      <c r="ABV8" s="205"/>
      <c r="ABW8" s="205"/>
      <c r="ABX8" s="205"/>
      <c r="ABY8" s="205"/>
      <c r="ABZ8" s="205"/>
      <c r="ACA8" s="205"/>
      <c r="ACB8" s="205"/>
      <c r="ACC8" s="205"/>
      <c r="ACD8" s="205"/>
      <c r="ACE8" s="205"/>
      <c r="ACF8" s="205"/>
      <c r="ACG8" s="205"/>
      <c r="ACH8" s="205"/>
      <c r="ACI8" s="205"/>
      <c r="ACJ8" s="205"/>
      <c r="ACK8" s="205"/>
      <c r="ACL8" s="205"/>
      <c r="ACM8" s="205"/>
      <c r="ACN8" s="205"/>
      <c r="ACO8" s="205"/>
      <c r="ACP8" s="205"/>
      <c r="ACQ8" s="205"/>
      <c r="ACR8" s="205"/>
      <c r="ACS8" s="205"/>
      <c r="ACT8" s="205"/>
      <c r="ACU8" s="205"/>
      <c r="ACV8" s="205"/>
      <c r="ACW8" s="205"/>
      <c r="ACX8" s="205"/>
      <c r="ACY8" s="205"/>
      <c r="ACZ8" s="205"/>
      <c r="ADA8" s="205"/>
      <c r="ADB8" s="205"/>
      <c r="ADC8" s="205"/>
      <c r="ADD8" s="205"/>
      <c r="ADE8" s="205"/>
      <c r="ADF8" s="205"/>
      <c r="ADG8" s="205"/>
      <c r="ADH8" s="205"/>
      <c r="ADI8" s="205"/>
      <c r="ADJ8" s="205"/>
      <c r="ADK8" s="205"/>
      <c r="ADL8" s="205"/>
      <c r="ADM8" s="205"/>
      <c r="ADN8" s="205"/>
      <c r="ADO8" s="205"/>
      <c r="ADP8" s="205"/>
      <c r="ADQ8" s="205"/>
      <c r="ADR8" s="205"/>
      <c r="ADS8" s="205"/>
      <c r="ADT8" s="205"/>
      <c r="ADU8" s="205"/>
      <c r="ADV8" s="205"/>
      <c r="ADW8" s="205"/>
      <c r="ADX8" s="205"/>
      <c r="ADY8" s="205"/>
      <c r="ADZ8" s="205"/>
      <c r="AEA8" s="205"/>
      <c r="AEB8" s="205"/>
      <c r="AEC8" s="205"/>
      <c r="AED8" s="205"/>
      <c r="AEE8" s="205"/>
      <c r="AEF8" s="205"/>
      <c r="AEG8" s="205"/>
      <c r="AEH8" s="205"/>
      <c r="AEI8" s="205"/>
      <c r="AEJ8" s="205"/>
      <c r="AEK8" s="205"/>
      <c r="AEL8" s="205"/>
      <c r="AEM8" s="205"/>
      <c r="AEN8" s="205"/>
      <c r="AEO8" s="205"/>
      <c r="AEP8" s="205"/>
      <c r="AEQ8" s="205"/>
      <c r="AER8" s="205"/>
      <c r="AES8" s="205"/>
      <c r="AET8" s="205"/>
      <c r="AEU8" s="205"/>
      <c r="AEV8" s="205"/>
      <c r="AEW8" s="205"/>
      <c r="AEX8" s="205"/>
      <c r="AEY8" s="205"/>
      <c r="AEZ8" s="205"/>
      <c r="AFA8" s="205"/>
      <c r="AFB8" s="205"/>
      <c r="AFC8" s="205"/>
      <c r="AFD8" s="205"/>
      <c r="AFE8" s="205"/>
      <c r="AFF8" s="205"/>
      <c r="AFG8" s="205"/>
      <c r="AFH8" s="205"/>
      <c r="AFI8" s="205"/>
      <c r="AFJ8" s="205"/>
      <c r="AFK8" s="205"/>
      <c r="AFL8" s="205"/>
      <c r="AFM8" s="205"/>
      <c r="AFN8" s="205"/>
      <c r="AFO8" s="205"/>
      <c r="AFP8" s="205"/>
      <c r="AFQ8" s="205"/>
      <c r="AFR8" s="205"/>
      <c r="AFS8" s="205"/>
      <c r="AFT8" s="205"/>
      <c r="AFU8" s="205"/>
      <c r="AFV8" s="205"/>
      <c r="AFW8" s="205"/>
      <c r="AFX8" s="205"/>
      <c r="AFY8" s="205"/>
      <c r="AFZ8" s="205"/>
      <c r="AGA8" s="205"/>
      <c r="AGB8" s="205"/>
      <c r="AGC8" s="205"/>
      <c r="AGD8" s="205"/>
      <c r="AGE8" s="205"/>
      <c r="AGF8" s="205"/>
      <c r="AGG8" s="205"/>
      <c r="AGH8" s="205"/>
      <c r="AGI8" s="205"/>
      <c r="AGJ8" s="205"/>
      <c r="AGK8" s="205"/>
      <c r="AGL8" s="205"/>
      <c r="AGM8" s="205"/>
      <c r="AGN8" s="205"/>
      <c r="AGO8" s="205"/>
      <c r="AGP8" s="205"/>
      <c r="AGQ8" s="205"/>
      <c r="AGR8" s="205"/>
      <c r="AGS8" s="205"/>
      <c r="AGT8" s="205"/>
      <c r="AGU8" s="205"/>
      <c r="AGV8" s="205"/>
      <c r="AGW8" s="205"/>
      <c r="AGX8" s="205"/>
      <c r="AGY8" s="205"/>
      <c r="AGZ8" s="205"/>
      <c r="AHA8" s="205"/>
      <c r="AHB8" s="205"/>
      <c r="AHC8" s="205"/>
      <c r="AHD8" s="205"/>
      <c r="AHE8" s="205"/>
      <c r="AHF8" s="205"/>
      <c r="AHG8" s="205"/>
      <c r="AHH8" s="205"/>
      <c r="AHI8" s="205"/>
      <c r="AHJ8" s="205"/>
      <c r="AHK8" s="205"/>
      <c r="AHL8" s="205"/>
      <c r="AHM8" s="205"/>
      <c r="AHN8" s="205"/>
      <c r="AHO8" s="205"/>
      <c r="AHP8" s="205"/>
      <c r="AHQ8" s="205"/>
      <c r="AHR8" s="205"/>
      <c r="AHS8" s="205"/>
      <c r="AHT8" s="205"/>
      <c r="AHU8" s="205"/>
      <c r="AHV8" s="205"/>
      <c r="AHW8" s="205"/>
      <c r="AHX8" s="205"/>
      <c r="AHY8" s="205"/>
      <c r="AHZ8" s="205"/>
      <c r="AIA8" s="205"/>
      <c r="AIB8" s="205"/>
      <c r="AIC8" s="205"/>
      <c r="AID8" s="205"/>
      <c r="AIE8" s="205"/>
      <c r="AIF8" s="205"/>
      <c r="AIG8" s="205"/>
      <c r="AIH8" s="205"/>
      <c r="AII8" s="205"/>
      <c r="AIJ8" s="205"/>
      <c r="AIK8" s="205"/>
      <c r="AIL8" s="205"/>
      <c r="AIM8" s="205"/>
      <c r="AIN8" s="205"/>
      <c r="AIO8" s="205"/>
      <c r="AIP8" s="205"/>
      <c r="AIQ8" s="205"/>
      <c r="AIR8" s="205"/>
      <c r="AIS8" s="205"/>
      <c r="AIT8" s="205"/>
      <c r="AIU8" s="205"/>
      <c r="AIV8" s="205"/>
      <c r="AIW8" s="205"/>
      <c r="AIX8" s="205"/>
      <c r="AIY8" s="205"/>
      <c r="AIZ8" s="205"/>
      <c r="AJA8" s="205"/>
      <c r="AJB8" s="205"/>
      <c r="AJC8" s="205"/>
      <c r="AJD8" s="205"/>
      <c r="AJE8" s="205"/>
      <c r="AJF8" s="205"/>
      <c r="AJG8" s="205"/>
      <c r="AJH8" s="205"/>
      <c r="AJI8" s="205"/>
      <c r="AJJ8" s="205"/>
      <c r="AJK8" s="205"/>
      <c r="AJL8" s="205"/>
      <c r="AJM8" s="205"/>
      <c r="AJN8" s="205"/>
      <c r="AJO8" s="205"/>
      <c r="AJP8" s="205"/>
      <c r="AJQ8" s="205"/>
      <c r="AJR8" s="205"/>
      <c r="AJS8" s="205"/>
      <c r="AJT8" s="205"/>
      <c r="AJU8" s="205"/>
      <c r="AJV8" s="205"/>
      <c r="AJW8" s="205"/>
      <c r="AJX8" s="205"/>
      <c r="AJY8" s="205"/>
      <c r="AJZ8" s="205"/>
      <c r="AKA8" s="205"/>
      <c r="AKB8" s="205"/>
      <c r="AKC8" s="205"/>
      <c r="AKD8" s="205"/>
      <c r="AKE8" s="205"/>
      <c r="AKF8" s="205"/>
      <c r="AKG8" s="205"/>
      <c r="AKH8" s="205"/>
      <c r="AKI8" s="205"/>
      <c r="AKJ8" s="205"/>
      <c r="AKK8" s="205"/>
      <c r="AKL8" s="205"/>
      <c r="AKM8" s="205"/>
      <c r="AKN8" s="205"/>
      <c r="AKO8" s="205"/>
      <c r="AKP8" s="205"/>
      <c r="AKQ8" s="205"/>
      <c r="AKR8" s="205"/>
      <c r="AKS8" s="205"/>
      <c r="AKT8" s="205"/>
      <c r="AKU8" s="205"/>
      <c r="AKV8" s="205"/>
      <c r="AKW8" s="205"/>
      <c r="AKX8" s="205"/>
      <c r="AKY8" s="205"/>
      <c r="AKZ8" s="205"/>
      <c r="ALA8" s="205"/>
      <c r="ALB8" s="205"/>
      <c r="ALC8" s="205"/>
      <c r="ALD8" s="205"/>
      <c r="ALE8" s="205"/>
      <c r="ALF8" s="205"/>
      <c r="ALG8" s="205"/>
    </row>
    <row r="9" spans="1:995" x14ac:dyDescent="0.25">
      <c r="A9" s="16" t="s">
        <v>1954</v>
      </c>
      <c r="B9" s="332" t="s">
        <v>2</v>
      </c>
      <c r="C9" s="332"/>
      <c r="D9" s="332"/>
      <c r="E9" s="332"/>
      <c r="F9" s="332"/>
      <c r="G9" s="332"/>
      <c r="H9" s="17" t="s">
        <v>1955</v>
      </c>
      <c r="I9" s="18" t="s">
        <v>1956</v>
      </c>
      <c r="J9" s="39"/>
      <c r="K9" s="39"/>
    </row>
    <row r="10" spans="1:995" ht="60.75" customHeight="1" x14ac:dyDescent="0.25">
      <c r="A10" s="19" t="s">
        <v>18510</v>
      </c>
      <c r="B10" s="333" t="s">
        <v>18563</v>
      </c>
      <c r="C10" s="333"/>
      <c r="D10" s="333"/>
      <c r="E10" s="333"/>
      <c r="F10" s="333"/>
      <c r="G10" s="333"/>
      <c r="H10" s="20" t="s">
        <v>96</v>
      </c>
      <c r="I10" s="21">
        <f ca="1">I39</f>
        <v>300.98</v>
      </c>
      <c r="J10" s="39"/>
      <c r="K10" s="39"/>
    </row>
    <row r="11" spans="1:995" x14ac:dyDescent="0.25">
      <c r="A11" s="318" t="s">
        <v>1957</v>
      </c>
      <c r="B11" s="318"/>
      <c r="C11" s="318"/>
      <c r="D11" s="318"/>
      <c r="E11" s="318"/>
      <c r="F11" s="318"/>
      <c r="G11" s="318"/>
      <c r="H11" s="318"/>
      <c r="I11" s="35">
        <f ca="1">SUM(I13:I15)</f>
        <v>1.1599999999999999</v>
      </c>
      <c r="J11" s="39"/>
      <c r="K11" s="39"/>
    </row>
    <row r="12" spans="1:995" x14ac:dyDescent="0.25">
      <c r="A12" s="22" t="s">
        <v>1971</v>
      </c>
      <c r="B12" s="22" t="s">
        <v>1969</v>
      </c>
      <c r="C12" s="22" t="s">
        <v>2</v>
      </c>
      <c r="D12" s="22" t="s">
        <v>424</v>
      </c>
      <c r="E12" s="326" t="s">
        <v>1958</v>
      </c>
      <c r="F12" s="334"/>
      <c r="G12" s="327"/>
      <c r="H12" s="23" t="s">
        <v>1959</v>
      </c>
      <c r="I12" s="24" t="s">
        <v>1978</v>
      </c>
      <c r="J12" s="39"/>
      <c r="K12" s="39"/>
    </row>
    <row r="13" spans="1:995" ht="24" x14ac:dyDescent="0.25">
      <c r="A13" s="25" t="s">
        <v>46</v>
      </c>
      <c r="B13" s="42">
        <v>88246</v>
      </c>
      <c r="C13" s="26" t="str">
        <f t="shared" ref="C13:C15" ca="1" si="0">IFERROR(VLOOKUP($B13,INDIRECT("'"&amp;$A13&amp;"'!a:d"),2,FALSE),"")</f>
        <v>ASSENTADOR DE TUBOS COM ENCARGOS COMPLEMENTARES</v>
      </c>
      <c r="D13" s="27" t="str">
        <f t="shared" ref="D13:D15" ca="1" si="1">IFERROR(VLOOKUP($B13,INDIRECT("'"&amp;$A13&amp;"'!a:d"),3,FALSE),"")</f>
        <v>H</v>
      </c>
      <c r="E13" s="313">
        <v>2.58E-2</v>
      </c>
      <c r="F13" s="335"/>
      <c r="G13" s="314"/>
      <c r="H13" s="44">
        <f t="shared" ref="H13:H15" ca="1" si="2">IFERROR(VLOOKUP($B13,INDIRECT("'"&amp;$A13&amp;"'!a:d"),4,FALSE),0)</f>
        <v>27.53</v>
      </c>
      <c r="I13" s="29">
        <f ca="1">IFERROR(ROUND(H13*E13*(1+G13),2),"")</f>
        <v>0.71</v>
      </c>
      <c r="J13" s="39"/>
      <c r="K13" s="39"/>
    </row>
    <row r="14" spans="1:995" ht="24" x14ac:dyDescent="0.25">
      <c r="A14" s="25" t="s">
        <v>46</v>
      </c>
      <c r="B14" s="42">
        <v>88316</v>
      </c>
      <c r="C14" s="26" t="str">
        <f t="shared" ca="1" si="0"/>
        <v>SERVENTE COM ENCARGOS COMPLEMENTARES</v>
      </c>
      <c r="D14" s="27" t="str">
        <f t="shared" ca="1" si="1"/>
        <v>H</v>
      </c>
      <c r="E14" s="313">
        <v>2.58E-2</v>
      </c>
      <c r="F14" s="335"/>
      <c r="G14" s="314"/>
      <c r="H14" s="44">
        <f t="shared" ca="1" si="2"/>
        <v>17.29</v>
      </c>
      <c r="I14" s="29">
        <f t="shared" ref="I14:I15" ca="1" si="3">IFERROR(ROUND(H14*E14*(1+G14),2),"")</f>
        <v>0.45</v>
      </c>
      <c r="J14" s="39"/>
      <c r="K14" s="39"/>
    </row>
    <row r="15" spans="1:995" hidden="1" x14ac:dyDescent="0.25">
      <c r="A15" s="30"/>
      <c r="B15" s="30"/>
      <c r="C15" s="26" t="str">
        <f t="shared" ca="1" si="0"/>
        <v/>
      </c>
      <c r="D15" s="27" t="str">
        <f t="shared" ca="1" si="1"/>
        <v/>
      </c>
      <c r="E15" s="315"/>
      <c r="F15" s="413"/>
      <c r="G15" s="316"/>
      <c r="H15" s="44">
        <f t="shared" ca="1" si="2"/>
        <v>0</v>
      </c>
      <c r="I15" s="32">
        <f t="shared" ca="1" si="3"/>
        <v>0</v>
      </c>
      <c r="J15" s="39"/>
      <c r="K15" s="39"/>
    </row>
    <row r="16" spans="1:995" x14ac:dyDescent="0.25">
      <c r="A16" s="318" t="s">
        <v>1976</v>
      </c>
      <c r="B16" s="318"/>
      <c r="C16" s="318"/>
      <c r="D16" s="318"/>
      <c r="E16" s="318"/>
      <c r="F16" s="318"/>
      <c r="G16" s="318"/>
      <c r="H16" s="318"/>
      <c r="I16" s="35">
        <f ca="1">SUM(I18:I20)</f>
        <v>242.06</v>
      </c>
      <c r="J16" s="39"/>
      <c r="K16" s="39"/>
    </row>
    <row r="17" spans="1:12" x14ac:dyDescent="0.25">
      <c r="A17" s="22" t="s">
        <v>1971</v>
      </c>
      <c r="B17" s="22" t="s">
        <v>1969</v>
      </c>
      <c r="C17" s="22" t="s">
        <v>2</v>
      </c>
      <c r="D17" s="22" t="s">
        <v>424</v>
      </c>
      <c r="E17" s="326" t="s">
        <v>1958</v>
      </c>
      <c r="F17" s="327"/>
      <c r="G17" s="33" t="s">
        <v>1968</v>
      </c>
      <c r="H17" s="23" t="s">
        <v>1959</v>
      </c>
      <c r="I17" s="24" t="s">
        <v>1978</v>
      </c>
      <c r="J17" s="39"/>
      <c r="K17" s="39"/>
    </row>
    <row r="18" spans="1:12" ht="48" x14ac:dyDescent="0.25">
      <c r="A18" s="25" t="s">
        <v>46</v>
      </c>
      <c r="B18" s="25">
        <v>20078</v>
      </c>
      <c r="C18" s="26" t="str">
        <f t="shared" ref="C18:C20" ca="1" si="4">IFERROR(VLOOKUP($B18,INDIRECT("'"&amp;$A18&amp;"'!a:d"),2,FALSE),"")</f>
        <v>PASTA LUBRIFICANTE PARA TUBOS E CONEXOES COM JUNTA ELASTICA, EMBALAGEM DE *400* GR (USO EM PVC, ACO, POLIETILENO E OUTROS)</v>
      </c>
      <c r="D18" s="27" t="str">
        <f t="shared" ref="D18:D20" ca="1" si="5">IFERROR(VLOOKUP($B18,INDIRECT("'"&amp;$A18&amp;"'!a:d"),3,FALSE),"")</f>
        <v xml:space="preserve">UN    </v>
      </c>
      <c r="E18" s="313">
        <v>3.7900000000000003E-2</v>
      </c>
      <c r="F18" s="314"/>
      <c r="G18" s="50"/>
      <c r="H18" s="44">
        <f t="shared" ref="H18:H20" ca="1" si="6">IFERROR(VLOOKUP($B18,INDIRECT("'"&amp;$A18&amp;"'!a:d"),4,FALSE),0)</f>
        <v>25.72</v>
      </c>
      <c r="I18" s="29">
        <f ca="1">IFERROR(ROUND(H18*E18*(1+G18),2),"")</f>
        <v>0.97</v>
      </c>
      <c r="J18" s="39"/>
      <c r="K18" s="39"/>
    </row>
    <row r="19" spans="1:12" ht="36" x14ac:dyDescent="0.25">
      <c r="A19" s="25" t="s">
        <v>46</v>
      </c>
      <c r="B19" s="25">
        <v>41779</v>
      </c>
      <c r="C19" s="26" t="str">
        <f t="shared" ca="1" si="4"/>
        <v>TUBO CORRUGADO PEAD, PAREDE DUPLA, INTERNA LISA, JEI, DN/DI 250 MM, PARA SANEAMENTO</v>
      </c>
      <c r="D19" s="27" t="str">
        <f t="shared" ca="1" si="5"/>
        <v xml:space="preserve">M     </v>
      </c>
      <c r="E19" s="313">
        <v>1.05</v>
      </c>
      <c r="F19" s="314"/>
      <c r="G19" s="50"/>
      <c r="H19" s="44">
        <f t="shared" ca="1" si="6"/>
        <v>229.61</v>
      </c>
      <c r="I19" s="29">
        <f ca="1">IFERROR(ROUND(H19*E19*(1+G19),2),"")</f>
        <v>241.09</v>
      </c>
      <c r="J19" s="39"/>
      <c r="K19" s="39"/>
    </row>
    <row r="20" spans="1:12" hidden="1" x14ac:dyDescent="0.25">
      <c r="A20" s="30"/>
      <c r="B20" s="30"/>
      <c r="C20" s="26" t="str">
        <f t="shared" ca="1" si="4"/>
        <v/>
      </c>
      <c r="D20" s="27" t="str">
        <f t="shared" ca="1" si="5"/>
        <v/>
      </c>
      <c r="E20" s="315"/>
      <c r="F20" s="316"/>
      <c r="G20" s="51"/>
      <c r="H20" s="44">
        <f t="shared" ca="1" si="6"/>
        <v>0</v>
      </c>
      <c r="I20" s="32">
        <f t="shared" ref="I20" ca="1" si="7">IFERROR(ROUND(H20*E20*(1+G20),2),"")</f>
        <v>0</v>
      </c>
      <c r="J20" s="39"/>
      <c r="K20" s="39"/>
    </row>
    <row r="21" spans="1:12" hidden="1" x14ac:dyDescent="0.25">
      <c r="A21" s="318" t="s">
        <v>1961</v>
      </c>
      <c r="B21" s="318"/>
      <c r="C21" s="318"/>
      <c r="D21" s="318"/>
      <c r="E21" s="318"/>
      <c r="F21" s="318"/>
      <c r="G21" s="318"/>
      <c r="H21" s="318"/>
      <c r="I21" s="35">
        <f ca="1">SUM(I23:I25)</f>
        <v>0</v>
      </c>
      <c r="J21" s="39"/>
      <c r="K21" s="39"/>
    </row>
    <row r="22" spans="1:12" hidden="1" x14ac:dyDescent="0.25">
      <c r="A22" s="22" t="s">
        <v>1971</v>
      </c>
      <c r="B22" s="22" t="s">
        <v>1969</v>
      </c>
      <c r="C22" s="22" t="s">
        <v>2</v>
      </c>
      <c r="D22" s="22" t="s">
        <v>424</v>
      </c>
      <c r="E22" s="322" t="s">
        <v>1977</v>
      </c>
      <c r="F22" s="323"/>
      <c r="G22" s="322" t="s">
        <v>237</v>
      </c>
      <c r="H22" s="323" t="s">
        <v>1959</v>
      </c>
      <c r="I22" s="24" t="s">
        <v>1978</v>
      </c>
      <c r="J22" s="39"/>
      <c r="K22" s="39"/>
    </row>
    <row r="23" spans="1:12" hidden="1" x14ac:dyDescent="0.25">
      <c r="A23" s="25"/>
      <c r="B23" s="42"/>
      <c r="C23" s="26" t="str">
        <f t="shared" ref="C23:C25" ca="1" si="8">IFERROR(VLOOKUP($B23,INDIRECT("'"&amp;$A23&amp;"'!a:d"),2,FALSE),"")</f>
        <v/>
      </c>
      <c r="D23" s="27" t="str">
        <f t="shared" ref="D23:D25" ca="1" si="9">IFERROR(VLOOKUP($B23,INDIRECT("'"&amp;$A23&amp;"'!a:d"),3,FALSE),"")</f>
        <v/>
      </c>
      <c r="E23" s="28"/>
      <c r="F23" s="44">
        <f ca="1">IFERROR(VLOOKUP($B23,INDIRECT("'"&amp;$A23&amp;"'!a:H"),4,FALSE),0)</f>
        <v>0</v>
      </c>
      <c r="G23" s="28"/>
      <c r="H23" s="44">
        <f ca="1">IFERROR(VLOOKUP($B23,INDIRECT("'"&amp;$A23&amp;"'!a:H"),5,FALSE),0)</f>
        <v>0</v>
      </c>
      <c r="I23" s="29">
        <f t="shared" ref="I23:I25" ca="1" si="10">IFERROR(ROUND(E23*F23+G23*H23,2),"")</f>
        <v>0</v>
      </c>
      <c r="J23" s="39"/>
      <c r="K23" s="39"/>
    </row>
    <row r="24" spans="1:12" hidden="1" x14ac:dyDescent="0.25">
      <c r="A24" s="25"/>
      <c r="B24" s="42"/>
      <c r="C24" s="26" t="str">
        <f t="shared" ca="1" si="8"/>
        <v/>
      </c>
      <c r="D24" s="27" t="str">
        <f t="shared" ca="1" si="9"/>
        <v/>
      </c>
      <c r="E24" s="28"/>
      <c r="F24" s="44">
        <f ca="1">IFERROR(VLOOKUP($B24,INDIRECT("'"&amp;$A24&amp;"'!a:H"),4,FALSE),0)</f>
        <v>0</v>
      </c>
      <c r="G24" s="28"/>
      <c r="H24" s="44">
        <f ca="1">IFERROR(VLOOKUP($B24,INDIRECT("'"&amp;$A24&amp;"'!a:H"),5,FALSE),0)</f>
        <v>0</v>
      </c>
      <c r="I24" s="29">
        <f t="shared" ca="1" si="10"/>
        <v>0</v>
      </c>
      <c r="J24" s="39"/>
      <c r="K24" s="39"/>
    </row>
    <row r="25" spans="1:12" hidden="1" x14ac:dyDescent="0.25">
      <c r="A25" s="30"/>
      <c r="B25" s="30"/>
      <c r="C25" s="26" t="str">
        <f t="shared" ca="1" si="8"/>
        <v/>
      </c>
      <c r="D25" s="27" t="str">
        <f t="shared" ca="1" si="9"/>
        <v/>
      </c>
      <c r="E25" s="28"/>
      <c r="F25" s="44">
        <f ca="1">IFERROR(VLOOKUP($B25,INDIRECT("'"&amp;$A25&amp;"'!a:H"),4,FALSE),0)</f>
        <v>0</v>
      </c>
      <c r="G25" s="28"/>
      <c r="H25" s="44">
        <f ca="1">IFERROR(VLOOKUP($B25,INDIRECT("'"&amp;$A25&amp;"'!a:H"),5,FALSE),0)</f>
        <v>0</v>
      </c>
      <c r="I25" s="29">
        <f t="shared" ca="1" si="10"/>
        <v>0</v>
      </c>
      <c r="J25" s="39"/>
      <c r="K25" s="39"/>
    </row>
    <row r="26" spans="1:12" hidden="1" x14ac:dyDescent="0.25">
      <c r="A26" s="318" t="s">
        <v>1964</v>
      </c>
      <c r="B26" s="318"/>
      <c r="C26" s="318"/>
      <c r="D26" s="318"/>
      <c r="E26" s="318"/>
      <c r="F26" s="318"/>
      <c r="G26" s="318"/>
      <c r="H26" s="318"/>
      <c r="I26" s="35">
        <f ca="1">SUM(I28:I30)</f>
        <v>0</v>
      </c>
      <c r="J26" s="39"/>
      <c r="K26" s="39"/>
    </row>
    <row r="27" spans="1:12" hidden="1" x14ac:dyDescent="0.25">
      <c r="A27" s="22" t="s">
        <v>1971</v>
      </c>
      <c r="B27" s="22" t="s">
        <v>1969</v>
      </c>
      <c r="C27" s="22" t="s">
        <v>2</v>
      </c>
      <c r="D27" s="22" t="s">
        <v>424</v>
      </c>
      <c r="E27" s="326" t="s">
        <v>1958</v>
      </c>
      <c r="F27" s="327"/>
      <c r="G27" s="328" t="s">
        <v>1959</v>
      </c>
      <c r="H27" s="329" t="s">
        <v>1959</v>
      </c>
      <c r="I27" s="24" t="s">
        <v>1978</v>
      </c>
      <c r="J27" s="39"/>
      <c r="K27" s="39"/>
    </row>
    <row r="28" spans="1:12" hidden="1" x14ac:dyDescent="0.25">
      <c r="A28" s="25"/>
      <c r="B28" s="25"/>
      <c r="C28" s="26" t="str">
        <f t="shared" ref="C28:C30" ca="1" si="11">IFERROR(VLOOKUP($B28,INDIRECT("'"&amp;$A28&amp;"'!a:d"),2,FALSE),"")</f>
        <v/>
      </c>
      <c r="D28" s="27" t="str">
        <f t="shared" ref="D28:D30" ca="1" si="12">IFERROR(VLOOKUP($B28,INDIRECT("'"&amp;$A28&amp;"'!a:d"),3,FALSE),"")</f>
        <v/>
      </c>
      <c r="E28" s="308"/>
      <c r="F28" s="310"/>
      <c r="G28" s="330">
        <f ca="1">IFERROR(VLOOKUP($B28,INDIRECT("'"&amp;$A28&amp;"'!a:d"),4,FALSE),0)</f>
        <v>0</v>
      </c>
      <c r="H28" s="331"/>
      <c r="I28" s="29">
        <f ca="1">IFERROR(ROUND(G28*E28,2),"")</f>
        <v>0</v>
      </c>
      <c r="J28" s="39"/>
      <c r="K28" s="39"/>
    </row>
    <row r="29" spans="1:12" hidden="1" x14ac:dyDescent="0.25">
      <c r="A29" s="25"/>
      <c r="B29" s="25"/>
      <c r="C29" s="26" t="str">
        <f t="shared" ca="1" si="11"/>
        <v/>
      </c>
      <c r="D29" s="27" t="str">
        <f t="shared" ca="1" si="12"/>
        <v/>
      </c>
      <c r="E29" s="308"/>
      <c r="F29" s="310"/>
      <c r="G29" s="330">
        <f ca="1">IFERROR(VLOOKUP($B29,INDIRECT("'"&amp;$A29&amp;"'!a:d"),4,FALSE),0)</f>
        <v>0</v>
      </c>
      <c r="H29" s="331"/>
      <c r="I29" s="29">
        <f ca="1">IFERROR(ROUND(G29*E29,2),"")</f>
        <v>0</v>
      </c>
      <c r="J29" s="39"/>
      <c r="K29" s="39"/>
    </row>
    <row r="30" spans="1:12" hidden="1" x14ac:dyDescent="0.25">
      <c r="A30" s="25"/>
      <c r="B30" s="30"/>
      <c r="C30" s="26" t="str">
        <f t="shared" ca="1" si="11"/>
        <v/>
      </c>
      <c r="D30" s="27" t="str">
        <f t="shared" ca="1" si="12"/>
        <v/>
      </c>
      <c r="E30" s="308"/>
      <c r="F30" s="310"/>
      <c r="G30" s="324">
        <f ca="1">IFERROR(VLOOKUP($B30,INDIRECT("'"&amp;$A30&amp;"'!a:d"),4,FALSE),0)</f>
        <v>0</v>
      </c>
      <c r="H30" s="325"/>
      <c r="I30" s="29">
        <f ca="1">IFERROR(ROUND(G30*E30,2),"")</f>
        <v>0</v>
      </c>
      <c r="J30" s="39"/>
      <c r="K30" s="39"/>
    </row>
    <row r="31" spans="1:12" hidden="1" x14ac:dyDescent="0.25">
      <c r="A31" s="318" t="s">
        <v>1962</v>
      </c>
      <c r="B31" s="318"/>
      <c r="C31" s="318"/>
      <c r="D31" s="318"/>
      <c r="E31" s="318"/>
      <c r="F31" s="318"/>
      <c r="G31" s="318"/>
      <c r="H31" s="318"/>
      <c r="I31" s="52">
        <f>SUM(I33:I35)</f>
        <v>0</v>
      </c>
      <c r="J31" s="319" t="s">
        <v>1980</v>
      </c>
      <c r="K31" s="320"/>
      <c r="L31" s="321"/>
    </row>
    <row r="32" spans="1:12" ht="13.5" hidden="1" x14ac:dyDescent="0.25">
      <c r="A32" s="22" t="s">
        <v>1971</v>
      </c>
      <c r="B32" s="22" t="s">
        <v>1969</v>
      </c>
      <c r="C32" s="22" t="s">
        <v>2</v>
      </c>
      <c r="D32" s="22" t="s">
        <v>424</v>
      </c>
      <c r="E32" s="322" t="s">
        <v>361</v>
      </c>
      <c r="F32" s="323"/>
      <c r="G32" s="322" t="s">
        <v>362</v>
      </c>
      <c r="H32" s="323"/>
      <c r="I32" s="24" t="s">
        <v>1978</v>
      </c>
      <c r="J32" s="53" t="s">
        <v>1981</v>
      </c>
      <c r="K32" s="53" t="s">
        <v>1982</v>
      </c>
      <c r="L32" s="53" t="s">
        <v>1979</v>
      </c>
    </row>
    <row r="33" spans="1:12" hidden="1" x14ac:dyDescent="0.25">
      <c r="A33" s="25"/>
      <c r="B33" s="25"/>
      <c r="C33" s="26" t="str">
        <f t="shared" ref="C33:C35" ca="1" si="13">IFERROR(VLOOKUP($B33,INDIRECT("'"&amp;$A33&amp;"'!a:d"),2,FALSE),"")</f>
        <v/>
      </c>
      <c r="D33" s="27" t="str">
        <f t="shared" ref="D33:D35" ca="1" si="14">IFERROR(VLOOKUP($B33,INDIRECT("'"&amp;$A33&amp;"'!a:d"),3,FALSE),"")</f>
        <v/>
      </c>
      <c r="E33" s="313"/>
      <c r="F33" s="314"/>
      <c r="G33" s="313"/>
      <c r="H33" s="314"/>
      <c r="I33" s="29">
        <f>J33*E33+K33*G33+L33</f>
        <v>0</v>
      </c>
      <c r="J33" s="40"/>
      <c r="K33" s="40"/>
      <c r="L33" s="40"/>
    </row>
    <row r="34" spans="1:12" hidden="1" x14ac:dyDescent="0.25">
      <c r="A34" s="25"/>
      <c r="B34" s="25"/>
      <c r="C34" s="26" t="str">
        <f t="shared" ca="1" si="13"/>
        <v/>
      </c>
      <c r="D34" s="27" t="str">
        <f t="shared" ca="1" si="14"/>
        <v/>
      </c>
      <c r="E34" s="313"/>
      <c r="F34" s="314"/>
      <c r="G34" s="313"/>
      <c r="H34" s="314"/>
      <c r="I34" s="29">
        <f>J34*E34+K34*G34+L34</f>
        <v>0</v>
      </c>
      <c r="J34" s="40"/>
      <c r="K34" s="40"/>
      <c r="L34" s="40"/>
    </row>
    <row r="35" spans="1:12" hidden="1" x14ac:dyDescent="0.25">
      <c r="A35" s="30"/>
      <c r="B35" s="30"/>
      <c r="C35" s="26" t="str">
        <f t="shared" ca="1" si="13"/>
        <v/>
      </c>
      <c r="D35" s="27" t="str">
        <f t="shared" ca="1" si="14"/>
        <v/>
      </c>
      <c r="E35" s="315"/>
      <c r="F35" s="316"/>
      <c r="G35" s="315"/>
      <c r="H35" s="316"/>
      <c r="I35" s="29">
        <f>J35*E35+K35*G35+L35</f>
        <v>0</v>
      </c>
      <c r="J35" s="41"/>
      <c r="K35" s="41"/>
      <c r="L35" s="41"/>
    </row>
    <row r="36" spans="1:12" x14ac:dyDescent="0.25">
      <c r="A36" s="317" t="s">
        <v>1975</v>
      </c>
      <c r="B36" s="317"/>
      <c r="C36" s="317"/>
      <c r="D36" s="317"/>
      <c r="E36" s="318" t="s">
        <v>1970</v>
      </c>
      <c r="F36" s="318"/>
      <c r="G36" s="318"/>
      <c r="H36" s="318"/>
      <c r="I36" s="318"/>
      <c r="J36" s="39"/>
      <c r="K36" s="39"/>
    </row>
    <row r="37" spans="1:12" ht="12" customHeight="1" x14ac:dyDescent="0.25">
      <c r="A37" s="312" t="s">
        <v>18564</v>
      </c>
      <c r="B37" s="312"/>
      <c r="C37" s="312"/>
      <c r="D37" s="312"/>
      <c r="E37" s="311" t="s">
        <v>1972</v>
      </c>
      <c r="F37" s="311"/>
      <c r="G37" s="311"/>
      <c r="H37" s="311"/>
      <c r="I37" s="34">
        <f ca="1">ROUND(SUM(I11,I16,I21,I26,I31),2)</f>
        <v>243.22</v>
      </c>
      <c r="J37" s="39"/>
      <c r="K37" s="39"/>
    </row>
    <row r="38" spans="1:12" x14ac:dyDescent="0.25">
      <c r="A38" s="312"/>
      <c r="B38" s="312"/>
      <c r="C38" s="312"/>
      <c r="D38" s="312"/>
      <c r="E38" s="407" t="s">
        <v>1973</v>
      </c>
      <c r="F38" s="407"/>
      <c r="G38" s="407"/>
      <c r="H38" s="37">
        <v>0.23749999999999999</v>
      </c>
      <c r="I38" s="29">
        <f ca="1">ROUND(I37*H38,2)</f>
        <v>57.76</v>
      </c>
      <c r="J38" s="39"/>
      <c r="K38" s="39"/>
    </row>
    <row r="39" spans="1:12" ht="12" customHeight="1" x14ac:dyDescent="0.25">
      <c r="A39" s="312"/>
      <c r="B39" s="312"/>
      <c r="C39" s="312"/>
      <c r="D39" s="312"/>
      <c r="E39" s="408" t="s">
        <v>1974</v>
      </c>
      <c r="F39" s="408"/>
      <c r="G39" s="408"/>
      <c r="H39" s="408"/>
      <c r="I39" s="32">
        <f ca="1">I37+I38</f>
        <v>300.98</v>
      </c>
      <c r="J39" s="39"/>
      <c r="K39" s="39"/>
    </row>
    <row r="41" spans="1:12" ht="60.75" customHeight="1" x14ac:dyDescent="0.25">
      <c r="A41" s="19" t="s">
        <v>18511</v>
      </c>
      <c r="B41" s="333" t="s">
        <v>18568</v>
      </c>
      <c r="C41" s="333"/>
      <c r="D41" s="333"/>
      <c r="E41" s="333"/>
      <c r="F41" s="333"/>
      <c r="G41" s="333"/>
      <c r="H41" s="20" t="s">
        <v>63</v>
      </c>
      <c r="I41" s="21">
        <f ca="1">I70</f>
        <v>27.79</v>
      </c>
      <c r="J41" s="39"/>
      <c r="K41" s="39"/>
    </row>
    <row r="42" spans="1:12" x14ac:dyDescent="0.25">
      <c r="A42" s="318" t="s">
        <v>1957</v>
      </c>
      <c r="B42" s="318"/>
      <c r="C42" s="318"/>
      <c r="D42" s="318"/>
      <c r="E42" s="318"/>
      <c r="F42" s="318"/>
      <c r="G42" s="318"/>
      <c r="H42" s="318"/>
      <c r="I42" s="35">
        <f ca="1">SUM(I44:I46)</f>
        <v>15.65</v>
      </c>
      <c r="J42" s="39"/>
      <c r="K42" s="39"/>
    </row>
    <row r="43" spans="1:12" x14ac:dyDescent="0.25">
      <c r="A43" s="22" t="s">
        <v>1971</v>
      </c>
      <c r="B43" s="22" t="s">
        <v>1969</v>
      </c>
      <c r="C43" s="22" t="s">
        <v>2</v>
      </c>
      <c r="D43" s="22" t="s">
        <v>424</v>
      </c>
      <c r="E43" s="326" t="s">
        <v>1958</v>
      </c>
      <c r="F43" s="334"/>
      <c r="G43" s="327"/>
      <c r="H43" s="23" t="s">
        <v>1959</v>
      </c>
      <c r="I43" s="24" t="s">
        <v>1978</v>
      </c>
      <c r="J43" s="39"/>
      <c r="K43" s="39"/>
    </row>
    <row r="44" spans="1:12" ht="24" x14ac:dyDescent="0.25">
      <c r="A44" s="25" t="s">
        <v>46</v>
      </c>
      <c r="B44" s="42">
        <v>88262</v>
      </c>
      <c r="C44" s="26" t="str">
        <f t="shared" ref="C44:C46" ca="1" si="15">IFERROR(VLOOKUP($B44,INDIRECT("'"&amp;$A44&amp;"'!a:d"),2,FALSE),"")</f>
        <v>CARPINTEIRO DE FORMAS COM ENCARGOS COMPLEMENTARES</v>
      </c>
      <c r="D44" s="27" t="str">
        <f t="shared" ref="D44:D46" ca="1" si="16">IFERROR(VLOOKUP($B44,INDIRECT("'"&amp;$A44&amp;"'!a:d"),3,FALSE),"")</f>
        <v>H</v>
      </c>
      <c r="E44" s="313">
        <v>0.49199999999999999</v>
      </c>
      <c r="F44" s="335"/>
      <c r="G44" s="314"/>
      <c r="H44" s="44">
        <f t="shared" ref="H44:H46" ca="1" si="17">IFERROR(VLOOKUP($B44,INDIRECT("'"&amp;$A44&amp;"'!a:d"),4,FALSE),0)</f>
        <v>24.39</v>
      </c>
      <c r="I44" s="29">
        <f ca="1">IFERROR(ROUND(H44*E44*(1+G44),2),"")</f>
        <v>12</v>
      </c>
      <c r="J44" s="39"/>
      <c r="K44" s="39"/>
    </row>
    <row r="45" spans="1:12" ht="24" x14ac:dyDescent="0.25">
      <c r="A45" s="25" t="s">
        <v>46</v>
      </c>
      <c r="B45" s="42">
        <v>88316</v>
      </c>
      <c r="C45" s="26" t="str">
        <f t="shared" ca="1" si="15"/>
        <v>SERVENTE COM ENCARGOS COMPLEMENTARES</v>
      </c>
      <c r="D45" s="27" t="str">
        <f t="shared" ca="1" si="16"/>
        <v>H</v>
      </c>
      <c r="E45" s="313">
        <v>0.21099999999999999</v>
      </c>
      <c r="F45" s="335"/>
      <c r="G45" s="314"/>
      <c r="H45" s="44">
        <f t="shared" ca="1" si="17"/>
        <v>17.29</v>
      </c>
      <c r="I45" s="29">
        <f t="shared" ref="I45:I46" ca="1" si="18">IFERROR(ROUND(H45*E45*(1+G45),2),"")</f>
        <v>3.65</v>
      </c>
      <c r="J45" s="39"/>
      <c r="K45" s="39"/>
    </row>
    <row r="46" spans="1:12" hidden="1" x14ac:dyDescent="0.25">
      <c r="A46" s="30"/>
      <c r="B46" s="30"/>
      <c r="C46" s="26" t="str">
        <f t="shared" ca="1" si="15"/>
        <v/>
      </c>
      <c r="D46" s="27" t="str">
        <f t="shared" ca="1" si="16"/>
        <v/>
      </c>
      <c r="E46" s="315"/>
      <c r="F46" s="413"/>
      <c r="G46" s="316"/>
      <c r="H46" s="44">
        <f t="shared" ca="1" si="17"/>
        <v>0</v>
      </c>
      <c r="I46" s="32">
        <f t="shared" ca="1" si="18"/>
        <v>0</v>
      </c>
      <c r="J46" s="39"/>
      <c r="K46" s="39"/>
    </row>
    <row r="47" spans="1:12" x14ac:dyDescent="0.25">
      <c r="A47" s="318" t="s">
        <v>1976</v>
      </c>
      <c r="B47" s="318"/>
      <c r="C47" s="318"/>
      <c r="D47" s="318"/>
      <c r="E47" s="318"/>
      <c r="F47" s="318"/>
      <c r="G47" s="318"/>
      <c r="H47" s="318"/>
      <c r="I47" s="35">
        <f ca="1">SUM(I49:I51)</f>
        <v>6.81</v>
      </c>
      <c r="J47" s="39"/>
      <c r="K47" s="39"/>
    </row>
    <row r="48" spans="1:12" x14ac:dyDescent="0.25">
      <c r="A48" s="22" t="s">
        <v>1971</v>
      </c>
      <c r="B48" s="22" t="s">
        <v>1969</v>
      </c>
      <c r="C48" s="22" t="s">
        <v>2</v>
      </c>
      <c r="D48" s="22" t="s">
        <v>424</v>
      </c>
      <c r="E48" s="326" t="s">
        <v>1958</v>
      </c>
      <c r="F48" s="327"/>
      <c r="G48" s="33" t="s">
        <v>1968</v>
      </c>
      <c r="H48" s="23" t="s">
        <v>1959</v>
      </c>
      <c r="I48" s="24" t="s">
        <v>1978</v>
      </c>
      <c r="J48" s="39"/>
      <c r="K48" s="39"/>
    </row>
    <row r="49" spans="1:12" ht="24" x14ac:dyDescent="0.25">
      <c r="A49" s="25" t="s">
        <v>46</v>
      </c>
      <c r="B49" s="25">
        <v>5061</v>
      </c>
      <c r="C49" s="26" t="str">
        <f t="shared" ref="C49:C51" ca="1" si="19">IFERROR(VLOOKUP($B49,INDIRECT("'"&amp;$A49&amp;"'!a:d"),2,FALSE),"")</f>
        <v>PREGO DE ACO POLIDO COM CABECA 18 X 27 (2 1/2 X 10)</v>
      </c>
      <c r="D49" s="27" t="str">
        <f t="shared" ref="D49:D51" ca="1" si="20">IFERROR(VLOOKUP($B49,INDIRECT("'"&amp;$A49&amp;"'!a:d"),3,FALSE),"")</f>
        <v xml:space="preserve">KG    </v>
      </c>
      <c r="E49" s="313">
        <v>0.01</v>
      </c>
      <c r="F49" s="314"/>
      <c r="G49" s="50"/>
      <c r="H49" s="44">
        <f t="shared" ref="H49:H51" ca="1" si="21">IFERROR(VLOOKUP($B49,INDIRECT("'"&amp;$A49&amp;"'!a:d"),4,FALSE),0)</f>
        <v>24.81</v>
      </c>
      <c r="I49" s="29">
        <f ca="1">IFERROR(ROUND(H49*E49*(1+G49),2),"")</f>
        <v>0.25</v>
      </c>
      <c r="J49" s="39"/>
      <c r="K49" s="39"/>
    </row>
    <row r="50" spans="1:12" ht="36" x14ac:dyDescent="0.25">
      <c r="A50" s="25" t="s">
        <v>46</v>
      </c>
      <c r="B50" s="25">
        <v>6189</v>
      </c>
      <c r="C50" s="26" t="str">
        <f t="shared" ca="1" si="19"/>
        <v>TABUA NAO APARELHADA *2,5 X 30* CM, EM MACARANDUBA, ANGELIM OU EQUIVALENTE DA REGIAO - BRUTA</v>
      </c>
      <c r="D50" s="27" t="str">
        <f t="shared" ca="1" si="20"/>
        <v xml:space="preserve">M     </v>
      </c>
      <c r="E50" s="313">
        <v>0.217</v>
      </c>
      <c r="F50" s="314"/>
      <c r="G50" s="50"/>
      <c r="H50" s="44">
        <f t="shared" ca="1" si="21"/>
        <v>28.46</v>
      </c>
      <c r="I50" s="29">
        <f ca="1">IFERROR(ROUND(H50*E50*(1+G50),2),"")</f>
        <v>6.18</v>
      </c>
      <c r="J50" s="39"/>
      <c r="K50" s="39"/>
    </row>
    <row r="51" spans="1:12" ht="36" x14ac:dyDescent="0.25">
      <c r="A51" s="30" t="s">
        <v>46</v>
      </c>
      <c r="B51" s="30">
        <v>21138</v>
      </c>
      <c r="C51" s="26" t="str">
        <f t="shared" ca="1" si="19"/>
        <v>MOURAO ROLICO DE MADEIRA TRATADA, D = 8 A 11 CM, H = 2,20 M, EM EUCALIPTO OU EQUIVALENTE DA REGIAO (PARA CERCA)</v>
      </c>
      <c r="D51" s="27" t="str">
        <f t="shared" ca="1" si="20"/>
        <v xml:space="preserve">M     </v>
      </c>
      <c r="E51" s="315">
        <v>5.3999999999999999E-2</v>
      </c>
      <c r="F51" s="316"/>
      <c r="G51" s="51"/>
      <c r="H51" s="44">
        <f t="shared" ca="1" si="21"/>
        <v>6.99</v>
      </c>
      <c r="I51" s="32">
        <f t="shared" ref="I51" ca="1" si="22">IFERROR(ROUND(H51*E51*(1+G51),2),"")</f>
        <v>0.38</v>
      </c>
      <c r="J51" s="39"/>
      <c r="K51" s="39"/>
    </row>
    <row r="52" spans="1:12" hidden="1" x14ac:dyDescent="0.25">
      <c r="A52" s="318" t="s">
        <v>1961</v>
      </c>
      <c r="B52" s="318"/>
      <c r="C52" s="318"/>
      <c r="D52" s="318"/>
      <c r="E52" s="318"/>
      <c r="F52" s="318"/>
      <c r="G52" s="318"/>
      <c r="H52" s="318"/>
      <c r="I52" s="35">
        <f ca="1">SUM(I54:I56)</f>
        <v>0</v>
      </c>
      <c r="J52" s="39"/>
      <c r="K52" s="39"/>
    </row>
    <row r="53" spans="1:12" hidden="1" x14ac:dyDescent="0.25">
      <c r="A53" s="22" t="s">
        <v>1971</v>
      </c>
      <c r="B53" s="22" t="s">
        <v>1969</v>
      </c>
      <c r="C53" s="22" t="s">
        <v>2</v>
      </c>
      <c r="D53" s="22" t="s">
        <v>424</v>
      </c>
      <c r="E53" s="322" t="s">
        <v>1977</v>
      </c>
      <c r="F53" s="323"/>
      <c r="G53" s="322" t="s">
        <v>237</v>
      </c>
      <c r="H53" s="323" t="s">
        <v>1959</v>
      </c>
      <c r="I53" s="24" t="s">
        <v>1978</v>
      </c>
      <c r="J53" s="39"/>
      <c r="K53" s="39"/>
    </row>
    <row r="54" spans="1:12" hidden="1" x14ac:dyDescent="0.25">
      <c r="A54" s="25"/>
      <c r="B54" s="42"/>
      <c r="C54" s="26" t="str">
        <f t="shared" ref="C54:C56" ca="1" si="23">IFERROR(VLOOKUP($B54,INDIRECT("'"&amp;$A54&amp;"'!a:d"),2,FALSE),"")</f>
        <v/>
      </c>
      <c r="D54" s="27" t="str">
        <f t="shared" ref="D54:D56" ca="1" si="24">IFERROR(VLOOKUP($B54,INDIRECT("'"&amp;$A54&amp;"'!a:d"),3,FALSE),"")</f>
        <v/>
      </c>
      <c r="E54" s="28"/>
      <c r="F54" s="44">
        <f ca="1">IFERROR(VLOOKUP($B54,INDIRECT("'"&amp;$A54&amp;"'!a:H"),4,FALSE),0)</f>
        <v>0</v>
      </c>
      <c r="G54" s="28"/>
      <c r="H54" s="44">
        <f ca="1">IFERROR(VLOOKUP($B54,INDIRECT("'"&amp;$A54&amp;"'!a:H"),5,FALSE),0)</f>
        <v>0</v>
      </c>
      <c r="I54" s="29">
        <f t="shared" ref="I54:I56" ca="1" si="25">IFERROR(ROUND(E54*F54+G54*H54,2),"")</f>
        <v>0</v>
      </c>
      <c r="J54" s="39"/>
      <c r="K54" s="39"/>
    </row>
    <row r="55" spans="1:12" hidden="1" x14ac:dyDescent="0.25">
      <c r="A55" s="25"/>
      <c r="B55" s="42"/>
      <c r="C55" s="26" t="str">
        <f t="shared" ca="1" si="23"/>
        <v/>
      </c>
      <c r="D55" s="27" t="str">
        <f t="shared" ca="1" si="24"/>
        <v/>
      </c>
      <c r="E55" s="28"/>
      <c r="F55" s="44">
        <f ca="1">IFERROR(VLOOKUP($B55,INDIRECT("'"&amp;$A55&amp;"'!a:H"),4,FALSE),0)</f>
        <v>0</v>
      </c>
      <c r="G55" s="28"/>
      <c r="H55" s="44">
        <f ca="1">IFERROR(VLOOKUP($B55,INDIRECT("'"&amp;$A55&amp;"'!a:H"),5,FALSE),0)</f>
        <v>0</v>
      </c>
      <c r="I55" s="29">
        <f t="shared" ca="1" si="25"/>
        <v>0</v>
      </c>
      <c r="J55" s="39"/>
      <c r="K55" s="39"/>
    </row>
    <row r="56" spans="1:12" hidden="1" x14ac:dyDescent="0.25">
      <c r="A56" s="30"/>
      <c r="B56" s="30"/>
      <c r="C56" s="26" t="str">
        <f t="shared" ca="1" si="23"/>
        <v/>
      </c>
      <c r="D56" s="27" t="str">
        <f t="shared" ca="1" si="24"/>
        <v/>
      </c>
      <c r="E56" s="28"/>
      <c r="F56" s="44">
        <f ca="1">IFERROR(VLOOKUP($B56,INDIRECT("'"&amp;$A56&amp;"'!a:H"),4,FALSE),0)</f>
        <v>0</v>
      </c>
      <c r="G56" s="28"/>
      <c r="H56" s="44">
        <f ca="1">IFERROR(VLOOKUP($B56,INDIRECT("'"&amp;$A56&amp;"'!a:H"),5,FALSE),0)</f>
        <v>0</v>
      </c>
      <c r="I56" s="29">
        <f t="shared" ca="1" si="25"/>
        <v>0</v>
      </c>
      <c r="J56" s="39"/>
      <c r="K56" s="39"/>
    </row>
    <row r="57" spans="1:12" hidden="1" x14ac:dyDescent="0.25">
      <c r="A57" s="318" t="s">
        <v>1964</v>
      </c>
      <c r="B57" s="318"/>
      <c r="C57" s="318"/>
      <c r="D57" s="318"/>
      <c r="E57" s="318"/>
      <c r="F57" s="318"/>
      <c r="G57" s="318"/>
      <c r="H57" s="318"/>
      <c r="I57" s="35">
        <f ca="1">SUM(I59:I61)</f>
        <v>0</v>
      </c>
      <c r="J57" s="39"/>
      <c r="K57" s="39"/>
    </row>
    <row r="58" spans="1:12" hidden="1" x14ac:dyDescent="0.25">
      <c r="A58" s="22" t="s">
        <v>1971</v>
      </c>
      <c r="B58" s="22" t="s">
        <v>1969</v>
      </c>
      <c r="C58" s="22" t="s">
        <v>2</v>
      </c>
      <c r="D58" s="22" t="s">
        <v>424</v>
      </c>
      <c r="E58" s="326" t="s">
        <v>1958</v>
      </c>
      <c r="F58" s="327"/>
      <c r="G58" s="328" t="s">
        <v>1959</v>
      </c>
      <c r="H58" s="329" t="s">
        <v>1959</v>
      </c>
      <c r="I58" s="24" t="s">
        <v>1978</v>
      </c>
      <c r="J58" s="39"/>
      <c r="K58" s="39"/>
    </row>
    <row r="59" spans="1:12" hidden="1" x14ac:dyDescent="0.25">
      <c r="A59" s="25"/>
      <c r="B59" s="25"/>
      <c r="C59" s="26" t="str">
        <f t="shared" ref="C59:C61" ca="1" si="26">IFERROR(VLOOKUP($B59,INDIRECT("'"&amp;$A59&amp;"'!a:d"),2,FALSE),"")</f>
        <v/>
      </c>
      <c r="D59" s="27" t="str">
        <f t="shared" ref="D59:D61" ca="1" si="27">IFERROR(VLOOKUP($B59,INDIRECT("'"&amp;$A59&amp;"'!a:d"),3,FALSE),"")</f>
        <v/>
      </c>
      <c r="E59" s="308"/>
      <c r="F59" s="310"/>
      <c r="G59" s="330">
        <f ca="1">IFERROR(VLOOKUP($B59,INDIRECT("'"&amp;$A59&amp;"'!a:d"),4,FALSE),0)</f>
        <v>0</v>
      </c>
      <c r="H59" s="331"/>
      <c r="I59" s="29">
        <f ca="1">IFERROR(ROUND(G59*E59,2),"")</f>
        <v>0</v>
      </c>
      <c r="J59" s="39"/>
      <c r="K59" s="39"/>
    </row>
    <row r="60" spans="1:12" hidden="1" x14ac:dyDescent="0.25">
      <c r="A60" s="25"/>
      <c r="B60" s="25"/>
      <c r="C60" s="26" t="str">
        <f t="shared" ca="1" si="26"/>
        <v/>
      </c>
      <c r="D60" s="27" t="str">
        <f t="shared" ca="1" si="27"/>
        <v/>
      </c>
      <c r="E60" s="308"/>
      <c r="F60" s="310"/>
      <c r="G60" s="330">
        <f ca="1">IFERROR(VLOOKUP($B60,INDIRECT("'"&amp;$A60&amp;"'!a:d"),4,FALSE),0)</f>
        <v>0</v>
      </c>
      <c r="H60" s="331"/>
      <c r="I60" s="29">
        <f ca="1">IFERROR(ROUND(G60*E60,2),"")</f>
        <v>0</v>
      </c>
      <c r="J60" s="39"/>
      <c r="K60" s="39"/>
    </row>
    <row r="61" spans="1:12" hidden="1" x14ac:dyDescent="0.25">
      <c r="A61" s="25"/>
      <c r="B61" s="30"/>
      <c r="C61" s="26" t="str">
        <f t="shared" ca="1" si="26"/>
        <v/>
      </c>
      <c r="D61" s="27" t="str">
        <f t="shared" ca="1" si="27"/>
        <v/>
      </c>
      <c r="E61" s="308"/>
      <c r="F61" s="310"/>
      <c r="G61" s="324">
        <f ca="1">IFERROR(VLOOKUP($B61,INDIRECT("'"&amp;$A61&amp;"'!a:d"),4,FALSE),0)</f>
        <v>0</v>
      </c>
      <c r="H61" s="325"/>
      <c r="I61" s="29">
        <f ca="1">IFERROR(ROUND(G61*E61,2),"")</f>
        <v>0</v>
      </c>
      <c r="J61" s="39"/>
      <c r="K61" s="39"/>
    </row>
    <row r="62" spans="1:12" hidden="1" x14ac:dyDescent="0.25">
      <c r="A62" s="318" t="s">
        <v>1962</v>
      </c>
      <c r="B62" s="318"/>
      <c r="C62" s="318"/>
      <c r="D62" s="318"/>
      <c r="E62" s="318"/>
      <c r="F62" s="318"/>
      <c r="G62" s="318"/>
      <c r="H62" s="318"/>
      <c r="I62" s="52">
        <f>SUM(I64:I66)</f>
        <v>0</v>
      </c>
      <c r="J62" s="319" t="s">
        <v>1980</v>
      </c>
      <c r="K62" s="320"/>
      <c r="L62" s="321"/>
    </row>
    <row r="63" spans="1:12" ht="13.5" hidden="1" x14ac:dyDescent="0.25">
      <c r="A63" s="22" t="s">
        <v>1971</v>
      </c>
      <c r="B63" s="22" t="s">
        <v>1969</v>
      </c>
      <c r="C63" s="22" t="s">
        <v>2</v>
      </c>
      <c r="D63" s="22" t="s">
        <v>424</v>
      </c>
      <c r="E63" s="322" t="s">
        <v>361</v>
      </c>
      <c r="F63" s="323"/>
      <c r="G63" s="322" t="s">
        <v>362</v>
      </c>
      <c r="H63" s="323"/>
      <c r="I63" s="24" t="s">
        <v>1978</v>
      </c>
      <c r="J63" s="53" t="s">
        <v>1981</v>
      </c>
      <c r="K63" s="53" t="s">
        <v>1982</v>
      </c>
      <c r="L63" s="53" t="s">
        <v>1979</v>
      </c>
    </row>
    <row r="64" spans="1:12" hidden="1" x14ac:dyDescent="0.25">
      <c r="A64" s="25"/>
      <c r="B64" s="25"/>
      <c r="C64" s="26" t="str">
        <f t="shared" ref="C64:C66" ca="1" si="28">IFERROR(VLOOKUP($B64,INDIRECT("'"&amp;$A64&amp;"'!a:d"),2,FALSE),"")</f>
        <v/>
      </c>
      <c r="D64" s="27" t="str">
        <f t="shared" ref="D64:D66" ca="1" si="29">IFERROR(VLOOKUP($B64,INDIRECT("'"&amp;$A64&amp;"'!a:d"),3,FALSE),"")</f>
        <v/>
      </c>
      <c r="E64" s="313"/>
      <c r="F64" s="314"/>
      <c r="G64" s="313"/>
      <c r="H64" s="314"/>
      <c r="I64" s="29">
        <f>J64*E64+K64*G64+L64</f>
        <v>0</v>
      </c>
      <c r="J64" s="40"/>
      <c r="K64" s="40"/>
      <c r="L64" s="40"/>
    </row>
    <row r="65" spans="1:12" hidden="1" x14ac:dyDescent="0.25">
      <c r="A65" s="25"/>
      <c r="B65" s="25"/>
      <c r="C65" s="26" t="str">
        <f t="shared" ca="1" si="28"/>
        <v/>
      </c>
      <c r="D65" s="27" t="str">
        <f t="shared" ca="1" si="29"/>
        <v/>
      </c>
      <c r="E65" s="313"/>
      <c r="F65" s="314"/>
      <c r="G65" s="313"/>
      <c r="H65" s="314"/>
      <c r="I65" s="29">
        <f>J65*E65+K65*G65+L65</f>
        <v>0</v>
      </c>
      <c r="J65" s="40"/>
      <c r="K65" s="40"/>
      <c r="L65" s="40"/>
    </row>
    <row r="66" spans="1:12" hidden="1" x14ac:dyDescent="0.25">
      <c r="A66" s="30"/>
      <c r="B66" s="30"/>
      <c r="C66" s="26" t="str">
        <f t="shared" ca="1" si="28"/>
        <v/>
      </c>
      <c r="D66" s="27" t="str">
        <f t="shared" ca="1" si="29"/>
        <v/>
      </c>
      <c r="E66" s="315"/>
      <c r="F66" s="316"/>
      <c r="G66" s="315"/>
      <c r="H66" s="316"/>
      <c r="I66" s="29">
        <f>J66*E66+K66*G66+L66</f>
        <v>0</v>
      </c>
      <c r="J66" s="41"/>
      <c r="K66" s="41"/>
      <c r="L66" s="41"/>
    </row>
    <row r="67" spans="1:12" x14ac:dyDescent="0.25">
      <c r="A67" s="317" t="s">
        <v>1975</v>
      </c>
      <c r="B67" s="317"/>
      <c r="C67" s="317"/>
      <c r="D67" s="317"/>
      <c r="E67" s="318" t="s">
        <v>1970</v>
      </c>
      <c r="F67" s="318"/>
      <c r="G67" s="318"/>
      <c r="H67" s="318"/>
      <c r="I67" s="318"/>
      <c r="J67" s="39"/>
      <c r="K67" s="39"/>
    </row>
    <row r="68" spans="1:12" ht="12" customHeight="1" x14ac:dyDescent="0.25">
      <c r="A68" s="312" t="s">
        <v>18565</v>
      </c>
      <c r="B68" s="312"/>
      <c r="C68" s="312"/>
      <c r="D68" s="312"/>
      <c r="E68" s="311" t="s">
        <v>1972</v>
      </c>
      <c r="F68" s="311"/>
      <c r="G68" s="311"/>
      <c r="H68" s="311"/>
      <c r="I68" s="34">
        <f ca="1">ROUND(SUM(I42,I47,I52,I57,I62),2)</f>
        <v>22.46</v>
      </c>
      <c r="J68" s="39"/>
      <c r="K68" s="39"/>
    </row>
    <row r="69" spans="1:12" x14ac:dyDescent="0.25">
      <c r="A69" s="312"/>
      <c r="B69" s="312"/>
      <c r="C69" s="312"/>
      <c r="D69" s="312"/>
      <c r="E69" s="407" t="s">
        <v>1973</v>
      </c>
      <c r="F69" s="407"/>
      <c r="G69" s="407"/>
      <c r="H69" s="37">
        <v>0.23749999999999999</v>
      </c>
      <c r="I69" s="29">
        <f ca="1">ROUND(I68*H69,2)</f>
        <v>5.33</v>
      </c>
      <c r="J69" s="39"/>
      <c r="K69" s="39"/>
    </row>
    <row r="70" spans="1:12" ht="12" customHeight="1" x14ac:dyDescent="0.25">
      <c r="A70" s="312"/>
      <c r="B70" s="312"/>
      <c r="C70" s="312"/>
      <c r="D70" s="312"/>
      <c r="E70" s="408" t="s">
        <v>1974</v>
      </c>
      <c r="F70" s="408"/>
      <c r="G70" s="408"/>
      <c r="H70" s="408"/>
      <c r="I70" s="32">
        <f ca="1">I68+I69</f>
        <v>27.79</v>
      </c>
      <c r="J70" s="39"/>
      <c r="K70" s="39"/>
    </row>
    <row r="72" spans="1:12" ht="60.75" customHeight="1" x14ac:dyDescent="0.25">
      <c r="A72" s="19" t="s">
        <v>18512</v>
      </c>
      <c r="B72" s="333" t="s">
        <v>18566</v>
      </c>
      <c r="C72" s="333"/>
      <c r="D72" s="333"/>
      <c r="E72" s="333"/>
      <c r="F72" s="333"/>
      <c r="G72" s="333"/>
      <c r="H72" s="20" t="s">
        <v>96</v>
      </c>
      <c r="I72" s="21">
        <f ca="1">I101</f>
        <v>6.69</v>
      </c>
      <c r="J72" s="39"/>
      <c r="K72" s="39"/>
    </row>
    <row r="73" spans="1:12" x14ac:dyDescent="0.25">
      <c r="A73" s="318" t="s">
        <v>1957</v>
      </c>
      <c r="B73" s="318"/>
      <c r="C73" s="318"/>
      <c r="D73" s="318"/>
      <c r="E73" s="318"/>
      <c r="F73" s="318"/>
      <c r="G73" s="318"/>
      <c r="H73" s="318"/>
      <c r="I73" s="35">
        <f ca="1">SUM(I75:I77)</f>
        <v>5.41</v>
      </c>
      <c r="J73" s="39"/>
      <c r="K73" s="39"/>
    </row>
    <row r="74" spans="1:12" x14ac:dyDescent="0.25">
      <c r="A74" s="22" t="s">
        <v>1971</v>
      </c>
      <c r="B74" s="22" t="s">
        <v>1969</v>
      </c>
      <c r="C74" s="22" t="s">
        <v>2</v>
      </c>
      <c r="D74" s="22" t="s">
        <v>424</v>
      </c>
      <c r="E74" s="326" t="s">
        <v>1958</v>
      </c>
      <c r="F74" s="334"/>
      <c r="G74" s="327"/>
      <c r="H74" s="23" t="s">
        <v>1959</v>
      </c>
      <c r="I74" s="24" t="s">
        <v>1978</v>
      </c>
      <c r="J74" s="39"/>
      <c r="K74" s="39"/>
    </row>
    <row r="75" spans="1:12" ht="24" x14ac:dyDescent="0.25">
      <c r="A75" s="25" t="s">
        <v>46</v>
      </c>
      <c r="B75" s="42">
        <v>88246</v>
      </c>
      <c r="C75" s="26" t="str">
        <f t="shared" ref="C75:C77" ca="1" si="30">IFERROR(VLOOKUP($B75,INDIRECT("'"&amp;$A75&amp;"'!a:d"),2,FALSE),"")</f>
        <v>ASSENTADOR DE TUBOS COM ENCARGOS COMPLEMENTARES</v>
      </c>
      <c r="D75" s="27" t="str">
        <f t="shared" ref="D75:D77" ca="1" si="31">IFERROR(VLOOKUP($B75,INDIRECT("'"&amp;$A75&amp;"'!a:d"),3,FALSE),"")</f>
        <v>H</v>
      </c>
      <c r="E75" s="313">
        <v>0.1207</v>
      </c>
      <c r="F75" s="335"/>
      <c r="G75" s="314"/>
      <c r="H75" s="44">
        <f t="shared" ref="H75:H77" ca="1" si="32">IFERROR(VLOOKUP($B75,INDIRECT("'"&amp;$A75&amp;"'!a:d"),4,FALSE),0)</f>
        <v>27.53</v>
      </c>
      <c r="I75" s="29">
        <f ca="1">IFERROR(ROUND(H75*E75*(1+G75),2),"")</f>
        <v>3.32</v>
      </c>
      <c r="J75" s="39"/>
      <c r="K75" s="39"/>
    </row>
    <row r="76" spans="1:12" ht="24" x14ac:dyDescent="0.25">
      <c r="A76" s="25" t="s">
        <v>46</v>
      </c>
      <c r="B76" s="42">
        <v>88316</v>
      </c>
      <c r="C76" s="26" t="str">
        <f t="shared" ca="1" si="30"/>
        <v>SERVENTE COM ENCARGOS COMPLEMENTARES</v>
      </c>
      <c r="D76" s="27" t="str">
        <f t="shared" ca="1" si="31"/>
        <v>H</v>
      </c>
      <c r="E76" s="313">
        <v>0.1207</v>
      </c>
      <c r="F76" s="335"/>
      <c r="G76" s="314"/>
      <c r="H76" s="44">
        <f t="shared" ca="1" si="32"/>
        <v>17.29</v>
      </c>
      <c r="I76" s="29">
        <f t="shared" ref="I76:I77" ca="1" si="33">IFERROR(ROUND(H76*E76*(1+G76),2),"")</f>
        <v>2.09</v>
      </c>
      <c r="J76" s="39"/>
      <c r="K76" s="39"/>
    </row>
    <row r="77" spans="1:12" hidden="1" x14ac:dyDescent="0.25">
      <c r="A77" s="30"/>
      <c r="B77" s="30"/>
      <c r="C77" s="26" t="str">
        <f t="shared" ca="1" si="30"/>
        <v/>
      </c>
      <c r="D77" s="27" t="str">
        <f t="shared" ca="1" si="31"/>
        <v/>
      </c>
      <c r="E77" s="315"/>
      <c r="F77" s="413"/>
      <c r="G77" s="316"/>
      <c r="H77" s="44">
        <f t="shared" ca="1" si="32"/>
        <v>0</v>
      </c>
      <c r="I77" s="32">
        <f t="shared" ca="1" si="33"/>
        <v>0</v>
      </c>
      <c r="J77" s="39"/>
      <c r="K77" s="39"/>
    </row>
    <row r="78" spans="1:12" hidden="1" x14ac:dyDescent="0.25">
      <c r="A78" s="318" t="s">
        <v>1976</v>
      </c>
      <c r="B78" s="318"/>
      <c r="C78" s="318"/>
      <c r="D78" s="318"/>
      <c r="E78" s="318"/>
      <c r="F78" s="318"/>
      <c r="G78" s="318"/>
      <c r="H78" s="318"/>
      <c r="I78" s="35">
        <f ca="1">SUM(I80:I82)</f>
        <v>0</v>
      </c>
      <c r="J78" s="39"/>
      <c r="K78" s="39"/>
    </row>
    <row r="79" spans="1:12" hidden="1" x14ac:dyDescent="0.25">
      <c r="A79" s="22" t="s">
        <v>1971</v>
      </c>
      <c r="B79" s="22" t="s">
        <v>1969</v>
      </c>
      <c r="C79" s="22" t="s">
        <v>2</v>
      </c>
      <c r="D79" s="22" t="s">
        <v>424</v>
      </c>
      <c r="E79" s="326" t="s">
        <v>1958</v>
      </c>
      <c r="F79" s="327"/>
      <c r="G79" s="33" t="s">
        <v>1968</v>
      </c>
      <c r="H79" s="23" t="s">
        <v>1959</v>
      </c>
      <c r="I79" s="24" t="s">
        <v>1978</v>
      </c>
      <c r="J79" s="39"/>
      <c r="K79" s="39"/>
    </row>
    <row r="80" spans="1:12" hidden="1" x14ac:dyDescent="0.25">
      <c r="A80" s="25"/>
      <c r="B80" s="25"/>
      <c r="C80" s="26" t="str">
        <f t="shared" ref="C80:C82" ca="1" si="34">IFERROR(VLOOKUP($B80,INDIRECT("'"&amp;$A80&amp;"'!a:d"),2,FALSE),"")</f>
        <v/>
      </c>
      <c r="D80" s="27" t="str">
        <f t="shared" ref="D80:D82" ca="1" si="35">IFERROR(VLOOKUP($B80,INDIRECT("'"&amp;$A80&amp;"'!a:d"),3,FALSE),"")</f>
        <v/>
      </c>
      <c r="E80" s="313"/>
      <c r="F80" s="314"/>
      <c r="G80" s="50"/>
      <c r="H80" s="44">
        <f t="shared" ref="H80:H82" ca="1" si="36">IFERROR(VLOOKUP($B80,INDIRECT("'"&amp;$A80&amp;"'!a:d"),4,FALSE),0)</f>
        <v>0</v>
      </c>
      <c r="I80" s="29">
        <f ca="1">IFERROR(ROUND(H80*E80*(1+G80),2),"")</f>
        <v>0</v>
      </c>
      <c r="J80" s="39"/>
      <c r="K80" s="39"/>
    </row>
    <row r="81" spans="1:12" hidden="1" x14ac:dyDescent="0.25">
      <c r="A81" s="25"/>
      <c r="B81" s="25"/>
      <c r="C81" s="26" t="str">
        <f t="shared" ca="1" si="34"/>
        <v/>
      </c>
      <c r="D81" s="27" t="str">
        <f t="shared" ca="1" si="35"/>
        <v/>
      </c>
      <c r="E81" s="313"/>
      <c r="F81" s="314"/>
      <c r="G81" s="50"/>
      <c r="H81" s="44">
        <f t="shared" ca="1" si="36"/>
        <v>0</v>
      </c>
      <c r="I81" s="29">
        <f ca="1">IFERROR(ROUND(H81*E81*(1+G81),2),"")</f>
        <v>0</v>
      </c>
      <c r="J81" s="39"/>
      <c r="K81" s="39"/>
    </row>
    <row r="82" spans="1:12" hidden="1" x14ac:dyDescent="0.25">
      <c r="A82" s="30"/>
      <c r="B82" s="30"/>
      <c r="C82" s="26" t="str">
        <f t="shared" ca="1" si="34"/>
        <v/>
      </c>
      <c r="D82" s="27" t="str">
        <f t="shared" ca="1" si="35"/>
        <v/>
      </c>
      <c r="E82" s="315"/>
      <c r="F82" s="316"/>
      <c r="G82" s="51"/>
      <c r="H82" s="44">
        <f t="shared" ca="1" si="36"/>
        <v>0</v>
      </c>
      <c r="I82" s="32">
        <f t="shared" ref="I82" ca="1" si="37">IFERROR(ROUND(H82*E82*(1+G82),2),"")</f>
        <v>0</v>
      </c>
      <c r="J82" s="39"/>
      <c r="K82" s="39"/>
    </row>
    <row r="83" spans="1:12" hidden="1" x14ac:dyDescent="0.25">
      <c r="A83" s="318" t="s">
        <v>1961</v>
      </c>
      <c r="B83" s="318"/>
      <c r="C83" s="318"/>
      <c r="D83" s="318"/>
      <c r="E83" s="318"/>
      <c r="F83" s="318"/>
      <c r="G83" s="318"/>
      <c r="H83" s="318"/>
      <c r="I83" s="35">
        <f ca="1">SUM(I85:I87)</f>
        <v>0</v>
      </c>
      <c r="J83" s="39"/>
      <c r="K83" s="39"/>
    </row>
    <row r="84" spans="1:12" hidden="1" x14ac:dyDescent="0.25">
      <c r="A84" s="22" t="s">
        <v>1971</v>
      </c>
      <c r="B84" s="22" t="s">
        <v>1969</v>
      </c>
      <c r="C84" s="22" t="s">
        <v>2</v>
      </c>
      <c r="D84" s="22" t="s">
        <v>424</v>
      </c>
      <c r="E84" s="322" t="s">
        <v>1977</v>
      </c>
      <c r="F84" s="323"/>
      <c r="G84" s="322" t="s">
        <v>237</v>
      </c>
      <c r="H84" s="323" t="s">
        <v>1959</v>
      </c>
      <c r="I84" s="24" t="s">
        <v>1978</v>
      </c>
      <c r="J84" s="39"/>
      <c r="K84" s="39"/>
    </row>
    <row r="85" spans="1:12" hidden="1" x14ac:dyDescent="0.25">
      <c r="A85" s="25"/>
      <c r="B85" s="42"/>
      <c r="C85" s="26" t="str">
        <f t="shared" ref="C85:C87" ca="1" si="38">IFERROR(VLOOKUP($B85,INDIRECT("'"&amp;$A85&amp;"'!a:d"),2,FALSE),"")</f>
        <v/>
      </c>
      <c r="D85" s="27" t="str">
        <f t="shared" ref="D85:D87" ca="1" si="39">IFERROR(VLOOKUP($B85,INDIRECT("'"&amp;$A85&amp;"'!a:d"),3,FALSE),"")</f>
        <v/>
      </c>
      <c r="E85" s="28"/>
      <c r="F85" s="44">
        <f ca="1">IFERROR(VLOOKUP($B85,INDIRECT("'"&amp;$A85&amp;"'!a:H"),4,FALSE),0)</f>
        <v>0</v>
      </c>
      <c r="G85" s="28"/>
      <c r="H85" s="44">
        <f ca="1">IFERROR(VLOOKUP($B85,INDIRECT("'"&amp;$A85&amp;"'!a:H"),5,FALSE),0)</f>
        <v>0</v>
      </c>
      <c r="I85" s="29">
        <f ca="1">IFERROR(ROUND(E85*F85+G85*H85,2),"")</f>
        <v>0</v>
      </c>
      <c r="J85" s="39"/>
      <c r="K85" s="39"/>
    </row>
    <row r="86" spans="1:12" hidden="1" x14ac:dyDescent="0.25">
      <c r="A86" s="25"/>
      <c r="B86" s="42"/>
      <c r="C86" s="26" t="str">
        <f t="shared" ca="1" si="38"/>
        <v/>
      </c>
      <c r="D86" s="27" t="str">
        <f t="shared" ca="1" si="39"/>
        <v/>
      </c>
      <c r="E86" s="28"/>
      <c r="F86" s="44">
        <f ca="1">IFERROR(VLOOKUP($B86,INDIRECT("'"&amp;$A86&amp;"'!a:H"),4,FALSE),0)</f>
        <v>0</v>
      </c>
      <c r="G86" s="28"/>
      <c r="H86" s="44">
        <f ca="1">IFERROR(VLOOKUP($B86,INDIRECT("'"&amp;$A86&amp;"'!a:H"),5,FALSE),0)</f>
        <v>0</v>
      </c>
      <c r="I86" s="29">
        <f ca="1">IFERROR(ROUND(E86*F86+G86*H86,2),"")</f>
        <v>0</v>
      </c>
      <c r="J86" s="39"/>
      <c r="K86" s="39"/>
    </row>
    <row r="87" spans="1:12" hidden="1" x14ac:dyDescent="0.25">
      <c r="A87" s="30"/>
      <c r="B87" s="30"/>
      <c r="C87" s="26" t="str">
        <f t="shared" ca="1" si="38"/>
        <v/>
      </c>
      <c r="D87" s="27" t="str">
        <f t="shared" ca="1" si="39"/>
        <v/>
      </c>
      <c r="E87" s="31"/>
      <c r="F87" s="44">
        <f ca="1">IFERROR(VLOOKUP($B87,INDIRECT("'"&amp;$A87&amp;"'!a:H"),4,FALSE),0)</f>
        <v>0</v>
      </c>
      <c r="G87" s="28"/>
      <c r="H87" s="44">
        <f ca="1">IFERROR(VLOOKUP($B87,INDIRECT("'"&amp;$A87&amp;"'!a:H"),5,FALSE),0)</f>
        <v>0</v>
      </c>
      <c r="I87" s="29">
        <f ca="1">IFERROR(ROUND(E87*F87+G87*H87,2),"")</f>
        <v>0</v>
      </c>
      <c r="J87" s="39"/>
      <c r="K87" s="39"/>
    </row>
    <row r="88" spans="1:12" hidden="1" x14ac:dyDescent="0.25">
      <c r="A88" s="318" t="s">
        <v>1964</v>
      </c>
      <c r="B88" s="318"/>
      <c r="C88" s="318"/>
      <c r="D88" s="318"/>
      <c r="E88" s="318"/>
      <c r="F88" s="318"/>
      <c r="G88" s="318"/>
      <c r="H88" s="318"/>
      <c r="I88" s="35">
        <f ca="1">SUM(I90:I92)</f>
        <v>0</v>
      </c>
      <c r="J88" s="39"/>
      <c r="K88" s="39"/>
    </row>
    <row r="89" spans="1:12" hidden="1" x14ac:dyDescent="0.25">
      <c r="A89" s="22" t="s">
        <v>1971</v>
      </c>
      <c r="B89" s="22" t="s">
        <v>1969</v>
      </c>
      <c r="C89" s="22" t="s">
        <v>2</v>
      </c>
      <c r="D89" s="22" t="s">
        <v>424</v>
      </c>
      <c r="E89" s="326" t="s">
        <v>1958</v>
      </c>
      <c r="F89" s="327"/>
      <c r="G89" s="328" t="s">
        <v>1959</v>
      </c>
      <c r="H89" s="329" t="s">
        <v>1959</v>
      </c>
      <c r="I89" s="24" t="s">
        <v>1978</v>
      </c>
      <c r="J89" s="39"/>
      <c r="K89" s="39"/>
    </row>
    <row r="90" spans="1:12" hidden="1" x14ac:dyDescent="0.25">
      <c r="A90" s="25"/>
      <c r="B90" s="25"/>
      <c r="C90" s="26" t="str">
        <f t="shared" ref="C90:C92" ca="1" si="40">IFERROR(VLOOKUP($B90,INDIRECT("'"&amp;$A90&amp;"'!a:d"),2,FALSE),"")</f>
        <v/>
      </c>
      <c r="D90" s="27" t="str">
        <f t="shared" ref="D90:D92" ca="1" si="41">IFERROR(VLOOKUP($B90,INDIRECT("'"&amp;$A90&amp;"'!a:d"),3,FALSE),"")</f>
        <v/>
      </c>
      <c r="E90" s="411"/>
      <c r="F90" s="412"/>
      <c r="G90" s="330">
        <f ca="1">IFERROR(VLOOKUP($B90,INDIRECT("'"&amp;$A90&amp;"'!a:d"),4,FALSE),0)</f>
        <v>0</v>
      </c>
      <c r="H90" s="331"/>
      <c r="I90" s="29">
        <f ca="1">IFERROR(ROUND(G90*E90,2),"")</f>
        <v>0</v>
      </c>
      <c r="J90" s="39"/>
      <c r="K90" s="39"/>
    </row>
    <row r="91" spans="1:12" hidden="1" x14ac:dyDescent="0.25">
      <c r="A91" s="25"/>
      <c r="B91" s="25"/>
      <c r="C91" s="26" t="str">
        <f t="shared" ca="1" si="40"/>
        <v/>
      </c>
      <c r="D91" s="27" t="str">
        <f t="shared" ca="1" si="41"/>
        <v/>
      </c>
      <c r="E91" s="411"/>
      <c r="F91" s="412"/>
      <c r="G91" s="330">
        <f ca="1">IFERROR(VLOOKUP($B91,INDIRECT("'"&amp;$A91&amp;"'!a:d"),4,FALSE),0)</f>
        <v>0</v>
      </c>
      <c r="H91" s="331"/>
      <c r="I91" s="29">
        <f ca="1">IFERROR(ROUND(G91*E91,2),"")</f>
        <v>0</v>
      </c>
      <c r="J91" s="39"/>
      <c r="K91" s="39"/>
    </row>
    <row r="92" spans="1:12" hidden="1" x14ac:dyDescent="0.25">
      <c r="A92" s="30"/>
      <c r="B92" s="30"/>
      <c r="C92" s="26" t="str">
        <f t="shared" ca="1" si="40"/>
        <v/>
      </c>
      <c r="D92" s="27" t="str">
        <f t="shared" ca="1" si="41"/>
        <v/>
      </c>
      <c r="E92" s="409"/>
      <c r="F92" s="410"/>
      <c r="G92" s="324">
        <f ca="1">IFERROR(VLOOKUP($B92,INDIRECT("'"&amp;$A92&amp;"'!a:d"),4,FALSE),0)</f>
        <v>0</v>
      </c>
      <c r="H92" s="325"/>
      <c r="I92" s="29">
        <f ca="1">IFERROR(ROUND(G92*E92,2),"")</f>
        <v>0</v>
      </c>
      <c r="J92" s="39"/>
      <c r="K92" s="39"/>
    </row>
    <row r="93" spans="1:12" hidden="1" x14ac:dyDescent="0.25">
      <c r="A93" s="318" t="s">
        <v>1962</v>
      </c>
      <c r="B93" s="318"/>
      <c r="C93" s="318"/>
      <c r="D93" s="318"/>
      <c r="E93" s="318"/>
      <c r="F93" s="318"/>
      <c r="G93" s="318"/>
      <c r="H93" s="318"/>
      <c r="I93" s="52">
        <f>SUM(I95:I97)</f>
        <v>0</v>
      </c>
      <c r="J93" s="319" t="s">
        <v>1980</v>
      </c>
      <c r="K93" s="320"/>
      <c r="L93" s="321"/>
    </row>
    <row r="94" spans="1:12" ht="13.5" hidden="1" x14ac:dyDescent="0.25">
      <c r="A94" s="22" t="s">
        <v>1971</v>
      </c>
      <c r="B94" s="22" t="s">
        <v>1969</v>
      </c>
      <c r="C94" s="22" t="s">
        <v>2</v>
      </c>
      <c r="D94" s="22" t="s">
        <v>424</v>
      </c>
      <c r="E94" s="322" t="s">
        <v>361</v>
      </c>
      <c r="F94" s="323"/>
      <c r="G94" s="322" t="s">
        <v>362</v>
      </c>
      <c r="H94" s="323"/>
      <c r="I94" s="24" t="s">
        <v>1978</v>
      </c>
      <c r="J94" s="53" t="s">
        <v>1981</v>
      </c>
      <c r="K94" s="53" t="s">
        <v>1982</v>
      </c>
      <c r="L94" s="53" t="s">
        <v>1979</v>
      </c>
    </row>
    <row r="95" spans="1:12" hidden="1" x14ac:dyDescent="0.25">
      <c r="A95" s="25"/>
      <c r="B95" s="25"/>
      <c r="C95" s="26" t="str">
        <f t="shared" ref="C95:C97" ca="1" si="42">IFERROR(VLOOKUP($B95,INDIRECT("'"&amp;$A95&amp;"'!a:d"),2,FALSE),"")</f>
        <v/>
      </c>
      <c r="D95" s="27" t="str">
        <f t="shared" ref="D95:D97" ca="1" si="43">IFERROR(VLOOKUP($B95,INDIRECT("'"&amp;$A95&amp;"'!a:d"),3,FALSE),"")</f>
        <v/>
      </c>
      <c r="E95" s="313"/>
      <c r="F95" s="314"/>
      <c r="G95" s="313"/>
      <c r="H95" s="314"/>
      <c r="I95" s="29">
        <f>J95*E95+K95*G95+L95</f>
        <v>0</v>
      </c>
      <c r="J95" s="40"/>
      <c r="K95" s="40"/>
      <c r="L95" s="40"/>
    </row>
    <row r="96" spans="1:12" hidden="1" x14ac:dyDescent="0.25">
      <c r="A96" s="25"/>
      <c r="B96" s="25"/>
      <c r="C96" s="26" t="str">
        <f t="shared" ca="1" si="42"/>
        <v/>
      </c>
      <c r="D96" s="27" t="str">
        <f t="shared" ca="1" si="43"/>
        <v/>
      </c>
      <c r="E96" s="313"/>
      <c r="F96" s="314"/>
      <c r="G96" s="313"/>
      <c r="H96" s="314"/>
      <c r="I96" s="29">
        <f>J96*E96+K96*G96+L96</f>
        <v>0</v>
      </c>
      <c r="J96" s="40"/>
      <c r="K96" s="40"/>
      <c r="L96" s="40"/>
    </row>
    <row r="97" spans="1:12" hidden="1" x14ac:dyDescent="0.25">
      <c r="A97" s="30"/>
      <c r="B97" s="30"/>
      <c r="C97" s="26" t="str">
        <f t="shared" ca="1" si="42"/>
        <v/>
      </c>
      <c r="D97" s="27" t="str">
        <f t="shared" ca="1" si="43"/>
        <v/>
      </c>
      <c r="E97" s="315"/>
      <c r="F97" s="316"/>
      <c r="G97" s="315"/>
      <c r="H97" s="316"/>
      <c r="I97" s="29">
        <f>J97*E97+K97*G97+L97</f>
        <v>0</v>
      </c>
      <c r="J97" s="41"/>
      <c r="K97" s="41"/>
      <c r="L97" s="41"/>
    </row>
    <row r="98" spans="1:12" x14ac:dyDescent="0.25">
      <c r="A98" s="317" t="s">
        <v>1975</v>
      </c>
      <c r="B98" s="317"/>
      <c r="C98" s="317"/>
      <c r="D98" s="317"/>
      <c r="E98" s="318" t="s">
        <v>1970</v>
      </c>
      <c r="F98" s="318"/>
      <c r="G98" s="318"/>
      <c r="H98" s="318"/>
      <c r="I98" s="318"/>
      <c r="J98" s="39"/>
      <c r="K98" s="39"/>
    </row>
    <row r="99" spans="1:12" ht="12" customHeight="1" x14ac:dyDescent="0.25">
      <c r="A99" s="312" t="s">
        <v>18567</v>
      </c>
      <c r="B99" s="312"/>
      <c r="C99" s="312"/>
      <c r="D99" s="312"/>
      <c r="E99" s="311" t="s">
        <v>1972</v>
      </c>
      <c r="F99" s="311"/>
      <c r="G99" s="311"/>
      <c r="H99" s="311"/>
      <c r="I99" s="34">
        <f ca="1">ROUND(SUM(I73,I78,I83,I88,I93),2)</f>
        <v>5.41</v>
      </c>
      <c r="J99" s="39"/>
      <c r="K99" s="39"/>
    </row>
    <row r="100" spans="1:12" x14ac:dyDescent="0.25">
      <c r="A100" s="312"/>
      <c r="B100" s="312"/>
      <c r="C100" s="312"/>
      <c r="D100" s="312"/>
      <c r="E100" s="407" t="s">
        <v>1973</v>
      </c>
      <c r="F100" s="407"/>
      <c r="G100" s="407"/>
      <c r="H100" s="37">
        <v>0.23749999999999999</v>
      </c>
      <c r="I100" s="29">
        <f ca="1">ROUND(I99*H100,2)</f>
        <v>1.28</v>
      </c>
      <c r="J100" s="39"/>
      <c r="K100" s="39"/>
    </row>
    <row r="101" spans="1:12" ht="12" customHeight="1" x14ac:dyDescent="0.25">
      <c r="A101" s="312"/>
      <c r="B101" s="312"/>
      <c r="C101" s="312"/>
      <c r="D101" s="312"/>
      <c r="E101" s="408" t="s">
        <v>1974</v>
      </c>
      <c r="F101" s="408"/>
      <c r="G101" s="408"/>
      <c r="H101" s="408"/>
      <c r="I101" s="32">
        <f ca="1">I99+I100</f>
        <v>6.69</v>
      </c>
      <c r="J101" s="39"/>
      <c r="K101" s="39"/>
    </row>
    <row r="103" spans="1:12" ht="60.75" customHeight="1" x14ac:dyDescent="0.25">
      <c r="A103" s="19" t="s">
        <v>18514</v>
      </c>
      <c r="B103" s="333"/>
      <c r="C103" s="333"/>
      <c r="D103" s="333"/>
      <c r="E103" s="333"/>
      <c r="F103" s="333"/>
      <c r="G103" s="333"/>
      <c r="H103" s="20"/>
      <c r="I103" s="21">
        <f ca="1">I133</f>
        <v>0</v>
      </c>
      <c r="J103" s="39"/>
      <c r="K103" s="39"/>
    </row>
    <row r="104" spans="1:12" x14ac:dyDescent="0.25">
      <c r="A104" s="318" t="s">
        <v>1957</v>
      </c>
      <c r="B104" s="318"/>
      <c r="C104" s="318"/>
      <c r="D104" s="318"/>
      <c r="E104" s="318"/>
      <c r="F104" s="318"/>
      <c r="G104" s="318"/>
      <c r="H104" s="318"/>
      <c r="I104" s="35">
        <f ca="1">SUM(I106:I109)</f>
        <v>0</v>
      </c>
      <c r="J104" s="39"/>
      <c r="K104" s="39"/>
    </row>
    <row r="105" spans="1:12" x14ac:dyDescent="0.25">
      <c r="A105" s="22" t="s">
        <v>1971</v>
      </c>
      <c r="B105" s="22" t="s">
        <v>1969</v>
      </c>
      <c r="C105" s="22" t="s">
        <v>2</v>
      </c>
      <c r="D105" s="22" t="s">
        <v>424</v>
      </c>
      <c r="E105" s="326" t="s">
        <v>1958</v>
      </c>
      <c r="F105" s="334"/>
      <c r="G105" s="327"/>
      <c r="H105" s="23" t="s">
        <v>1959</v>
      </c>
      <c r="I105" s="24" t="s">
        <v>1978</v>
      </c>
      <c r="J105" s="39"/>
      <c r="K105" s="39"/>
    </row>
    <row r="106" spans="1:12" x14ac:dyDescent="0.25">
      <c r="A106" s="25"/>
      <c r="B106" s="42"/>
      <c r="C106" s="26" t="str">
        <f t="shared" ref="C106:C109" ca="1" si="44">IFERROR(VLOOKUP($B106,INDIRECT("'"&amp;$A106&amp;"'!a:d"),2,FALSE),"")</f>
        <v/>
      </c>
      <c r="D106" s="27" t="str">
        <f t="shared" ref="D106:D109" ca="1" si="45">IFERROR(VLOOKUP($B106,INDIRECT("'"&amp;$A106&amp;"'!a:d"),3,FALSE),"")</f>
        <v/>
      </c>
      <c r="E106" s="308"/>
      <c r="F106" s="309"/>
      <c r="G106" s="310"/>
      <c r="H106" s="44">
        <f t="shared" ref="H106:H109" ca="1" si="46">IFERROR(VLOOKUP($B106,INDIRECT("'"&amp;$A106&amp;"'!a:d"),4,FALSE),0)</f>
        <v>0</v>
      </c>
      <c r="I106" s="29">
        <f ca="1">IFERROR(ROUND(H106*E106*(1+G106),2),"")</f>
        <v>0</v>
      </c>
      <c r="J106" s="39">
        <v>1.3</v>
      </c>
      <c r="K106" s="39">
        <f>313.2858/76.35</f>
        <v>4.1032848722986248</v>
      </c>
      <c r="L106" s="39">
        <f>ROUND(K106*J106*0.8,5)</f>
        <v>4.2674200000000004</v>
      </c>
    </row>
    <row r="107" spans="1:12" x14ac:dyDescent="0.25">
      <c r="A107" s="25"/>
      <c r="B107" s="42"/>
      <c r="C107" s="26" t="str">
        <f t="shared" ca="1" si="44"/>
        <v/>
      </c>
      <c r="D107" s="27" t="str">
        <f t="shared" ca="1" si="45"/>
        <v/>
      </c>
      <c r="E107" s="308"/>
      <c r="F107" s="309"/>
      <c r="G107" s="310"/>
      <c r="H107" s="44">
        <f t="shared" ca="1" si="46"/>
        <v>0</v>
      </c>
      <c r="I107" s="29">
        <f t="shared" ref="I107:I109" ca="1" si="47">IFERROR(ROUND(H107*E107*(1+G107),2),"")</f>
        <v>0</v>
      </c>
      <c r="J107" s="39"/>
      <c r="K107" s="39"/>
    </row>
    <row r="108" spans="1:12" x14ac:dyDescent="0.25">
      <c r="A108" s="25"/>
      <c r="B108" s="42"/>
      <c r="C108" s="26" t="str">
        <f t="shared" ca="1" si="44"/>
        <v/>
      </c>
      <c r="D108" s="27" t="str">
        <f t="shared" ca="1" si="45"/>
        <v/>
      </c>
      <c r="E108" s="308"/>
      <c r="F108" s="309"/>
      <c r="G108" s="310"/>
      <c r="H108" s="44">
        <f t="shared" ca="1" si="46"/>
        <v>0</v>
      </c>
      <c r="I108" s="29">
        <f t="shared" ref="I108" ca="1" si="48">IFERROR(ROUND(H108*E108*(1+G108),2),"")</f>
        <v>0</v>
      </c>
      <c r="J108" s="39">
        <v>2</v>
      </c>
      <c r="K108" s="39">
        <f>63.6121/76.35</f>
        <v>0.83316437459070081</v>
      </c>
      <c r="L108" s="39">
        <f>ROUND(K108*J108*0.8,5)</f>
        <v>1.3330599999999999</v>
      </c>
    </row>
    <row r="109" spans="1:12" x14ac:dyDescent="0.25">
      <c r="A109" s="25"/>
      <c r="B109" s="42"/>
      <c r="C109" s="26" t="str">
        <f t="shared" ca="1" si="44"/>
        <v/>
      </c>
      <c r="D109" s="27" t="str">
        <f t="shared" ca="1" si="45"/>
        <v/>
      </c>
      <c r="E109" s="308"/>
      <c r="F109" s="309"/>
      <c r="G109" s="310"/>
      <c r="H109" s="44">
        <f t="shared" ca="1" si="46"/>
        <v>0</v>
      </c>
      <c r="I109" s="29">
        <f t="shared" ca="1" si="47"/>
        <v>0</v>
      </c>
      <c r="J109" s="39"/>
      <c r="K109" s="39"/>
    </row>
    <row r="110" spans="1:12" x14ac:dyDescent="0.25">
      <c r="A110" s="318" t="s">
        <v>1976</v>
      </c>
      <c r="B110" s="318"/>
      <c r="C110" s="318"/>
      <c r="D110" s="318"/>
      <c r="E110" s="318"/>
      <c r="F110" s="318"/>
      <c r="G110" s="318"/>
      <c r="H110" s="318"/>
      <c r="I110" s="35">
        <f ca="1">SUM(I112:I114)</f>
        <v>0</v>
      </c>
      <c r="J110" s="39"/>
      <c r="K110" s="39"/>
    </row>
    <row r="111" spans="1:12" x14ac:dyDescent="0.25">
      <c r="A111" s="22" t="s">
        <v>1971</v>
      </c>
      <c r="B111" s="22" t="s">
        <v>1969</v>
      </c>
      <c r="C111" s="22" t="s">
        <v>2</v>
      </c>
      <c r="D111" s="22" t="s">
        <v>424</v>
      </c>
      <c r="E111" s="326" t="s">
        <v>1958</v>
      </c>
      <c r="F111" s="327"/>
      <c r="G111" s="33" t="s">
        <v>1968</v>
      </c>
      <c r="H111" s="23" t="s">
        <v>1959</v>
      </c>
      <c r="I111" s="24" t="s">
        <v>1978</v>
      </c>
      <c r="J111" s="39"/>
      <c r="K111" s="39"/>
    </row>
    <row r="112" spans="1:12" x14ac:dyDescent="0.25">
      <c r="A112" s="25"/>
      <c r="B112" s="25"/>
      <c r="C112" s="26" t="str">
        <f t="shared" ref="C112:C114" ca="1" si="49">IFERROR(VLOOKUP($B112,INDIRECT("'"&amp;$A112&amp;"'!a:d"),2,FALSE),"")</f>
        <v/>
      </c>
      <c r="D112" s="27" t="str">
        <f t="shared" ref="D112:D114" ca="1" si="50">IFERROR(VLOOKUP($B112,INDIRECT("'"&amp;$A112&amp;"'!a:d"),3,FALSE),"")</f>
        <v/>
      </c>
      <c r="E112" s="313"/>
      <c r="F112" s="314"/>
      <c r="G112" s="50"/>
      <c r="H112" s="44">
        <f t="shared" ref="H112:H114" ca="1" si="51">IFERROR(VLOOKUP($B112,INDIRECT("'"&amp;$A112&amp;"'!a:d"),4,FALSE),0)</f>
        <v>0</v>
      </c>
      <c r="I112" s="29">
        <f ca="1">IFERROR(ROUND(H112*E112*(1+G112),2),"")</f>
        <v>0</v>
      </c>
      <c r="J112" s="39"/>
      <c r="K112" s="39"/>
    </row>
    <row r="113" spans="1:13" x14ac:dyDescent="0.25">
      <c r="A113" s="25"/>
      <c r="B113" s="25"/>
      <c r="C113" s="26" t="str">
        <f t="shared" ca="1" si="49"/>
        <v/>
      </c>
      <c r="D113" s="27" t="str">
        <f t="shared" ca="1" si="50"/>
        <v/>
      </c>
      <c r="E113" s="313"/>
      <c r="F113" s="314"/>
      <c r="G113" s="50"/>
      <c r="H113" s="44">
        <f t="shared" ca="1" si="51"/>
        <v>0</v>
      </c>
      <c r="I113" s="29">
        <f ca="1">IFERROR(ROUND(H113*E113*(1+G113),2),"")</f>
        <v>0</v>
      </c>
      <c r="J113" s="39"/>
      <c r="K113" s="39"/>
    </row>
    <row r="114" spans="1:13" x14ac:dyDescent="0.25">
      <c r="A114" s="30"/>
      <c r="B114" s="30"/>
      <c r="C114" s="26" t="str">
        <f t="shared" ca="1" si="49"/>
        <v/>
      </c>
      <c r="D114" s="27" t="str">
        <f t="shared" ca="1" si="50"/>
        <v/>
      </c>
      <c r="E114" s="315"/>
      <c r="F114" s="316"/>
      <c r="G114" s="51"/>
      <c r="H114" s="44">
        <f t="shared" ca="1" si="51"/>
        <v>0</v>
      </c>
      <c r="I114" s="32">
        <f t="shared" ref="I114" ca="1" si="52">IFERROR(ROUND(H114*E114*(1+G114),2),"")</f>
        <v>0</v>
      </c>
      <c r="J114" s="39"/>
      <c r="K114" s="39"/>
    </row>
    <row r="115" spans="1:13" x14ac:dyDescent="0.25">
      <c r="A115" s="318" t="s">
        <v>1961</v>
      </c>
      <c r="B115" s="318"/>
      <c r="C115" s="318"/>
      <c r="D115" s="318"/>
      <c r="E115" s="318"/>
      <c r="F115" s="318"/>
      <c r="G115" s="318"/>
      <c r="H115" s="318"/>
      <c r="I115" s="35">
        <f ca="1">SUM(I117:I119)</f>
        <v>0</v>
      </c>
      <c r="J115" s="39"/>
      <c r="K115" s="39"/>
    </row>
    <row r="116" spans="1:13" x14ac:dyDescent="0.25">
      <c r="A116" s="22" t="s">
        <v>1971</v>
      </c>
      <c r="B116" s="22" t="s">
        <v>1969</v>
      </c>
      <c r="C116" s="22" t="s">
        <v>2</v>
      </c>
      <c r="D116" s="22" t="s">
        <v>424</v>
      </c>
      <c r="E116" s="322" t="s">
        <v>1977</v>
      </c>
      <c r="F116" s="323"/>
      <c r="G116" s="322" t="s">
        <v>237</v>
      </c>
      <c r="H116" s="323" t="s">
        <v>1959</v>
      </c>
      <c r="I116" s="24" t="s">
        <v>1978</v>
      </c>
      <c r="J116" s="39"/>
      <c r="K116" s="39"/>
    </row>
    <row r="117" spans="1:13" x14ac:dyDescent="0.25">
      <c r="A117" s="25"/>
      <c r="B117" s="42"/>
      <c r="C117" s="26" t="str">
        <f t="shared" ref="C117:C119" ca="1" si="53">IFERROR(VLOOKUP($B117,INDIRECT("'"&amp;$A117&amp;"'!a:d"),2,FALSE),"")</f>
        <v/>
      </c>
      <c r="D117" s="27" t="str">
        <f t="shared" ref="D117:D119" ca="1" si="54">IFERROR(VLOOKUP($B117,INDIRECT("'"&amp;$A117&amp;"'!a:d"),3,FALSE),"")</f>
        <v/>
      </c>
      <c r="E117" s="28"/>
      <c r="F117" s="44">
        <f ca="1">IFERROR(VLOOKUP($B117,INDIRECT("'"&amp;$A117&amp;"'!a:H"),4,FALSE),0)</f>
        <v>0</v>
      </c>
      <c r="G117" s="28"/>
      <c r="H117" s="44">
        <f ca="1">IFERROR(VLOOKUP($B117,INDIRECT("'"&amp;$A117&amp;"'!a:H"),5,FALSE),0)</f>
        <v>0</v>
      </c>
      <c r="I117" s="29">
        <f t="shared" ref="I117:I119" ca="1" si="55">IFERROR(ROUND(E117*F117+G117*H117,2),"")</f>
        <v>0</v>
      </c>
      <c r="J117" s="39">
        <f>8*3</f>
        <v>24</v>
      </c>
      <c r="K117" s="39">
        <f>J117/76.35</f>
        <v>0.31434184675834975</v>
      </c>
      <c r="L117" s="39">
        <f>K117*0.2</f>
        <v>6.286836935166995E-2</v>
      </c>
      <c r="M117" s="39">
        <f>K117*0.8</f>
        <v>0.2514734774066798</v>
      </c>
    </row>
    <row r="118" spans="1:13" x14ac:dyDescent="0.25">
      <c r="A118" s="25"/>
      <c r="B118" s="42"/>
      <c r="C118" s="26" t="str">
        <f t="shared" ca="1" si="53"/>
        <v/>
      </c>
      <c r="D118" s="27" t="str">
        <f t="shared" ca="1" si="54"/>
        <v/>
      </c>
      <c r="E118" s="28"/>
      <c r="F118" s="44">
        <f ca="1">IFERROR(VLOOKUP($B118,INDIRECT("'"&amp;$A118&amp;"'!a:H"),4,FALSE),0)</f>
        <v>0</v>
      </c>
      <c r="G118" s="28"/>
      <c r="H118" s="44">
        <f ca="1">IFERROR(VLOOKUP($B118,INDIRECT("'"&amp;$A118&amp;"'!a:H"),5,FALSE),0)</f>
        <v>0</v>
      </c>
      <c r="I118" s="29">
        <f t="shared" ca="1" si="55"/>
        <v>0</v>
      </c>
      <c r="J118" s="39"/>
      <c r="K118" s="39"/>
    </row>
    <row r="119" spans="1:13" x14ac:dyDescent="0.25">
      <c r="A119" s="30"/>
      <c r="B119" s="30"/>
      <c r="C119" s="26" t="str">
        <f t="shared" ca="1" si="53"/>
        <v/>
      </c>
      <c r="D119" s="27" t="str">
        <f t="shared" ca="1" si="54"/>
        <v/>
      </c>
      <c r="E119" s="31"/>
      <c r="F119" s="44">
        <f ca="1">IFERROR(VLOOKUP($B119,INDIRECT("'"&amp;$A119&amp;"'!a:H"),4,FALSE),0)</f>
        <v>0</v>
      </c>
      <c r="G119" s="28"/>
      <c r="H119" s="44">
        <f ca="1">IFERROR(VLOOKUP($B119,INDIRECT("'"&amp;$A119&amp;"'!a:H"),5,FALSE),0)</f>
        <v>0</v>
      </c>
      <c r="I119" s="29">
        <f t="shared" ca="1" si="55"/>
        <v>0</v>
      </c>
      <c r="J119" s="39"/>
      <c r="K119" s="39"/>
    </row>
    <row r="120" spans="1:13" x14ac:dyDescent="0.25">
      <c r="A120" s="318" t="s">
        <v>1964</v>
      </c>
      <c r="B120" s="318"/>
      <c r="C120" s="318"/>
      <c r="D120" s="318"/>
      <c r="E120" s="318"/>
      <c r="F120" s="318"/>
      <c r="G120" s="318"/>
      <c r="H120" s="318"/>
      <c r="I120" s="35">
        <f ca="1">SUM(I122:I124)</f>
        <v>0</v>
      </c>
      <c r="J120" s="39"/>
      <c r="K120" s="39"/>
    </row>
    <row r="121" spans="1:13" x14ac:dyDescent="0.25">
      <c r="A121" s="22" t="s">
        <v>1971</v>
      </c>
      <c r="B121" s="22" t="s">
        <v>1969</v>
      </c>
      <c r="C121" s="22" t="s">
        <v>2</v>
      </c>
      <c r="D121" s="22" t="s">
        <v>424</v>
      </c>
      <c r="E121" s="326" t="s">
        <v>1958</v>
      </c>
      <c r="F121" s="327"/>
      <c r="G121" s="328" t="s">
        <v>1959</v>
      </c>
      <c r="H121" s="329" t="s">
        <v>1959</v>
      </c>
      <c r="I121" s="24" t="s">
        <v>1978</v>
      </c>
      <c r="J121" s="39"/>
      <c r="K121" s="39"/>
    </row>
    <row r="122" spans="1:13" x14ac:dyDescent="0.25">
      <c r="A122" s="25"/>
      <c r="B122" s="25"/>
      <c r="C122" s="26" t="str">
        <f t="shared" ref="C122:C124" ca="1" si="56">IFERROR(VLOOKUP($B122,INDIRECT("'"&amp;$A122&amp;"'!a:d"),2,FALSE),"")</f>
        <v/>
      </c>
      <c r="D122" s="27" t="str">
        <f t="shared" ref="D122:D124" ca="1" si="57">IFERROR(VLOOKUP($B122,INDIRECT("'"&amp;$A122&amp;"'!a:d"),3,FALSE),"")</f>
        <v/>
      </c>
      <c r="E122" s="308"/>
      <c r="F122" s="310"/>
      <c r="G122" s="330">
        <f ca="1">IFERROR(VLOOKUP($B122,INDIRECT("'"&amp;$A122&amp;"'!a:d"),4,FALSE),0)</f>
        <v>0</v>
      </c>
      <c r="H122" s="331"/>
      <c r="I122" s="29">
        <f ca="1">IFERROR(ROUND(G122*E122,2),"")</f>
        <v>0</v>
      </c>
      <c r="J122" s="39" t="s">
        <v>18548</v>
      </c>
      <c r="K122" s="39">
        <f>ROUND((150.6048*0.2)/76.35,5)</f>
        <v>0.39451000000000003</v>
      </c>
    </row>
    <row r="123" spans="1:13" x14ac:dyDescent="0.25">
      <c r="A123" s="25"/>
      <c r="B123" s="25"/>
      <c r="C123" s="26" t="str">
        <f t="shared" ca="1" si="56"/>
        <v/>
      </c>
      <c r="D123" s="27" t="str">
        <f t="shared" ca="1" si="57"/>
        <v/>
      </c>
      <c r="E123" s="411"/>
      <c r="F123" s="412"/>
      <c r="G123" s="330">
        <f ca="1">IFERROR(VLOOKUP($B123,INDIRECT("'"&amp;$A123&amp;"'!a:d"),4,FALSE),0)</f>
        <v>0</v>
      </c>
      <c r="H123" s="331"/>
      <c r="I123" s="29">
        <f ca="1">IFERROR(ROUND(G123*E123,2),"")</f>
        <v>0</v>
      </c>
      <c r="J123" s="39"/>
      <c r="K123" s="39"/>
    </row>
    <row r="124" spans="1:13" x14ac:dyDescent="0.25">
      <c r="A124" s="30"/>
      <c r="B124" s="30"/>
      <c r="C124" s="26" t="str">
        <f t="shared" ca="1" si="56"/>
        <v/>
      </c>
      <c r="D124" s="27" t="str">
        <f t="shared" ca="1" si="57"/>
        <v/>
      </c>
      <c r="E124" s="409"/>
      <c r="F124" s="410"/>
      <c r="G124" s="324">
        <f ca="1">IFERROR(VLOOKUP($B124,INDIRECT("'"&amp;$A124&amp;"'!a:d"),4,FALSE),0)</f>
        <v>0</v>
      </c>
      <c r="H124" s="325"/>
      <c r="I124" s="29">
        <f ca="1">IFERROR(ROUND(G124*E124,2),"")</f>
        <v>0</v>
      </c>
      <c r="J124" s="39"/>
      <c r="K124" s="39"/>
    </row>
    <row r="125" spans="1:13" x14ac:dyDescent="0.25">
      <c r="A125" s="318" t="s">
        <v>1962</v>
      </c>
      <c r="B125" s="318"/>
      <c r="C125" s="318"/>
      <c r="D125" s="318"/>
      <c r="E125" s="318"/>
      <c r="F125" s="318"/>
      <c r="G125" s="318"/>
      <c r="H125" s="318"/>
      <c r="I125" s="52">
        <f>SUM(I127:I129)</f>
        <v>0</v>
      </c>
      <c r="J125" s="319" t="s">
        <v>1980</v>
      </c>
      <c r="K125" s="320"/>
      <c r="L125" s="321"/>
    </row>
    <row r="126" spans="1:13" ht="13.5" x14ac:dyDescent="0.25">
      <c r="A126" s="22" t="s">
        <v>1971</v>
      </c>
      <c r="B126" s="22" t="s">
        <v>1969</v>
      </c>
      <c r="C126" s="22" t="s">
        <v>2</v>
      </c>
      <c r="D126" s="22" t="s">
        <v>424</v>
      </c>
      <c r="E126" s="322" t="s">
        <v>361</v>
      </c>
      <c r="F126" s="323"/>
      <c r="G126" s="322" t="s">
        <v>362</v>
      </c>
      <c r="H126" s="323"/>
      <c r="I126" s="24" t="s">
        <v>1978</v>
      </c>
      <c r="J126" s="53" t="s">
        <v>1981</v>
      </c>
      <c r="K126" s="53" t="s">
        <v>1982</v>
      </c>
      <c r="L126" s="53" t="s">
        <v>1979</v>
      </c>
    </row>
    <row r="127" spans="1:13" x14ac:dyDescent="0.25">
      <c r="A127" s="25"/>
      <c r="B127" s="25"/>
      <c r="C127" s="26" t="str">
        <f t="shared" ref="C127:C129" ca="1" si="58">IFERROR(VLOOKUP($B127,INDIRECT("'"&amp;$A127&amp;"'!a:d"),2,FALSE),"")</f>
        <v/>
      </c>
      <c r="D127" s="27" t="str">
        <f t="shared" ref="D127:D129" ca="1" si="59">IFERROR(VLOOKUP($B127,INDIRECT("'"&amp;$A127&amp;"'!a:d"),3,FALSE),"")</f>
        <v/>
      </c>
      <c r="E127" s="313"/>
      <c r="F127" s="314"/>
      <c r="G127" s="313"/>
      <c r="H127" s="314"/>
      <c r="I127" s="29">
        <f>J127*E127+K127*G127+L127</f>
        <v>0</v>
      </c>
      <c r="J127" s="40"/>
      <c r="K127" s="40"/>
      <c r="L127" s="40"/>
    </row>
    <row r="128" spans="1:13" x14ac:dyDescent="0.25">
      <c r="A128" s="25"/>
      <c r="B128" s="25"/>
      <c r="C128" s="26" t="str">
        <f t="shared" ca="1" si="58"/>
        <v/>
      </c>
      <c r="D128" s="27" t="str">
        <f t="shared" ca="1" si="59"/>
        <v/>
      </c>
      <c r="E128" s="313"/>
      <c r="F128" s="314"/>
      <c r="G128" s="313"/>
      <c r="H128" s="314"/>
      <c r="I128" s="29">
        <f>J128*E128+K128*G128+L128</f>
        <v>0</v>
      </c>
      <c r="J128" s="40"/>
      <c r="K128" s="40"/>
      <c r="L128" s="40"/>
    </row>
    <row r="129" spans="1:12" x14ac:dyDescent="0.25">
      <c r="A129" s="30"/>
      <c r="B129" s="30"/>
      <c r="C129" s="26" t="str">
        <f t="shared" ca="1" si="58"/>
        <v/>
      </c>
      <c r="D129" s="27" t="str">
        <f t="shared" ca="1" si="59"/>
        <v/>
      </c>
      <c r="E129" s="315"/>
      <c r="F129" s="316"/>
      <c r="G129" s="315"/>
      <c r="H129" s="316"/>
      <c r="I129" s="29">
        <f>J129*E129+K129*G129+L129</f>
        <v>0</v>
      </c>
      <c r="J129" s="41"/>
      <c r="K129" s="41"/>
      <c r="L129" s="41"/>
    </row>
    <row r="130" spans="1:12" x14ac:dyDescent="0.25">
      <c r="A130" s="317" t="s">
        <v>1975</v>
      </c>
      <c r="B130" s="317"/>
      <c r="C130" s="317"/>
      <c r="D130" s="317"/>
      <c r="E130" s="318" t="s">
        <v>1970</v>
      </c>
      <c r="F130" s="318"/>
      <c r="G130" s="318"/>
      <c r="H130" s="318"/>
      <c r="I130" s="318"/>
      <c r="J130" s="39"/>
      <c r="K130" s="39"/>
    </row>
    <row r="131" spans="1:12" ht="12" customHeight="1" x14ac:dyDescent="0.25">
      <c r="A131" s="312"/>
      <c r="B131" s="312"/>
      <c r="C131" s="312"/>
      <c r="D131" s="312"/>
      <c r="E131" s="311" t="s">
        <v>1972</v>
      </c>
      <c r="F131" s="311"/>
      <c r="G131" s="311"/>
      <c r="H131" s="311"/>
      <c r="I131" s="34">
        <f ca="1">ROUND(SUM(I104,I110,I115,I120,I125),2)</f>
        <v>0</v>
      </c>
      <c r="J131" s="39"/>
      <c r="K131" s="39"/>
    </row>
    <row r="132" spans="1:12" x14ac:dyDescent="0.25">
      <c r="A132" s="312"/>
      <c r="B132" s="312"/>
      <c r="C132" s="312"/>
      <c r="D132" s="312"/>
      <c r="E132" s="407" t="s">
        <v>1973</v>
      </c>
      <c r="F132" s="407"/>
      <c r="G132" s="407"/>
      <c r="H132" s="37">
        <v>0.23749999999999999</v>
      </c>
      <c r="I132" s="29">
        <f ca="1">ROUND(I131*H132,2)</f>
        <v>0</v>
      </c>
      <c r="J132" s="39"/>
      <c r="K132" s="39"/>
    </row>
    <row r="133" spans="1:12" ht="12" customHeight="1" x14ac:dyDescent="0.25">
      <c r="A133" s="312"/>
      <c r="B133" s="312"/>
      <c r="C133" s="312"/>
      <c r="D133" s="312"/>
      <c r="E133" s="408" t="s">
        <v>1974</v>
      </c>
      <c r="F133" s="408"/>
      <c r="G133" s="408"/>
      <c r="H133" s="408"/>
      <c r="I133" s="32">
        <f ca="1">I131+I132</f>
        <v>0</v>
      </c>
      <c r="J133" s="39"/>
      <c r="K133" s="39"/>
    </row>
    <row r="135" spans="1:12" ht="60.75" customHeight="1" x14ac:dyDescent="0.25">
      <c r="A135" s="19" t="s">
        <v>18515</v>
      </c>
      <c r="B135" s="333"/>
      <c r="C135" s="333"/>
      <c r="D135" s="333"/>
      <c r="E135" s="333"/>
      <c r="F135" s="333"/>
      <c r="G135" s="333"/>
      <c r="H135" s="20"/>
      <c r="I135" s="21">
        <f ca="1">I164</f>
        <v>0</v>
      </c>
      <c r="J135" s="39"/>
      <c r="K135" s="39"/>
    </row>
    <row r="136" spans="1:12" x14ac:dyDescent="0.25">
      <c r="A136" s="318" t="s">
        <v>1957</v>
      </c>
      <c r="B136" s="318"/>
      <c r="C136" s="318"/>
      <c r="D136" s="318"/>
      <c r="E136" s="318"/>
      <c r="F136" s="318"/>
      <c r="G136" s="318"/>
      <c r="H136" s="318"/>
      <c r="I136" s="35">
        <f ca="1">SUM(I138:I140)</f>
        <v>0</v>
      </c>
      <c r="J136" s="39"/>
      <c r="K136" s="39"/>
    </row>
    <row r="137" spans="1:12" x14ac:dyDescent="0.25">
      <c r="A137" s="22" t="s">
        <v>1971</v>
      </c>
      <c r="B137" s="22" t="s">
        <v>1969</v>
      </c>
      <c r="C137" s="22" t="s">
        <v>2</v>
      </c>
      <c r="D137" s="22" t="s">
        <v>424</v>
      </c>
      <c r="E137" s="326" t="s">
        <v>1958</v>
      </c>
      <c r="F137" s="334"/>
      <c r="G137" s="327"/>
      <c r="H137" s="23" t="s">
        <v>1959</v>
      </c>
      <c r="I137" s="24" t="s">
        <v>1978</v>
      </c>
      <c r="J137" s="39"/>
      <c r="K137" s="39"/>
    </row>
    <row r="138" spans="1:12" x14ac:dyDescent="0.25">
      <c r="A138" s="25"/>
      <c r="B138" s="42"/>
      <c r="C138" s="26" t="str">
        <f t="shared" ref="C138:C140" ca="1" si="60">IFERROR(VLOOKUP($B138,INDIRECT("'"&amp;$A138&amp;"'!a:d"),2,FALSE),"")</f>
        <v/>
      </c>
      <c r="D138" s="27" t="str">
        <f t="shared" ref="D138:D140" ca="1" si="61">IFERROR(VLOOKUP($B138,INDIRECT("'"&amp;$A138&amp;"'!a:d"),3,FALSE),"")</f>
        <v/>
      </c>
      <c r="E138" s="313"/>
      <c r="F138" s="335"/>
      <c r="G138" s="314"/>
      <c r="H138" s="44">
        <f t="shared" ref="H138:H140" ca="1" si="62">IFERROR(VLOOKUP($B138,INDIRECT("'"&amp;$A138&amp;"'!a:d"),4,FALSE),0)</f>
        <v>0</v>
      </c>
      <c r="I138" s="29">
        <f ca="1">IFERROR(ROUND(H138*E138*(1+G138),2),"")</f>
        <v>0</v>
      </c>
      <c r="J138" s="39"/>
      <c r="K138" s="39"/>
    </row>
    <row r="139" spans="1:12" x14ac:dyDescent="0.25">
      <c r="A139" s="25"/>
      <c r="B139" s="42"/>
      <c r="C139" s="26" t="str">
        <f t="shared" ca="1" si="60"/>
        <v/>
      </c>
      <c r="D139" s="27" t="str">
        <f t="shared" ca="1" si="61"/>
        <v/>
      </c>
      <c r="E139" s="313"/>
      <c r="F139" s="335"/>
      <c r="G139" s="314"/>
      <c r="H139" s="44">
        <f t="shared" ca="1" si="62"/>
        <v>0</v>
      </c>
      <c r="I139" s="29">
        <f t="shared" ref="I139:I140" ca="1" si="63">IFERROR(ROUND(H139*E139*(1+G139),2),"")</f>
        <v>0</v>
      </c>
      <c r="J139" s="39"/>
      <c r="K139" s="39"/>
    </row>
    <row r="140" spans="1:12" x14ac:dyDescent="0.25">
      <c r="A140" s="30"/>
      <c r="B140" s="30"/>
      <c r="C140" s="26" t="str">
        <f t="shared" ca="1" si="60"/>
        <v/>
      </c>
      <c r="D140" s="27" t="str">
        <f t="shared" ca="1" si="61"/>
        <v/>
      </c>
      <c r="E140" s="315"/>
      <c r="F140" s="413"/>
      <c r="G140" s="316"/>
      <c r="H140" s="44">
        <f t="shared" ca="1" si="62"/>
        <v>0</v>
      </c>
      <c r="I140" s="32">
        <f t="shared" ca="1" si="63"/>
        <v>0</v>
      </c>
      <c r="J140" s="39"/>
      <c r="K140" s="39"/>
    </row>
    <row r="141" spans="1:12" x14ac:dyDescent="0.25">
      <c r="A141" s="318" t="s">
        <v>1976</v>
      </c>
      <c r="B141" s="318"/>
      <c r="C141" s="318"/>
      <c r="D141" s="318"/>
      <c r="E141" s="318"/>
      <c r="F141" s="318"/>
      <c r="G141" s="318"/>
      <c r="H141" s="318"/>
      <c r="I141" s="35">
        <f ca="1">SUM(I143:I145)</f>
        <v>0</v>
      </c>
      <c r="J141" s="39"/>
      <c r="K141" s="39"/>
    </row>
    <row r="142" spans="1:12" x14ac:dyDescent="0.25">
      <c r="A142" s="22" t="s">
        <v>1971</v>
      </c>
      <c r="B142" s="22" t="s">
        <v>1969</v>
      </c>
      <c r="C142" s="22" t="s">
        <v>2</v>
      </c>
      <c r="D142" s="22" t="s">
        <v>424</v>
      </c>
      <c r="E142" s="326" t="s">
        <v>1958</v>
      </c>
      <c r="F142" s="327"/>
      <c r="G142" s="33" t="s">
        <v>1968</v>
      </c>
      <c r="H142" s="23" t="s">
        <v>1959</v>
      </c>
      <c r="I142" s="24" t="s">
        <v>1978</v>
      </c>
      <c r="J142" s="39"/>
      <c r="K142" s="39"/>
    </row>
    <row r="143" spans="1:12" x14ac:dyDescent="0.25">
      <c r="A143" s="25"/>
      <c r="B143" s="25"/>
      <c r="C143" s="26" t="str">
        <f t="shared" ref="C143:C145" ca="1" si="64">IFERROR(VLOOKUP($B143,INDIRECT("'"&amp;$A143&amp;"'!a:d"),2,FALSE),"")</f>
        <v/>
      </c>
      <c r="D143" s="27" t="str">
        <f t="shared" ref="D143:D145" ca="1" si="65">IFERROR(VLOOKUP($B143,INDIRECT("'"&amp;$A143&amp;"'!a:d"),3,FALSE),"")</f>
        <v/>
      </c>
      <c r="E143" s="313"/>
      <c r="F143" s="314"/>
      <c r="G143" s="50"/>
      <c r="H143" s="44">
        <f t="shared" ref="H143:H145" ca="1" si="66">IFERROR(VLOOKUP($B143,INDIRECT("'"&amp;$A143&amp;"'!a:d"),4,FALSE),0)</f>
        <v>0</v>
      </c>
      <c r="I143" s="29">
        <f ca="1">IFERROR(ROUND(H143*E143*(1+G143),2),"")</f>
        <v>0</v>
      </c>
      <c r="J143" s="39"/>
      <c r="K143" s="39"/>
    </row>
    <row r="144" spans="1:12" x14ac:dyDescent="0.25">
      <c r="A144" s="25"/>
      <c r="B144" s="25"/>
      <c r="C144" s="26" t="str">
        <f t="shared" ca="1" si="64"/>
        <v/>
      </c>
      <c r="D144" s="27" t="str">
        <f t="shared" ca="1" si="65"/>
        <v/>
      </c>
      <c r="E144" s="313"/>
      <c r="F144" s="314"/>
      <c r="G144" s="50"/>
      <c r="H144" s="44">
        <f t="shared" ca="1" si="66"/>
        <v>0</v>
      </c>
      <c r="I144" s="29">
        <f ca="1">IFERROR(ROUND(H144*E144*(1+G144),2),"")</f>
        <v>0</v>
      </c>
      <c r="J144" s="39"/>
      <c r="K144" s="39"/>
    </row>
    <row r="145" spans="1:12" x14ac:dyDescent="0.25">
      <c r="A145" s="30"/>
      <c r="B145" s="30"/>
      <c r="C145" s="26" t="str">
        <f t="shared" ca="1" si="64"/>
        <v/>
      </c>
      <c r="D145" s="27" t="str">
        <f t="shared" ca="1" si="65"/>
        <v/>
      </c>
      <c r="E145" s="315"/>
      <c r="F145" s="316"/>
      <c r="G145" s="51"/>
      <c r="H145" s="44">
        <f t="shared" ca="1" si="66"/>
        <v>0</v>
      </c>
      <c r="I145" s="32">
        <f t="shared" ref="I145" ca="1" si="67">IFERROR(ROUND(H145*E145*(1+G145),2),"")</f>
        <v>0</v>
      </c>
      <c r="J145" s="39"/>
      <c r="K145" s="39"/>
    </row>
    <row r="146" spans="1:12" x14ac:dyDescent="0.25">
      <c r="A146" s="318" t="s">
        <v>1961</v>
      </c>
      <c r="B146" s="318"/>
      <c r="C146" s="318"/>
      <c r="D146" s="318"/>
      <c r="E146" s="318"/>
      <c r="F146" s="318"/>
      <c r="G146" s="318"/>
      <c r="H146" s="318"/>
      <c r="I146" s="35">
        <f ca="1">SUM(I148:I150)</f>
        <v>0</v>
      </c>
      <c r="J146" s="39"/>
      <c r="K146" s="39"/>
    </row>
    <row r="147" spans="1:12" x14ac:dyDescent="0.25">
      <c r="A147" s="22" t="s">
        <v>1971</v>
      </c>
      <c r="B147" s="22" t="s">
        <v>1969</v>
      </c>
      <c r="C147" s="22" t="s">
        <v>2</v>
      </c>
      <c r="D147" s="22" t="s">
        <v>424</v>
      </c>
      <c r="E147" s="322" t="s">
        <v>1977</v>
      </c>
      <c r="F147" s="323"/>
      <c r="G147" s="322" t="s">
        <v>237</v>
      </c>
      <c r="H147" s="323" t="s">
        <v>1959</v>
      </c>
      <c r="I147" s="24" t="s">
        <v>1978</v>
      </c>
      <c r="J147" s="39"/>
      <c r="K147" s="39"/>
    </row>
    <row r="148" spans="1:12" x14ac:dyDescent="0.25">
      <c r="A148" s="25"/>
      <c r="B148" s="42"/>
      <c r="C148" s="26" t="str">
        <f t="shared" ref="C148:C150" ca="1" si="68">IFERROR(VLOOKUP($B148,INDIRECT("'"&amp;$A148&amp;"'!a:d"),2,FALSE),"")</f>
        <v/>
      </c>
      <c r="D148" s="27" t="str">
        <f t="shared" ref="D148:D150" ca="1" si="69">IFERROR(VLOOKUP($B148,INDIRECT("'"&amp;$A148&amp;"'!a:d"),3,FALSE),"")</f>
        <v/>
      </c>
      <c r="E148" s="28"/>
      <c r="F148" s="44">
        <f ca="1">IFERROR(VLOOKUP($B148,INDIRECT("'"&amp;$A148&amp;"'!a:H"),4,FALSE),0)</f>
        <v>0</v>
      </c>
      <c r="G148" s="28"/>
      <c r="H148" s="44">
        <f ca="1">IFERROR(VLOOKUP($B148,INDIRECT("'"&amp;$A148&amp;"'!a:H"),5,FALSE),0)</f>
        <v>0</v>
      </c>
      <c r="I148" s="29">
        <f t="shared" ref="I148:I150" ca="1" si="70">IFERROR(ROUND(E148*F148+G148*H148,2),"")</f>
        <v>0</v>
      </c>
      <c r="J148" s="39"/>
      <c r="K148" s="39"/>
    </row>
    <row r="149" spans="1:12" x14ac:dyDescent="0.25">
      <c r="A149" s="25"/>
      <c r="B149" s="42"/>
      <c r="C149" s="26" t="str">
        <f t="shared" ca="1" si="68"/>
        <v/>
      </c>
      <c r="D149" s="27" t="str">
        <f t="shared" ca="1" si="69"/>
        <v/>
      </c>
      <c r="E149" s="28"/>
      <c r="F149" s="44">
        <f ca="1">IFERROR(VLOOKUP($B149,INDIRECT("'"&amp;$A149&amp;"'!a:H"),4,FALSE),0)</f>
        <v>0</v>
      </c>
      <c r="G149" s="28"/>
      <c r="H149" s="44">
        <f ca="1">IFERROR(VLOOKUP($B149,INDIRECT("'"&amp;$A149&amp;"'!a:H"),5,FALSE),0)</f>
        <v>0</v>
      </c>
      <c r="I149" s="29">
        <f t="shared" ca="1" si="70"/>
        <v>0</v>
      </c>
      <c r="J149" s="39"/>
      <c r="K149" s="39"/>
    </row>
    <row r="150" spans="1:12" x14ac:dyDescent="0.25">
      <c r="A150" s="30"/>
      <c r="B150" s="30"/>
      <c r="C150" s="26" t="str">
        <f t="shared" ca="1" si="68"/>
        <v/>
      </c>
      <c r="D150" s="27" t="str">
        <f t="shared" ca="1" si="69"/>
        <v/>
      </c>
      <c r="E150" s="31"/>
      <c r="F150" s="44">
        <f ca="1">IFERROR(VLOOKUP($B150,INDIRECT("'"&amp;$A150&amp;"'!a:H"),4,FALSE),0)</f>
        <v>0</v>
      </c>
      <c r="G150" s="31"/>
      <c r="H150" s="44">
        <f ca="1">IFERROR(VLOOKUP($B150,INDIRECT("'"&amp;$A150&amp;"'!a:H"),5,FALSE),0)</f>
        <v>0</v>
      </c>
      <c r="I150" s="29">
        <f t="shared" ca="1" si="70"/>
        <v>0</v>
      </c>
      <c r="J150" s="39"/>
      <c r="K150" s="39"/>
    </row>
    <row r="151" spans="1:12" x14ac:dyDescent="0.25">
      <c r="A151" s="318" t="s">
        <v>1964</v>
      </c>
      <c r="B151" s="318"/>
      <c r="C151" s="318"/>
      <c r="D151" s="318"/>
      <c r="E151" s="318"/>
      <c r="F151" s="318"/>
      <c r="G151" s="318"/>
      <c r="H151" s="318"/>
      <c r="I151" s="35">
        <f ca="1">SUM(I153:I155)</f>
        <v>0</v>
      </c>
      <c r="J151" s="39"/>
      <c r="K151" s="39"/>
    </row>
    <row r="152" spans="1:12" x14ac:dyDescent="0.25">
      <c r="A152" s="22" t="s">
        <v>1971</v>
      </c>
      <c r="B152" s="22" t="s">
        <v>1969</v>
      </c>
      <c r="C152" s="22" t="s">
        <v>2</v>
      </c>
      <c r="D152" s="22" t="s">
        <v>424</v>
      </c>
      <c r="E152" s="326" t="s">
        <v>1958</v>
      </c>
      <c r="F152" s="327"/>
      <c r="G152" s="328" t="s">
        <v>1959</v>
      </c>
      <c r="H152" s="329" t="s">
        <v>1959</v>
      </c>
      <c r="I152" s="24" t="s">
        <v>1978</v>
      </c>
      <c r="J152" s="39"/>
      <c r="K152" s="39"/>
    </row>
    <row r="153" spans="1:12" x14ac:dyDescent="0.25">
      <c r="A153" s="25"/>
      <c r="B153" s="25"/>
      <c r="C153" s="26" t="str">
        <f t="shared" ref="C153:C155" ca="1" si="71">IFERROR(VLOOKUP($B153,INDIRECT("'"&amp;$A153&amp;"'!a:d"),2,FALSE),"")</f>
        <v/>
      </c>
      <c r="D153" s="27" t="str">
        <f t="shared" ref="D153:D155" ca="1" si="72">IFERROR(VLOOKUP($B153,INDIRECT("'"&amp;$A153&amp;"'!a:d"),3,FALSE),"")</f>
        <v/>
      </c>
      <c r="E153" s="411"/>
      <c r="F153" s="412"/>
      <c r="G153" s="330">
        <f ca="1">IFERROR(VLOOKUP($B153,INDIRECT("'"&amp;$A153&amp;"'!a:d"),4,FALSE),0)</f>
        <v>0</v>
      </c>
      <c r="H153" s="331"/>
      <c r="I153" s="29">
        <f ca="1">IFERROR(ROUND(G153*E153,2),"")</f>
        <v>0</v>
      </c>
      <c r="J153" s="39"/>
      <c r="K153" s="39"/>
    </row>
    <row r="154" spans="1:12" x14ac:dyDescent="0.25">
      <c r="A154" s="25"/>
      <c r="B154" s="25"/>
      <c r="C154" s="26" t="str">
        <f t="shared" ca="1" si="71"/>
        <v/>
      </c>
      <c r="D154" s="27" t="str">
        <f t="shared" ca="1" si="72"/>
        <v/>
      </c>
      <c r="E154" s="411"/>
      <c r="F154" s="412"/>
      <c r="G154" s="330">
        <f ca="1">IFERROR(VLOOKUP($B154,INDIRECT("'"&amp;$A154&amp;"'!a:d"),4,FALSE),0)</f>
        <v>0</v>
      </c>
      <c r="H154" s="331"/>
      <c r="I154" s="29">
        <f ca="1">IFERROR(ROUND(G154*E154,2),"")</f>
        <v>0</v>
      </c>
      <c r="J154" s="39"/>
      <c r="K154" s="39"/>
    </row>
    <row r="155" spans="1:12" x14ac:dyDescent="0.25">
      <c r="A155" s="30"/>
      <c r="B155" s="30"/>
      <c r="C155" s="26" t="str">
        <f t="shared" ca="1" si="71"/>
        <v/>
      </c>
      <c r="D155" s="27" t="str">
        <f t="shared" ca="1" si="72"/>
        <v/>
      </c>
      <c r="E155" s="409"/>
      <c r="F155" s="410"/>
      <c r="G155" s="324">
        <f ca="1">IFERROR(VLOOKUP($B155,INDIRECT("'"&amp;$A155&amp;"'!a:d"),4,FALSE),0)</f>
        <v>0</v>
      </c>
      <c r="H155" s="325"/>
      <c r="I155" s="29">
        <f ca="1">IFERROR(ROUND(G155*E155,2),"")</f>
        <v>0</v>
      </c>
      <c r="J155" s="39"/>
      <c r="K155" s="39"/>
    </row>
    <row r="156" spans="1:12" x14ac:dyDescent="0.25">
      <c r="A156" s="318" t="s">
        <v>1962</v>
      </c>
      <c r="B156" s="318"/>
      <c r="C156" s="318"/>
      <c r="D156" s="318"/>
      <c r="E156" s="318"/>
      <c r="F156" s="318"/>
      <c r="G156" s="318"/>
      <c r="H156" s="318"/>
      <c r="I156" s="52">
        <f>SUM(I158:I160)</f>
        <v>0</v>
      </c>
      <c r="J156" s="319" t="s">
        <v>1980</v>
      </c>
      <c r="K156" s="320"/>
      <c r="L156" s="321"/>
    </row>
    <row r="157" spans="1:12" ht="13.5" x14ac:dyDescent="0.25">
      <c r="A157" s="22" t="s">
        <v>1971</v>
      </c>
      <c r="B157" s="22" t="s">
        <v>1969</v>
      </c>
      <c r="C157" s="22" t="s">
        <v>2</v>
      </c>
      <c r="D157" s="22" t="s">
        <v>424</v>
      </c>
      <c r="E157" s="322" t="s">
        <v>361</v>
      </c>
      <c r="F157" s="323"/>
      <c r="G157" s="322" t="s">
        <v>362</v>
      </c>
      <c r="H157" s="323"/>
      <c r="I157" s="24" t="s">
        <v>1978</v>
      </c>
      <c r="J157" s="53" t="s">
        <v>1981</v>
      </c>
      <c r="K157" s="53" t="s">
        <v>1982</v>
      </c>
      <c r="L157" s="53" t="s">
        <v>1979</v>
      </c>
    </row>
    <row r="158" spans="1:12" x14ac:dyDescent="0.25">
      <c r="A158" s="25"/>
      <c r="B158" s="25"/>
      <c r="C158" s="26" t="str">
        <f t="shared" ref="C158:C160" ca="1" si="73">IFERROR(VLOOKUP($B158,INDIRECT("'"&amp;$A158&amp;"'!a:d"),2,FALSE),"")</f>
        <v/>
      </c>
      <c r="D158" s="27" t="str">
        <f t="shared" ref="D158:D160" ca="1" si="74">IFERROR(VLOOKUP($B158,INDIRECT("'"&amp;$A158&amp;"'!a:d"),3,FALSE),"")</f>
        <v/>
      </c>
      <c r="E158" s="313"/>
      <c r="F158" s="314"/>
      <c r="G158" s="313"/>
      <c r="H158" s="314"/>
      <c r="I158" s="29">
        <f>J158*E158+K158*G158+L158</f>
        <v>0</v>
      </c>
      <c r="J158" s="40"/>
      <c r="K158" s="40"/>
      <c r="L158" s="40"/>
    </row>
    <row r="159" spans="1:12" x14ac:dyDescent="0.25">
      <c r="A159" s="25"/>
      <c r="B159" s="25"/>
      <c r="C159" s="26" t="str">
        <f t="shared" ca="1" si="73"/>
        <v/>
      </c>
      <c r="D159" s="27" t="str">
        <f t="shared" ca="1" si="74"/>
        <v/>
      </c>
      <c r="E159" s="313"/>
      <c r="F159" s="314"/>
      <c r="G159" s="313"/>
      <c r="H159" s="314"/>
      <c r="I159" s="29">
        <f>J159*E159+K159*G159+L159</f>
        <v>0</v>
      </c>
      <c r="J159" s="40"/>
      <c r="K159" s="40"/>
      <c r="L159" s="40"/>
    </row>
    <row r="160" spans="1:12" x14ac:dyDescent="0.25">
      <c r="A160" s="30"/>
      <c r="B160" s="30"/>
      <c r="C160" s="26" t="str">
        <f t="shared" ca="1" si="73"/>
        <v/>
      </c>
      <c r="D160" s="27" t="str">
        <f t="shared" ca="1" si="74"/>
        <v/>
      </c>
      <c r="E160" s="315"/>
      <c r="F160" s="316"/>
      <c r="G160" s="315"/>
      <c r="H160" s="316"/>
      <c r="I160" s="29">
        <f>J160*E160+K160*G160+L160</f>
        <v>0</v>
      </c>
      <c r="J160" s="41"/>
      <c r="K160" s="41"/>
      <c r="L160" s="41"/>
    </row>
    <row r="161" spans="1:11" x14ac:dyDescent="0.25">
      <c r="A161" s="317" t="s">
        <v>1975</v>
      </c>
      <c r="B161" s="317"/>
      <c r="C161" s="317"/>
      <c r="D161" s="317"/>
      <c r="E161" s="318" t="s">
        <v>1970</v>
      </c>
      <c r="F161" s="318"/>
      <c r="G161" s="318"/>
      <c r="H161" s="318"/>
      <c r="I161" s="318"/>
      <c r="J161" s="39"/>
      <c r="K161" s="39"/>
    </row>
    <row r="162" spans="1:11" ht="12" customHeight="1" x14ac:dyDescent="0.25">
      <c r="A162" s="312"/>
      <c r="B162" s="312"/>
      <c r="C162" s="312"/>
      <c r="D162" s="312"/>
      <c r="E162" s="311" t="s">
        <v>1972</v>
      </c>
      <c r="F162" s="311"/>
      <c r="G162" s="311"/>
      <c r="H162" s="311"/>
      <c r="I162" s="34">
        <f ca="1">ROUND(SUM(I136,I141,I146,I151,I156),2)</f>
        <v>0</v>
      </c>
      <c r="J162" s="39"/>
      <c r="K162" s="39"/>
    </row>
    <row r="163" spans="1:11" x14ac:dyDescent="0.25">
      <c r="A163" s="312"/>
      <c r="B163" s="312"/>
      <c r="C163" s="312"/>
      <c r="D163" s="312"/>
      <c r="E163" s="407" t="s">
        <v>1973</v>
      </c>
      <c r="F163" s="407"/>
      <c r="G163" s="407"/>
      <c r="H163" s="37">
        <v>0.23749999999999999</v>
      </c>
      <c r="I163" s="29">
        <f ca="1">ROUND(I162*H163,2)</f>
        <v>0</v>
      </c>
      <c r="J163" s="39"/>
      <c r="K163" s="39"/>
    </row>
    <row r="164" spans="1:11" ht="12" customHeight="1" x14ac:dyDescent="0.25">
      <c r="A164" s="312"/>
      <c r="B164" s="312"/>
      <c r="C164" s="312"/>
      <c r="D164" s="312"/>
      <c r="E164" s="408" t="s">
        <v>1974</v>
      </c>
      <c r="F164" s="408"/>
      <c r="G164" s="408"/>
      <c r="H164" s="408"/>
      <c r="I164" s="32">
        <f ca="1">I162+I163</f>
        <v>0</v>
      </c>
      <c r="J164" s="39"/>
      <c r="K164" s="39"/>
    </row>
    <row r="166" spans="1:11" ht="60.75" customHeight="1" x14ac:dyDescent="0.25">
      <c r="A166" s="19" t="s">
        <v>18516</v>
      </c>
      <c r="B166" s="333"/>
      <c r="C166" s="333"/>
      <c r="D166" s="333"/>
      <c r="E166" s="333"/>
      <c r="F166" s="333"/>
      <c r="G166" s="333"/>
      <c r="H166" s="20"/>
      <c r="I166" s="21">
        <f ca="1">I195</f>
        <v>0</v>
      </c>
      <c r="J166" s="39"/>
      <c r="K166" s="39"/>
    </row>
    <row r="167" spans="1:11" x14ac:dyDescent="0.25">
      <c r="A167" s="318" t="s">
        <v>1957</v>
      </c>
      <c r="B167" s="318"/>
      <c r="C167" s="318"/>
      <c r="D167" s="318"/>
      <c r="E167" s="318"/>
      <c r="F167" s="318"/>
      <c r="G167" s="318"/>
      <c r="H167" s="318"/>
      <c r="I167" s="35">
        <f ca="1">SUM(I169:I171)</f>
        <v>0</v>
      </c>
      <c r="J167" s="39"/>
      <c r="K167" s="39"/>
    </row>
    <row r="168" spans="1:11" x14ac:dyDescent="0.25">
      <c r="A168" s="22" t="s">
        <v>1971</v>
      </c>
      <c r="B168" s="22" t="s">
        <v>1969</v>
      </c>
      <c r="C168" s="22" t="s">
        <v>2</v>
      </c>
      <c r="D168" s="22" t="s">
        <v>424</v>
      </c>
      <c r="E168" s="326" t="s">
        <v>1958</v>
      </c>
      <c r="F168" s="334"/>
      <c r="G168" s="327"/>
      <c r="H168" s="23" t="s">
        <v>1959</v>
      </c>
      <c r="I168" s="24" t="s">
        <v>1978</v>
      </c>
      <c r="J168" s="39"/>
      <c r="K168" s="39"/>
    </row>
    <row r="169" spans="1:11" x14ac:dyDescent="0.25">
      <c r="A169" s="25"/>
      <c r="B169" s="42"/>
      <c r="C169" s="26" t="str">
        <f t="shared" ref="C169:C171" ca="1" si="75">IFERROR(VLOOKUP($B169,INDIRECT("'"&amp;$A169&amp;"'!a:d"),2,FALSE),"")</f>
        <v/>
      </c>
      <c r="D169" s="27" t="str">
        <f t="shared" ref="D169:D171" ca="1" si="76">IFERROR(VLOOKUP($B169,INDIRECT("'"&amp;$A169&amp;"'!a:d"),3,FALSE),"")</f>
        <v/>
      </c>
      <c r="E169" s="313"/>
      <c r="F169" s="335"/>
      <c r="G169" s="314"/>
      <c r="H169" s="44">
        <f t="shared" ref="H169:H171" ca="1" si="77">IFERROR(VLOOKUP($B169,INDIRECT("'"&amp;$A169&amp;"'!a:d"),4,FALSE),0)</f>
        <v>0</v>
      </c>
      <c r="I169" s="29">
        <f ca="1">IFERROR(ROUND(H169*E169*(1+G169),2),"")</f>
        <v>0</v>
      </c>
      <c r="J169" s="39"/>
      <c r="K169" s="39"/>
    </row>
    <row r="170" spans="1:11" x14ac:dyDescent="0.25">
      <c r="A170" s="25"/>
      <c r="B170" s="42"/>
      <c r="C170" s="26" t="str">
        <f t="shared" ca="1" si="75"/>
        <v/>
      </c>
      <c r="D170" s="27" t="str">
        <f t="shared" ca="1" si="76"/>
        <v/>
      </c>
      <c r="E170" s="313"/>
      <c r="F170" s="335"/>
      <c r="G170" s="314"/>
      <c r="H170" s="44">
        <f t="shared" ca="1" si="77"/>
        <v>0</v>
      </c>
      <c r="I170" s="29">
        <f t="shared" ref="I170:I171" ca="1" si="78">IFERROR(ROUND(H170*E170*(1+G170),2),"")</f>
        <v>0</v>
      </c>
      <c r="J170" s="39"/>
      <c r="K170" s="39"/>
    </row>
    <row r="171" spans="1:11" x14ac:dyDescent="0.25">
      <c r="A171" s="30"/>
      <c r="B171" s="30"/>
      <c r="C171" s="26" t="str">
        <f t="shared" ca="1" si="75"/>
        <v/>
      </c>
      <c r="D171" s="27" t="str">
        <f t="shared" ca="1" si="76"/>
        <v/>
      </c>
      <c r="E171" s="315"/>
      <c r="F171" s="413"/>
      <c r="G171" s="316"/>
      <c r="H171" s="44">
        <f t="shared" ca="1" si="77"/>
        <v>0</v>
      </c>
      <c r="I171" s="32">
        <f t="shared" ca="1" si="78"/>
        <v>0</v>
      </c>
      <c r="J171" s="39"/>
      <c r="K171" s="39"/>
    </row>
    <row r="172" spans="1:11" x14ac:dyDescent="0.25">
      <c r="A172" s="318" t="s">
        <v>1976</v>
      </c>
      <c r="B172" s="318"/>
      <c r="C172" s="318"/>
      <c r="D172" s="318"/>
      <c r="E172" s="318"/>
      <c r="F172" s="318"/>
      <c r="G172" s="318"/>
      <c r="H172" s="318"/>
      <c r="I172" s="35">
        <f ca="1">SUM(I174:I176)</f>
        <v>0</v>
      </c>
      <c r="J172" s="39"/>
      <c r="K172" s="39"/>
    </row>
    <row r="173" spans="1:11" x14ac:dyDescent="0.25">
      <c r="A173" s="22" t="s">
        <v>1971</v>
      </c>
      <c r="B173" s="22" t="s">
        <v>1969</v>
      </c>
      <c r="C173" s="22" t="s">
        <v>2</v>
      </c>
      <c r="D173" s="22" t="s">
        <v>424</v>
      </c>
      <c r="E173" s="326" t="s">
        <v>1958</v>
      </c>
      <c r="F173" s="327"/>
      <c r="G173" s="33" t="s">
        <v>1968</v>
      </c>
      <c r="H173" s="23" t="s">
        <v>1959</v>
      </c>
      <c r="I173" s="24" t="s">
        <v>1978</v>
      </c>
      <c r="J173" s="39"/>
      <c r="K173" s="39"/>
    </row>
    <row r="174" spans="1:11" x14ac:dyDescent="0.25">
      <c r="A174" s="25"/>
      <c r="B174" s="25"/>
      <c r="C174" s="26" t="str">
        <f t="shared" ref="C174:C176" ca="1" si="79">IFERROR(VLOOKUP($B174,INDIRECT("'"&amp;$A174&amp;"'!a:d"),2,FALSE),"")</f>
        <v/>
      </c>
      <c r="D174" s="27" t="str">
        <f t="shared" ref="D174:D176" ca="1" si="80">IFERROR(VLOOKUP($B174,INDIRECT("'"&amp;$A174&amp;"'!a:d"),3,FALSE),"")</f>
        <v/>
      </c>
      <c r="E174" s="313"/>
      <c r="F174" s="314"/>
      <c r="G174" s="50"/>
      <c r="H174" s="44">
        <f t="shared" ref="H174:H176" ca="1" si="81">IFERROR(VLOOKUP($B174,INDIRECT("'"&amp;$A174&amp;"'!a:d"),4,FALSE),0)</f>
        <v>0</v>
      </c>
      <c r="I174" s="29">
        <f ca="1">IFERROR(ROUND(H174*E174*(1+G174),2),"")</f>
        <v>0</v>
      </c>
      <c r="J174" s="39"/>
      <c r="K174" s="39"/>
    </row>
    <row r="175" spans="1:11" x14ac:dyDescent="0.25">
      <c r="A175" s="25"/>
      <c r="B175" s="25"/>
      <c r="C175" s="26" t="str">
        <f t="shared" ca="1" si="79"/>
        <v/>
      </c>
      <c r="D175" s="27" t="str">
        <f t="shared" ca="1" si="80"/>
        <v/>
      </c>
      <c r="E175" s="313"/>
      <c r="F175" s="314"/>
      <c r="G175" s="50"/>
      <c r="H175" s="44">
        <f t="shared" ca="1" si="81"/>
        <v>0</v>
      </c>
      <c r="I175" s="29">
        <f ca="1">IFERROR(ROUND(H175*E175*(1+G175),2),"")</f>
        <v>0</v>
      </c>
      <c r="J175" s="39"/>
      <c r="K175" s="39"/>
    </row>
    <row r="176" spans="1:11" x14ac:dyDescent="0.25">
      <c r="A176" s="30"/>
      <c r="B176" s="30"/>
      <c r="C176" s="26" t="str">
        <f t="shared" ca="1" si="79"/>
        <v/>
      </c>
      <c r="D176" s="27" t="str">
        <f t="shared" ca="1" si="80"/>
        <v/>
      </c>
      <c r="E176" s="315"/>
      <c r="F176" s="316"/>
      <c r="G176" s="51"/>
      <c r="H176" s="44">
        <f t="shared" ca="1" si="81"/>
        <v>0</v>
      </c>
      <c r="I176" s="32">
        <f t="shared" ref="I176" ca="1" si="82">IFERROR(ROUND(H176*E176*(1+G176),2),"")</f>
        <v>0</v>
      </c>
      <c r="J176" s="39"/>
      <c r="K176" s="39"/>
    </row>
    <row r="177" spans="1:12" x14ac:dyDescent="0.25">
      <c r="A177" s="318" t="s">
        <v>1961</v>
      </c>
      <c r="B177" s="318"/>
      <c r="C177" s="318"/>
      <c r="D177" s="318"/>
      <c r="E177" s="318"/>
      <c r="F177" s="318"/>
      <c r="G177" s="318"/>
      <c r="H177" s="318"/>
      <c r="I177" s="35">
        <f ca="1">SUM(I179:I181)</f>
        <v>0</v>
      </c>
      <c r="J177" s="39"/>
      <c r="K177" s="39"/>
    </row>
    <row r="178" spans="1:12" x14ac:dyDescent="0.25">
      <c r="A178" s="22" t="s">
        <v>1971</v>
      </c>
      <c r="B178" s="22" t="s">
        <v>1969</v>
      </c>
      <c r="C178" s="22" t="s">
        <v>2</v>
      </c>
      <c r="D178" s="22" t="s">
        <v>424</v>
      </c>
      <c r="E178" s="322" t="s">
        <v>1977</v>
      </c>
      <c r="F178" s="323"/>
      <c r="G178" s="322" t="s">
        <v>237</v>
      </c>
      <c r="H178" s="323" t="s">
        <v>1959</v>
      </c>
      <c r="I178" s="24" t="s">
        <v>1978</v>
      </c>
      <c r="J178" s="39"/>
      <c r="K178" s="39"/>
    </row>
    <row r="179" spans="1:12" x14ac:dyDescent="0.25">
      <c r="A179" s="25"/>
      <c r="B179" s="42"/>
      <c r="C179" s="26" t="str">
        <f t="shared" ref="C179:C181" ca="1" si="83">IFERROR(VLOOKUP($B179,INDIRECT("'"&amp;$A179&amp;"'!a:d"),2,FALSE),"")</f>
        <v/>
      </c>
      <c r="D179" s="27" t="str">
        <f t="shared" ref="D179:D181" ca="1" si="84">IFERROR(VLOOKUP($B179,INDIRECT("'"&amp;$A179&amp;"'!a:d"),3,FALSE),"")</f>
        <v/>
      </c>
      <c r="E179" s="28"/>
      <c r="F179" s="44">
        <f ca="1">IFERROR(VLOOKUP($B179,INDIRECT("'"&amp;$A179&amp;"'!a:H"),4,FALSE),0)</f>
        <v>0</v>
      </c>
      <c r="G179" s="28"/>
      <c r="H179" s="44">
        <f ca="1">IFERROR(VLOOKUP($B179,INDIRECT("'"&amp;$A179&amp;"'!a:H"),5,FALSE),0)</f>
        <v>0</v>
      </c>
      <c r="I179" s="29">
        <f t="shared" ref="I179:I181" ca="1" si="85">IFERROR(ROUND(E179*F179+G179*H179,2),"")</f>
        <v>0</v>
      </c>
      <c r="J179" s="39"/>
      <c r="K179" s="39"/>
    </row>
    <row r="180" spans="1:12" x14ac:dyDescent="0.25">
      <c r="A180" s="25"/>
      <c r="B180" s="42"/>
      <c r="C180" s="26" t="str">
        <f t="shared" ca="1" si="83"/>
        <v/>
      </c>
      <c r="D180" s="27" t="str">
        <f t="shared" ca="1" si="84"/>
        <v/>
      </c>
      <c r="E180" s="28"/>
      <c r="F180" s="44">
        <f ca="1">IFERROR(VLOOKUP($B180,INDIRECT("'"&amp;$A180&amp;"'!a:H"),4,FALSE),0)</f>
        <v>0</v>
      </c>
      <c r="G180" s="28"/>
      <c r="H180" s="44">
        <f ca="1">IFERROR(VLOOKUP($B180,INDIRECT("'"&amp;$A180&amp;"'!a:H"),5,FALSE),0)</f>
        <v>0</v>
      </c>
      <c r="I180" s="29">
        <f t="shared" ca="1" si="85"/>
        <v>0</v>
      </c>
      <c r="J180" s="39"/>
      <c r="K180" s="39"/>
    </row>
    <row r="181" spans="1:12" x14ac:dyDescent="0.25">
      <c r="A181" s="30"/>
      <c r="B181" s="30"/>
      <c r="C181" s="26" t="str">
        <f t="shared" ca="1" si="83"/>
        <v/>
      </c>
      <c r="D181" s="27" t="str">
        <f t="shared" ca="1" si="84"/>
        <v/>
      </c>
      <c r="E181" s="31"/>
      <c r="F181" s="44">
        <f ca="1">IFERROR(VLOOKUP($B181,INDIRECT("'"&amp;$A181&amp;"'!a:H"),4,FALSE),0)</f>
        <v>0</v>
      </c>
      <c r="G181" s="31"/>
      <c r="H181" s="44">
        <f ca="1">IFERROR(VLOOKUP($B181,INDIRECT("'"&amp;$A181&amp;"'!a:H"),5,FALSE),0)</f>
        <v>0</v>
      </c>
      <c r="I181" s="29">
        <f t="shared" ca="1" si="85"/>
        <v>0</v>
      </c>
      <c r="J181" s="39"/>
      <c r="K181" s="39"/>
    </row>
    <row r="182" spans="1:12" x14ac:dyDescent="0.25">
      <c r="A182" s="318" t="s">
        <v>1964</v>
      </c>
      <c r="B182" s="318"/>
      <c r="C182" s="318"/>
      <c r="D182" s="318"/>
      <c r="E182" s="318"/>
      <c r="F182" s="318"/>
      <c r="G182" s="318"/>
      <c r="H182" s="318"/>
      <c r="I182" s="35">
        <f ca="1">SUM(I184:I186)</f>
        <v>0</v>
      </c>
      <c r="J182" s="39"/>
      <c r="K182" s="39"/>
    </row>
    <row r="183" spans="1:12" x14ac:dyDescent="0.25">
      <c r="A183" s="22" t="s">
        <v>1971</v>
      </c>
      <c r="B183" s="22" t="s">
        <v>1969</v>
      </c>
      <c r="C183" s="22" t="s">
        <v>2</v>
      </c>
      <c r="D183" s="22" t="s">
        <v>424</v>
      </c>
      <c r="E183" s="326" t="s">
        <v>1958</v>
      </c>
      <c r="F183" s="327"/>
      <c r="G183" s="328" t="s">
        <v>1959</v>
      </c>
      <c r="H183" s="329" t="s">
        <v>1959</v>
      </c>
      <c r="I183" s="24" t="s">
        <v>1978</v>
      </c>
      <c r="J183" s="39"/>
      <c r="K183" s="39"/>
    </row>
    <row r="184" spans="1:12" x14ac:dyDescent="0.25">
      <c r="A184" s="25"/>
      <c r="B184" s="25"/>
      <c r="C184" s="26" t="str">
        <f t="shared" ref="C184:C186" ca="1" si="86">IFERROR(VLOOKUP($B184,INDIRECT("'"&amp;$A184&amp;"'!a:d"),2,FALSE),"")</f>
        <v/>
      </c>
      <c r="D184" s="27" t="str">
        <f t="shared" ref="D184:D186" ca="1" si="87">IFERROR(VLOOKUP($B184,INDIRECT("'"&amp;$A184&amp;"'!a:d"),3,FALSE),"")</f>
        <v/>
      </c>
      <c r="E184" s="411"/>
      <c r="F184" s="412"/>
      <c r="G184" s="330">
        <f ca="1">IFERROR(VLOOKUP($B184,INDIRECT("'"&amp;$A184&amp;"'!a:d"),4,FALSE),0)</f>
        <v>0</v>
      </c>
      <c r="H184" s="331"/>
      <c r="I184" s="29">
        <f ca="1">IFERROR(ROUND(G184*E184,2),"")</f>
        <v>0</v>
      </c>
      <c r="J184" s="39"/>
      <c r="K184" s="39"/>
    </row>
    <row r="185" spans="1:12" x14ac:dyDescent="0.25">
      <c r="A185" s="25"/>
      <c r="B185" s="25"/>
      <c r="C185" s="26" t="str">
        <f t="shared" ca="1" si="86"/>
        <v/>
      </c>
      <c r="D185" s="27" t="str">
        <f t="shared" ca="1" si="87"/>
        <v/>
      </c>
      <c r="E185" s="411"/>
      <c r="F185" s="412"/>
      <c r="G185" s="330">
        <f ca="1">IFERROR(VLOOKUP($B185,INDIRECT("'"&amp;$A185&amp;"'!a:d"),4,FALSE),0)</f>
        <v>0</v>
      </c>
      <c r="H185" s="331"/>
      <c r="I185" s="29">
        <f ca="1">IFERROR(ROUND(G185*E185,2),"")</f>
        <v>0</v>
      </c>
      <c r="J185" s="39"/>
      <c r="K185" s="39"/>
    </row>
    <row r="186" spans="1:12" x14ac:dyDescent="0.25">
      <c r="A186" s="30"/>
      <c r="B186" s="30"/>
      <c r="C186" s="26" t="str">
        <f t="shared" ca="1" si="86"/>
        <v/>
      </c>
      <c r="D186" s="27" t="str">
        <f t="shared" ca="1" si="87"/>
        <v/>
      </c>
      <c r="E186" s="409"/>
      <c r="F186" s="410"/>
      <c r="G186" s="324">
        <f ca="1">IFERROR(VLOOKUP($B186,INDIRECT("'"&amp;$A186&amp;"'!a:d"),4,FALSE),0)</f>
        <v>0</v>
      </c>
      <c r="H186" s="325"/>
      <c r="I186" s="29">
        <f ca="1">IFERROR(ROUND(G186*E186,2),"")</f>
        <v>0</v>
      </c>
      <c r="J186" s="39"/>
      <c r="K186" s="39"/>
    </row>
    <row r="187" spans="1:12" x14ac:dyDescent="0.25">
      <c r="A187" s="318" t="s">
        <v>1962</v>
      </c>
      <c r="B187" s="318"/>
      <c r="C187" s="318"/>
      <c r="D187" s="318"/>
      <c r="E187" s="318"/>
      <c r="F187" s="318"/>
      <c r="G187" s="318"/>
      <c r="H187" s="318"/>
      <c r="I187" s="52">
        <f>SUM(I189:I191)</f>
        <v>0</v>
      </c>
      <c r="J187" s="319" t="s">
        <v>1980</v>
      </c>
      <c r="K187" s="320"/>
      <c r="L187" s="321"/>
    </row>
    <row r="188" spans="1:12" ht="13.5" x14ac:dyDescent="0.25">
      <c r="A188" s="22" t="s">
        <v>1971</v>
      </c>
      <c r="B188" s="22" t="s">
        <v>1969</v>
      </c>
      <c r="C188" s="22" t="s">
        <v>2</v>
      </c>
      <c r="D188" s="22" t="s">
        <v>424</v>
      </c>
      <c r="E188" s="322" t="s">
        <v>361</v>
      </c>
      <c r="F188" s="323"/>
      <c r="G188" s="322" t="s">
        <v>362</v>
      </c>
      <c r="H188" s="323"/>
      <c r="I188" s="24" t="s">
        <v>1978</v>
      </c>
      <c r="J188" s="53" t="s">
        <v>1981</v>
      </c>
      <c r="K188" s="53" t="s">
        <v>1982</v>
      </c>
      <c r="L188" s="53" t="s">
        <v>1979</v>
      </c>
    </row>
    <row r="189" spans="1:12" x14ac:dyDescent="0.25">
      <c r="A189" s="25"/>
      <c r="B189" s="25"/>
      <c r="C189" s="26" t="str">
        <f t="shared" ref="C189:C191" ca="1" si="88">IFERROR(VLOOKUP($B189,INDIRECT("'"&amp;$A189&amp;"'!a:d"),2,FALSE),"")</f>
        <v/>
      </c>
      <c r="D189" s="27" t="str">
        <f t="shared" ref="D189:D191" ca="1" si="89">IFERROR(VLOOKUP($B189,INDIRECT("'"&amp;$A189&amp;"'!a:d"),3,FALSE),"")</f>
        <v/>
      </c>
      <c r="E189" s="313"/>
      <c r="F189" s="314"/>
      <c r="G189" s="313"/>
      <c r="H189" s="314"/>
      <c r="I189" s="29">
        <f>J189*E189+K189*G189+L189</f>
        <v>0</v>
      </c>
      <c r="J189" s="40"/>
      <c r="K189" s="40"/>
      <c r="L189" s="40"/>
    </row>
    <row r="190" spans="1:12" x14ac:dyDescent="0.25">
      <c r="A190" s="25"/>
      <c r="B190" s="25"/>
      <c r="C190" s="26" t="str">
        <f t="shared" ca="1" si="88"/>
        <v/>
      </c>
      <c r="D190" s="27" t="str">
        <f t="shared" ca="1" si="89"/>
        <v/>
      </c>
      <c r="E190" s="313"/>
      <c r="F190" s="314"/>
      <c r="G190" s="313"/>
      <c r="H190" s="314"/>
      <c r="I190" s="29">
        <f>J190*E190+K190*G190+L190</f>
        <v>0</v>
      </c>
      <c r="J190" s="40"/>
      <c r="K190" s="40"/>
      <c r="L190" s="40"/>
    </row>
    <row r="191" spans="1:12" x14ac:dyDescent="0.25">
      <c r="A191" s="30"/>
      <c r="B191" s="30"/>
      <c r="C191" s="26" t="str">
        <f t="shared" ca="1" si="88"/>
        <v/>
      </c>
      <c r="D191" s="27" t="str">
        <f t="shared" ca="1" si="89"/>
        <v/>
      </c>
      <c r="E191" s="315"/>
      <c r="F191" s="316"/>
      <c r="G191" s="315"/>
      <c r="H191" s="316"/>
      <c r="I191" s="29">
        <f>J191*E191+K191*G191+L191</f>
        <v>0</v>
      </c>
      <c r="J191" s="41"/>
      <c r="K191" s="41"/>
      <c r="L191" s="41"/>
    </row>
    <row r="192" spans="1:12" x14ac:dyDescent="0.25">
      <c r="A192" s="317" t="s">
        <v>1975</v>
      </c>
      <c r="B192" s="317"/>
      <c r="C192" s="317"/>
      <c r="D192" s="317"/>
      <c r="E192" s="318" t="s">
        <v>1970</v>
      </c>
      <c r="F192" s="318"/>
      <c r="G192" s="318"/>
      <c r="H192" s="318"/>
      <c r="I192" s="318"/>
      <c r="J192" s="39"/>
      <c r="K192" s="39"/>
    </row>
    <row r="193" spans="1:11" ht="12" customHeight="1" x14ac:dyDescent="0.25">
      <c r="A193" s="312"/>
      <c r="B193" s="312"/>
      <c r="C193" s="312"/>
      <c r="D193" s="312"/>
      <c r="E193" s="311" t="s">
        <v>1972</v>
      </c>
      <c r="F193" s="311"/>
      <c r="G193" s="311"/>
      <c r="H193" s="311"/>
      <c r="I193" s="34">
        <f ca="1">ROUND(SUM(I167,I172,I177,I182,I187),2)</f>
        <v>0</v>
      </c>
      <c r="J193" s="39"/>
      <c r="K193" s="39"/>
    </row>
    <row r="194" spans="1:11" x14ac:dyDescent="0.25">
      <c r="A194" s="312"/>
      <c r="B194" s="312"/>
      <c r="C194" s="312"/>
      <c r="D194" s="312"/>
      <c r="E194" s="407" t="s">
        <v>1973</v>
      </c>
      <c r="F194" s="407"/>
      <c r="G194" s="407"/>
      <c r="H194" s="37">
        <v>0.23749999999999999</v>
      </c>
      <c r="I194" s="29">
        <f ca="1">ROUND(I193*H194,2)</f>
        <v>0</v>
      </c>
      <c r="J194" s="39"/>
      <c r="K194" s="39"/>
    </row>
    <row r="195" spans="1:11" ht="12" customHeight="1" x14ac:dyDescent="0.25">
      <c r="A195" s="312"/>
      <c r="B195" s="312"/>
      <c r="C195" s="312"/>
      <c r="D195" s="312"/>
      <c r="E195" s="408" t="s">
        <v>1974</v>
      </c>
      <c r="F195" s="408"/>
      <c r="G195" s="408"/>
      <c r="H195" s="408"/>
      <c r="I195" s="32">
        <f ca="1">I193+I194</f>
        <v>0</v>
      </c>
      <c r="J195" s="39"/>
      <c r="K195" s="39"/>
    </row>
    <row r="197" spans="1:11" ht="60.75" customHeight="1" x14ac:dyDescent="0.25">
      <c r="A197" s="19" t="s">
        <v>18517</v>
      </c>
      <c r="B197" s="333"/>
      <c r="C197" s="333"/>
      <c r="D197" s="333"/>
      <c r="E197" s="333"/>
      <c r="F197" s="333"/>
      <c r="G197" s="333"/>
      <c r="H197" s="20"/>
      <c r="I197" s="21">
        <f ca="1">I226</f>
        <v>0</v>
      </c>
      <c r="J197" s="39"/>
      <c r="K197" s="39"/>
    </row>
    <row r="198" spans="1:11" x14ac:dyDescent="0.25">
      <c r="A198" s="318" t="s">
        <v>1957</v>
      </c>
      <c r="B198" s="318"/>
      <c r="C198" s="318"/>
      <c r="D198" s="318"/>
      <c r="E198" s="318"/>
      <c r="F198" s="318"/>
      <c r="G198" s="318"/>
      <c r="H198" s="318"/>
      <c r="I198" s="35">
        <f ca="1">SUM(I200:I202)</f>
        <v>0</v>
      </c>
      <c r="J198" s="39"/>
      <c r="K198" s="39"/>
    </row>
    <row r="199" spans="1:11" x14ac:dyDescent="0.25">
      <c r="A199" s="22" t="s">
        <v>1971</v>
      </c>
      <c r="B199" s="22" t="s">
        <v>1969</v>
      </c>
      <c r="C199" s="22" t="s">
        <v>2</v>
      </c>
      <c r="D199" s="22" t="s">
        <v>424</v>
      </c>
      <c r="E199" s="326" t="s">
        <v>1958</v>
      </c>
      <c r="F199" s="334"/>
      <c r="G199" s="327"/>
      <c r="H199" s="23" t="s">
        <v>1959</v>
      </c>
      <c r="I199" s="24" t="s">
        <v>1978</v>
      </c>
      <c r="J199" s="39"/>
      <c r="K199" s="39"/>
    </row>
    <row r="200" spans="1:11" x14ac:dyDescent="0.25">
      <c r="A200" s="25"/>
      <c r="B200" s="42"/>
      <c r="C200" s="26" t="str">
        <f t="shared" ref="C200:C202" ca="1" si="90">IFERROR(VLOOKUP($B200,INDIRECT("'"&amp;$A200&amp;"'!a:d"),2,FALSE),"")</f>
        <v/>
      </c>
      <c r="D200" s="27" t="str">
        <f t="shared" ref="D200:D202" ca="1" si="91">IFERROR(VLOOKUP($B200,INDIRECT("'"&amp;$A200&amp;"'!a:d"),3,FALSE),"")</f>
        <v/>
      </c>
      <c r="E200" s="313"/>
      <c r="F200" s="335"/>
      <c r="G200" s="314"/>
      <c r="H200" s="44">
        <f t="shared" ref="H200:H202" ca="1" si="92">IFERROR(VLOOKUP($B200,INDIRECT("'"&amp;$A200&amp;"'!a:d"),4,FALSE),0)</f>
        <v>0</v>
      </c>
      <c r="I200" s="29">
        <f ca="1">IFERROR(ROUND(H200*E200*(1+G200),2),"")</f>
        <v>0</v>
      </c>
      <c r="J200" s="39"/>
      <c r="K200" s="39"/>
    </row>
    <row r="201" spans="1:11" x14ac:dyDescent="0.25">
      <c r="A201" s="25"/>
      <c r="B201" s="42"/>
      <c r="C201" s="26" t="str">
        <f t="shared" ca="1" si="90"/>
        <v/>
      </c>
      <c r="D201" s="27" t="str">
        <f t="shared" ca="1" si="91"/>
        <v/>
      </c>
      <c r="E201" s="313"/>
      <c r="F201" s="335"/>
      <c r="G201" s="314"/>
      <c r="H201" s="44">
        <f t="shared" ca="1" si="92"/>
        <v>0</v>
      </c>
      <c r="I201" s="29">
        <f t="shared" ref="I201:I202" ca="1" si="93">IFERROR(ROUND(H201*E201*(1+G201),2),"")</f>
        <v>0</v>
      </c>
      <c r="J201" s="39"/>
      <c r="K201" s="39"/>
    </row>
    <row r="202" spans="1:11" x14ac:dyDescent="0.25">
      <c r="A202" s="30"/>
      <c r="B202" s="30"/>
      <c r="C202" s="26" t="str">
        <f t="shared" ca="1" si="90"/>
        <v/>
      </c>
      <c r="D202" s="27" t="str">
        <f t="shared" ca="1" si="91"/>
        <v/>
      </c>
      <c r="E202" s="315"/>
      <c r="F202" s="413"/>
      <c r="G202" s="316"/>
      <c r="H202" s="44">
        <f t="shared" ca="1" si="92"/>
        <v>0</v>
      </c>
      <c r="I202" s="32">
        <f t="shared" ca="1" si="93"/>
        <v>0</v>
      </c>
      <c r="J202" s="39"/>
      <c r="K202" s="39"/>
    </row>
    <row r="203" spans="1:11" x14ac:dyDescent="0.25">
      <c r="A203" s="318" t="s">
        <v>1976</v>
      </c>
      <c r="B203" s="318"/>
      <c r="C203" s="318"/>
      <c r="D203" s="318"/>
      <c r="E203" s="318"/>
      <c r="F203" s="318"/>
      <c r="G203" s="318"/>
      <c r="H203" s="318"/>
      <c r="I203" s="35">
        <f ca="1">SUM(I205:I207)</f>
        <v>0</v>
      </c>
      <c r="J203" s="39"/>
      <c r="K203" s="39"/>
    </row>
    <row r="204" spans="1:11" x14ac:dyDescent="0.25">
      <c r="A204" s="22" t="s">
        <v>1971</v>
      </c>
      <c r="B204" s="22" t="s">
        <v>1969</v>
      </c>
      <c r="C204" s="22" t="s">
        <v>2</v>
      </c>
      <c r="D204" s="22" t="s">
        <v>424</v>
      </c>
      <c r="E204" s="326" t="s">
        <v>1958</v>
      </c>
      <c r="F204" s="327"/>
      <c r="G204" s="33" t="s">
        <v>1968</v>
      </c>
      <c r="H204" s="23" t="s">
        <v>1959</v>
      </c>
      <c r="I204" s="24" t="s">
        <v>1978</v>
      </c>
      <c r="J204" s="39"/>
      <c r="K204" s="39"/>
    </row>
    <row r="205" spans="1:11" x14ac:dyDescent="0.25">
      <c r="A205" s="25"/>
      <c r="B205" s="25"/>
      <c r="C205" s="26" t="str">
        <f t="shared" ref="C205:C207" ca="1" si="94">IFERROR(VLOOKUP($B205,INDIRECT("'"&amp;$A205&amp;"'!a:d"),2,FALSE),"")</f>
        <v/>
      </c>
      <c r="D205" s="27" t="str">
        <f t="shared" ref="D205:D207" ca="1" si="95">IFERROR(VLOOKUP($B205,INDIRECT("'"&amp;$A205&amp;"'!a:d"),3,FALSE),"")</f>
        <v/>
      </c>
      <c r="E205" s="313"/>
      <c r="F205" s="314"/>
      <c r="G205" s="50"/>
      <c r="H205" s="44">
        <f t="shared" ref="H205:H207" ca="1" si="96">IFERROR(VLOOKUP($B205,INDIRECT("'"&amp;$A205&amp;"'!a:d"),4,FALSE),0)</f>
        <v>0</v>
      </c>
      <c r="I205" s="29">
        <f ca="1">IFERROR(ROUND(H205*E205*(1+G205),2),"")</f>
        <v>0</v>
      </c>
      <c r="J205" s="39"/>
      <c r="K205" s="39"/>
    </row>
    <row r="206" spans="1:11" x14ac:dyDescent="0.25">
      <c r="A206" s="25"/>
      <c r="B206" s="25"/>
      <c r="C206" s="26" t="str">
        <f t="shared" ca="1" si="94"/>
        <v/>
      </c>
      <c r="D206" s="27" t="str">
        <f t="shared" ca="1" si="95"/>
        <v/>
      </c>
      <c r="E206" s="313"/>
      <c r="F206" s="314"/>
      <c r="G206" s="50"/>
      <c r="H206" s="44">
        <f t="shared" ca="1" si="96"/>
        <v>0</v>
      </c>
      <c r="I206" s="29">
        <f ca="1">IFERROR(ROUND(H206*E206*(1+G206),2),"")</f>
        <v>0</v>
      </c>
      <c r="J206" s="39"/>
      <c r="K206" s="39"/>
    </row>
    <row r="207" spans="1:11" x14ac:dyDescent="0.25">
      <c r="A207" s="30"/>
      <c r="B207" s="30"/>
      <c r="C207" s="26" t="str">
        <f t="shared" ca="1" si="94"/>
        <v/>
      </c>
      <c r="D207" s="27" t="str">
        <f t="shared" ca="1" si="95"/>
        <v/>
      </c>
      <c r="E207" s="315"/>
      <c r="F207" s="316"/>
      <c r="G207" s="51"/>
      <c r="H207" s="44">
        <f t="shared" ca="1" si="96"/>
        <v>0</v>
      </c>
      <c r="I207" s="32">
        <f t="shared" ref="I207" ca="1" si="97">IFERROR(ROUND(H207*E207*(1+G207),2),"")</f>
        <v>0</v>
      </c>
      <c r="J207" s="39"/>
      <c r="K207" s="39"/>
    </row>
    <row r="208" spans="1:11" x14ac:dyDescent="0.25">
      <c r="A208" s="318" t="s">
        <v>1961</v>
      </c>
      <c r="B208" s="318"/>
      <c r="C208" s="318"/>
      <c r="D208" s="318"/>
      <c r="E208" s="318"/>
      <c r="F208" s="318"/>
      <c r="G208" s="318"/>
      <c r="H208" s="318"/>
      <c r="I208" s="35">
        <f ca="1">SUM(I210:I212)</f>
        <v>0</v>
      </c>
      <c r="J208" s="39"/>
      <c r="K208" s="39"/>
    </row>
    <row r="209" spans="1:12" x14ac:dyDescent="0.25">
      <c r="A209" s="22" t="s">
        <v>1971</v>
      </c>
      <c r="B209" s="22" t="s">
        <v>1969</v>
      </c>
      <c r="C209" s="22" t="s">
        <v>2</v>
      </c>
      <c r="D209" s="22" t="s">
        <v>424</v>
      </c>
      <c r="E209" s="322" t="s">
        <v>1977</v>
      </c>
      <c r="F209" s="323"/>
      <c r="G209" s="322" t="s">
        <v>237</v>
      </c>
      <c r="H209" s="323" t="s">
        <v>1959</v>
      </c>
      <c r="I209" s="24" t="s">
        <v>1978</v>
      </c>
      <c r="J209" s="39"/>
      <c r="K209" s="39"/>
    </row>
    <row r="210" spans="1:12" x14ac:dyDescent="0.25">
      <c r="A210" s="25"/>
      <c r="B210" s="42"/>
      <c r="C210" s="26" t="str">
        <f t="shared" ref="C210:C212" ca="1" si="98">IFERROR(VLOOKUP($B210,INDIRECT("'"&amp;$A210&amp;"'!a:d"),2,FALSE),"")</f>
        <v/>
      </c>
      <c r="D210" s="27" t="str">
        <f t="shared" ref="D210:D212" ca="1" si="99">IFERROR(VLOOKUP($B210,INDIRECT("'"&amp;$A210&amp;"'!a:d"),3,FALSE),"")</f>
        <v/>
      </c>
      <c r="E210" s="28"/>
      <c r="F210" s="44">
        <f ca="1">IFERROR(VLOOKUP($B210,INDIRECT("'"&amp;$A210&amp;"'!a:H"),4,FALSE),0)</f>
        <v>0</v>
      </c>
      <c r="G210" s="28"/>
      <c r="H210" s="44">
        <f ca="1">IFERROR(VLOOKUP($B210,INDIRECT("'"&amp;$A210&amp;"'!a:H"),5,FALSE),0)</f>
        <v>0</v>
      </c>
      <c r="I210" s="29">
        <f t="shared" ref="I210:I212" ca="1" si="100">IFERROR(ROUND(E210*F210+G210*H210,2),"")</f>
        <v>0</v>
      </c>
      <c r="J210" s="39"/>
      <c r="K210" s="39"/>
    </row>
    <row r="211" spans="1:12" x14ac:dyDescent="0.25">
      <c r="A211" s="25"/>
      <c r="B211" s="42"/>
      <c r="C211" s="26" t="str">
        <f t="shared" ca="1" si="98"/>
        <v/>
      </c>
      <c r="D211" s="27" t="str">
        <f t="shared" ca="1" si="99"/>
        <v/>
      </c>
      <c r="E211" s="28"/>
      <c r="F211" s="44">
        <f ca="1">IFERROR(VLOOKUP($B211,INDIRECT("'"&amp;$A211&amp;"'!a:H"),4,FALSE),0)</f>
        <v>0</v>
      </c>
      <c r="G211" s="28"/>
      <c r="H211" s="44">
        <f ca="1">IFERROR(VLOOKUP($B211,INDIRECT("'"&amp;$A211&amp;"'!a:H"),5,FALSE),0)</f>
        <v>0</v>
      </c>
      <c r="I211" s="29">
        <f t="shared" ca="1" si="100"/>
        <v>0</v>
      </c>
      <c r="J211" s="39"/>
      <c r="K211" s="39"/>
    </row>
    <row r="212" spans="1:12" x14ac:dyDescent="0.25">
      <c r="A212" s="30"/>
      <c r="B212" s="30"/>
      <c r="C212" s="26" t="str">
        <f t="shared" ca="1" si="98"/>
        <v/>
      </c>
      <c r="D212" s="27" t="str">
        <f t="shared" ca="1" si="99"/>
        <v/>
      </c>
      <c r="E212" s="31"/>
      <c r="F212" s="44">
        <f ca="1">IFERROR(VLOOKUP($B212,INDIRECT("'"&amp;$A212&amp;"'!a:H"),4,FALSE),0)</f>
        <v>0</v>
      </c>
      <c r="G212" s="31"/>
      <c r="H212" s="44">
        <f ca="1">IFERROR(VLOOKUP($B212,INDIRECT("'"&amp;$A212&amp;"'!a:H"),5,FALSE),0)</f>
        <v>0</v>
      </c>
      <c r="I212" s="29">
        <f t="shared" ca="1" si="100"/>
        <v>0</v>
      </c>
      <c r="J212" s="39"/>
      <c r="K212" s="39"/>
    </row>
    <row r="213" spans="1:12" x14ac:dyDescent="0.25">
      <c r="A213" s="318" t="s">
        <v>1964</v>
      </c>
      <c r="B213" s="318"/>
      <c r="C213" s="318"/>
      <c r="D213" s="318"/>
      <c r="E213" s="318"/>
      <c r="F213" s="318"/>
      <c r="G213" s="318"/>
      <c r="H213" s="318"/>
      <c r="I213" s="35">
        <f ca="1">SUM(I215:I217)</f>
        <v>0</v>
      </c>
      <c r="J213" s="39"/>
      <c r="K213" s="39"/>
    </row>
    <row r="214" spans="1:12" x14ac:dyDescent="0.25">
      <c r="A214" s="22" t="s">
        <v>1971</v>
      </c>
      <c r="B214" s="22" t="s">
        <v>1969</v>
      </c>
      <c r="C214" s="22" t="s">
        <v>2</v>
      </c>
      <c r="D214" s="22" t="s">
        <v>424</v>
      </c>
      <c r="E214" s="326" t="s">
        <v>1958</v>
      </c>
      <c r="F214" s="327"/>
      <c r="G214" s="328" t="s">
        <v>1959</v>
      </c>
      <c r="H214" s="329" t="s">
        <v>1959</v>
      </c>
      <c r="I214" s="24" t="s">
        <v>1978</v>
      </c>
      <c r="J214" s="39"/>
      <c r="K214" s="39"/>
    </row>
    <row r="215" spans="1:12" x14ac:dyDescent="0.25">
      <c r="A215" s="25"/>
      <c r="B215" s="42"/>
      <c r="C215" s="26" t="str">
        <f t="shared" ref="C215:C217" ca="1" si="101">IFERROR(VLOOKUP($B215,INDIRECT("'"&amp;$A215&amp;"'!a:d"),2,FALSE),"")</f>
        <v/>
      </c>
      <c r="D215" s="27" t="str">
        <f t="shared" ref="D215:D217" ca="1" si="102">IFERROR(VLOOKUP($B215,INDIRECT("'"&amp;$A215&amp;"'!a:d"),3,FALSE),"")</f>
        <v/>
      </c>
      <c r="E215" s="411"/>
      <c r="F215" s="412"/>
      <c r="G215" s="330">
        <f ca="1">IFERROR(VLOOKUP($B215,INDIRECT("'"&amp;$A215&amp;"'!a:d"),4,FALSE),0)</f>
        <v>0</v>
      </c>
      <c r="H215" s="331"/>
      <c r="I215" s="29">
        <f ca="1">IFERROR(ROUND(G215*E215,2),"")</f>
        <v>0</v>
      </c>
      <c r="J215" s="39"/>
      <c r="K215" s="39"/>
    </row>
    <row r="216" spans="1:12" x14ac:dyDescent="0.25">
      <c r="A216" s="25"/>
      <c r="B216" s="25"/>
      <c r="C216" s="26" t="str">
        <f t="shared" ca="1" si="101"/>
        <v/>
      </c>
      <c r="D216" s="27" t="str">
        <f t="shared" ca="1" si="102"/>
        <v/>
      </c>
      <c r="E216" s="411"/>
      <c r="F216" s="412"/>
      <c r="G216" s="330">
        <f ca="1">IFERROR(VLOOKUP($B216,INDIRECT("'"&amp;$A216&amp;"'!a:d"),4,FALSE),0)</f>
        <v>0</v>
      </c>
      <c r="H216" s="331"/>
      <c r="I216" s="29">
        <f ca="1">IFERROR(ROUND(G216*E216,2),"")</f>
        <v>0</v>
      </c>
      <c r="J216" s="39"/>
      <c r="K216" s="39"/>
    </row>
    <row r="217" spans="1:12" x14ac:dyDescent="0.25">
      <c r="A217" s="30"/>
      <c r="B217" s="30"/>
      <c r="C217" s="26" t="str">
        <f t="shared" ca="1" si="101"/>
        <v/>
      </c>
      <c r="D217" s="27" t="str">
        <f t="shared" ca="1" si="102"/>
        <v/>
      </c>
      <c r="E217" s="409"/>
      <c r="F217" s="410"/>
      <c r="G217" s="324">
        <f ca="1">IFERROR(VLOOKUP($B217,INDIRECT("'"&amp;$A217&amp;"'!a:d"),4,FALSE),0)</f>
        <v>0</v>
      </c>
      <c r="H217" s="325"/>
      <c r="I217" s="29">
        <f ca="1">IFERROR(ROUND(G217*E217,2),"")</f>
        <v>0</v>
      </c>
      <c r="J217" s="39"/>
      <c r="K217" s="39"/>
    </row>
    <row r="218" spans="1:12" x14ac:dyDescent="0.25">
      <c r="A218" s="318" t="s">
        <v>1962</v>
      </c>
      <c r="B218" s="318"/>
      <c r="C218" s="318"/>
      <c r="D218" s="318"/>
      <c r="E218" s="318"/>
      <c r="F218" s="318"/>
      <c r="G218" s="318"/>
      <c r="H218" s="318"/>
      <c r="I218" s="52">
        <f>SUM(I220:I222)</f>
        <v>0</v>
      </c>
      <c r="J218" s="319" t="s">
        <v>1980</v>
      </c>
      <c r="K218" s="320"/>
      <c r="L218" s="321"/>
    </row>
    <row r="219" spans="1:12" ht="13.5" x14ac:dyDescent="0.25">
      <c r="A219" s="22" t="s">
        <v>1971</v>
      </c>
      <c r="B219" s="22" t="s">
        <v>1969</v>
      </c>
      <c r="C219" s="22" t="s">
        <v>2</v>
      </c>
      <c r="D219" s="22" t="s">
        <v>424</v>
      </c>
      <c r="E219" s="322" t="s">
        <v>361</v>
      </c>
      <c r="F219" s="323"/>
      <c r="G219" s="322" t="s">
        <v>362</v>
      </c>
      <c r="H219" s="323"/>
      <c r="I219" s="24" t="s">
        <v>1978</v>
      </c>
      <c r="J219" s="53" t="s">
        <v>1981</v>
      </c>
      <c r="K219" s="53" t="s">
        <v>1982</v>
      </c>
      <c r="L219" s="53" t="s">
        <v>1979</v>
      </c>
    </row>
    <row r="220" spans="1:12" x14ac:dyDescent="0.25">
      <c r="A220" s="25"/>
      <c r="B220" s="25"/>
      <c r="C220" s="26" t="str">
        <f t="shared" ref="C220:C222" ca="1" si="103">IFERROR(VLOOKUP($B220,INDIRECT("'"&amp;$A220&amp;"'!a:d"),2,FALSE),"")</f>
        <v/>
      </c>
      <c r="D220" s="27" t="str">
        <f t="shared" ref="D220:D222" ca="1" si="104">IFERROR(VLOOKUP($B220,INDIRECT("'"&amp;$A220&amp;"'!a:d"),3,FALSE),"")</f>
        <v/>
      </c>
      <c r="E220" s="313"/>
      <c r="F220" s="314"/>
      <c r="G220" s="313"/>
      <c r="H220" s="314"/>
      <c r="I220" s="29">
        <f>J220*E220+K220*G220+L220</f>
        <v>0</v>
      </c>
      <c r="J220" s="40"/>
      <c r="K220" s="40"/>
      <c r="L220" s="40"/>
    </row>
    <row r="221" spans="1:12" x14ac:dyDescent="0.25">
      <c r="A221" s="25"/>
      <c r="B221" s="25"/>
      <c r="C221" s="26" t="str">
        <f t="shared" ca="1" si="103"/>
        <v/>
      </c>
      <c r="D221" s="27" t="str">
        <f t="shared" ca="1" si="104"/>
        <v/>
      </c>
      <c r="E221" s="313"/>
      <c r="F221" s="314"/>
      <c r="G221" s="313"/>
      <c r="H221" s="314"/>
      <c r="I221" s="29">
        <f>J221*E221+K221*G221+L221</f>
        <v>0</v>
      </c>
      <c r="J221" s="40"/>
      <c r="K221" s="40"/>
      <c r="L221" s="40"/>
    </row>
    <row r="222" spans="1:12" x14ac:dyDescent="0.25">
      <c r="A222" s="30"/>
      <c r="B222" s="30"/>
      <c r="C222" s="26" t="str">
        <f t="shared" ca="1" si="103"/>
        <v/>
      </c>
      <c r="D222" s="27" t="str">
        <f t="shared" ca="1" si="104"/>
        <v/>
      </c>
      <c r="E222" s="315"/>
      <c r="F222" s="316"/>
      <c r="G222" s="315"/>
      <c r="H222" s="316"/>
      <c r="I222" s="29">
        <f>J222*E222+K222*G222+L222</f>
        <v>0</v>
      </c>
      <c r="J222" s="41"/>
      <c r="K222" s="41"/>
      <c r="L222" s="41"/>
    </row>
    <row r="223" spans="1:12" x14ac:dyDescent="0.25">
      <c r="A223" s="317" t="s">
        <v>1975</v>
      </c>
      <c r="B223" s="317"/>
      <c r="C223" s="317"/>
      <c r="D223" s="317"/>
      <c r="E223" s="318" t="s">
        <v>1970</v>
      </c>
      <c r="F223" s="318"/>
      <c r="G223" s="318"/>
      <c r="H223" s="318"/>
      <c r="I223" s="318"/>
      <c r="J223" s="39"/>
      <c r="K223" s="39"/>
    </row>
    <row r="224" spans="1:12" ht="12" customHeight="1" x14ac:dyDescent="0.25">
      <c r="A224" s="312"/>
      <c r="B224" s="312"/>
      <c r="C224" s="312"/>
      <c r="D224" s="312"/>
      <c r="E224" s="311" t="s">
        <v>1972</v>
      </c>
      <c r="F224" s="311"/>
      <c r="G224" s="311"/>
      <c r="H224" s="311"/>
      <c r="I224" s="34">
        <f ca="1">ROUND(SUM(I198,I203,I208,I213,I218),2)</f>
        <v>0</v>
      </c>
      <c r="J224" s="39"/>
      <c r="K224" s="39"/>
    </row>
    <row r="225" spans="1:11" x14ac:dyDescent="0.25">
      <c r="A225" s="312"/>
      <c r="B225" s="312"/>
      <c r="C225" s="312"/>
      <c r="D225" s="312"/>
      <c r="E225" s="407" t="s">
        <v>1973</v>
      </c>
      <c r="F225" s="407"/>
      <c r="G225" s="407"/>
      <c r="H225" s="37">
        <v>0.23749999999999999</v>
      </c>
      <c r="I225" s="29">
        <f ca="1">ROUND(I224*H225,2)</f>
        <v>0</v>
      </c>
      <c r="J225" s="39"/>
      <c r="K225" s="39"/>
    </row>
    <row r="226" spans="1:11" ht="12" customHeight="1" x14ac:dyDescent="0.25">
      <c r="A226" s="312"/>
      <c r="B226" s="312"/>
      <c r="C226" s="312"/>
      <c r="D226" s="312"/>
      <c r="E226" s="408" t="s">
        <v>1974</v>
      </c>
      <c r="F226" s="408"/>
      <c r="G226" s="408"/>
      <c r="H226" s="408"/>
      <c r="I226" s="32">
        <f ca="1">I224+I225</f>
        <v>0</v>
      </c>
      <c r="J226" s="39"/>
      <c r="K226" s="39"/>
    </row>
    <row r="228" spans="1:11" ht="60.75" customHeight="1" x14ac:dyDescent="0.25">
      <c r="A228" s="19" t="s">
        <v>18518</v>
      </c>
      <c r="B228" s="333"/>
      <c r="C228" s="333"/>
      <c r="D228" s="333"/>
      <c r="E228" s="333"/>
      <c r="F228" s="333"/>
      <c r="G228" s="333"/>
      <c r="H228" s="20"/>
      <c r="I228" s="21">
        <f ca="1">I257</f>
        <v>0</v>
      </c>
      <c r="J228" s="39"/>
      <c r="K228" s="39"/>
    </row>
    <row r="229" spans="1:11" x14ac:dyDescent="0.25">
      <c r="A229" s="318" t="s">
        <v>1957</v>
      </c>
      <c r="B229" s="318"/>
      <c r="C229" s="318"/>
      <c r="D229" s="318"/>
      <c r="E229" s="318"/>
      <c r="F229" s="318"/>
      <c r="G229" s="318"/>
      <c r="H229" s="318"/>
      <c r="I229" s="35">
        <f ca="1">SUM(I231:I233)</f>
        <v>0</v>
      </c>
      <c r="J229" s="39"/>
      <c r="K229" s="39"/>
    </row>
    <row r="230" spans="1:11" x14ac:dyDescent="0.25">
      <c r="A230" s="22" t="s">
        <v>1971</v>
      </c>
      <c r="B230" s="22" t="s">
        <v>1969</v>
      </c>
      <c r="C230" s="22" t="s">
        <v>2</v>
      </c>
      <c r="D230" s="22" t="s">
        <v>424</v>
      </c>
      <c r="E230" s="326" t="s">
        <v>1958</v>
      </c>
      <c r="F230" s="334"/>
      <c r="G230" s="327"/>
      <c r="H230" s="23" t="s">
        <v>1959</v>
      </c>
      <c r="I230" s="24" t="s">
        <v>1978</v>
      </c>
      <c r="J230" s="39"/>
      <c r="K230" s="39"/>
    </row>
    <row r="231" spans="1:11" x14ac:dyDescent="0.25">
      <c r="A231" s="25"/>
      <c r="B231" s="42"/>
      <c r="C231" s="26" t="str">
        <f t="shared" ref="C231:C233" ca="1" si="105">IFERROR(VLOOKUP($B231,INDIRECT("'"&amp;$A231&amp;"'!a:d"),2,FALSE),"")</f>
        <v/>
      </c>
      <c r="D231" s="27" t="str">
        <f t="shared" ref="D231:D233" ca="1" si="106">IFERROR(VLOOKUP($B231,INDIRECT("'"&amp;$A231&amp;"'!a:d"),3,FALSE),"")</f>
        <v/>
      </c>
      <c r="E231" s="313"/>
      <c r="F231" s="335"/>
      <c r="G231" s="314"/>
      <c r="H231" s="44">
        <f t="shared" ref="H231:H233" ca="1" si="107">IFERROR(VLOOKUP($B231,INDIRECT("'"&amp;$A231&amp;"'!a:d"),4,FALSE),0)</f>
        <v>0</v>
      </c>
      <c r="I231" s="29">
        <f ca="1">IFERROR(ROUND(H231*E231*(1+G231),2),"")</f>
        <v>0</v>
      </c>
      <c r="J231" s="39"/>
      <c r="K231" s="39"/>
    </row>
    <row r="232" spans="1:11" x14ac:dyDescent="0.25">
      <c r="A232" s="25"/>
      <c r="B232" s="42"/>
      <c r="C232" s="26" t="str">
        <f t="shared" ca="1" si="105"/>
        <v/>
      </c>
      <c r="D232" s="27" t="str">
        <f t="shared" ca="1" si="106"/>
        <v/>
      </c>
      <c r="E232" s="313"/>
      <c r="F232" s="335"/>
      <c r="G232" s="314"/>
      <c r="H232" s="44">
        <f t="shared" ca="1" si="107"/>
        <v>0</v>
      </c>
      <c r="I232" s="29">
        <f t="shared" ref="I232:I233" ca="1" si="108">IFERROR(ROUND(H232*E232*(1+G232),2),"")</f>
        <v>0</v>
      </c>
      <c r="J232" s="39"/>
      <c r="K232" s="39"/>
    </row>
    <row r="233" spans="1:11" x14ac:dyDescent="0.25">
      <c r="A233" s="30"/>
      <c r="B233" s="30"/>
      <c r="C233" s="26" t="str">
        <f t="shared" ca="1" si="105"/>
        <v/>
      </c>
      <c r="D233" s="27" t="str">
        <f t="shared" ca="1" si="106"/>
        <v/>
      </c>
      <c r="E233" s="315"/>
      <c r="F233" s="413"/>
      <c r="G233" s="316"/>
      <c r="H233" s="44">
        <f t="shared" ca="1" si="107"/>
        <v>0</v>
      </c>
      <c r="I233" s="32">
        <f t="shared" ca="1" si="108"/>
        <v>0</v>
      </c>
      <c r="J233" s="39"/>
      <c r="K233" s="39"/>
    </row>
    <row r="234" spans="1:11" x14ac:dyDescent="0.25">
      <c r="A234" s="318" t="s">
        <v>1976</v>
      </c>
      <c r="B234" s="318"/>
      <c r="C234" s="318"/>
      <c r="D234" s="318"/>
      <c r="E234" s="318"/>
      <c r="F234" s="318"/>
      <c r="G234" s="318"/>
      <c r="H234" s="318"/>
      <c r="I234" s="35">
        <f ca="1">SUM(I236:I238)</f>
        <v>0</v>
      </c>
      <c r="J234" s="39"/>
      <c r="K234" s="39"/>
    </row>
    <row r="235" spans="1:11" x14ac:dyDescent="0.25">
      <c r="A235" s="22" t="s">
        <v>1971</v>
      </c>
      <c r="B235" s="22" t="s">
        <v>1969</v>
      </c>
      <c r="C235" s="22" t="s">
        <v>2</v>
      </c>
      <c r="D235" s="22" t="s">
        <v>424</v>
      </c>
      <c r="E235" s="326" t="s">
        <v>1958</v>
      </c>
      <c r="F235" s="327"/>
      <c r="G235" s="33" t="s">
        <v>1968</v>
      </c>
      <c r="H235" s="23" t="s">
        <v>1959</v>
      </c>
      <c r="I235" s="24" t="s">
        <v>1978</v>
      </c>
      <c r="J235" s="39"/>
      <c r="K235" s="39"/>
    </row>
    <row r="236" spans="1:11" x14ac:dyDescent="0.25">
      <c r="A236" s="25"/>
      <c r="B236" s="25"/>
      <c r="C236" s="26" t="str">
        <f t="shared" ref="C236:C238" ca="1" si="109">IFERROR(VLOOKUP($B236,INDIRECT("'"&amp;$A236&amp;"'!a:d"),2,FALSE),"")</f>
        <v/>
      </c>
      <c r="D236" s="27" t="str">
        <f t="shared" ref="D236:D238" ca="1" si="110">IFERROR(VLOOKUP($B236,INDIRECT("'"&amp;$A236&amp;"'!a:d"),3,FALSE),"")</f>
        <v/>
      </c>
      <c r="E236" s="313"/>
      <c r="F236" s="314"/>
      <c r="G236" s="50"/>
      <c r="H236" s="44">
        <f t="shared" ref="H236:H238" ca="1" si="111">IFERROR(VLOOKUP($B236,INDIRECT("'"&amp;$A236&amp;"'!a:d"),4,FALSE),0)</f>
        <v>0</v>
      </c>
      <c r="I236" s="29">
        <f ca="1">IFERROR(ROUND(H236*E236*(1+G236),2),"")</f>
        <v>0</v>
      </c>
      <c r="J236" s="39"/>
      <c r="K236" s="39"/>
    </row>
    <row r="237" spans="1:11" x14ac:dyDescent="0.25">
      <c r="A237" s="25"/>
      <c r="B237" s="25"/>
      <c r="C237" s="26" t="str">
        <f t="shared" ca="1" si="109"/>
        <v/>
      </c>
      <c r="D237" s="27" t="str">
        <f t="shared" ca="1" si="110"/>
        <v/>
      </c>
      <c r="E237" s="313"/>
      <c r="F237" s="314"/>
      <c r="G237" s="50"/>
      <c r="H237" s="44">
        <f t="shared" ca="1" si="111"/>
        <v>0</v>
      </c>
      <c r="I237" s="29">
        <f ca="1">IFERROR(ROUND(H237*E237*(1+G237),2),"")</f>
        <v>0</v>
      </c>
      <c r="J237" s="39"/>
      <c r="K237" s="39"/>
    </row>
    <row r="238" spans="1:11" x14ac:dyDescent="0.25">
      <c r="A238" s="30"/>
      <c r="B238" s="30"/>
      <c r="C238" s="26" t="str">
        <f t="shared" ca="1" si="109"/>
        <v/>
      </c>
      <c r="D238" s="27" t="str">
        <f t="shared" ca="1" si="110"/>
        <v/>
      </c>
      <c r="E238" s="315"/>
      <c r="F238" s="316"/>
      <c r="G238" s="51"/>
      <c r="H238" s="44">
        <f t="shared" ca="1" si="111"/>
        <v>0</v>
      </c>
      <c r="I238" s="32">
        <f t="shared" ref="I238" ca="1" si="112">IFERROR(ROUND(H238*E238*(1+G238),2),"")</f>
        <v>0</v>
      </c>
      <c r="J238" s="39"/>
      <c r="K238" s="39"/>
    </row>
    <row r="239" spans="1:11" x14ac:dyDescent="0.25">
      <c r="A239" s="318" t="s">
        <v>1961</v>
      </c>
      <c r="B239" s="318"/>
      <c r="C239" s="318"/>
      <c r="D239" s="318"/>
      <c r="E239" s="318"/>
      <c r="F239" s="318"/>
      <c r="G239" s="318"/>
      <c r="H239" s="318"/>
      <c r="I239" s="35">
        <f ca="1">SUM(I241:I243)</f>
        <v>0</v>
      </c>
      <c r="J239" s="39"/>
      <c r="K239" s="39"/>
    </row>
    <row r="240" spans="1:11" x14ac:dyDescent="0.25">
      <c r="A240" s="22" t="s">
        <v>1971</v>
      </c>
      <c r="B240" s="22" t="s">
        <v>1969</v>
      </c>
      <c r="C240" s="22" t="s">
        <v>2</v>
      </c>
      <c r="D240" s="22" t="s">
        <v>424</v>
      </c>
      <c r="E240" s="322" t="s">
        <v>1977</v>
      </c>
      <c r="F240" s="323"/>
      <c r="G240" s="322" t="s">
        <v>237</v>
      </c>
      <c r="H240" s="323" t="s">
        <v>1959</v>
      </c>
      <c r="I240" s="24" t="s">
        <v>1978</v>
      </c>
      <c r="J240" s="39"/>
      <c r="K240" s="39"/>
    </row>
    <row r="241" spans="1:12" x14ac:dyDescent="0.25">
      <c r="A241" s="25"/>
      <c r="B241" s="42"/>
      <c r="C241" s="26" t="str">
        <f t="shared" ref="C241:C243" ca="1" si="113">IFERROR(VLOOKUP($B241,INDIRECT("'"&amp;$A241&amp;"'!a:d"),2,FALSE),"")</f>
        <v/>
      </c>
      <c r="D241" s="27" t="str">
        <f t="shared" ref="D241:D243" ca="1" si="114">IFERROR(VLOOKUP($B241,INDIRECT("'"&amp;$A241&amp;"'!a:d"),3,FALSE),"")</f>
        <v/>
      </c>
      <c r="E241" s="28"/>
      <c r="F241" s="44">
        <f ca="1">IFERROR(VLOOKUP($B241,INDIRECT("'"&amp;$A241&amp;"'!a:H"),4,FALSE),0)</f>
        <v>0</v>
      </c>
      <c r="G241" s="28"/>
      <c r="H241" s="44">
        <f ca="1">IFERROR(VLOOKUP($B241,INDIRECT("'"&amp;$A241&amp;"'!a:H"),5,FALSE),0)</f>
        <v>0</v>
      </c>
      <c r="I241" s="29">
        <f t="shared" ref="I241:I243" ca="1" si="115">IFERROR(ROUND(E241*F241+G241*H241,2),"")</f>
        <v>0</v>
      </c>
      <c r="J241" s="39"/>
      <c r="K241" s="39"/>
    </row>
    <row r="242" spans="1:12" x14ac:dyDescent="0.25">
      <c r="A242" s="25"/>
      <c r="B242" s="42"/>
      <c r="C242" s="26" t="str">
        <f t="shared" ca="1" si="113"/>
        <v/>
      </c>
      <c r="D242" s="27" t="str">
        <f t="shared" ca="1" si="114"/>
        <v/>
      </c>
      <c r="E242" s="28"/>
      <c r="F242" s="44">
        <f ca="1">IFERROR(VLOOKUP($B242,INDIRECT("'"&amp;$A242&amp;"'!a:H"),4,FALSE),0)</f>
        <v>0</v>
      </c>
      <c r="G242" s="28"/>
      <c r="H242" s="44">
        <f ca="1">IFERROR(VLOOKUP($B242,INDIRECT("'"&amp;$A242&amp;"'!a:H"),5,FALSE),0)</f>
        <v>0</v>
      </c>
      <c r="I242" s="29">
        <f t="shared" ca="1" si="115"/>
        <v>0</v>
      </c>
      <c r="J242" s="39"/>
      <c r="K242" s="39"/>
    </row>
    <row r="243" spans="1:12" x14ac:dyDescent="0.25">
      <c r="A243" s="30"/>
      <c r="B243" s="30"/>
      <c r="C243" s="26" t="str">
        <f t="shared" ca="1" si="113"/>
        <v/>
      </c>
      <c r="D243" s="27" t="str">
        <f t="shared" ca="1" si="114"/>
        <v/>
      </c>
      <c r="E243" s="31"/>
      <c r="F243" s="44">
        <f ca="1">IFERROR(VLOOKUP($B243,INDIRECT("'"&amp;$A243&amp;"'!a:H"),4,FALSE),0)</f>
        <v>0</v>
      </c>
      <c r="G243" s="31"/>
      <c r="H243" s="44">
        <f ca="1">IFERROR(VLOOKUP($B243,INDIRECT("'"&amp;$A243&amp;"'!a:H"),5,FALSE),0)</f>
        <v>0</v>
      </c>
      <c r="I243" s="29">
        <f t="shared" ca="1" si="115"/>
        <v>0</v>
      </c>
      <c r="J243" s="39"/>
      <c r="K243" s="39"/>
    </row>
    <row r="244" spans="1:12" x14ac:dyDescent="0.25">
      <c r="A244" s="318" t="s">
        <v>1964</v>
      </c>
      <c r="B244" s="318"/>
      <c r="C244" s="318"/>
      <c r="D244" s="318"/>
      <c r="E244" s="318"/>
      <c r="F244" s="318"/>
      <c r="G244" s="318"/>
      <c r="H244" s="318"/>
      <c r="I244" s="35">
        <f ca="1">SUM(I246:I248)</f>
        <v>0</v>
      </c>
      <c r="J244" s="39"/>
      <c r="K244" s="39"/>
    </row>
    <row r="245" spans="1:12" x14ac:dyDescent="0.25">
      <c r="A245" s="22" t="s">
        <v>1971</v>
      </c>
      <c r="B245" s="22" t="s">
        <v>1969</v>
      </c>
      <c r="C245" s="22" t="s">
        <v>2</v>
      </c>
      <c r="D245" s="22" t="s">
        <v>424</v>
      </c>
      <c r="E245" s="326" t="s">
        <v>1958</v>
      </c>
      <c r="F245" s="327"/>
      <c r="G245" s="328" t="s">
        <v>1959</v>
      </c>
      <c r="H245" s="329" t="s">
        <v>1959</v>
      </c>
      <c r="I245" s="24" t="s">
        <v>1978</v>
      </c>
      <c r="J245" s="39"/>
      <c r="K245" s="39"/>
    </row>
    <row r="246" spans="1:12" x14ac:dyDescent="0.25">
      <c r="A246" s="25"/>
      <c r="B246" s="80"/>
      <c r="C246" s="26" t="str">
        <f t="shared" ref="C246:C248" ca="1" si="116">IFERROR(VLOOKUP($B246,INDIRECT("'"&amp;$A246&amp;"'!a:d"),2,FALSE),"")</f>
        <v/>
      </c>
      <c r="D246" s="27" t="str">
        <f t="shared" ref="D246:D248" ca="1" si="117">IFERROR(VLOOKUP($B246,INDIRECT("'"&amp;$A246&amp;"'!a:d"),3,FALSE),"")</f>
        <v/>
      </c>
      <c r="E246" s="411"/>
      <c r="F246" s="412"/>
      <c r="G246" s="330">
        <f ca="1">IFERROR(VLOOKUP($B246,INDIRECT("'"&amp;$A246&amp;"'!a:d"),4,FALSE),0)</f>
        <v>0</v>
      </c>
      <c r="H246" s="331"/>
      <c r="I246" s="29">
        <f ca="1">IFERROR(ROUND(G246*E246,2),"")</f>
        <v>0</v>
      </c>
      <c r="J246" s="39"/>
      <c r="K246" s="39"/>
    </row>
    <row r="247" spans="1:12" x14ac:dyDescent="0.25">
      <c r="A247" s="25"/>
      <c r="B247" s="25"/>
      <c r="C247" s="26" t="str">
        <f t="shared" ca="1" si="116"/>
        <v/>
      </c>
      <c r="D247" s="27" t="str">
        <f t="shared" ca="1" si="117"/>
        <v/>
      </c>
      <c r="E247" s="411"/>
      <c r="F247" s="412"/>
      <c r="G247" s="330">
        <f ca="1">IFERROR(VLOOKUP($B247,INDIRECT("'"&amp;$A247&amp;"'!a:d"),4,FALSE),0)</f>
        <v>0</v>
      </c>
      <c r="H247" s="331"/>
      <c r="I247" s="29">
        <f ca="1">IFERROR(ROUND(G247*E247,2),"")</f>
        <v>0</v>
      </c>
      <c r="J247" s="39"/>
      <c r="K247" s="39"/>
    </row>
    <row r="248" spans="1:12" x14ac:dyDescent="0.25">
      <c r="A248" s="30"/>
      <c r="B248" s="30"/>
      <c r="C248" s="26" t="str">
        <f t="shared" ca="1" si="116"/>
        <v/>
      </c>
      <c r="D248" s="27" t="str">
        <f t="shared" ca="1" si="117"/>
        <v/>
      </c>
      <c r="E248" s="409"/>
      <c r="F248" s="410"/>
      <c r="G248" s="324">
        <f ca="1">IFERROR(VLOOKUP($B248,INDIRECT("'"&amp;$A248&amp;"'!a:d"),4,FALSE),0)</f>
        <v>0</v>
      </c>
      <c r="H248" s="325"/>
      <c r="I248" s="29">
        <f ca="1">IFERROR(ROUND(G248*E248,2),"")</f>
        <v>0</v>
      </c>
      <c r="J248" s="39"/>
      <c r="K248" s="39"/>
    </row>
    <row r="249" spans="1:12" x14ac:dyDescent="0.25">
      <c r="A249" s="318" t="s">
        <v>1962</v>
      </c>
      <c r="B249" s="318"/>
      <c r="C249" s="318"/>
      <c r="D249" s="318"/>
      <c r="E249" s="318"/>
      <c r="F249" s="318"/>
      <c r="G249" s="318"/>
      <c r="H249" s="318"/>
      <c r="I249" s="52">
        <f>SUM(I251:I253)</f>
        <v>0</v>
      </c>
      <c r="J249" s="319" t="s">
        <v>1980</v>
      </c>
      <c r="K249" s="320"/>
      <c r="L249" s="321"/>
    </row>
    <row r="250" spans="1:12" ht="13.5" x14ac:dyDescent="0.25">
      <c r="A250" s="22" t="s">
        <v>1971</v>
      </c>
      <c r="B250" s="22" t="s">
        <v>1969</v>
      </c>
      <c r="C250" s="22" t="s">
        <v>2</v>
      </c>
      <c r="D250" s="22" t="s">
        <v>424</v>
      </c>
      <c r="E250" s="322" t="s">
        <v>361</v>
      </c>
      <c r="F250" s="323"/>
      <c r="G250" s="322" t="s">
        <v>362</v>
      </c>
      <c r="H250" s="323"/>
      <c r="I250" s="24" t="s">
        <v>1978</v>
      </c>
      <c r="J250" s="53" t="s">
        <v>1981</v>
      </c>
      <c r="K250" s="53" t="s">
        <v>1982</v>
      </c>
      <c r="L250" s="53" t="s">
        <v>1979</v>
      </c>
    </row>
    <row r="251" spans="1:12" x14ac:dyDescent="0.25">
      <c r="A251" s="25"/>
      <c r="B251" s="25"/>
      <c r="C251" s="26" t="str">
        <f t="shared" ref="C251:C253" ca="1" si="118">IFERROR(VLOOKUP($B251,INDIRECT("'"&amp;$A251&amp;"'!a:d"),2,FALSE),"")</f>
        <v/>
      </c>
      <c r="D251" s="27" t="str">
        <f t="shared" ref="D251:D253" ca="1" si="119">IFERROR(VLOOKUP($B251,INDIRECT("'"&amp;$A251&amp;"'!a:d"),3,FALSE),"")</f>
        <v/>
      </c>
      <c r="E251" s="313"/>
      <c r="F251" s="314"/>
      <c r="G251" s="313"/>
      <c r="H251" s="314"/>
      <c r="I251" s="29">
        <f>J251*E251+K251*G251+L251</f>
        <v>0</v>
      </c>
      <c r="J251" s="40"/>
      <c r="K251" s="40"/>
      <c r="L251" s="40"/>
    </row>
    <row r="252" spans="1:12" x14ac:dyDescent="0.25">
      <c r="A252" s="25"/>
      <c r="B252" s="25"/>
      <c r="C252" s="26" t="str">
        <f t="shared" ca="1" si="118"/>
        <v/>
      </c>
      <c r="D252" s="27" t="str">
        <f t="shared" ca="1" si="119"/>
        <v/>
      </c>
      <c r="E252" s="313"/>
      <c r="F252" s="314"/>
      <c r="G252" s="313"/>
      <c r="H252" s="314"/>
      <c r="I252" s="29">
        <f>J252*E252+K252*G252+L252</f>
        <v>0</v>
      </c>
      <c r="J252" s="40"/>
      <c r="K252" s="40"/>
      <c r="L252" s="40"/>
    </row>
    <row r="253" spans="1:12" x14ac:dyDescent="0.25">
      <c r="A253" s="30"/>
      <c r="B253" s="30"/>
      <c r="C253" s="26" t="str">
        <f t="shared" ca="1" si="118"/>
        <v/>
      </c>
      <c r="D253" s="27" t="str">
        <f t="shared" ca="1" si="119"/>
        <v/>
      </c>
      <c r="E253" s="315"/>
      <c r="F253" s="316"/>
      <c r="G253" s="315"/>
      <c r="H253" s="316"/>
      <c r="I253" s="29">
        <f>J253*E253+K253*G253+L253</f>
        <v>0</v>
      </c>
      <c r="J253" s="41"/>
      <c r="K253" s="41"/>
      <c r="L253" s="41"/>
    </row>
    <row r="254" spans="1:12" x14ac:dyDescent="0.25">
      <c r="A254" s="317" t="s">
        <v>1975</v>
      </c>
      <c r="B254" s="317"/>
      <c r="C254" s="317"/>
      <c r="D254" s="317"/>
      <c r="E254" s="318" t="s">
        <v>1970</v>
      </c>
      <c r="F254" s="318"/>
      <c r="G254" s="318"/>
      <c r="H254" s="318"/>
      <c r="I254" s="318"/>
      <c r="J254" s="39"/>
      <c r="K254" s="39"/>
    </row>
    <row r="255" spans="1:12" ht="12" customHeight="1" x14ac:dyDescent="0.25">
      <c r="A255" s="312"/>
      <c r="B255" s="312"/>
      <c r="C255" s="312"/>
      <c r="D255" s="312"/>
      <c r="E255" s="311" t="s">
        <v>1972</v>
      </c>
      <c r="F255" s="311"/>
      <c r="G255" s="311"/>
      <c r="H255" s="311"/>
      <c r="I255" s="34">
        <f ca="1">ROUND(SUM(I229,I234,I239,I244,I249),2)</f>
        <v>0</v>
      </c>
      <c r="J255" s="39"/>
      <c r="K255" s="39"/>
    </row>
    <row r="256" spans="1:12" x14ac:dyDescent="0.25">
      <c r="A256" s="312"/>
      <c r="B256" s="312"/>
      <c r="C256" s="312"/>
      <c r="D256" s="312"/>
      <c r="E256" s="407" t="s">
        <v>1973</v>
      </c>
      <c r="F256" s="407"/>
      <c r="G256" s="407"/>
      <c r="H256" s="37">
        <v>0.23749999999999999</v>
      </c>
      <c r="I256" s="29">
        <f ca="1">ROUND(I255*H256,2)</f>
        <v>0</v>
      </c>
      <c r="J256" s="39"/>
      <c r="K256" s="39"/>
    </row>
    <row r="257" spans="1:11" ht="12" customHeight="1" x14ac:dyDescent="0.25">
      <c r="A257" s="312"/>
      <c r="B257" s="312"/>
      <c r="C257" s="312"/>
      <c r="D257" s="312"/>
      <c r="E257" s="408" t="s">
        <v>1974</v>
      </c>
      <c r="F257" s="408"/>
      <c r="G257" s="408"/>
      <c r="H257" s="408"/>
      <c r="I257" s="32">
        <f ca="1">I255+I256</f>
        <v>0</v>
      </c>
      <c r="J257" s="39"/>
      <c r="K257" s="39"/>
    </row>
  </sheetData>
  <mergeCells count="322">
    <mergeCell ref="A1:B8"/>
    <mergeCell ref="C1:I1"/>
    <mergeCell ref="C2:I2"/>
    <mergeCell ref="C3:I3"/>
    <mergeCell ref="C4:I5"/>
    <mergeCell ref="C6:I6"/>
    <mergeCell ref="C7:I7"/>
    <mergeCell ref="C8:I8"/>
    <mergeCell ref="B9:G9"/>
    <mergeCell ref="B10:G10"/>
    <mergeCell ref="A11:H11"/>
    <mergeCell ref="E12:G12"/>
    <mergeCell ref="E13:G13"/>
    <mergeCell ref="E14:G14"/>
    <mergeCell ref="A21:H21"/>
    <mergeCell ref="E22:F22"/>
    <mergeCell ref="G22:H22"/>
    <mergeCell ref="A26:H26"/>
    <mergeCell ref="E27:F27"/>
    <mergeCell ref="G27:H27"/>
    <mergeCell ref="E15:G15"/>
    <mergeCell ref="A16:H16"/>
    <mergeCell ref="E17:F17"/>
    <mergeCell ref="E18:F18"/>
    <mergeCell ref="E19:F19"/>
    <mergeCell ref="E20:F20"/>
    <mergeCell ref="A31:H31"/>
    <mergeCell ref="J31:L31"/>
    <mergeCell ref="E32:F32"/>
    <mergeCell ref="G32:H32"/>
    <mergeCell ref="E33:F33"/>
    <mergeCell ref="G33:H33"/>
    <mergeCell ref="E28:F28"/>
    <mergeCell ref="G28:H28"/>
    <mergeCell ref="E29:F29"/>
    <mergeCell ref="G29:H29"/>
    <mergeCell ref="E30:F30"/>
    <mergeCell ref="G30:H30"/>
    <mergeCell ref="A37:D39"/>
    <mergeCell ref="E37:H37"/>
    <mergeCell ref="E38:G38"/>
    <mergeCell ref="E39:H39"/>
    <mergeCell ref="B41:G41"/>
    <mergeCell ref="A42:H42"/>
    <mergeCell ref="E34:F34"/>
    <mergeCell ref="G34:H34"/>
    <mergeCell ref="E35:F35"/>
    <mergeCell ref="G35:H35"/>
    <mergeCell ref="A36:D36"/>
    <mergeCell ref="E36:I36"/>
    <mergeCell ref="E49:F49"/>
    <mergeCell ref="E50:F50"/>
    <mergeCell ref="E51:F51"/>
    <mergeCell ref="A52:H52"/>
    <mergeCell ref="E53:F53"/>
    <mergeCell ref="G53:H53"/>
    <mergeCell ref="E43:G43"/>
    <mergeCell ref="E44:G44"/>
    <mergeCell ref="E45:G45"/>
    <mergeCell ref="E46:G46"/>
    <mergeCell ref="A47:H47"/>
    <mergeCell ref="E48:F48"/>
    <mergeCell ref="E61:F61"/>
    <mergeCell ref="G61:H61"/>
    <mergeCell ref="A62:H62"/>
    <mergeCell ref="J62:L62"/>
    <mergeCell ref="E63:F63"/>
    <mergeCell ref="G63:H63"/>
    <mergeCell ref="A57:H57"/>
    <mergeCell ref="E58:F58"/>
    <mergeCell ref="G58:H58"/>
    <mergeCell ref="E59:F59"/>
    <mergeCell ref="G59:H59"/>
    <mergeCell ref="E60:F60"/>
    <mergeCell ref="G60:H60"/>
    <mergeCell ref="A67:D67"/>
    <mergeCell ref="E67:I67"/>
    <mergeCell ref="A68:D70"/>
    <mergeCell ref="E68:H68"/>
    <mergeCell ref="E69:G69"/>
    <mergeCell ref="E70:H70"/>
    <mergeCell ref="E64:F64"/>
    <mergeCell ref="G64:H64"/>
    <mergeCell ref="E65:F65"/>
    <mergeCell ref="G65:H65"/>
    <mergeCell ref="E66:F66"/>
    <mergeCell ref="G66:H66"/>
    <mergeCell ref="A78:H78"/>
    <mergeCell ref="E79:F79"/>
    <mergeCell ref="E80:F80"/>
    <mergeCell ref="E81:F81"/>
    <mergeCell ref="E82:F82"/>
    <mergeCell ref="A83:H83"/>
    <mergeCell ref="B72:G72"/>
    <mergeCell ref="A73:H73"/>
    <mergeCell ref="E74:G74"/>
    <mergeCell ref="E75:G75"/>
    <mergeCell ref="E76:G76"/>
    <mergeCell ref="E77:G77"/>
    <mergeCell ref="E91:F91"/>
    <mergeCell ref="G91:H91"/>
    <mergeCell ref="E92:F92"/>
    <mergeCell ref="G92:H92"/>
    <mergeCell ref="A93:H93"/>
    <mergeCell ref="J93:L93"/>
    <mergeCell ref="E84:F84"/>
    <mergeCell ref="G84:H84"/>
    <mergeCell ref="A88:H88"/>
    <mergeCell ref="E89:F89"/>
    <mergeCell ref="G89:H89"/>
    <mergeCell ref="E90:F90"/>
    <mergeCell ref="G90:H90"/>
    <mergeCell ref="E97:F97"/>
    <mergeCell ref="G97:H97"/>
    <mergeCell ref="A98:D98"/>
    <mergeCell ref="E98:I98"/>
    <mergeCell ref="A99:D101"/>
    <mergeCell ref="E99:H99"/>
    <mergeCell ref="E100:G100"/>
    <mergeCell ref="E101:H101"/>
    <mergeCell ref="E94:F94"/>
    <mergeCell ref="G94:H94"/>
    <mergeCell ref="E95:F95"/>
    <mergeCell ref="G95:H95"/>
    <mergeCell ref="E96:F96"/>
    <mergeCell ref="G96:H96"/>
    <mergeCell ref="A110:H110"/>
    <mergeCell ref="E111:F111"/>
    <mergeCell ref="E112:F112"/>
    <mergeCell ref="E113:F113"/>
    <mergeCell ref="E114:F114"/>
    <mergeCell ref="A115:H115"/>
    <mergeCell ref="B103:G103"/>
    <mergeCell ref="A104:H104"/>
    <mergeCell ref="E105:G105"/>
    <mergeCell ref="E106:G106"/>
    <mergeCell ref="E107:G107"/>
    <mergeCell ref="E109:G109"/>
    <mergeCell ref="E108:G108"/>
    <mergeCell ref="E123:F123"/>
    <mergeCell ref="G123:H123"/>
    <mergeCell ref="E124:F124"/>
    <mergeCell ref="G124:H124"/>
    <mergeCell ref="A125:H125"/>
    <mergeCell ref="J125:L125"/>
    <mergeCell ref="E116:F116"/>
    <mergeCell ref="G116:H116"/>
    <mergeCell ref="A120:H120"/>
    <mergeCell ref="E121:F121"/>
    <mergeCell ref="G121:H121"/>
    <mergeCell ref="E122:F122"/>
    <mergeCell ref="G122:H122"/>
    <mergeCell ref="E129:F129"/>
    <mergeCell ref="G129:H129"/>
    <mergeCell ref="A130:D130"/>
    <mergeCell ref="E130:I130"/>
    <mergeCell ref="A131:D133"/>
    <mergeCell ref="E131:H131"/>
    <mergeCell ref="E132:G132"/>
    <mergeCell ref="E133:H133"/>
    <mergeCell ref="E126:F126"/>
    <mergeCell ref="G126:H126"/>
    <mergeCell ref="E127:F127"/>
    <mergeCell ref="G127:H127"/>
    <mergeCell ref="E128:F128"/>
    <mergeCell ref="G128:H128"/>
    <mergeCell ref="A141:H141"/>
    <mergeCell ref="E142:F142"/>
    <mergeCell ref="E143:F143"/>
    <mergeCell ref="E144:F144"/>
    <mergeCell ref="E145:F145"/>
    <mergeCell ref="A146:H146"/>
    <mergeCell ref="B135:G135"/>
    <mergeCell ref="A136:H136"/>
    <mergeCell ref="E137:G137"/>
    <mergeCell ref="E138:G138"/>
    <mergeCell ref="E139:G139"/>
    <mergeCell ref="E140:G140"/>
    <mergeCell ref="E154:F154"/>
    <mergeCell ref="G154:H154"/>
    <mergeCell ref="E155:F155"/>
    <mergeCell ref="G155:H155"/>
    <mergeCell ref="A156:H156"/>
    <mergeCell ref="J156:L156"/>
    <mergeCell ref="E147:F147"/>
    <mergeCell ref="G147:H147"/>
    <mergeCell ref="A151:H151"/>
    <mergeCell ref="E152:F152"/>
    <mergeCell ref="G152:H152"/>
    <mergeCell ref="E153:F153"/>
    <mergeCell ref="G153:H153"/>
    <mergeCell ref="E160:F160"/>
    <mergeCell ref="G160:H160"/>
    <mergeCell ref="A161:D161"/>
    <mergeCell ref="E161:I161"/>
    <mergeCell ref="A162:D164"/>
    <mergeCell ref="E162:H162"/>
    <mergeCell ref="E163:G163"/>
    <mergeCell ref="E164:H164"/>
    <mergeCell ref="E157:F157"/>
    <mergeCell ref="G157:H157"/>
    <mergeCell ref="E158:F158"/>
    <mergeCell ref="G158:H158"/>
    <mergeCell ref="E159:F159"/>
    <mergeCell ref="G159:H159"/>
    <mergeCell ref="A172:H172"/>
    <mergeCell ref="E173:F173"/>
    <mergeCell ref="E174:F174"/>
    <mergeCell ref="E175:F175"/>
    <mergeCell ref="E176:F176"/>
    <mergeCell ref="A177:H177"/>
    <mergeCell ref="B166:G166"/>
    <mergeCell ref="A167:H167"/>
    <mergeCell ref="E168:G168"/>
    <mergeCell ref="E169:G169"/>
    <mergeCell ref="E170:G170"/>
    <mergeCell ref="E171:G171"/>
    <mergeCell ref="E185:F185"/>
    <mergeCell ref="G185:H185"/>
    <mergeCell ref="E186:F186"/>
    <mergeCell ref="G186:H186"/>
    <mergeCell ref="A187:H187"/>
    <mergeCell ref="J187:L187"/>
    <mergeCell ref="E178:F178"/>
    <mergeCell ref="G178:H178"/>
    <mergeCell ref="A182:H182"/>
    <mergeCell ref="E183:F183"/>
    <mergeCell ref="G183:H183"/>
    <mergeCell ref="E184:F184"/>
    <mergeCell ref="G184:H184"/>
    <mergeCell ref="E191:F191"/>
    <mergeCell ref="G191:H191"/>
    <mergeCell ref="A192:D192"/>
    <mergeCell ref="E192:I192"/>
    <mergeCell ref="A193:D195"/>
    <mergeCell ref="E193:H193"/>
    <mergeCell ref="E194:G194"/>
    <mergeCell ref="E195:H195"/>
    <mergeCell ref="E188:F188"/>
    <mergeCell ref="G188:H188"/>
    <mergeCell ref="E189:F189"/>
    <mergeCell ref="G189:H189"/>
    <mergeCell ref="E190:F190"/>
    <mergeCell ref="G190:H190"/>
    <mergeCell ref="A203:H203"/>
    <mergeCell ref="E204:F204"/>
    <mergeCell ref="E205:F205"/>
    <mergeCell ref="E206:F206"/>
    <mergeCell ref="E207:F207"/>
    <mergeCell ref="A208:H208"/>
    <mergeCell ref="B197:G197"/>
    <mergeCell ref="A198:H198"/>
    <mergeCell ref="E199:G199"/>
    <mergeCell ref="E200:G200"/>
    <mergeCell ref="E201:G201"/>
    <mergeCell ref="E202:G202"/>
    <mergeCell ref="E216:F216"/>
    <mergeCell ref="G216:H216"/>
    <mergeCell ref="E217:F217"/>
    <mergeCell ref="G217:H217"/>
    <mergeCell ref="A218:H218"/>
    <mergeCell ref="J218:L218"/>
    <mergeCell ref="E209:F209"/>
    <mergeCell ref="G209:H209"/>
    <mergeCell ref="A213:H213"/>
    <mergeCell ref="E214:F214"/>
    <mergeCell ref="G214:H214"/>
    <mergeCell ref="E215:F215"/>
    <mergeCell ref="G215:H215"/>
    <mergeCell ref="E222:F222"/>
    <mergeCell ref="G222:H222"/>
    <mergeCell ref="A223:D223"/>
    <mergeCell ref="E223:I223"/>
    <mergeCell ref="A224:D226"/>
    <mergeCell ref="E224:H224"/>
    <mergeCell ref="E225:G225"/>
    <mergeCell ref="E226:H226"/>
    <mergeCell ref="E219:F219"/>
    <mergeCell ref="G219:H219"/>
    <mergeCell ref="E220:F220"/>
    <mergeCell ref="G220:H220"/>
    <mergeCell ref="E221:F221"/>
    <mergeCell ref="G221:H221"/>
    <mergeCell ref="A234:H234"/>
    <mergeCell ref="E235:F235"/>
    <mergeCell ref="E236:F236"/>
    <mergeCell ref="E237:F237"/>
    <mergeCell ref="E238:F238"/>
    <mergeCell ref="A239:H239"/>
    <mergeCell ref="B228:G228"/>
    <mergeCell ref="A229:H229"/>
    <mergeCell ref="E230:G230"/>
    <mergeCell ref="E231:G231"/>
    <mergeCell ref="E232:G232"/>
    <mergeCell ref="E233:G233"/>
    <mergeCell ref="E247:F247"/>
    <mergeCell ref="G247:H247"/>
    <mergeCell ref="E248:F248"/>
    <mergeCell ref="G248:H248"/>
    <mergeCell ref="A249:H249"/>
    <mergeCell ref="J249:L249"/>
    <mergeCell ref="E240:F240"/>
    <mergeCell ref="G240:H240"/>
    <mergeCell ref="A244:H244"/>
    <mergeCell ref="E245:F245"/>
    <mergeCell ref="G245:H245"/>
    <mergeCell ref="E246:F246"/>
    <mergeCell ref="G246:H246"/>
    <mergeCell ref="E253:F253"/>
    <mergeCell ref="G253:H253"/>
    <mergeCell ref="A254:D254"/>
    <mergeCell ref="E254:I254"/>
    <mergeCell ref="A255:D257"/>
    <mergeCell ref="E255:H255"/>
    <mergeCell ref="E256:G256"/>
    <mergeCell ref="E257:H257"/>
    <mergeCell ref="E250:F250"/>
    <mergeCell ref="G250:H250"/>
    <mergeCell ref="E251:F251"/>
    <mergeCell ref="G251:H251"/>
    <mergeCell ref="E252:F252"/>
    <mergeCell ref="G252:H252"/>
  </mergeCells>
  <conditionalFormatting sqref="F23">
    <cfRule type="expression" dxfId="141" priority="107">
      <formula>IF($C23="*verificar código*",TRUE,FALSE)</formula>
    </cfRule>
  </conditionalFormatting>
  <conditionalFormatting sqref="D80:D82">
    <cfRule type="expression" dxfId="140" priority="136">
      <formula>IF($C80="*verificar código*",TRUE,FALSE)</formula>
    </cfRule>
  </conditionalFormatting>
  <conditionalFormatting sqref="D138:D140">
    <cfRule type="expression" dxfId="139" priority="124">
      <formula>IF($C138="*verificar código*",TRUE,FALSE)</formula>
    </cfRule>
  </conditionalFormatting>
  <conditionalFormatting sqref="D90:D92">
    <cfRule type="expression" dxfId="138" priority="132">
      <formula>IF($C90="*verificar código*",TRUE,FALSE)</formula>
    </cfRule>
  </conditionalFormatting>
  <conditionalFormatting sqref="C95:C97">
    <cfRule type="expression" dxfId="137" priority="131">
      <formula>IF($C95="*verificar código*",TRUE,FALSE)</formula>
    </cfRule>
  </conditionalFormatting>
  <conditionalFormatting sqref="H75:H77">
    <cfRule type="expression" dxfId="136" priority="129">
      <formula>IF($C75="*verificar código*",TRUE,FALSE)</formula>
    </cfRule>
  </conditionalFormatting>
  <conditionalFormatting sqref="C138:C140">
    <cfRule type="expression" dxfId="135" priority="125">
      <formula>IF($C138="*verificar código*",TRUE,FALSE)</formula>
    </cfRule>
  </conditionalFormatting>
  <conditionalFormatting sqref="C75:C77">
    <cfRule type="expression" dxfId="134" priority="139">
      <formula>IF($C75="*verificar código*",TRUE,FALSE)</formula>
    </cfRule>
  </conditionalFormatting>
  <conditionalFormatting sqref="D75:D77">
    <cfRule type="expression" dxfId="133" priority="138">
      <formula>IF($C75="*verificar código*",TRUE,FALSE)</formula>
    </cfRule>
  </conditionalFormatting>
  <conditionalFormatting sqref="C80:C82">
    <cfRule type="expression" dxfId="132" priority="137">
      <formula>IF($C80="*verificar código*",TRUE,FALSE)</formula>
    </cfRule>
  </conditionalFormatting>
  <conditionalFormatting sqref="C85:C87">
    <cfRule type="expression" dxfId="131" priority="135">
      <formula>IF($C85="*verificar código*",TRUE,FALSE)</formula>
    </cfRule>
  </conditionalFormatting>
  <conditionalFormatting sqref="D85:D87">
    <cfRule type="expression" dxfId="130" priority="134">
      <formula>IF($C85="*verificar código*",TRUE,FALSE)</formula>
    </cfRule>
  </conditionalFormatting>
  <conditionalFormatting sqref="C90:C92">
    <cfRule type="expression" dxfId="129" priority="133">
      <formula>IF($C90="*verificar código*",TRUE,FALSE)</formula>
    </cfRule>
  </conditionalFormatting>
  <conditionalFormatting sqref="D95:D97">
    <cfRule type="expression" dxfId="128" priority="130">
      <formula>IF($C95="*verificar código*",TRUE,FALSE)</formula>
    </cfRule>
  </conditionalFormatting>
  <conditionalFormatting sqref="H80:H82">
    <cfRule type="expression" dxfId="127" priority="128">
      <formula>IF($C80="*verificar código*",TRUE,FALSE)</formula>
    </cfRule>
  </conditionalFormatting>
  <conditionalFormatting sqref="H112:H114">
    <cfRule type="expression" dxfId="126" priority="126">
      <formula>IF($C112="*verificar código*",TRUE,FALSE)</formula>
    </cfRule>
  </conditionalFormatting>
  <conditionalFormatting sqref="C143:C145">
    <cfRule type="expression" dxfId="125" priority="123">
      <formula>IF($C143="*verificar código*",TRUE,FALSE)</formula>
    </cfRule>
  </conditionalFormatting>
  <conditionalFormatting sqref="D143:D145">
    <cfRule type="expression" dxfId="124" priority="122">
      <formula>IF($C143="*verificar código*",TRUE,FALSE)</formula>
    </cfRule>
  </conditionalFormatting>
  <conditionalFormatting sqref="D169:D171">
    <cfRule type="expression" dxfId="123" priority="84">
      <formula>IF($C169="*verificar código*",TRUE,FALSE)</formula>
    </cfRule>
  </conditionalFormatting>
  <conditionalFormatting sqref="C18:C20">
    <cfRule type="expression" dxfId="122" priority="161">
      <formula>IF($C18="*verificar código*",TRUE,FALSE)</formula>
    </cfRule>
  </conditionalFormatting>
  <conditionalFormatting sqref="C13:C15">
    <cfRule type="expression" dxfId="121" priority="163">
      <formula>IF($C13="*verificar código*",TRUE,FALSE)</formula>
    </cfRule>
  </conditionalFormatting>
  <conditionalFormatting sqref="D13:D15">
    <cfRule type="expression" dxfId="120" priority="162">
      <formula>IF($C13="*verificar código*",TRUE,FALSE)</formula>
    </cfRule>
  </conditionalFormatting>
  <conditionalFormatting sqref="D18:D20">
    <cfRule type="expression" dxfId="119" priority="160">
      <formula>IF($C18="*verificar código*",TRUE,FALSE)</formula>
    </cfRule>
  </conditionalFormatting>
  <conditionalFormatting sqref="C23:C25">
    <cfRule type="expression" dxfId="118" priority="159">
      <formula>IF($C23="*verificar código*",TRUE,FALSE)</formula>
    </cfRule>
  </conditionalFormatting>
  <conditionalFormatting sqref="D23:D25">
    <cfRule type="expression" dxfId="117" priority="158">
      <formula>IF($C23="*verificar código*",TRUE,FALSE)</formula>
    </cfRule>
  </conditionalFormatting>
  <conditionalFormatting sqref="C28:C30">
    <cfRule type="expression" dxfId="116" priority="157">
      <formula>IF($C28="*verificar código*",TRUE,FALSE)</formula>
    </cfRule>
  </conditionalFormatting>
  <conditionalFormatting sqref="D28:D30">
    <cfRule type="expression" dxfId="115" priority="156">
      <formula>IF($C28="*verificar código*",TRUE,FALSE)</formula>
    </cfRule>
  </conditionalFormatting>
  <conditionalFormatting sqref="C33:C35">
    <cfRule type="expression" dxfId="114" priority="155">
      <formula>IF($C33="*verificar código*",TRUE,FALSE)</formula>
    </cfRule>
  </conditionalFormatting>
  <conditionalFormatting sqref="D33:D35">
    <cfRule type="expression" dxfId="113" priority="154">
      <formula>IF($C33="*verificar código*",TRUE,FALSE)</formula>
    </cfRule>
  </conditionalFormatting>
  <conditionalFormatting sqref="H13:H15">
    <cfRule type="expression" dxfId="112" priority="153">
      <formula>IF($C13="*verificar código*",TRUE,FALSE)</formula>
    </cfRule>
  </conditionalFormatting>
  <conditionalFormatting sqref="H18:H20">
    <cfRule type="expression" dxfId="111" priority="152">
      <formula>IF($C18="*verificar código*",TRUE,FALSE)</formula>
    </cfRule>
  </conditionalFormatting>
  <conditionalFormatting sqref="D117:D119">
    <cfRule type="expression" dxfId="110" priority="90">
      <formula>IF($C117="*verificar código*",TRUE,FALSE)</formula>
    </cfRule>
  </conditionalFormatting>
  <conditionalFormatting sqref="H143:H145">
    <cfRule type="expression" dxfId="109" priority="114">
      <formula>IF($C143="*verificar código*",TRUE,FALSE)</formula>
    </cfRule>
  </conditionalFormatting>
  <conditionalFormatting sqref="H106:H107">
    <cfRule type="expression" dxfId="108" priority="127">
      <formula>IF($C106="*verificar código*",TRUE,FALSE)</formula>
    </cfRule>
  </conditionalFormatting>
  <conditionalFormatting sqref="C148:C150">
    <cfRule type="expression" dxfId="107" priority="121">
      <formula>IF($C148="*verificar código*",TRUE,FALSE)</formula>
    </cfRule>
  </conditionalFormatting>
  <conditionalFormatting sqref="D148:D150">
    <cfRule type="expression" dxfId="106" priority="120">
      <formula>IF($C148="*verificar código*",TRUE,FALSE)</formula>
    </cfRule>
  </conditionalFormatting>
  <conditionalFormatting sqref="C153:C155">
    <cfRule type="expression" dxfId="105" priority="119">
      <formula>IF($C153="*verificar código*",TRUE,FALSE)</formula>
    </cfRule>
  </conditionalFormatting>
  <conditionalFormatting sqref="D153:D155">
    <cfRule type="expression" dxfId="104" priority="118">
      <formula>IF($C153="*verificar código*",TRUE,FALSE)</formula>
    </cfRule>
  </conditionalFormatting>
  <conditionalFormatting sqref="C158:C160">
    <cfRule type="expression" dxfId="103" priority="117">
      <formula>IF($C158="*verificar código*",TRUE,FALSE)</formula>
    </cfRule>
  </conditionalFormatting>
  <conditionalFormatting sqref="D158:D160">
    <cfRule type="expression" dxfId="102" priority="116">
      <formula>IF($C158="*verificar código*",TRUE,FALSE)</formula>
    </cfRule>
  </conditionalFormatting>
  <conditionalFormatting sqref="H138:H140">
    <cfRule type="expression" dxfId="101" priority="115">
      <formula>IF($C138="*verificar código*",TRUE,FALSE)</formula>
    </cfRule>
  </conditionalFormatting>
  <conditionalFormatting sqref="C106:C107">
    <cfRule type="expression" dxfId="100" priority="95">
      <formula>IF($C106="*verificar código*",TRUE,FALSE)</formula>
    </cfRule>
  </conditionalFormatting>
  <conditionalFormatting sqref="D106:D107">
    <cfRule type="expression" dxfId="99" priority="94">
      <formula>IF($C106="*verificar código*",TRUE,FALSE)</formula>
    </cfRule>
  </conditionalFormatting>
  <conditionalFormatting sqref="C112:C114">
    <cfRule type="expression" dxfId="98" priority="93">
      <formula>IF($C112="*verificar código*",TRUE,FALSE)</formula>
    </cfRule>
  </conditionalFormatting>
  <conditionalFormatting sqref="D112:D114">
    <cfRule type="expression" dxfId="97" priority="92">
      <formula>IF($C112="*verificar código*",TRUE,FALSE)</formula>
    </cfRule>
  </conditionalFormatting>
  <conditionalFormatting sqref="C117:C119">
    <cfRule type="expression" dxfId="96" priority="91">
      <formula>IF($C117="*verificar código*",TRUE,FALSE)</formula>
    </cfRule>
  </conditionalFormatting>
  <conditionalFormatting sqref="H23">
    <cfRule type="expression" dxfId="95" priority="106">
      <formula>IF($C23="*verificar código*",TRUE,FALSE)</formula>
    </cfRule>
  </conditionalFormatting>
  <conditionalFormatting sqref="F24">
    <cfRule type="expression" dxfId="94" priority="105">
      <formula>IF($C24="*verificar código*",TRUE,FALSE)</formula>
    </cfRule>
  </conditionalFormatting>
  <conditionalFormatting sqref="H24">
    <cfRule type="expression" dxfId="93" priority="104">
      <formula>IF($C24="*verificar código*",TRUE,FALSE)</formula>
    </cfRule>
  </conditionalFormatting>
  <conditionalFormatting sqref="F25">
    <cfRule type="expression" dxfId="92" priority="103">
      <formula>IF($C25="*verificar código*",TRUE,FALSE)</formula>
    </cfRule>
  </conditionalFormatting>
  <conditionalFormatting sqref="H25">
    <cfRule type="expression" dxfId="91" priority="102">
      <formula>IF($C25="*verificar código*",TRUE,FALSE)</formula>
    </cfRule>
  </conditionalFormatting>
  <conditionalFormatting sqref="F85">
    <cfRule type="expression" dxfId="90" priority="101">
      <formula>IF($C85="*verificar código*",TRUE,FALSE)</formula>
    </cfRule>
  </conditionalFormatting>
  <conditionalFormatting sqref="H85">
    <cfRule type="expression" dxfId="89" priority="100">
      <formula>IF($C85="*verificar código*",TRUE,FALSE)</formula>
    </cfRule>
  </conditionalFormatting>
  <conditionalFormatting sqref="F86">
    <cfRule type="expression" dxfId="88" priority="99">
      <formula>IF($C86="*verificar código*",TRUE,FALSE)</formula>
    </cfRule>
  </conditionalFormatting>
  <conditionalFormatting sqref="H86">
    <cfRule type="expression" dxfId="87" priority="98">
      <formula>IF($C86="*verificar código*",TRUE,FALSE)</formula>
    </cfRule>
  </conditionalFormatting>
  <conditionalFormatting sqref="F87">
    <cfRule type="expression" dxfId="86" priority="97">
      <formula>IF($C87="*verificar código*",TRUE,FALSE)</formula>
    </cfRule>
  </conditionalFormatting>
  <conditionalFormatting sqref="H87">
    <cfRule type="expression" dxfId="85" priority="96">
      <formula>IF($C87="*verificar código*",TRUE,FALSE)</formula>
    </cfRule>
  </conditionalFormatting>
  <conditionalFormatting sqref="C122:C124">
    <cfRule type="expression" dxfId="84" priority="89">
      <formula>IF($C122="*verificar código*",TRUE,FALSE)</formula>
    </cfRule>
  </conditionalFormatting>
  <conditionalFormatting sqref="D122:D124">
    <cfRule type="expression" dxfId="83" priority="88">
      <formula>IF($C122="*verificar código*",TRUE,FALSE)</formula>
    </cfRule>
  </conditionalFormatting>
  <conditionalFormatting sqref="C127:C129">
    <cfRule type="expression" dxfId="82" priority="87">
      <formula>IF($C127="*verificar código*",TRUE,FALSE)</formula>
    </cfRule>
  </conditionalFormatting>
  <conditionalFormatting sqref="D127:D129">
    <cfRule type="expression" dxfId="81" priority="86">
      <formula>IF($C127="*verificar código*",TRUE,FALSE)</formula>
    </cfRule>
  </conditionalFormatting>
  <conditionalFormatting sqref="H174:H176">
    <cfRule type="expression" dxfId="80" priority="74">
      <formula>IF($C174="*verificar código*",TRUE,FALSE)</formula>
    </cfRule>
  </conditionalFormatting>
  <conditionalFormatting sqref="C174:C176">
    <cfRule type="expression" dxfId="79" priority="83">
      <formula>IF($C174="*verificar código*",TRUE,FALSE)</formula>
    </cfRule>
  </conditionalFormatting>
  <conditionalFormatting sqref="C169:C171">
    <cfRule type="expression" dxfId="78" priority="85">
      <formula>IF($C169="*verificar código*",TRUE,FALSE)</formula>
    </cfRule>
  </conditionalFormatting>
  <conditionalFormatting sqref="D174:D176">
    <cfRule type="expression" dxfId="77" priority="82">
      <formula>IF($C174="*verificar código*",TRUE,FALSE)</formula>
    </cfRule>
  </conditionalFormatting>
  <conditionalFormatting sqref="C179:C181">
    <cfRule type="expression" dxfId="76" priority="81">
      <formula>IF($C179="*verificar código*",TRUE,FALSE)</formula>
    </cfRule>
  </conditionalFormatting>
  <conditionalFormatting sqref="D179:D181">
    <cfRule type="expression" dxfId="75" priority="80">
      <formula>IF($C179="*verificar código*",TRUE,FALSE)</formula>
    </cfRule>
  </conditionalFormatting>
  <conditionalFormatting sqref="C185:C186">
    <cfRule type="expression" dxfId="74" priority="79">
      <formula>IF($C185="*verificar código*",TRUE,FALSE)</formula>
    </cfRule>
  </conditionalFormatting>
  <conditionalFormatting sqref="D185:D186">
    <cfRule type="expression" dxfId="73" priority="78">
      <formula>IF($C185="*verificar código*",TRUE,FALSE)</formula>
    </cfRule>
  </conditionalFormatting>
  <conditionalFormatting sqref="C189:C191">
    <cfRule type="expression" dxfId="72" priority="77">
      <formula>IF($C189="*verificar código*",TRUE,FALSE)</formula>
    </cfRule>
  </conditionalFormatting>
  <conditionalFormatting sqref="D189:D191">
    <cfRule type="expression" dxfId="71" priority="76">
      <formula>IF($C189="*verificar código*",TRUE,FALSE)</formula>
    </cfRule>
  </conditionalFormatting>
  <conditionalFormatting sqref="H169:H171">
    <cfRule type="expression" dxfId="70" priority="75">
      <formula>IF($C169="*verificar código*",TRUE,FALSE)</formula>
    </cfRule>
  </conditionalFormatting>
  <conditionalFormatting sqref="H205:H207">
    <cfRule type="expression" dxfId="69" priority="62">
      <formula>IF($C205="*verificar código*",TRUE,FALSE)</formula>
    </cfRule>
  </conditionalFormatting>
  <conditionalFormatting sqref="C205:C207">
    <cfRule type="expression" dxfId="68" priority="71">
      <formula>IF($C205="*verificar código*",TRUE,FALSE)</formula>
    </cfRule>
  </conditionalFormatting>
  <conditionalFormatting sqref="C200:C202">
    <cfRule type="expression" dxfId="67" priority="73">
      <formula>IF($C200="*verificar código*",TRUE,FALSE)</formula>
    </cfRule>
  </conditionalFormatting>
  <conditionalFormatting sqref="D200:D202">
    <cfRule type="expression" dxfId="66" priority="72">
      <formula>IF($C200="*verificar código*",TRUE,FALSE)</formula>
    </cfRule>
  </conditionalFormatting>
  <conditionalFormatting sqref="D205:D207">
    <cfRule type="expression" dxfId="65" priority="70">
      <formula>IF($C205="*verificar código*",TRUE,FALSE)</formula>
    </cfRule>
  </conditionalFormatting>
  <conditionalFormatting sqref="C210:C212">
    <cfRule type="expression" dxfId="64" priority="69">
      <formula>IF($C210="*verificar código*",TRUE,FALSE)</formula>
    </cfRule>
  </conditionalFormatting>
  <conditionalFormatting sqref="D210:D212">
    <cfRule type="expression" dxfId="63" priority="68">
      <formula>IF($C210="*verificar código*",TRUE,FALSE)</formula>
    </cfRule>
  </conditionalFormatting>
  <conditionalFormatting sqref="C215:C217">
    <cfRule type="expression" dxfId="62" priority="67">
      <formula>IF($C215="*verificar código*",TRUE,FALSE)</formula>
    </cfRule>
  </conditionalFormatting>
  <conditionalFormatting sqref="D215:D217">
    <cfRule type="expression" dxfId="61" priority="66">
      <formula>IF($C215="*verificar código*",TRUE,FALSE)</formula>
    </cfRule>
  </conditionalFormatting>
  <conditionalFormatting sqref="C220:C222">
    <cfRule type="expression" dxfId="60" priority="65">
      <formula>IF($C220="*verificar código*",TRUE,FALSE)</formula>
    </cfRule>
  </conditionalFormatting>
  <conditionalFormatting sqref="D220:D222">
    <cfRule type="expression" dxfId="59" priority="64">
      <formula>IF($C220="*verificar código*",TRUE,FALSE)</formula>
    </cfRule>
  </conditionalFormatting>
  <conditionalFormatting sqref="H200:H202">
    <cfRule type="expression" dxfId="58" priority="63">
      <formula>IF($C200="*verificar código*",TRUE,FALSE)</formula>
    </cfRule>
  </conditionalFormatting>
  <conditionalFormatting sqref="H236:H238">
    <cfRule type="expression" dxfId="57" priority="50">
      <formula>IF($C236="*verificar código*",TRUE,FALSE)</formula>
    </cfRule>
  </conditionalFormatting>
  <conditionalFormatting sqref="C236:C238">
    <cfRule type="expression" dxfId="56" priority="59">
      <formula>IF($C236="*verificar código*",TRUE,FALSE)</formula>
    </cfRule>
  </conditionalFormatting>
  <conditionalFormatting sqref="C231:C233">
    <cfRule type="expression" dxfId="55" priority="61">
      <formula>IF($C231="*verificar código*",TRUE,FALSE)</formula>
    </cfRule>
  </conditionalFormatting>
  <conditionalFormatting sqref="D231:D233">
    <cfRule type="expression" dxfId="54" priority="60">
      <formula>IF($C231="*verificar código*",TRUE,FALSE)</formula>
    </cfRule>
  </conditionalFormatting>
  <conditionalFormatting sqref="D236:D238">
    <cfRule type="expression" dxfId="53" priority="58">
      <formula>IF($C236="*verificar código*",TRUE,FALSE)</formula>
    </cfRule>
  </conditionalFormatting>
  <conditionalFormatting sqref="C241:C243">
    <cfRule type="expression" dxfId="52" priority="57">
      <formula>IF($C241="*verificar código*",TRUE,FALSE)</formula>
    </cfRule>
  </conditionalFormatting>
  <conditionalFormatting sqref="D241:D243">
    <cfRule type="expression" dxfId="51" priority="56">
      <formula>IF($C241="*verificar código*",TRUE,FALSE)</formula>
    </cfRule>
  </conditionalFormatting>
  <conditionalFormatting sqref="C246:C248">
    <cfRule type="expression" dxfId="50" priority="55">
      <formula>IF($C246="*verificar código*",TRUE,FALSE)</formula>
    </cfRule>
  </conditionalFormatting>
  <conditionalFormatting sqref="D246:D248">
    <cfRule type="expression" dxfId="49" priority="54">
      <formula>IF($C246="*verificar código*",TRUE,FALSE)</formula>
    </cfRule>
  </conditionalFormatting>
  <conditionalFormatting sqref="C251:C253">
    <cfRule type="expression" dxfId="48" priority="53">
      <formula>IF($C251="*verificar código*",TRUE,FALSE)</formula>
    </cfRule>
  </conditionalFormatting>
  <conditionalFormatting sqref="D251:D253">
    <cfRule type="expression" dxfId="47" priority="52">
      <formula>IF($C251="*verificar código*",TRUE,FALSE)</formula>
    </cfRule>
  </conditionalFormatting>
  <conditionalFormatting sqref="H231:H233">
    <cfRule type="expression" dxfId="46" priority="51">
      <formula>IF($C231="*verificar código*",TRUE,FALSE)</formula>
    </cfRule>
  </conditionalFormatting>
  <conditionalFormatting sqref="F117">
    <cfRule type="expression" dxfId="45" priority="49">
      <formula>IF($C117="*verificar código*",TRUE,FALSE)</formula>
    </cfRule>
  </conditionalFormatting>
  <conditionalFormatting sqref="F118">
    <cfRule type="expression" dxfId="44" priority="48">
      <formula>IF($C118="*verificar código*",TRUE,FALSE)</formula>
    </cfRule>
  </conditionalFormatting>
  <conditionalFormatting sqref="F119">
    <cfRule type="expression" dxfId="43" priority="47">
      <formula>IF($C119="*verificar código*",TRUE,FALSE)</formula>
    </cfRule>
  </conditionalFormatting>
  <conditionalFormatting sqref="F148">
    <cfRule type="expression" dxfId="42" priority="46">
      <formula>IF($C148="*verificar código*",TRUE,FALSE)</formula>
    </cfRule>
  </conditionalFormatting>
  <conditionalFormatting sqref="F149">
    <cfRule type="expression" dxfId="41" priority="45">
      <formula>IF($C149="*verificar código*",TRUE,FALSE)</formula>
    </cfRule>
  </conditionalFormatting>
  <conditionalFormatting sqref="F150">
    <cfRule type="expression" dxfId="40" priority="44">
      <formula>IF($C150="*verificar código*",TRUE,FALSE)</formula>
    </cfRule>
  </conditionalFormatting>
  <conditionalFormatting sqref="F179">
    <cfRule type="expression" dxfId="39" priority="43">
      <formula>IF($C179="*verificar código*",TRUE,FALSE)</formula>
    </cfRule>
  </conditionalFormatting>
  <conditionalFormatting sqref="F180">
    <cfRule type="expression" dxfId="38" priority="42">
      <formula>IF($C180="*verificar código*",TRUE,FALSE)</formula>
    </cfRule>
  </conditionalFormatting>
  <conditionalFormatting sqref="F181">
    <cfRule type="expression" dxfId="37" priority="41">
      <formula>IF($C181="*verificar código*",TRUE,FALSE)</formula>
    </cfRule>
  </conditionalFormatting>
  <conditionalFormatting sqref="F210">
    <cfRule type="expression" dxfId="36" priority="40">
      <formula>IF($C210="*verificar código*",TRUE,FALSE)</formula>
    </cfRule>
  </conditionalFormatting>
  <conditionalFormatting sqref="F211">
    <cfRule type="expression" dxfId="35" priority="39">
      <formula>IF($C211="*verificar código*",TRUE,FALSE)</formula>
    </cfRule>
  </conditionalFormatting>
  <conditionalFormatting sqref="F212">
    <cfRule type="expression" dxfId="34" priority="38">
      <formula>IF($C212="*verificar código*",TRUE,FALSE)</formula>
    </cfRule>
  </conditionalFormatting>
  <conditionalFormatting sqref="F241">
    <cfRule type="expression" dxfId="33" priority="37">
      <formula>IF($C241="*verificar código*",TRUE,FALSE)</formula>
    </cfRule>
  </conditionalFormatting>
  <conditionalFormatting sqref="F242">
    <cfRule type="expression" dxfId="32" priority="36">
      <formula>IF($C242="*verificar código*",TRUE,FALSE)</formula>
    </cfRule>
  </conditionalFormatting>
  <conditionalFormatting sqref="F243">
    <cfRule type="expression" dxfId="31" priority="35">
      <formula>IF($C243="*verificar código*",TRUE,FALSE)</formula>
    </cfRule>
  </conditionalFormatting>
  <conditionalFormatting sqref="H241:H243">
    <cfRule type="expression" dxfId="30" priority="34">
      <formula>IF($C241="*verificar código*",TRUE,FALSE)</formula>
    </cfRule>
  </conditionalFormatting>
  <conditionalFormatting sqref="H210:H212">
    <cfRule type="expression" dxfId="29" priority="33">
      <formula>IF($C210="*verificar código*",TRUE,FALSE)</formula>
    </cfRule>
  </conditionalFormatting>
  <conditionalFormatting sqref="H179:H181">
    <cfRule type="expression" dxfId="28" priority="32">
      <formula>IF($C179="*verificar código*",TRUE,FALSE)</formula>
    </cfRule>
  </conditionalFormatting>
  <conditionalFormatting sqref="H148:H150">
    <cfRule type="expression" dxfId="27" priority="31">
      <formula>IF($C148="*verificar código*",TRUE,FALSE)</formula>
    </cfRule>
  </conditionalFormatting>
  <conditionalFormatting sqref="H117:H119">
    <cfRule type="expression" dxfId="26" priority="30">
      <formula>IF($C117="*verificar código*",TRUE,FALSE)</formula>
    </cfRule>
  </conditionalFormatting>
  <conditionalFormatting sqref="F54">
    <cfRule type="expression" dxfId="25" priority="17">
      <formula>IF($C54="*verificar código*",TRUE,FALSE)</formula>
    </cfRule>
  </conditionalFormatting>
  <conditionalFormatting sqref="C49:C51">
    <cfRule type="expression" dxfId="24" priority="27">
      <formula>IF($C49="*verificar código*",TRUE,FALSE)</formula>
    </cfRule>
  </conditionalFormatting>
  <conditionalFormatting sqref="C44:C46">
    <cfRule type="expression" dxfId="23" priority="29">
      <formula>IF($C44="*verificar código*",TRUE,FALSE)</formula>
    </cfRule>
  </conditionalFormatting>
  <conditionalFormatting sqref="D44:D46">
    <cfRule type="expression" dxfId="22" priority="28">
      <formula>IF($C44="*verificar código*",TRUE,FALSE)</formula>
    </cfRule>
  </conditionalFormatting>
  <conditionalFormatting sqref="D49:D51">
    <cfRule type="expression" dxfId="21" priority="26">
      <formula>IF($C49="*verificar código*",TRUE,FALSE)</formula>
    </cfRule>
  </conditionalFormatting>
  <conditionalFormatting sqref="C54:C56">
    <cfRule type="expression" dxfId="20" priority="25">
      <formula>IF($C54="*verificar código*",TRUE,FALSE)</formula>
    </cfRule>
  </conditionalFormatting>
  <conditionalFormatting sqref="D54:D56">
    <cfRule type="expression" dxfId="19" priority="24">
      <formula>IF($C54="*verificar código*",TRUE,FALSE)</formula>
    </cfRule>
  </conditionalFormatting>
  <conditionalFormatting sqref="C59:C61">
    <cfRule type="expression" dxfId="18" priority="23">
      <formula>IF($C59="*verificar código*",TRUE,FALSE)</formula>
    </cfRule>
  </conditionalFormatting>
  <conditionalFormatting sqref="D59:D61">
    <cfRule type="expression" dxfId="17" priority="22">
      <formula>IF($C59="*verificar código*",TRUE,FALSE)</formula>
    </cfRule>
  </conditionalFormatting>
  <conditionalFormatting sqref="C64:C66">
    <cfRule type="expression" dxfId="16" priority="21">
      <formula>IF($C64="*verificar código*",TRUE,FALSE)</formula>
    </cfRule>
  </conditionalFormatting>
  <conditionalFormatting sqref="D64:D66">
    <cfRule type="expression" dxfId="15" priority="20">
      <formula>IF($C64="*verificar código*",TRUE,FALSE)</formula>
    </cfRule>
  </conditionalFormatting>
  <conditionalFormatting sqref="H44:H46">
    <cfRule type="expression" dxfId="14" priority="19">
      <formula>IF($C44="*verificar código*",TRUE,FALSE)</formula>
    </cfRule>
  </conditionalFormatting>
  <conditionalFormatting sqref="H49:H51">
    <cfRule type="expression" dxfId="13" priority="18">
      <formula>IF($C49="*verificar código*",TRUE,FALSE)</formula>
    </cfRule>
  </conditionalFormatting>
  <conditionalFormatting sqref="H54">
    <cfRule type="expression" dxfId="12" priority="16">
      <formula>IF($C54="*verificar código*",TRUE,FALSE)</formula>
    </cfRule>
  </conditionalFormatting>
  <conditionalFormatting sqref="F55">
    <cfRule type="expression" dxfId="11" priority="15">
      <formula>IF($C55="*verificar código*",TRUE,FALSE)</formula>
    </cfRule>
  </conditionalFormatting>
  <conditionalFormatting sqref="H55">
    <cfRule type="expression" dxfId="10" priority="14">
      <formula>IF($C55="*verificar código*",TRUE,FALSE)</formula>
    </cfRule>
  </conditionalFormatting>
  <conditionalFormatting sqref="F56">
    <cfRule type="expression" dxfId="9" priority="13">
      <formula>IF($C56="*verificar código*",TRUE,FALSE)</formula>
    </cfRule>
  </conditionalFormatting>
  <conditionalFormatting sqref="H56">
    <cfRule type="expression" dxfId="8" priority="12">
      <formula>IF($C56="*verificar código*",TRUE,FALSE)</formula>
    </cfRule>
  </conditionalFormatting>
  <conditionalFormatting sqref="C184">
    <cfRule type="expression" dxfId="7" priority="11">
      <formula>IF($C184="*verificar código*",TRUE,FALSE)</formula>
    </cfRule>
  </conditionalFormatting>
  <conditionalFormatting sqref="D184">
    <cfRule type="expression" dxfId="6" priority="10">
      <formula>IF($C184="*verificar código*",TRUE,FALSE)</formula>
    </cfRule>
  </conditionalFormatting>
  <conditionalFormatting sqref="H109">
    <cfRule type="expression" dxfId="5" priority="3">
      <formula>IF($C109="*verificar código*",TRUE,FALSE)</formula>
    </cfRule>
  </conditionalFormatting>
  <conditionalFormatting sqref="C109">
    <cfRule type="expression" dxfId="4" priority="2">
      <formula>IF($C109="*verificar código*",TRUE,FALSE)</formula>
    </cfRule>
  </conditionalFormatting>
  <conditionalFormatting sqref="D109">
    <cfRule type="expression" dxfId="3" priority="1">
      <formula>IF($C109="*verificar código*",TRUE,FALSE)</formula>
    </cfRule>
  </conditionalFormatting>
  <conditionalFormatting sqref="H108">
    <cfRule type="expression" dxfId="2" priority="6">
      <formula>IF($C108="*verificar código*",TRUE,FALSE)</formula>
    </cfRule>
  </conditionalFormatting>
  <conditionalFormatting sqref="C108">
    <cfRule type="expression" dxfId="1" priority="5">
      <formula>IF($C108="*verificar código*",TRUE,FALSE)</formula>
    </cfRule>
  </conditionalFormatting>
  <conditionalFormatting sqref="D108">
    <cfRule type="expression" dxfId="0" priority="4">
      <formula>IF($C108="*verificar código*",TRUE,FALSE)</formula>
    </cfRule>
  </conditionalFormatting>
  <dataValidations count="1">
    <dataValidation type="list" errorStyle="warning" allowBlank="1" showInputMessage="1" showErrorMessage="1" error="Selecionar Referencial compatível" sqref="XEU6:XFD8" xr:uid="{EA0C9DB0-78FC-469C-9936-76B18DCE3AC5}">
      <formula1>DADOS</formula1>
    </dataValidation>
  </dataValidations>
  <printOptions horizontalCentered="1"/>
  <pageMargins left="0.78740157480314965" right="0.39370078740157483" top="0.39370078740157483" bottom="0.39370078740157483" header="0.31496062992125984" footer="0.31496062992125984"/>
  <pageSetup paperSize="9" scale="79" fitToHeight="0" orientation="portrait" horizontalDpi="1200" verticalDpi="12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97377-1610-4B30-B49F-8E0F36C057DA}">
  <sheetPr>
    <tabColor theme="9"/>
  </sheetPr>
  <dimension ref="A1:AKZ14"/>
  <sheetViews>
    <sheetView tabSelected="1" workbookViewId="0"/>
  </sheetViews>
  <sheetFormatPr defaultRowHeight="15" x14ac:dyDescent="0.25"/>
  <cols>
    <col min="1" max="1" width="9.140625" style="78"/>
    <col min="2" max="2" width="60.7109375" style="78" customWidth="1"/>
    <col min="3" max="3" width="10.85546875" style="78" customWidth="1"/>
    <col min="4" max="16384" width="9.140625" style="78"/>
  </cols>
  <sheetData>
    <row r="1" spans="1:988" s="201" customFormat="1" ht="15" customHeight="1" x14ac:dyDescent="0.25">
      <c r="A1" s="273"/>
      <c r="B1" s="414" t="str">
        <f>ORCAMENTO!$D$1</f>
        <v>GOVERNO DO ESTADO DO ESPÍRITO SANTO</v>
      </c>
      <c r="C1" s="414"/>
      <c r="D1" s="414"/>
    </row>
    <row r="2" spans="1:988" s="201" customFormat="1" ht="15" customHeight="1" x14ac:dyDescent="0.25">
      <c r="A2" s="273"/>
      <c r="B2" s="415" t="str">
        <f>ORCAMENTO!$D$2</f>
        <v>Secretaria de Saneamento, Habitação e Desenvolvimento Urbano</v>
      </c>
      <c r="C2" s="415"/>
      <c r="D2" s="415"/>
    </row>
    <row r="3" spans="1:988" s="201" customFormat="1" ht="15" customHeight="1" x14ac:dyDescent="0.25">
      <c r="A3" s="273"/>
      <c r="B3" s="415"/>
      <c r="C3" s="415"/>
      <c r="D3" s="415"/>
    </row>
    <row r="4" spans="1:988" s="201" customFormat="1" ht="15" customHeight="1" x14ac:dyDescent="0.25">
      <c r="A4" s="273"/>
      <c r="B4" s="416" t="str">
        <f>ORCAMENTO!$D$4</f>
        <v>Obra de drenagem e urbanização do Canal Guaranhuns</v>
      </c>
      <c r="C4" s="416"/>
      <c r="D4" s="416"/>
    </row>
    <row r="5" spans="1:988" s="201" customFormat="1" ht="15" customHeight="1" x14ac:dyDescent="0.25">
      <c r="A5" s="273"/>
      <c r="B5" s="416"/>
      <c r="C5" s="416"/>
      <c r="D5" s="416"/>
    </row>
    <row r="6" spans="1:988" s="206" customFormat="1" ht="15" customHeight="1" x14ac:dyDescent="0.25">
      <c r="A6" s="273"/>
      <c r="B6" s="415"/>
      <c r="C6" s="415"/>
      <c r="D6" s="415"/>
      <c r="E6" s="202"/>
      <c r="F6" s="202"/>
      <c r="G6" s="202"/>
      <c r="H6" s="202"/>
      <c r="I6" s="203"/>
      <c r="J6" s="204"/>
      <c r="K6" s="205"/>
      <c r="L6" s="205"/>
      <c r="M6" s="205"/>
      <c r="N6" s="205"/>
      <c r="O6" s="205"/>
      <c r="P6" s="205"/>
      <c r="Q6" s="205"/>
      <c r="R6" s="205"/>
      <c r="S6" s="205"/>
      <c r="T6" s="205"/>
      <c r="U6" s="205"/>
      <c r="V6" s="205"/>
      <c r="W6" s="205"/>
      <c r="X6" s="205"/>
      <c r="Y6" s="205"/>
      <c r="Z6" s="205"/>
      <c r="AA6" s="205"/>
      <c r="AB6" s="205"/>
      <c r="AC6" s="205"/>
      <c r="AD6" s="205"/>
      <c r="AE6" s="205"/>
      <c r="AF6" s="205"/>
      <c r="AG6" s="205"/>
      <c r="AH6" s="205"/>
      <c r="AI6" s="205"/>
      <c r="AJ6" s="205"/>
      <c r="AK6" s="205"/>
      <c r="AL6" s="205"/>
      <c r="AM6" s="205"/>
      <c r="AN6" s="205"/>
      <c r="AO6" s="205"/>
      <c r="AP6" s="205"/>
      <c r="AQ6" s="205"/>
      <c r="AR6" s="205"/>
      <c r="AS6" s="205"/>
      <c r="AT6" s="205"/>
      <c r="AU6" s="205"/>
      <c r="AV6" s="205"/>
      <c r="AW6" s="205"/>
      <c r="AX6" s="205"/>
      <c r="AY6" s="205"/>
      <c r="AZ6" s="205"/>
      <c r="BA6" s="205"/>
      <c r="BB6" s="205"/>
      <c r="BC6" s="205"/>
      <c r="BD6" s="205"/>
      <c r="BE6" s="205"/>
      <c r="BF6" s="205"/>
      <c r="BG6" s="205"/>
      <c r="BH6" s="205"/>
      <c r="BI6" s="205"/>
      <c r="BJ6" s="205"/>
      <c r="BK6" s="205"/>
      <c r="BL6" s="205"/>
      <c r="BM6" s="205"/>
      <c r="BN6" s="205"/>
      <c r="BO6" s="205"/>
      <c r="BP6" s="205"/>
      <c r="BQ6" s="205"/>
      <c r="BR6" s="205"/>
      <c r="BS6" s="205"/>
      <c r="BT6" s="205"/>
      <c r="BU6" s="205"/>
      <c r="BV6" s="205"/>
      <c r="BW6" s="205"/>
      <c r="BX6" s="205"/>
      <c r="BY6" s="205"/>
      <c r="BZ6" s="205"/>
      <c r="CA6" s="205"/>
      <c r="CB6" s="205"/>
      <c r="CC6" s="205"/>
      <c r="CD6" s="205"/>
      <c r="CE6" s="205"/>
      <c r="CF6" s="205"/>
      <c r="CG6" s="205"/>
      <c r="CH6" s="205"/>
      <c r="CI6" s="205"/>
      <c r="CJ6" s="205"/>
      <c r="CK6" s="205"/>
      <c r="CL6" s="205"/>
      <c r="CM6" s="205"/>
      <c r="CN6" s="205"/>
      <c r="CO6" s="205"/>
      <c r="CP6" s="205"/>
      <c r="CQ6" s="205"/>
      <c r="CR6" s="205"/>
      <c r="CS6" s="205"/>
      <c r="CT6" s="205"/>
      <c r="CU6" s="205"/>
      <c r="CV6" s="205"/>
      <c r="CW6" s="205"/>
      <c r="CX6" s="205"/>
      <c r="CY6" s="205"/>
      <c r="CZ6" s="205"/>
      <c r="DA6" s="205"/>
      <c r="DB6" s="205"/>
      <c r="DC6" s="205"/>
      <c r="DD6" s="205"/>
      <c r="DE6" s="205"/>
      <c r="DF6" s="205"/>
      <c r="DG6" s="205"/>
      <c r="DH6" s="205"/>
      <c r="DI6" s="205"/>
      <c r="DJ6" s="205"/>
      <c r="DK6" s="205"/>
      <c r="DL6" s="205"/>
      <c r="DM6" s="205"/>
      <c r="DN6" s="205"/>
      <c r="DO6" s="205"/>
      <c r="DP6" s="205"/>
      <c r="DQ6" s="205"/>
      <c r="DR6" s="205"/>
      <c r="DS6" s="205"/>
      <c r="DT6" s="205"/>
      <c r="DU6" s="205"/>
      <c r="DV6" s="205"/>
      <c r="DW6" s="205"/>
      <c r="DX6" s="205"/>
      <c r="DY6" s="205"/>
      <c r="DZ6" s="205"/>
      <c r="EA6" s="205"/>
      <c r="EB6" s="205"/>
      <c r="EC6" s="205"/>
      <c r="ED6" s="205"/>
      <c r="EE6" s="205"/>
      <c r="EF6" s="205"/>
      <c r="EG6" s="205"/>
      <c r="EH6" s="205"/>
      <c r="EI6" s="205"/>
      <c r="EJ6" s="205"/>
      <c r="EK6" s="205"/>
      <c r="EL6" s="205"/>
      <c r="EM6" s="205"/>
      <c r="EN6" s="205"/>
      <c r="EO6" s="205"/>
      <c r="EP6" s="205"/>
      <c r="EQ6" s="205"/>
      <c r="ER6" s="205"/>
      <c r="ES6" s="205"/>
      <c r="ET6" s="205"/>
      <c r="EU6" s="205"/>
      <c r="EV6" s="205"/>
      <c r="EW6" s="205"/>
      <c r="EX6" s="205"/>
      <c r="EY6" s="205"/>
      <c r="EZ6" s="205"/>
      <c r="FA6" s="205"/>
      <c r="FB6" s="205"/>
      <c r="FC6" s="205"/>
      <c r="FD6" s="205"/>
      <c r="FE6" s="205"/>
      <c r="FF6" s="205"/>
      <c r="FG6" s="205"/>
      <c r="FH6" s="205"/>
      <c r="FI6" s="205"/>
      <c r="FJ6" s="205"/>
      <c r="FK6" s="205"/>
      <c r="FL6" s="205"/>
      <c r="FM6" s="205"/>
      <c r="FN6" s="205"/>
      <c r="FO6" s="205"/>
      <c r="FP6" s="205"/>
      <c r="FQ6" s="205"/>
      <c r="FR6" s="205"/>
      <c r="FS6" s="205"/>
      <c r="FT6" s="205"/>
      <c r="FU6" s="205"/>
      <c r="FV6" s="205"/>
      <c r="FW6" s="205"/>
      <c r="FX6" s="205"/>
      <c r="FY6" s="205"/>
      <c r="FZ6" s="205"/>
      <c r="GA6" s="205"/>
      <c r="GB6" s="205"/>
      <c r="GC6" s="205"/>
      <c r="GD6" s="205"/>
      <c r="GE6" s="205"/>
      <c r="GF6" s="205"/>
      <c r="GG6" s="205"/>
      <c r="GH6" s="205"/>
      <c r="GI6" s="205"/>
      <c r="GJ6" s="205"/>
      <c r="GK6" s="205"/>
      <c r="GL6" s="205"/>
      <c r="GM6" s="205"/>
      <c r="GN6" s="205"/>
      <c r="GO6" s="205"/>
      <c r="GP6" s="205"/>
      <c r="GQ6" s="205"/>
      <c r="GR6" s="205"/>
      <c r="GS6" s="205"/>
      <c r="GT6" s="205"/>
      <c r="GU6" s="205"/>
      <c r="GV6" s="205"/>
      <c r="GW6" s="205"/>
      <c r="GX6" s="205"/>
      <c r="GY6" s="205"/>
      <c r="GZ6" s="205"/>
      <c r="HA6" s="205"/>
      <c r="HB6" s="205"/>
      <c r="HC6" s="205"/>
      <c r="HD6" s="205"/>
      <c r="HE6" s="205"/>
      <c r="HF6" s="205"/>
      <c r="HG6" s="205"/>
      <c r="HH6" s="205"/>
      <c r="HI6" s="205"/>
      <c r="HJ6" s="205"/>
      <c r="HK6" s="205"/>
      <c r="HL6" s="205"/>
      <c r="HM6" s="205"/>
      <c r="HN6" s="205"/>
      <c r="HO6" s="205"/>
      <c r="HP6" s="205"/>
      <c r="HQ6" s="205"/>
      <c r="HR6" s="205"/>
      <c r="HS6" s="205"/>
      <c r="HT6" s="205"/>
      <c r="HU6" s="205"/>
      <c r="HV6" s="205"/>
      <c r="HW6" s="205"/>
      <c r="HX6" s="205"/>
      <c r="HY6" s="205"/>
      <c r="HZ6" s="205"/>
      <c r="IA6" s="205"/>
      <c r="IB6" s="205"/>
      <c r="IC6" s="205"/>
      <c r="ID6" s="205"/>
      <c r="IE6" s="205"/>
      <c r="IF6" s="205"/>
      <c r="IG6" s="205"/>
      <c r="IH6" s="205"/>
      <c r="II6" s="205"/>
      <c r="IJ6" s="205"/>
      <c r="IK6" s="205"/>
      <c r="IL6" s="205"/>
      <c r="IM6" s="205"/>
      <c r="IN6" s="205"/>
      <c r="IO6" s="205"/>
      <c r="IP6" s="205"/>
      <c r="IQ6" s="205"/>
      <c r="IR6" s="205"/>
      <c r="IS6" s="205"/>
      <c r="IT6" s="205"/>
      <c r="IU6" s="205"/>
      <c r="IV6" s="205"/>
      <c r="IW6" s="205"/>
      <c r="IX6" s="205"/>
      <c r="IY6" s="205"/>
      <c r="IZ6" s="205"/>
      <c r="JA6" s="205"/>
      <c r="JB6" s="205"/>
      <c r="JC6" s="205"/>
      <c r="JD6" s="205"/>
      <c r="JE6" s="205"/>
      <c r="JF6" s="205"/>
      <c r="JG6" s="205"/>
      <c r="JH6" s="205"/>
      <c r="JI6" s="205"/>
      <c r="JJ6" s="205"/>
      <c r="JK6" s="205"/>
      <c r="JL6" s="205"/>
      <c r="JM6" s="205"/>
      <c r="JN6" s="205"/>
      <c r="JO6" s="205"/>
      <c r="JP6" s="205"/>
      <c r="JQ6" s="205"/>
      <c r="JR6" s="205"/>
      <c r="JS6" s="205"/>
      <c r="JT6" s="205"/>
      <c r="JU6" s="205"/>
      <c r="JV6" s="205"/>
      <c r="JW6" s="205"/>
      <c r="JX6" s="205"/>
      <c r="JY6" s="205"/>
      <c r="JZ6" s="205"/>
      <c r="KA6" s="205"/>
      <c r="KB6" s="205"/>
      <c r="KC6" s="205"/>
      <c r="KD6" s="205"/>
      <c r="KE6" s="205"/>
      <c r="KF6" s="205"/>
      <c r="KG6" s="205"/>
      <c r="KH6" s="205"/>
      <c r="KI6" s="205"/>
      <c r="KJ6" s="205"/>
      <c r="KK6" s="205"/>
      <c r="KL6" s="205"/>
      <c r="KM6" s="205"/>
      <c r="KN6" s="205"/>
      <c r="KO6" s="205"/>
      <c r="KP6" s="205"/>
      <c r="KQ6" s="205"/>
      <c r="KR6" s="205"/>
      <c r="KS6" s="205"/>
      <c r="KT6" s="205"/>
      <c r="KU6" s="205"/>
      <c r="KV6" s="205"/>
      <c r="KW6" s="205"/>
      <c r="KX6" s="205"/>
      <c r="KY6" s="205"/>
      <c r="KZ6" s="205"/>
      <c r="LA6" s="205"/>
      <c r="LB6" s="205"/>
      <c r="LC6" s="205"/>
      <c r="LD6" s="205"/>
      <c r="LE6" s="205"/>
      <c r="LF6" s="205"/>
      <c r="LG6" s="205"/>
      <c r="LH6" s="205"/>
      <c r="LI6" s="205"/>
      <c r="LJ6" s="205"/>
      <c r="LK6" s="205"/>
      <c r="LL6" s="205"/>
      <c r="LM6" s="205"/>
      <c r="LN6" s="205"/>
      <c r="LO6" s="205"/>
      <c r="LP6" s="205"/>
      <c r="LQ6" s="205"/>
      <c r="LR6" s="205"/>
      <c r="LS6" s="205"/>
      <c r="LT6" s="205"/>
      <c r="LU6" s="205"/>
      <c r="LV6" s="205"/>
      <c r="LW6" s="205"/>
      <c r="LX6" s="205"/>
      <c r="LY6" s="205"/>
      <c r="LZ6" s="205"/>
      <c r="MA6" s="205"/>
      <c r="MB6" s="205"/>
      <c r="MC6" s="205"/>
      <c r="MD6" s="205"/>
      <c r="ME6" s="205"/>
      <c r="MF6" s="205"/>
      <c r="MG6" s="205"/>
      <c r="MH6" s="205"/>
      <c r="MI6" s="205"/>
      <c r="MJ6" s="205"/>
      <c r="MK6" s="205"/>
      <c r="ML6" s="205"/>
      <c r="MM6" s="205"/>
      <c r="MN6" s="205"/>
      <c r="MO6" s="205"/>
      <c r="MP6" s="205"/>
      <c r="MQ6" s="205"/>
      <c r="MR6" s="205"/>
      <c r="MS6" s="205"/>
      <c r="MT6" s="205"/>
      <c r="MU6" s="205"/>
      <c r="MV6" s="205"/>
      <c r="MW6" s="205"/>
      <c r="MX6" s="205"/>
      <c r="MY6" s="205"/>
      <c r="MZ6" s="205"/>
      <c r="NA6" s="205"/>
      <c r="NB6" s="205"/>
      <c r="NC6" s="205"/>
      <c r="ND6" s="205"/>
      <c r="NE6" s="205"/>
      <c r="NF6" s="205"/>
      <c r="NG6" s="205"/>
      <c r="NH6" s="205"/>
      <c r="NI6" s="205"/>
      <c r="NJ6" s="205"/>
      <c r="NK6" s="205"/>
      <c r="NL6" s="205"/>
      <c r="NM6" s="205"/>
      <c r="NN6" s="205"/>
      <c r="NO6" s="205"/>
      <c r="NP6" s="205"/>
      <c r="NQ6" s="205"/>
      <c r="NR6" s="205"/>
      <c r="NS6" s="205"/>
      <c r="NT6" s="205"/>
      <c r="NU6" s="205"/>
      <c r="NV6" s="205"/>
      <c r="NW6" s="205"/>
      <c r="NX6" s="205"/>
      <c r="NY6" s="205"/>
      <c r="NZ6" s="205"/>
      <c r="OA6" s="205"/>
      <c r="OB6" s="205"/>
      <c r="OC6" s="205"/>
      <c r="OD6" s="205"/>
      <c r="OE6" s="205"/>
      <c r="OF6" s="205"/>
      <c r="OG6" s="205"/>
      <c r="OH6" s="205"/>
      <c r="OI6" s="205"/>
      <c r="OJ6" s="205"/>
      <c r="OK6" s="205"/>
      <c r="OL6" s="205"/>
      <c r="OM6" s="205"/>
      <c r="ON6" s="205"/>
      <c r="OO6" s="205"/>
      <c r="OP6" s="205"/>
      <c r="OQ6" s="205"/>
      <c r="OR6" s="205"/>
      <c r="OS6" s="205"/>
      <c r="OT6" s="205"/>
      <c r="OU6" s="205"/>
      <c r="OV6" s="205"/>
      <c r="OW6" s="205"/>
      <c r="OX6" s="205"/>
      <c r="OY6" s="205"/>
      <c r="OZ6" s="205"/>
      <c r="PA6" s="205"/>
      <c r="PB6" s="205"/>
      <c r="PC6" s="205"/>
      <c r="PD6" s="205"/>
      <c r="PE6" s="205"/>
      <c r="PF6" s="205"/>
      <c r="PG6" s="205"/>
      <c r="PH6" s="205"/>
      <c r="PI6" s="205"/>
      <c r="PJ6" s="205"/>
      <c r="PK6" s="205"/>
      <c r="PL6" s="205"/>
      <c r="PM6" s="205"/>
      <c r="PN6" s="205"/>
      <c r="PO6" s="205"/>
      <c r="PP6" s="205"/>
      <c r="PQ6" s="205"/>
      <c r="PR6" s="205"/>
      <c r="PS6" s="205"/>
      <c r="PT6" s="205"/>
      <c r="PU6" s="205"/>
      <c r="PV6" s="205"/>
      <c r="PW6" s="205"/>
      <c r="PX6" s="205"/>
      <c r="PY6" s="205"/>
      <c r="PZ6" s="205"/>
      <c r="QA6" s="205"/>
      <c r="QB6" s="205"/>
      <c r="QC6" s="205"/>
      <c r="QD6" s="205"/>
      <c r="QE6" s="205"/>
      <c r="QF6" s="205"/>
      <c r="QG6" s="205"/>
      <c r="QH6" s="205"/>
      <c r="QI6" s="205"/>
      <c r="QJ6" s="205"/>
      <c r="QK6" s="205"/>
      <c r="QL6" s="205"/>
      <c r="QM6" s="205"/>
      <c r="QN6" s="205"/>
      <c r="QO6" s="205"/>
      <c r="QP6" s="205"/>
      <c r="QQ6" s="205"/>
      <c r="QR6" s="205"/>
      <c r="QS6" s="205"/>
      <c r="QT6" s="205"/>
      <c r="QU6" s="205"/>
      <c r="QV6" s="205"/>
      <c r="QW6" s="205"/>
      <c r="QX6" s="205"/>
      <c r="QY6" s="205"/>
      <c r="QZ6" s="205"/>
      <c r="RA6" s="205"/>
      <c r="RB6" s="205"/>
      <c r="RC6" s="205"/>
      <c r="RD6" s="205"/>
      <c r="RE6" s="205"/>
      <c r="RF6" s="205"/>
      <c r="RG6" s="205"/>
      <c r="RH6" s="205"/>
      <c r="RI6" s="205"/>
      <c r="RJ6" s="205"/>
      <c r="RK6" s="205"/>
      <c r="RL6" s="205"/>
      <c r="RM6" s="205"/>
      <c r="RN6" s="205"/>
      <c r="RO6" s="205"/>
      <c r="RP6" s="205"/>
      <c r="RQ6" s="205"/>
      <c r="RR6" s="205"/>
      <c r="RS6" s="205"/>
      <c r="RT6" s="205"/>
      <c r="RU6" s="205"/>
      <c r="RV6" s="205"/>
      <c r="RW6" s="205"/>
      <c r="RX6" s="205"/>
      <c r="RY6" s="205"/>
      <c r="RZ6" s="205"/>
      <c r="SA6" s="205"/>
      <c r="SB6" s="205"/>
      <c r="SC6" s="205"/>
      <c r="SD6" s="205"/>
      <c r="SE6" s="205"/>
      <c r="SF6" s="205"/>
      <c r="SG6" s="205"/>
      <c r="SH6" s="205"/>
      <c r="SI6" s="205"/>
      <c r="SJ6" s="205"/>
      <c r="SK6" s="205"/>
      <c r="SL6" s="205"/>
      <c r="SM6" s="205"/>
      <c r="SN6" s="205"/>
      <c r="SO6" s="205"/>
      <c r="SP6" s="205"/>
      <c r="SQ6" s="205"/>
      <c r="SR6" s="205"/>
      <c r="SS6" s="205"/>
      <c r="ST6" s="205"/>
      <c r="SU6" s="205"/>
      <c r="SV6" s="205"/>
      <c r="SW6" s="205"/>
      <c r="SX6" s="205"/>
      <c r="SY6" s="205"/>
      <c r="SZ6" s="205"/>
      <c r="TA6" s="205"/>
      <c r="TB6" s="205"/>
      <c r="TC6" s="205"/>
      <c r="TD6" s="205"/>
      <c r="TE6" s="205"/>
      <c r="TF6" s="205"/>
      <c r="TG6" s="205"/>
      <c r="TH6" s="205"/>
      <c r="TI6" s="205"/>
      <c r="TJ6" s="205"/>
      <c r="TK6" s="205"/>
      <c r="TL6" s="205"/>
      <c r="TM6" s="205"/>
      <c r="TN6" s="205"/>
      <c r="TO6" s="205"/>
      <c r="TP6" s="205"/>
      <c r="TQ6" s="205"/>
      <c r="TR6" s="205"/>
      <c r="TS6" s="205"/>
      <c r="TT6" s="205"/>
      <c r="TU6" s="205"/>
      <c r="TV6" s="205"/>
      <c r="TW6" s="205"/>
      <c r="TX6" s="205"/>
      <c r="TY6" s="205"/>
      <c r="TZ6" s="205"/>
      <c r="UA6" s="205"/>
      <c r="UB6" s="205"/>
      <c r="UC6" s="205"/>
      <c r="UD6" s="205"/>
      <c r="UE6" s="205"/>
      <c r="UF6" s="205"/>
      <c r="UG6" s="205"/>
      <c r="UH6" s="205"/>
      <c r="UI6" s="205"/>
      <c r="UJ6" s="205"/>
      <c r="UK6" s="205"/>
      <c r="UL6" s="205"/>
      <c r="UM6" s="205"/>
      <c r="UN6" s="205"/>
      <c r="UO6" s="205"/>
      <c r="UP6" s="205"/>
      <c r="UQ6" s="205"/>
      <c r="UR6" s="205"/>
      <c r="US6" s="205"/>
      <c r="UT6" s="205"/>
      <c r="UU6" s="205"/>
      <c r="UV6" s="205"/>
      <c r="UW6" s="205"/>
      <c r="UX6" s="205"/>
      <c r="UY6" s="205"/>
      <c r="UZ6" s="205"/>
      <c r="VA6" s="205"/>
      <c r="VB6" s="205"/>
      <c r="VC6" s="205"/>
      <c r="VD6" s="205"/>
      <c r="VE6" s="205"/>
      <c r="VF6" s="205"/>
      <c r="VG6" s="205"/>
      <c r="VH6" s="205"/>
      <c r="VI6" s="205"/>
      <c r="VJ6" s="205"/>
      <c r="VK6" s="205"/>
      <c r="VL6" s="205"/>
      <c r="VM6" s="205"/>
      <c r="VN6" s="205"/>
      <c r="VO6" s="205"/>
      <c r="VP6" s="205"/>
      <c r="VQ6" s="205"/>
      <c r="VR6" s="205"/>
      <c r="VS6" s="205"/>
      <c r="VT6" s="205"/>
      <c r="VU6" s="205"/>
      <c r="VV6" s="205"/>
      <c r="VW6" s="205"/>
      <c r="VX6" s="205"/>
      <c r="VY6" s="205"/>
      <c r="VZ6" s="205"/>
      <c r="WA6" s="205"/>
      <c r="WB6" s="205"/>
      <c r="WC6" s="205"/>
      <c r="WD6" s="205"/>
      <c r="WE6" s="205"/>
      <c r="WF6" s="205"/>
      <c r="WG6" s="205"/>
      <c r="WH6" s="205"/>
      <c r="WI6" s="205"/>
      <c r="WJ6" s="205"/>
      <c r="WK6" s="205"/>
      <c r="WL6" s="205"/>
      <c r="WM6" s="205"/>
      <c r="WN6" s="205"/>
      <c r="WO6" s="205"/>
      <c r="WP6" s="205"/>
      <c r="WQ6" s="205"/>
      <c r="WR6" s="205"/>
      <c r="WS6" s="205"/>
      <c r="WT6" s="205"/>
      <c r="WU6" s="205"/>
      <c r="WV6" s="205"/>
      <c r="WW6" s="205"/>
      <c r="WX6" s="205"/>
      <c r="WY6" s="205"/>
      <c r="WZ6" s="205"/>
      <c r="XA6" s="205"/>
      <c r="XB6" s="205"/>
      <c r="XC6" s="205"/>
      <c r="XD6" s="205"/>
      <c r="XE6" s="205"/>
      <c r="XF6" s="205"/>
      <c r="XG6" s="205"/>
      <c r="XH6" s="205"/>
      <c r="XI6" s="205"/>
      <c r="XJ6" s="205"/>
      <c r="XK6" s="205"/>
      <c r="XL6" s="205"/>
      <c r="XM6" s="205"/>
      <c r="XN6" s="205"/>
      <c r="XO6" s="205"/>
      <c r="XP6" s="205"/>
      <c r="XQ6" s="205"/>
      <c r="XR6" s="205"/>
      <c r="XS6" s="205"/>
      <c r="XT6" s="205"/>
      <c r="XU6" s="205"/>
      <c r="XV6" s="205"/>
      <c r="XW6" s="205"/>
      <c r="XX6" s="205"/>
      <c r="XY6" s="205"/>
      <c r="XZ6" s="205"/>
      <c r="YA6" s="205"/>
      <c r="YB6" s="205"/>
      <c r="YC6" s="205"/>
      <c r="YD6" s="205"/>
      <c r="YE6" s="205"/>
      <c r="YF6" s="205"/>
      <c r="YG6" s="205"/>
      <c r="YH6" s="205"/>
      <c r="YI6" s="205"/>
      <c r="YJ6" s="205"/>
      <c r="YK6" s="205"/>
      <c r="YL6" s="205"/>
      <c r="YM6" s="205"/>
      <c r="YN6" s="205"/>
      <c r="YO6" s="205"/>
      <c r="YP6" s="205"/>
      <c r="YQ6" s="205"/>
      <c r="YR6" s="205"/>
      <c r="YS6" s="205"/>
      <c r="YT6" s="205"/>
      <c r="YU6" s="205"/>
      <c r="YV6" s="205"/>
      <c r="YW6" s="205"/>
      <c r="YX6" s="205"/>
      <c r="YY6" s="205"/>
      <c r="YZ6" s="205"/>
      <c r="ZA6" s="205"/>
      <c r="ZB6" s="205"/>
      <c r="ZC6" s="205"/>
      <c r="ZD6" s="205"/>
      <c r="ZE6" s="205"/>
      <c r="ZF6" s="205"/>
      <c r="ZG6" s="205"/>
      <c r="ZH6" s="205"/>
      <c r="ZI6" s="205"/>
      <c r="ZJ6" s="205"/>
      <c r="ZK6" s="205"/>
      <c r="ZL6" s="205"/>
      <c r="ZM6" s="205"/>
      <c r="ZN6" s="205"/>
      <c r="ZO6" s="205"/>
      <c r="ZP6" s="205"/>
      <c r="ZQ6" s="205"/>
      <c r="ZR6" s="205"/>
      <c r="ZS6" s="205"/>
      <c r="ZT6" s="205"/>
      <c r="ZU6" s="205"/>
      <c r="ZV6" s="205"/>
      <c r="ZW6" s="205"/>
      <c r="ZX6" s="205"/>
      <c r="ZY6" s="205"/>
      <c r="ZZ6" s="205"/>
      <c r="AAA6" s="205"/>
      <c r="AAB6" s="205"/>
      <c r="AAC6" s="205"/>
      <c r="AAD6" s="205"/>
      <c r="AAE6" s="205"/>
      <c r="AAF6" s="205"/>
      <c r="AAG6" s="205"/>
      <c r="AAH6" s="205"/>
      <c r="AAI6" s="205"/>
      <c r="AAJ6" s="205"/>
      <c r="AAK6" s="205"/>
      <c r="AAL6" s="205"/>
      <c r="AAM6" s="205"/>
      <c r="AAN6" s="205"/>
      <c r="AAO6" s="205"/>
      <c r="AAP6" s="205"/>
      <c r="AAQ6" s="205"/>
      <c r="AAR6" s="205"/>
      <c r="AAS6" s="205"/>
      <c r="AAT6" s="205"/>
      <c r="AAU6" s="205"/>
      <c r="AAV6" s="205"/>
      <c r="AAW6" s="205"/>
      <c r="AAX6" s="205"/>
      <c r="AAY6" s="205"/>
      <c r="AAZ6" s="205"/>
      <c r="ABA6" s="205"/>
      <c r="ABB6" s="205"/>
      <c r="ABC6" s="205"/>
      <c r="ABD6" s="205"/>
      <c r="ABE6" s="205"/>
      <c r="ABF6" s="205"/>
      <c r="ABG6" s="205"/>
      <c r="ABH6" s="205"/>
      <c r="ABI6" s="205"/>
      <c r="ABJ6" s="205"/>
      <c r="ABK6" s="205"/>
      <c r="ABL6" s="205"/>
      <c r="ABM6" s="205"/>
      <c r="ABN6" s="205"/>
      <c r="ABO6" s="205"/>
      <c r="ABP6" s="205"/>
      <c r="ABQ6" s="205"/>
      <c r="ABR6" s="205"/>
      <c r="ABS6" s="205"/>
      <c r="ABT6" s="205"/>
      <c r="ABU6" s="205"/>
      <c r="ABV6" s="205"/>
      <c r="ABW6" s="205"/>
      <c r="ABX6" s="205"/>
      <c r="ABY6" s="205"/>
      <c r="ABZ6" s="205"/>
      <c r="ACA6" s="205"/>
      <c r="ACB6" s="205"/>
      <c r="ACC6" s="205"/>
      <c r="ACD6" s="205"/>
      <c r="ACE6" s="205"/>
      <c r="ACF6" s="205"/>
      <c r="ACG6" s="205"/>
      <c r="ACH6" s="205"/>
      <c r="ACI6" s="205"/>
      <c r="ACJ6" s="205"/>
      <c r="ACK6" s="205"/>
      <c r="ACL6" s="205"/>
      <c r="ACM6" s="205"/>
      <c r="ACN6" s="205"/>
      <c r="ACO6" s="205"/>
      <c r="ACP6" s="205"/>
      <c r="ACQ6" s="205"/>
      <c r="ACR6" s="205"/>
      <c r="ACS6" s="205"/>
      <c r="ACT6" s="205"/>
      <c r="ACU6" s="205"/>
      <c r="ACV6" s="205"/>
      <c r="ACW6" s="205"/>
      <c r="ACX6" s="205"/>
      <c r="ACY6" s="205"/>
      <c r="ACZ6" s="205"/>
      <c r="ADA6" s="205"/>
      <c r="ADB6" s="205"/>
      <c r="ADC6" s="205"/>
      <c r="ADD6" s="205"/>
      <c r="ADE6" s="205"/>
      <c r="ADF6" s="205"/>
      <c r="ADG6" s="205"/>
      <c r="ADH6" s="205"/>
      <c r="ADI6" s="205"/>
      <c r="ADJ6" s="205"/>
      <c r="ADK6" s="205"/>
      <c r="ADL6" s="205"/>
      <c r="ADM6" s="205"/>
      <c r="ADN6" s="205"/>
      <c r="ADO6" s="205"/>
      <c r="ADP6" s="205"/>
      <c r="ADQ6" s="205"/>
      <c r="ADR6" s="205"/>
      <c r="ADS6" s="205"/>
      <c r="ADT6" s="205"/>
      <c r="ADU6" s="205"/>
      <c r="ADV6" s="205"/>
      <c r="ADW6" s="205"/>
      <c r="ADX6" s="205"/>
      <c r="ADY6" s="205"/>
      <c r="ADZ6" s="205"/>
      <c r="AEA6" s="205"/>
      <c r="AEB6" s="205"/>
      <c r="AEC6" s="205"/>
      <c r="AED6" s="205"/>
      <c r="AEE6" s="205"/>
      <c r="AEF6" s="205"/>
      <c r="AEG6" s="205"/>
      <c r="AEH6" s="205"/>
      <c r="AEI6" s="205"/>
      <c r="AEJ6" s="205"/>
      <c r="AEK6" s="205"/>
      <c r="AEL6" s="205"/>
      <c r="AEM6" s="205"/>
      <c r="AEN6" s="205"/>
      <c r="AEO6" s="205"/>
      <c r="AEP6" s="205"/>
      <c r="AEQ6" s="205"/>
      <c r="AER6" s="205"/>
      <c r="AES6" s="205"/>
      <c r="AET6" s="205"/>
      <c r="AEU6" s="205"/>
      <c r="AEV6" s="205"/>
      <c r="AEW6" s="205"/>
      <c r="AEX6" s="205"/>
      <c r="AEY6" s="205"/>
      <c r="AEZ6" s="205"/>
      <c r="AFA6" s="205"/>
      <c r="AFB6" s="205"/>
      <c r="AFC6" s="205"/>
      <c r="AFD6" s="205"/>
      <c r="AFE6" s="205"/>
      <c r="AFF6" s="205"/>
      <c r="AFG6" s="205"/>
      <c r="AFH6" s="205"/>
      <c r="AFI6" s="205"/>
      <c r="AFJ6" s="205"/>
      <c r="AFK6" s="205"/>
      <c r="AFL6" s="205"/>
      <c r="AFM6" s="205"/>
      <c r="AFN6" s="205"/>
      <c r="AFO6" s="205"/>
      <c r="AFP6" s="205"/>
      <c r="AFQ6" s="205"/>
      <c r="AFR6" s="205"/>
      <c r="AFS6" s="205"/>
      <c r="AFT6" s="205"/>
      <c r="AFU6" s="205"/>
      <c r="AFV6" s="205"/>
      <c r="AFW6" s="205"/>
      <c r="AFX6" s="205"/>
      <c r="AFY6" s="205"/>
      <c r="AFZ6" s="205"/>
      <c r="AGA6" s="205"/>
      <c r="AGB6" s="205"/>
      <c r="AGC6" s="205"/>
      <c r="AGD6" s="205"/>
      <c r="AGE6" s="205"/>
      <c r="AGF6" s="205"/>
      <c r="AGG6" s="205"/>
      <c r="AGH6" s="205"/>
      <c r="AGI6" s="205"/>
      <c r="AGJ6" s="205"/>
      <c r="AGK6" s="205"/>
      <c r="AGL6" s="205"/>
      <c r="AGM6" s="205"/>
      <c r="AGN6" s="205"/>
      <c r="AGO6" s="205"/>
      <c r="AGP6" s="205"/>
      <c r="AGQ6" s="205"/>
      <c r="AGR6" s="205"/>
      <c r="AGS6" s="205"/>
      <c r="AGT6" s="205"/>
      <c r="AGU6" s="205"/>
      <c r="AGV6" s="205"/>
      <c r="AGW6" s="205"/>
      <c r="AGX6" s="205"/>
      <c r="AGY6" s="205"/>
      <c r="AGZ6" s="205"/>
      <c r="AHA6" s="205"/>
      <c r="AHB6" s="205"/>
      <c r="AHC6" s="205"/>
      <c r="AHD6" s="205"/>
      <c r="AHE6" s="205"/>
      <c r="AHF6" s="205"/>
      <c r="AHG6" s="205"/>
      <c r="AHH6" s="205"/>
      <c r="AHI6" s="205"/>
      <c r="AHJ6" s="205"/>
      <c r="AHK6" s="205"/>
      <c r="AHL6" s="205"/>
      <c r="AHM6" s="205"/>
      <c r="AHN6" s="205"/>
      <c r="AHO6" s="205"/>
      <c r="AHP6" s="205"/>
      <c r="AHQ6" s="205"/>
      <c r="AHR6" s="205"/>
      <c r="AHS6" s="205"/>
      <c r="AHT6" s="205"/>
      <c r="AHU6" s="205"/>
      <c r="AHV6" s="205"/>
      <c r="AHW6" s="205"/>
      <c r="AHX6" s="205"/>
      <c r="AHY6" s="205"/>
      <c r="AHZ6" s="205"/>
      <c r="AIA6" s="205"/>
      <c r="AIB6" s="205"/>
      <c r="AIC6" s="205"/>
      <c r="AID6" s="205"/>
      <c r="AIE6" s="205"/>
      <c r="AIF6" s="205"/>
      <c r="AIG6" s="205"/>
      <c r="AIH6" s="205"/>
      <c r="AII6" s="205"/>
      <c r="AIJ6" s="205"/>
      <c r="AIK6" s="205"/>
      <c r="AIL6" s="205"/>
      <c r="AIM6" s="205"/>
      <c r="AIN6" s="205"/>
      <c r="AIO6" s="205"/>
      <c r="AIP6" s="205"/>
      <c r="AIQ6" s="205"/>
      <c r="AIR6" s="205"/>
      <c r="AIS6" s="205"/>
      <c r="AIT6" s="205"/>
      <c r="AIU6" s="205"/>
      <c r="AIV6" s="205"/>
      <c r="AIW6" s="205"/>
      <c r="AIX6" s="205"/>
      <c r="AIY6" s="205"/>
      <c r="AIZ6" s="205"/>
      <c r="AJA6" s="205"/>
      <c r="AJB6" s="205"/>
      <c r="AJC6" s="205"/>
      <c r="AJD6" s="205"/>
      <c r="AJE6" s="205"/>
      <c r="AJF6" s="205"/>
      <c r="AJG6" s="205"/>
      <c r="AJH6" s="205"/>
      <c r="AJI6" s="205"/>
      <c r="AJJ6" s="205"/>
      <c r="AJK6" s="205"/>
      <c r="AJL6" s="205"/>
      <c r="AJM6" s="205"/>
      <c r="AJN6" s="205"/>
      <c r="AJO6" s="205"/>
      <c r="AJP6" s="205"/>
      <c r="AJQ6" s="205"/>
      <c r="AJR6" s="205"/>
      <c r="AJS6" s="205"/>
      <c r="AJT6" s="205"/>
      <c r="AJU6" s="205"/>
      <c r="AJV6" s="205"/>
      <c r="AJW6" s="205"/>
      <c r="AJX6" s="205"/>
      <c r="AJY6" s="205"/>
      <c r="AJZ6" s="205"/>
      <c r="AKA6" s="205"/>
      <c r="AKB6" s="205"/>
      <c r="AKC6" s="205"/>
      <c r="AKD6" s="205"/>
      <c r="AKE6" s="205"/>
      <c r="AKF6" s="205"/>
      <c r="AKG6" s="205"/>
      <c r="AKH6" s="205"/>
      <c r="AKI6" s="205"/>
      <c r="AKJ6" s="205"/>
      <c r="AKK6" s="205"/>
      <c r="AKL6" s="205"/>
      <c r="AKM6" s="205"/>
      <c r="AKN6" s="205"/>
      <c r="AKO6" s="205"/>
      <c r="AKP6" s="205"/>
      <c r="AKQ6" s="205"/>
      <c r="AKR6" s="205"/>
      <c r="AKS6" s="205"/>
      <c r="AKT6" s="205"/>
      <c r="AKU6" s="205"/>
      <c r="AKV6" s="205"/>
      <c r="AKW6" s="205"/>
      <c r="AKX6" s="205"/>
      <c r="AKY6" s="205"/>
      <c r="AKZ6" s="205"/>
    </row>
    <row r="7" spans="1:988" s="206" customFormat="1" ht="15" customHeight="1" x14ac:dyDescent="0.25">
      <c r="A7" s="273"/>
      <c r="B7" s="420" t="s">
        <v>18681</v>
      </c>
      <c r="C7" s="420"/>
      <c r="D7" s="420"/>
      <c r="E7" s="202"/>
      <c r="F7" s="202"/>
      <c r="G7" s="202"/>
      <c r="H7" s="202"/>
      <c r="I7" s="203"/>
      <c r="J7" s="204"/>
      <c r="K7" s="205"/>
      <c r="L7" s="205"/>
      <c r="M7" s="205"/>
      <c r="N7" s="205"/>
      <c r="O7" s="205"/>
      <c r="P7" s="205"/>
      <c r="Q7" s="205"/>
      <c r="R7" s="205"/>
      <c r="S7" s="205"/>
      <c r="T7" s="205"/>
      <c r="U7" s="205"/>
      <c r="V7" s="205"/>
      <c r="W7" s="205"/>
      <c r="X7" s="205"/>
      <c r="Y7" s="205"/>
      <c r="Z7" s="205"/>
      <c r="AA7" s="205"/>
      <c r="AB7" s="205"/>
      <c r="AC7" s="205"/>
      <c r="AD7" s="205"/>
      <c r="AE7" s="205"/>
      <c r="AF7" s="205"/>
      <c r="AG7" s="205"/>
      <c r="AH7" s="205"/>
      <c r="AI7" s="205"/>
      <c r="AJ7" s="205"/>
      <c r="AK7" s="205"/>
      <c r="AL7" s="205"/>
      <c r="AM7" s="205"/>
      <c r="AN7" s="205"/>
      <c r="AO7" s="205"/>
      <c r="AP7" s="205"/>
      <c r="AQ7" s="205"/>
      <c r="AR7" s="205"/>
      <c r="AS7" s="205"/>
      <c r="AT7" s="205"/>
      <c r="AU7" s="205"/>
      <c r="AV7" s="205"/>
      <c r="AW7" s="205"/>
      <c r="AX7" s="205"/>
      <c r="AY7" s="205"/>
      <c r="AZ7" s="205"/>
      <c r="BA7" s="205"/>
      <c r="BB7" s="205"/>
      <c r="BC7" s="205"/>
      <c r="BD7" s="205"/>
      <c r="BE7" s="205"/>
      <c r="BF7" s="205"/>
      <c r="BG7" s="205"/>
      <c r="BH7" s="205"/>
      <c r="BI7" s="205"/>
      <c r="BJ7" s="205"/>
      <c r="BK7" s="205"/>
      <c r="BL7" s="205"/>
      <c r="BM7" s="205"/>
      <c r="BN7" s="205"/>
      <c r="BO7" s="205"/>
      <c r="BP7" s="205"/>
      <c r="BQ7" s="205"/>
      <c r="BR7" s="205"/>
      <c r="BS7" s="205"/>
      <c r="BT7" s="205"/>
      <c r="BU7" s="205"/>
      <c r="BV7" s="205"/>
      <c r="BW7" s="205"/>
      <c r="BX7" s="205"/>
      <c r="BY7" s="205"/>
      <c r="BZ7" s="205"/>
      <c r="CA7" s="205"/>
      <c r="CB7" s="205"/>
      <c r="CC7" s="205"/>
      <c r="CD7" s="205"/>
      <c r="CE7" s="205"/>
      <c r="CF7" s="205"/>
      <c r="CG7" s="205"/>
      <c r="CH7" s="205"/>
      <c r="CI7" s="205"/>
      <c r="CJ7" s="205"/>
      <c r="CK7" s="205"/>
      <c r="CL7" s="205"/>
      <c r="CM7" s="205"/>
      <c r="CN7" s="205"/>
      <c r="CO7" s="205"/>
      <c r="CP7" s="205"/>
      <c r="CQ7" s="205"/>
      <c r="CR7" s="205"/>
      <c r="CS7" s="205"/>
      <c r="CT7" s="205"/>
      <c r="CU7" s="205"/>
      <c r="CV7" s="205"/>
      <c r="CW7" s="205"/>
      <c r="CX7" s="205"/>
      <c r="CY7" s="205"/>
      <c r="CZ7" s="205"/>
      <c r="DA7" s="205"/>
      <c r="DB7" s="205"/>
      <c r="DC7" s="205"/>
      <c r="DD7" s="205"/>
      <c r="DE7" s="205"/>
      <c r="DF7" s="205"/>
      <c r="DG7" s="205"/>
      <c r="DH7" s="205"/>
      <c r="DI7" s="205"/>
      <c r="DJ7" s="205"/>
      <c r="DK7" s="205"/>
      <c r="DL7" s="205"/>
      <c r="DM7" s="205"/>
      <c r="DN7" s="205"/>
      <c r="DO7" s="205"/>
      <c r="DP7" s="205"/>
      <c r="DQ7" s="205"/>
      <c r="DR7" s="205"/>
      <c r="DS7" s="205"/>
      <c r="DT7" s="205"/>
      <c r="DU7" s="205"/>
      <c r="DV7" s="205"/>
      <c r="DW7" s="205"/>
      <c r="DX7" s="205"/>
      <c r="DY7" s="205"/>
      <c r="DZ7" s="205"/>
      <c r="EA7" s="205"/>
      <c r="EB7" s="205"/>
      <c r="EC7" s="205"/>
      <c r="ED7" s="205"/>
      <c r="EE7" s="205"/>
      <c r="EF7" s="205"/>
      <c r="EG7" s="205"/>
      <c r="EH7" s="205"/>
      <c r="EI7" s="205"/>
      <c r="EJ7" s="205"/>
      <c r="EK7" s="205"/>
      <c r="EL7" s="205"/>
      <c r="EM7" s="205"/>
      <c r="EN7" s="205"/>
      <c r="EO7" s="205"/>
      <c r="EP7" s="205"/>
      <c r="EQ7" s="205"/>
      <c r="ER7" s="205"/>
      <c r="ES7" s="205"/>
      <c r="ET7" s="205"/>
      <c r="EU7" s="205"/>
      <c r="EV7" s="205"/>
      <c r="EW7" s="205"/>
      <c r="EX7" s="205"/>
      <c r="EY7" s="205"/>
      <c r="EZ7" s="205"/>
      <c r="FA7" s="205"/>
      <c r="FB7" s="205"/>
      <c r="FC7" s="205"/>
      <c r="FD7" s="205"/>
      <c r="FE7" s="205"/>
      <c r="FF7" s="205"/>
      <c r="FG7" s="205"/>
      <c r="FH7" s="205"/>
      <c r="FI7" s="205"/>
      <c r="FJ7" s="205"/>
      <c r="FK7" s="205"/>
      <c r="FL7" s="205"/>
      <c r="FM7" s="205"/>
      <c r="FN7" s="205"/>
      <c r="FO7" s="205"/>
      <c r="FP7" s="205"/>
      <c r="FQ7" s="205"/>
      <c r="FR7" s="205"/>
      <c r="FS7" s="205"/>
      <c r="FT7" s="205"/>
      <c r="FU7" s="205"/>
      <c r="FV7" s="205"/>
      <c r="FW7" s="205"/>
      <c r="FX7" s="205"/>
      <c r="FY7" s="205"/>
      <c r="FZ7" s="205"/>
      <c r="GA7" s="205"/>
      <c r="GB7" s="205"/>
      <c r="GC7" s="205"/>
      <c r="GD7" s="205"/>
      <c r="GE7" s="205"/>
      <c r="GF7" s="205"/>
      <c r="GG7" s="205"/>
      <c r="GH7" s="205"/>
      <c r="GI7" s="205"/>
      <c r="GJ7" s="205"/>
      <c r="GK7" s="205"/>
      <c r="GL7" s="205"/>
      <c r="GM7" s="205"/>
      <c r="GN7" s="205"/>
      <c r="GO7" s="205"/>
      <c r="GP7" s="205"/>
      <c r="GQ7" s="205"/>
      <c r="GR7" s="205"/>
      <c r="GS7" s="205"/>
      <c r="GT7" s="205"/>
      <c r="GU7" s="205"/>
      <c r="GV7" s="205"/>
      <c r="GW7" s="205"/>
      <c r="GX7" s="205"/>
      <c r="GY7" s="205"/>
      <c r="GZ7" s="205"/>
      <c r="HA7" s="205"/>
      <c r="HB7" s="205"/>
      <c r="HC7" s="205"/>
      <c r="HD7" s="205"/>
      <c r="HE7" s="205"/>
      <c r="HF7" s="205"/>
      <c r="HG7" s="205"/>
      <c r="HH7" s="205"/>
      <c r="HI7" s="205"/>
      <c r="HJ7" s="205"/>
      <c r="HK7" s="205"/>
      <c r="HL7" s="205"/>
      <c r="HM7" s="205"/>
      <c r="HN7" s="205"/>
      <c r="HO7" s="205"/>
      <c r="HP7" s="205"/>
      <c r="HQ7" s="205"/>
      <c r="HR7" s="205"/>
      <c r="HS7" s="205"/>
      <c r="HT7" s="205"/>
      <c r="HU7" s="205"/>
      <c r="HV7" s="205"/>
      <c r="HW7" s="205"/>
      <c r="HX7" s="205"/>
      <c r="HY7" s="205"/>
      <c r="HZ7" s="205"/>
      <c r="IA7" s="205"/>
      <c r="IB7" s="205"/>
      <c r="IC7" s="205"/>
      <c r="ID7" s="205"/>
      <c r="IE7" s="205"/>
      <c r="IF7" s="205"/>
      <c r="IG7" s="205"/>
      <c r="IH7" s="205"/>
      <c r="II7" s="205"/>
      <c r="IJ7" s="205"/>
      <c r="IK7" s="205"/>
      <c r="IL7" s="205"/>
      <c r="IM7" s="205"/>
      <c r="IN7" s="205"/>
      <c r="IO7" s="205"/>
      <c r="IP7" s="205"/>
      <c r="IQ7" s="205"/>
      <c r="IR7" s="205"/>
      <c r="IS7" s="205"/>
      <c r="IT7" s="205"/>
      <c r="IU7" s="205"/>
      <c r="IV7" s="205"/>
      <c r="IW7" s="205"/>
      <c r="IX7" s="205"/>
      <c r="IY7" s="205"/>
      <c r="IZ7" s="205"/>
      <c r="JA7" s="205"/>
      <c r="JB7" s="205"/>
      <c r="JC7" s="205"/>
      <c r="JD7" s="205"/>
      <c r="JE7" s="205"/>
      <c r="JF7" s="205"/>
      <c r="JG7" s="205"/>
      <c r="JH7" s="205"/>
      <c r="JI7" s="205"/>
      <c r="JJ7" s="205"/>
      <c r="JK7" s="205"/>
      <c r="JL7" s="205"/>
      <c r="JM7" s="205"/>
      <c r="JN7" s="205"/>
      <c r="JO7" s="205"/>
      <c r="JP7" s="205"/>
      <c r="JQ7" s="205"/>
      <c r="JR7" s="205"/>
      <c r="JS7" s="205"/>
      <c r="JT7" s="205"/>
      <c r="JU7" s="205"/>
      <c r="JV7" s="205"/>
      <c r="JW7" s="205"/>
      <c r="JX7" s="205"/>
      <c r="JY7" s="205"/>
      <c r="JZ7" s="205"/>
      <c r="KA7" s="205"/>
      <c r="KB7" s="205"/>
      <c r="KC7" s="205"/>
      <c r="KD7" s="205"/>
      <c r="KE7" s="205"/>
      <c r="KF7" s="205"/>
      <c r="KG7" s="205"/>
      <c r="KH7" s="205"/>
      <c r="KI7" s="205"/>
      <c r="KJ7" s="205"/>
      <c r="KK7" s="205"/>
      <c r="KL7" s="205"/>
      <c r="KM7" s="205"/>
      <c r="KN7" s="205"/>
      <c r="KO7" s="205"/>
      <c r="KP7" s="205"/>
      <c r="KQ7" s="205"/>
      <c r="KR7" s="205"/>
      <c r="KS7" s="205"/>
      <c r="KT7" s="205"/>
      <c r="KU7" s="205"/>
      <c r="KV7" s="205"/>
      <c r="KW7" s="205"/>
      <c r="KX7" s="205"/>
      <c r="KY7" s="205"/>
      <c r="KZ7" s="205"/>
      <c r="LA7" s="205"/>
      <c r="LB7" s="205"/>
      <c r="LC7" s="205"/>
      <c r="LD7" s="205"/>
      <c r="LE7" s="205"/>
      <c r="LF7" s="205"/>
      <c r="LG7" s="205"/>
      <c r="LH7" s="205"/>
      <c r="LI7" s="205"/>
      <c r="LJ7" s="205"/>
      <c r="LK7" s="205"/>
      <c r="LL7" s="205"/>
      <c r="LM7" s="205"/>
      <c r="LN7" s="205"/>
      <c r="LO7" s="205"/>
      <c r="LP7" s="205"/>
      <c r="LQ7" s="205"/>
      <c r="LR7" s="205"/>
      <c r="LS7" s="205"/>
      <c r="LT7" s="205"/>
      <c r="LU7" s="205"/>
      <c r="LV7" s="205"/>
      <c r="LW7" s="205"/>
      <c r="LX7" s="205"/>
      <c r="LY7" s="205"/>
      <c r="LZ7" s="205"/>
      <c r="MA7" s="205"/>
      <c r="MB7" s="205"/>
      <c r="MC7" s="205"/>
      <c r="MD7" s="205"/>
      <c r="ME7" s="205"/>
      <c r="MF7" s="205"/>
      <c r="MG7" s="205"/>
      <c r="MH7" s="205"/>
      <c r="MI7" s="205"/>
      <c r="MJ7" s="205"/>
      <c r="MK7" s="205"/>
      <c r="ML7" s="205"/>
      <c r="MM7" s="205"/>
      <c r="MN7" s="205"/>
      <c r="MO7" s="205"/>
      <c r="MP7" s="205"/>
      <c r="MQ7" s="205"/>
      <c r="MR7" s="205"/>
      <c r="MS7" s="205"/>
      <c r="MT7" s="205"/>
      <c r="MU7" s="205"/>
      <c r="MV7" s="205"/>
      <c r="MW7" s="205"/>
      <c r="MX7" s="205"/>
      <c r="MY7" s="205"/>
      <c r="MZ7" s="205"/>
      <c r="NA7" s="205"/>
      <c r="NB7" s="205"/>
      <c r="NC7" s="205"/>
      <c r="ND7" s="205"/>
      <c r="NE7" s="205"/>
      <c r="NF7" s="205"/>
      <c r="NG7" s="205"/>
      <c r="NH7" s="205"/>
      <c r="NI7" s="205"/>
      <c r="NJ7" s="205"/>
      <c r="NK7" s="205"/>
      <c r="NL7" s="205"/>
      <c r="NM7" s="205"/>
      <c r="NN7" s="205"/>
      <c r="NO7" s="205"/>
      <c r="NP7" s="205"/>
      <c r="NQ7" s="205"/>
      <c r="NR7" s="205"/>
      <c r="NS7" s="205"/>
      <c r="NT7" s="205"/>
      <c r="NU7" s="205"/>
      <c r="NV7" s="205"/>
      <c r="NW7" s="205"/>
      <c r="NX7" s="205"/>
      <c r="NY7" s="205"/>
      <c r="NZ7" s="205"/>
      <c r="OA7" s="205"/>
      <c r="OB7" s="205"/>
      <c r="OC7" s="205"/>
      <c r="OD7" s="205"/>
      <c r="OE7" s="205"/>
      <c r="OF7" s="205"/>
      <c r="OG7" s="205"/>
      <c r="OH7" s="205"/>
      <c r="OI7" s="205"/>
      <c r="OJ7" s="205"/>
      <c r="OK7" s="205"/>
      <c r="OL7" s="205"/>
      <c r="OM7" s="205"/>
      <c r="ON7" s="205"/>
      <c r="OO7" s="205"/>
      <c r="OP7" s="205"/>
      <c r="OQ7" s="205"/>
      <c r="OR7" s="205"/>
      <c r="OS7" s="205"/>
      <c r="OT7" s="205"/>
      <c r="OU7" s="205"/>
      <c r="OV7" s="205"/>
      <c r="OW7" s="205"/>
      <c r="OX7" s="205"/>
      <c r="OY7" s="205"/>
      <c r="OZ7" s="205"/>
      <c r="PA7" s="205"/>
      <c r="PB7" s="205"/>
      <c r="PC7" s="205"/>
      <c r="PD7" s="205"/>
      <c r="PE7" s="205"/>
      <c r="PF7" s="205"/>
      <c r="PG7" s="205"/>
      <c r="PH7" s="205"/>
      <c r="PI7" s="205"/>
      <c r="PJ7" s="205"/>
      <c r="PK7" s="205"/>
      <c r="PL7" s="205"/>
      <c r="PM7" s="205"/>
      <c r="PN7" s="205"/>
      <c r="PO7" s="205"/>
      <c r="PP7" s="205"/>
      <c r="PQ7" s="205"/>
      <c r="PR7" s="205"/>
      <c r="PS7" s="205"/>
      <c r="PT7" s="205"/>
      <c r="PU7" s="205"/>
      <c r="PV7" s="205"/>
      <c r="PW7" s="205"/>
      <c r="PX7" s="205"/>
      <c r="PY7" s="205"/>
      <c r="PZ7" s="205"/>
      <c r="QA7" s="205"/>
      <c r="QB7" s="205"/>
      <c r="QC7" s="205"/>
      <c r="QD7" s="205"/>
      <c r="QE7" s="205"/>
      <c r="QF7" s="205"/>
      <c r="QG7" s="205"/>
      <c r="QH7" s="205"/>
      <c r="QI7" s="205"/>
      <c r="QJ7" s="205"/>
      <c r="QK7" s="205"/>
      <c r="QL7" s="205"/>
      <c r="QM7" s="205"/>
      <c r="QN7" s="205"/>
      <c r="QO7" s="205"/>
      <c r="QP7" s="205"/>
      <c r="QQ7" s="205"/>
      <c r="QR7" s="205"/>
      <c r="QS7" s="205"/>
      <c r="QT7" s="205"/>
      <c r="QU7" s="205"/>
      <c r="QV7" s="205"/>
      <c r="QW7" s="205"/>
      <c r="QX7" s="205"/>
      <c r="QY7" s="205"/>
      <c r="QZ7" s="205"/>
      <c r="RA7" s="205"/>
      <c r="RB7" s="205"/>
      <c r="RC7" s="205"/>
      <c r="RD7" s="205"/>
      <c r="RE7" s="205"/>
      <c r="RF7" s="205"/>
      <c r="RG7" s="205"/>
      <c r="RH7" s="205"/>
      <c r="RI7" s="205"/>
      <c r="RJ7" s="205"/>
      <c r="RK7" s="205"/>
      <c r="RL7" s="205"/>
      <c r="RM7" s="205"/>
      <c r="RN7" s="205"/>
      <c r="RO7" s="205"/>
      <c r="RP7" s="205"/>
      <c r="RQ7" s="205"/>
      <c r="RR7" s="205"/>
      <c r="RS7" s="205"/>
      <c r="RT7" s="205"/>
      <c r="RU7" s="205"/>
      <c r="RV7" s="205"/>
      <c r="RW7" s="205"/>
      <c r="RX7" s="205"/>
      <c r="RY7" s="205"/>
      <c r="RZ7" s="205"/>
      <c r="SA7" s="205"/>
      <c r="SB7" s="205"/>
      <c r="SC7" s="205"/>
      <c r="SD7" s="205"/>
      <c r="SE7" s="205"/>
      <c r="SF7" s="205"/>
      <c r="SG7" s="205"/>
      <c r="SH7" s="205"/>
      <c r="SI7" s="205"/>
      <c r="SJ7" s="205"/>
      <c r="SK7" s="205"/>
      <c r="SL7" s="205"/>
      <c r="SM7" s="205"/>
      <c r="SN7" s="205"/>
      <c r="SO7" s="205"/>
      <c r="SP7" s="205"/>
      <c r="SQ7" s="205"/>
      <c r="SR7" s="205"/>
      <c r="SS7" s="205"/>
      <c r="ST7" s="205"/>
      <c r="SU7" s="205"/>
      <c r="SV7" s="205"/>
      <c r="SW7" s="205"/>
      <c r="SX7" s="205"/>
      <c r="SY7" s="205"/>
      <c r="SZ7" s="205"/>
      <c r="TA7" s="205"/>
      <c r="TB7" s="205"/>
      <c r="TC7" s="205"/>
      <c r="TD7" s="205"/>
      <c r="TE7" s="205"/>
      <c r="TF7" s="205"/>
      <c r="TG7" s="205"/>
      <c r="TH7" s="205"/>
      <c r="TI7" s="205"/>
      <c r="TJ7" s="205"/>
      <c r="TK7" s="205"/>
      <c r="TL7" s="205"/>
      <c r="TM7" s="205"/>
      <c r="TN7" s="205"/>
      <c r="TO7" s="205"/>
      <c r="TP7" s="205"/>
      <c r="TQ7" s="205"/>
      <c r="TR7" s="205"/>
      <c r="TS7" s="205"/>
      <c r="TT7" s="205"/>
      <c r="TU7" s="205"/>
      <c r="TV7" s="205"/>
      <c r="TW7" s="205"/>
      <c r="TX7" s="205"/>
      <c r="TY7" s="205"/>
      <c r="TZ7" s="205"/>
      <c r="UA7" s="205"/>
      <c r="UB7" s="205"/>
      <c r="UC7" s="205"/>
      <c r="UD7" s="205"/>
      <c r="UE7" s="205"/>
      <c r="UF7" s="205"/>
      <c r="UG7" s="205"/>
      <c r="UH7" s="205"/>
      <c r="UI7" s="205"/>
      <c r="UJ7" s="205"/>
      <c r="UK7" s="205"/>
      <c r="UL7" s="205"/>
      <c r="UM7" s="205"/>
      <c r="UN7" s="205"/>
      <c r="UO7" s="205"/>
      <c r="UP7" s="205"/>
      <c r="UQ7" s="205"/>
      <c r="UR7" s="205"/>
      <c r="US7" s="205"/>
      <c r="UT7" s="205"/>
      <c r="UU7" s="205"/>
      <c r="UV7" s="205"/>
      <c r="UW7" s="205"/>
      <c r="UX7" s="205"/>
      <c r="UY7" s="205"/>
      <c r="UZ7" s="205"/>
      <c r="VA7" s="205"/>
      <c r="VB7" s="205"/>
      <c r="VC7" s="205"/>
      <c r="VD7" s="205"/>
      <c r="VE7" s="205"/>
      <c r="VF7" s="205"/>
      <c r="VG7" s="205"/>
      <c r="VH7" s="205"/>
      <c r="VI7" s="205"/>
      <c r="VJ7" s="205"/>
      <c r="VK7" s="205"/>
      <c r="VL7" s="205"/>
      <c r="VM7" s="205"/>
      <c r="VN7" s="205"/>
      <c r="VO7" s="205"/>
      <c r="VP7" s="205"/>
      <c r="VQ7" s="205"/>
      <c r="VR7" s="205"/>
      <c r="VS7" s="205"/>
      <c r="VT7" s="205"/>
      <c r="VU7" s="205"/>
      <c r="VV7" s="205"/>
      <c r="VW7" s="205"/>
      <c r="VX7" s="205"/>
      <c r="VY7" s="205"/>
      <c r="VZ7" s="205"/>
      <c r="WA7" s="205"/>
      <c r="WB7" s="205"/>
      <c r="WC7" s="205"/>
      <c r="WD7" s="205"/>
      <c r="WE7" s="205"/>
      <c r="WF7" s="205"/>
      <c r="WG7" s="205"/>
      <c r="WH7" s="205"/>
      <c r="WI7" s="205"/>
      <c r="WJ7" s="205"/>
      <c r="WK7" s="205"/>
      <c r="WL7" s="205"/>
      <c r="WM7" s="205"/>
      <c r="WN7" s="205"/>
      <c r="WO7" s="205"/>
      <c r="WP7" s="205"/>
      <c r="WQ7" s="205"/>
      <c r="WR7" s="205"/>
      <c r="WS7" s="205"/>
      <c r="WT7" s="205"/>
      <c r="WU7" s="205"/>
      <c r="WV7" s="205"/>
      <c r="WW7" s="205"/>
      <c r="WX7" s="205"/>
      <c r="WY7" s="205"/>
      <c r="WZ7" s="205"/>
      <c r="XA7" s="205"/>
      <c r="XB7" s="205"/>
      <c r="XC7" s="205"/>
      <c r="XD7" s="205"/>
      <c r="XE7" s="205"/>
      <c r="XF7" s="205"/>
      <c r="XG7" s="205"/>
      <c r="XH7" s="205"/>
      <c r="XI7" s="205"/>
      <c r="XJ7" s="205"/>
      <c r="XK7" s="205"/>
      <c r="XL7" s="205"/>
      <c r="XM7" s="205"/>
      <c r="XN7" s="205"/>
      <c r="XO7" s="205"/>
      <c r="XP7" s="205"/>
      <c r="XQ7" s="205"/>
      <c r="XR7" s="205"/>
      <c r="XS7" s="205"/>
      <c r="XT7" s="205"/>
      <c r="XU7" s="205"/>
      <c r="XV7" s="205"/>
      <c r="XW7" s="205"/>
      <c r="XX7" s="205"/>
      <c r="XY7" s="205"/>
      <c r="XZ7" s="205"/>
      <c r="YA7" s="205"/>
      <c r="YB7" s="205"/>
      <c r="YC7" s="205"/>
      <c r="YD7" s="205"/>
      <c r="YE7" s="205"/>
      <c r="YF7" s="205"/>
      <c r="YG7" s="205"/>
      <c r="YH7" s="205"/>
      <c r="YI7" s="205"/>
      <c r="YJ7" s="205"/>
      <c r="YK7" s="205"/>
      <c r="YL7" s="205"/>
      <c r="YM7" s="205"/>
      <c r="YN7" s="205"/>
      <c r="YO7" s="205"/>
      <c r="YP7" s="205"/>
      <c r="YQ7" s="205"/>
      <c r="YR7" s="205"/>
      <c r="YS7" s="205"/>
      <c r="YT7" s="205"/>
      <c r="YU7" s="205"/>
      <c r="YV7" s="205"/>
      <c r="YW7" s="205"/>
      <c r="YX7" s="205"/>
      <c r="YY7" s="205"/>
      <c r="YZ7" s="205"/>
      <c r="ZA7" s="205"/>
      <c r="ZB7" s="205"/>
      <c r="ZC7" s="205"/>
      <c r="ZD7" s="205"/>
      <c r="ZE7" s="205"/>
      <c r="ZF7" s="205"/>
      <c r="ZG7" s="205"/>
      <c r="ZH7" s="205"/>
      <c r="ZI7" s="205"/>
      <c r="ZJ7" s="205"/>
      <c r="ZK7" s="205"/>
      <c r="ZL7" s="205"/>
      <c r="ZM7" s="205"/>
      <c r="ZN7" s="205"/>
      <c r="ZO7" s="205"/>
      <c r="ZP7" s="205"/>
      <c r="ZQ7" s="205"/>
      <c r="ZR7" s="205"/>
      <c r="ZS7" s="205"/>
      <c r="ZT7" s="205"/>
      <c r="ZU7" s="205"/>
      <c r="ZV7" s="205"/>
      <c r="ZW7" s="205"/>
      <c r="ZX7" s="205"/>
      <c r="ZY7" s="205"/>
      <c r="ZZ7" s="205"/>
      <c r="AAA7" s="205"/>
      <c r="AAB7" s="205"/>
      <c r="AAC7" s="205"/>
      <c r="AAD7" s="205"/>
      <c r="AAE7" s="205"/>
      <c r="AAF7" s="205"/>
      <c r="AAG7" s="205"/>
      <c r="AAH7" s="205"/>
      <c r="AAI7" s="205"/>
      <c r="AAJ7" s="205"/>
      <c r="AAK7" s="205"/>
      <c r="AAL7" s="205"/>
      <c r="AAM7" s="205"/>
      <c r="AAN7" s="205"/>
      <c r="AAO7" s="205"/>
      <c r="AAP7" s="205"/>
      <c r="AAQ7" s="205"/>
      <c r="AAR7" s="205"/>
      <c r="AAS7" s="205"/>
      <c r="AAT7" s="205"/>
      <c r="AAU7" s="205"/>
      <c r="AAV7" s="205"/>
      <c r="AAW7" s="205"/>
      <c r="AAX7" s="205"/>
      <c r="AAY7" s="205"/>
      <c r="AAZ7" s="205"/>
      <c r="ABA7" s="205"/>
      <c r="ABB7" s="205"/>
      <c r="ABC7" s="205"/>
      <c r="ABD7" s="205"/>
      <c r="ABE7" s="205"/>
      <c r="ABF7" s="205"/>
      <c r="ABG7" s="205"/>
      <c r="ABH7" s="205"/>
      <c r="ABI7" s="205"/>
      <c r="ABJ7" s="205"/>
      <c r="ABK7" s="205"/>
      <c r="ABL7" s="205"/>
      <c r="ABM7" s="205"/>
      <c r="ABN7" s="205"/>
      <c r="ABO7" s="205"/>
      <c r="ABP7" s="205"/>
      <c r="ABQ7" s="205"/>
      <c r="ABR7" s="205"/>
      <c r="ABS7" s="205"/>
      <c r="ABT7" s="205"/>
      <c r="ABU7" s="205"/>
      <c r="ABV7" s="205"/>
      <c r="ABW7" s="205"/>
      <c r="ABX7" s="205"/>
      <c r="ABY7" s="205"/>
      <c r="ABZ7" s="205"/>
      <c r="ACA7" s="205"/>
      <c r="ACB7" s="205"/>
      <c r="ACC7" s="205"/>
      <c r="ACD7" s="205"/>
      <c r="ACE7" s="205"/>
      <c r="ACF7" s="205"/>
      <c r="ACG7" s="205"/>
      <c r="ACH7" s="205"/>
      <c r="ACI7" s="205"/>
      <c r="ACJ7" s="205"/>
      <c r="ACK7" s="205"/>
      <c r="ACL7" s="205"/>
      <c r="ACM7" s="205"/>
      <c r="ACN7" s="205"/>
      <c r="ACO7" s="205"/>
      <c r="ACP7" s="205"/>
      <c r="ACQ7" s="205"/>
      <c r="ACR7" s="205"/>
      <c r="ACS7" s="205"/>
      <c r="ACT7" s="205"/>
      <c r="ACU7" s="205"/>
      <c r="ACV7" s="205"/>
      <c r="ACW7" s="205"/>
      <c r="ACX7" s="205"/>
      <c r="ACY7" s="205"/>
      <c r="ACZ7" s="205"/>
      <c r="ADA7" s="205"/>
      <c r="ADB7" s="205"/>
      <c r="ADC7" s="205"/>
      <c r="ADD7" s="205"/>
      <c r="ADE7" s="205"/>
      <c r="ADF7" s="205"/>
      <c r="ADG7" s="205"/>
      <c r="ADH7" s="205"/>
      <c r="ADI7" s="205"/>
      <c r="ADJ7" s="205"/>
      <c r="ADK7" s="205"/>
      <c r="ADL7" s="205"/>
      <c r="ADM7" s="205"/>
      <c r="ADN7" s="205"/>
      <c r="ADO7" s="205"/>
      <c r="ADP7" s="205"/>
      <c r="ADQ7" s="205"/>
      <c r="ADR7" s="205"/>
      <c r="ADS7" s="205"/>
      <c r="ADT7" s="205"/>
      <c r="ADU7" s="205"/>
      <c r="ADV7" s="205"/>
      <c r="ADW7" s="205"/>
      <c r="ADX7" s="205"/>
      <c r="ADY7" s="205"/>
      <c r="ADZ7" s="205"/>
      <c r="AEA7" s="205"/>
      <c r="AEB7" s="205"/>
      <c r="AEC7" s="205"/>
      <c r="AED7" s="205"/>
      <c r="AEE7" s="205"/>
      <c r="AEF7" s="205"/>
      <c r="AEG7" s="205"/>
      <c r="AEH7" s="205"/>
      <c r="AEI7" s="205"/>
      <c r="AEJ7" s="205"/>
      <c r="AEK7" s="205"/>
      <c r="AEL7" s="205"/>
      <c r="AEM7" s="205"/>
      <c r="AEN7" s="205"/>
      <c r="AEO7" s="205"/>
      <c r="AEP7" s="205"/>
      <c r="AEQ7" s="205"/>
      <c r="AER7" s="205"/>
      <c r="AES7" s="205"/>
      <c r="AET7" s="205"/>
      <c r="AEU7" s="205"/>
      <c r="AEV7" s="205"/>
      <c r="AEW7" s="205"/>
      <c r="AEX7" s="205"/>
      <c r="AEY7" s="205"/>
      <c r="AEZ7" s="205"/>
      <c r="AFA7" s="205"/>
      <c r="AFB7" s="205"/>
      <c r="AFC7" s="205"/>
      <c r="AFD7" s="205"/>
      <c r="AFE7" s="205"/>
      <c r="AFF7" s="205"/>
      <c r="AFG7" s="205"/>
      <c r="AFH7" s="205"/>
      <c r="AFI7" s="205"/>
      <c r="AFJ7" s="205"/>
      <c r="AFK7" s="205"/>
      <c r="AFL7" s="205"/>
      <c r="AFM7" s="205"/>
      <c r="AFN7" s="205"/>
      <c r="AFO7" s="205"/>
      <c r="AFP7" s="205"/>
      <c r="AFQ7" s="205"/>
      <c r="AFR7" s="205"/>
      <c r="AFS7" s="205"/>
      <c r="AFT7" s="205"/>
      <c r="AFU7" s="205"/>
      <c r="AFV7" s="205"/>
      <c r="AFW7" s="205"/>
      <c r="AFX7" s="205"/>
      <c r="AFY7" s="205"/>
      <c r="AFZ7" s="205"/>
      <c r="AGA7" s="205"/>
      <c r="AGB7" s="205"/>
      <c r="AGC7" s="205"/>
      <c r="AGD7" s="205"/>
      <c r="AGE7" s="205"/>
      <c r="AGF7" s="205"/>
      <c r="AGG7" s="205"/>
      <c r="AGH7" s="205"/>
      <c r="AGI7" s="205"/>
      <c r="AGJ7" s="205"/>
      <c r="AGK7" s="205"/>
      <c r="AGL7" s="205"/>
      <c r="AGM7" s="205"/>
      <c r="AGN7" s="205"/>
      <c r="AGO7" s="205"/>
      <c r="AGP7" s="205"/>
      <c r="AGQ7" s="205"/>
      <c r="AGR7" s="205"/>
      <c r="AGS7" s="205"/>
      <c r="AGT7" s="205"/>
      <c r="AGU7" s="205"/>
      <c r="AGV7" s="205"/>
      <c r="AGW7" s="205"/>
      <c r="AGX7" s="205"/>
      <c r="AGY7" s="205"/>
      <c r="AGZ7" s="205"/>
      <c r="AHA7" s="205"/>
      <c r="AHB7" s="205"/>
      <c r="AHC7" s="205"/>
      <c r="AHD7" s="205"/>
      <c r="AHE7" s="205"/>
      <c r="AHF7" s="205"/>
      <c r="AHG7" s="205"/>
      <c r="AHH7" s="205"/>
      <c r="AHI7" s="205"/>
      <c r="AHJ7" s="205"/>
      <c r="AHK7" s="205"/>
      <c r="AHL7" s="205"/>
      <c r="AHM7" s="205"/>
      <c r="AHN7" s="205"/>
      <c r="AHO7" s="205"/>
      <c r="AHP7" s="205"/>
      <c r="AHQ7" s="205"/>
      <c r="AHR7" s="205"/>
      <c r="AHS7" s="205"/>
      <c r="AHT7" s="205"/>
      <c r="AHU7" s="205"/>
      <c r="AHV7" s="205"/>
      <c r="AHW7" s="205"/>
      <c r="AHX7" s="205"/>
      <c r="AHY7" s="205"/>
      <c r="AHZ7" s="205"/>
      <c r="AIA7" s="205"/>
      <c r="AIB7" s="205"/>
      <c r="AIC7" s="205"/>
      <c r="AID7" s="205"/>
      <c r="AIE7" s="205"/>
      <c r="AIF7" s="205"/>
      <c r="AIG7" s="205"/>
      <c r="AIH7" s="205"/>
      <c r="AII7" s="205"/>
      <c r="AIJ7" s="205"/>
      <c r="AIK7" s="205"/>
      <c r="AIL7" s="205"/>
      <c r="AIM7" s="205"/>
      <c r="AIN7" s="205"/>
      <c r="AIO7" s="205"/>
      <c r="AIP7" s="205"/>
      <c r="AIQ7" s="205"/>
      <c r="AIR7" s="205"/>
      <c r="AIS7" s="205"/>
      <c r="AIT7" s="205"/>
      <c r="AIU7" s="205"/>
      <c r="AIV7" s="205"/>
      <c r="AIW7" s="205"/>
      <c r="AIX7" s="205"/>
      <c r="AIY7" s="205"/>
      <c r="AIZ7" s="205"/>
      <c r="AJA7" s="205"/>
      <c r="AJB7" s="205"/>
      <c r="AJC7" s="205"/>
      <c r="AJD7" s="205"/>
      <c r="AJE7" s="205"/>
      <c r="AJF7" s="205"/>
      <c r="AJG7" s="205"/>
      <c r="AJH7" s="205"/>
      <c r="AJI7" s="205"/>
      <c r="AJJ7" s="205"/>
      <c r="AJK7" s="205"/>
      <c r="AJL7" s="205"/>
      <c r="AJM7" s="205"/>
      <c r="AJN7" s="205"/>
      <c r="AJO7" s="205"/>
      <c r="AJP7" s="205"/>
      <c r="AJQ7" s="205"/>
      <c r="AJR7" s="205"/>
      <c r="AJS7" s="205"/>
      <c r="AJT7" s="205"/>
      <c r="AJU7" s="205"/>
      <c r="AJV7" s="205"/>
      <c r="AJW7" s="205"/>
      <c r="AJX7" s="205"/>
      <c r="AJY7" s="205"/>
      <c r="AJZ7" s="205"/>
      <c r="AKA7" s="205"/>
      <c r="AKB7" s="205"/>
      <c r="AKC7" s="205"/>
      <c r="AKD7" s="205"/>
      <c r="AKE7" s="205"/>
      <c r="AKF7" s="205"/>
      <c r="AKG7" s="205"/>
      <c r="AKH7" s="205"/>
      <c r="AKI7" s="205"/>
      <c r="AKJ7" s="205"/>
      <c r="AKK7" s="205"/>
      <c r="AKL7" s="205"/>
      <c r="AKM7" s="205"/>
      <c r="AKN7" s="205"/>
      <c r="AKO7" s="205"/>
      <c r="AKP7" s="205"/>
      <c r="AKQ7" s="205"/>
      <c r="AKR7" s="205"/>
      <c r="AKS7" s="205"/>
      <c r="AKT7" s="205"/>
      <c r="AKU7" s="205"/>
      <c r="AKV7" s="205"/>
      <c r="AKW7" s="205"/>
      <c r="AKX7" s="205"/>
      <c r="AKY7" s="205"/>
      <c r="AKZ7" s="205"/>
    </row>
    <row r="8" spans="1:988" s="206" customFormat="1" ht="15" customHeight="1" x14ac:dyDescent="0.25">
      <c r="A8" s="290"/>
      <c r="B8" s="421"/>
      <c r="C8" s="421"/>
      <c r="D8" s="421"/>
      <c r="E8" s="202"/>
      <c r="F8" s="202"/>
      <c r="G8" s="202"/>
      <c r="H8" s="202"/>
      <c r="I8" s="203"/>
      <c r="J8" s="204"/>
      <c r="K8" s="205"/>
      <c r="L8" s="205"/>
      <c r="M8" s="205"/>
      <c r="N8" s="205"/>
      <c r="O8" s="205"/>
      <c r="P8" s="205"/>
      <c r="Q8" s="205"/>
      <c r="R8" s="205"/>
      <c r="S8" s="205"/>
      <c r="T8" s="205"/>
      <c r="U8" s="205"/>
      <c r="V8" s="205"/>
      <c r="W8" s="205"/>
      <c r="X8" s="205"/>
      <c r="Y8" s="205"/>
      <c r="Z8" s="205"/>
      <c r="AA8" s="205"/>
      <c r="AB8" s="205"/>
      <c r="AC8" s="205"/>
      <c r="AD8" s="205"/>
      <c r="AE8" s="205"/>
      <c r="AF8" s="205"/>
      <c r="AG8" s="205"/>
      <c r="AH8" s="205"/>
      <c r="AI8" s="205"/>
      <c r="AJ8" s="205"/>
      <c r="AK8" s="205"/>
      <c r="AL8" s="205"/>
      <c r="AM8" s="205"/>
      <c r="AN8" s="205"/>
      <c r="AO8" s="205"/>
      <c r="AP8" s="205"/>
      <c r="AQ8" s="205"/>
      <c r="AR8" s="205"/>
      <c r="AS8" s="205"/>
      <c r="AT8" s="205"/>
      <c r="AU8" s="205"/>
      <c r="AV8" s="205"/>
      <c r="AW8" s="205"/>
      <c r="AX8" s="205"/>
      <c r="AY8" s="205"/>
      <c r="AZ8" s="205"/>
      <c r="BA8" s="205"/>
      <c r="BB8" s="205"/>
      <c r="BC8" s="205"/>
      <c r="BD8" s="205"/>
      <c r="BE8" s="205"/>
      <c r="BF8" s="205"/>
      <c r="BG8" s="205"/>
      <c r="BH8" s="205"/>
      <c r="BI8" s="205"/>
      <c r="BJ8" s="205"/>
      <c r="BK8" s="205"/>
      <c r="BL8" s="205"/>
      <c r="BM8" s="205"/>
      <c r="BN8" s="205"/>
      <c r="BO8" s="205"/>
      <c r="BP8" s="205"/>
      <c r="BQ8" s="205"/>
      <c r="BR8" s="205"/>
      <c r="BS8" s="205"/>
      <c r="BT8" s="205"/>
      <c r="BU8" s="205"/>
      <c r="BV8" s="205"/>
      <c r="BW8" s="205"/>
      <c r="BX8" s="205"/>
      <c r="BY8" s="205"/>
      <c r="BZ8" s="205"/>
      <c r="CA8" s="205"/>
      <c r="CB8" s="205"/>
      <c r="CC8" s="205"/>
      <c r="CD8" s="205"/>
      <c r="CE8" s="205"/>
      <c r="CF8" s="205"/>
      <c r="CG8" s="205"/>
      <c r="CH8" s="205"/>
      <c r="CI8" s="205"/>
      <c r="CJ8" s="205"/>
      <c r="CK8" s="205"/>
      <c r="CL8" s="205"/>
      <c r="CM8" s="205"/>
      <c r="CN8" s="205"/>
      <c r="CO8" s="205"/>
      <c r="CP8" s="205"/>
      <c r="CQ8" s="205"/>
      <c r="CR8" s="205"/>
      <c r="CS8" s="205"/>
      <c r="CT8" s="205"/>
      <c r="CU8" s="205"/>
      <c r="CV8" s="205"/>
      <c r="CW8" s="205"/>
      <c r="CX8" s="205"/>
      <c r="CY8" s="205"/>
      <c r="CZ8" s="205"/>
      <c r="DA8" s="205"/>
      <c r="DB8" s="205"/>
      <c r="DC8" s="205"/>
      <c r="DD8" s="205"/>
      <c r="DE8" s="205"/>
      <c r="DF8" s="205"/>
      <c r="DG8" s="205"/>
      <c r="DH8" s="205"/>
      <c r="DI8" s="205"/>
      <c r="DJ8" s="205"/>
      <c r="DK8" s="205"/>
      <c r="DL8" s="205"/>
      <c r="DM8" s="205"/>
      <c r="DN8" s="205"/>
      <c r="DO8" s="205"/>
      <c r="DP8" s="205"/>
      <c r="DQ8" s="205"/>
      <c r="DR8" s="205"/>
      <c r="DS8" s="205"/>
      <c r="DT8" s="205"/>
      <c r="DU8" s="205"/>
      <c r="DV8" s="205"/>
      <c r="DW8" s="205"/>
      <c r="DX8" s="205"/>
      <c r="DY8" s="205"/>
      <c r="DZ8" s="205"/>
      <c r="EA8" s="205"/>
      <c r="EB8" s="205"/>
      <c r="EC8" s="205"/>
      <c r="ED8" s="205"/>
      <c r="EE8" s="205"/>
      <c r="EF8" s="205"/>
      <c r="EG8" s="205"/>
      <c r="EH8" s="205"/>
      <c r="EI8" s="205"/>
      <c r="EJ8" s="205"/>
      <c r="EK8" s="205"/>
      <c r="EL8" s="205"/>
      <c r="EM8" s="205"/>
      <c r="EN8" s="205"/>
      <c r="EO8" s="205"/>
      <c r="EP8" s="205"/>
      <c r="EQ8" s="205"/>
      <c r="ER8" s="205"/>
      <c r="ES8" s="205"/>
      <c r="ET8" s="205"/>
      <c r="EU8" s="205"/>
      <c r="EV8" s="205"/>
      <c r="EW8" s="205"/>
      <c r="EX8" s="205"/>
      <c r="EY8" s="205"/>
      <c r="EZ8" s="205"/>
      <c r="FA8" s="205"/>
      <c r="FB8" s="205"/>
      <c r="FC8" s="205"/>
      <c r="FD8" s="205"/>
      <c r="FE8" s="205"/>
      <c r="FF8" s="205"/>
      <c r="FG8" s="205"/>
      <c r="FH8" s="205"/>
      <c r="FI8" s="205"/>
      <c r="FJ8" s="205"/>
      <c r="FK8" s="205"/>
      <c r="FL8" s="205"/>
      <c r="FM8" s="205"/>
      <c r="FN8" s="205"/>
      <c r="FO8" s="205"/>
      <c r="FP8" s="205"/>
      <c r="FQ8" s="205"/>
      <c r="FR8" s="205"/>
      <c r="FS8" s="205"/>
      <c r="FT8" s="205"/>
      <c r="FU8" s="205"/>
      <c r="FV8" s="205"/>
      <c r="FW8" s="205"/>
      <c r="FX8" s="205"/>
      <c r="FY8" s="205"/>
      <c r="FZ8" s="205"/>
      <c r="GA8" s="205"/>
      <c r="GB8" s="205"/>
      <c r="GC8" s="205"/>
      <c r="GD8" s="205"/>
      <c r="GE8" s="205"/>
      <c r="GF8" s="205"/>
      <c r="GG8" s="205"/>
      <c r="GH8" s="205"/>
      <c r="GI8" s="205"/>
      <c r="GJ8" s="205"/>
      <c r="GK8" s="205"/>
      <c r="GL8" s="205"/>
      <c r="GM8" s="205"/>
      <c r="GN8" s="205"/>
      <c r="GO8" s="205"/>
      <c r="GP8" s="205"/>
      <c r="GQ8" s="205"/>
      <c r="GR8" s="205"/>
      <c r="GS8" s="205"/>
      <c r="GT8" s="205"/>
      <c r="GU8" s="205"/>
      <c r="GV8" s="205"/>
      <c r="GW8" s="205"/>
      <c r="GX8" s="205"/>
      <c r="GY8" s="205"/>
      <c r="GZ8" s="205"/>
      <c r="HA8" s="205"/>
      <c r="HB8" s="205"/>
      <c r="HC8" s="205"/>
      <c r="HD8" s="205"/>
      <c r="HE8" s="205"/>
      <c r="HF8" s="205"/>
      <c r="HG8" s="205"/>
      <c r="HH8" s="205"/>
      <c r="HI8" s="205"/>
      <c r="HJ8" s="205"/>
      <c r="HK8" s="205"/>
      <c r="HL8" s="205"/>
      <c r="HM8" s="205"/>
      <c r="HN8" s="205"/>
      <c r="HO8" s="205"/>
      <c r="HP8" s="205"/>
      <c r="HQ8" s="205"/>
      <c r="HR8" s="205"/>
      <c r="HS8" s="205"/>
      <c r="HT8" s="205"/>
      <c r="HU8" s="205"/>
      <c r="HV8" s="205"/>
      <c r="HW8" s="205"/>
      <c r="HX8" s="205"/>
      <c r="HY8" s="205"/>
      <c r="HZ8" s="205"/>
      <c r="IA8" s="205"/>
      <c r="IB8" s="205"/>
      <c r="IC8" s="205"/>
      <c r="ID8" s="205"/>
      <c r="IE8" s="205"/>
      <c r="IF8" s="205"/>
      <c r="IG8" s="205"/>
      <c r="IH8" s="205"/>
      <c r="II8" s="205"/>
      <c r="IJ8" s="205"/>
      <c r="IK8" s="205"/>
      <c r="IL8" s="205"/>
      <c r="IM8" s="205"/>
      <c r="IN8" s="205"/>
      <c r="IO8" s="205"/>
      <c r="IP8" s="205"/>
      <c r="IQ8" s="205"/>
      <c r="IR8" s="205"/>
      <c r="IS8" s="205"/>
      <c r="IT8" s="205"/>
      <c r="IU8" s="205"/>
      <c r="IV8" s="205"/>
      <c r="IW8" s="205"/>
      <c r="IX8" s="205"/>
      <c r="IY8" s="205"/>
      <c r="IZ8" s="205"/>
      <c r="JA8" s="205"/>
      <c r="JB8" s="205"/>
      <c r="JC8" s="205"/>
      <c r="JD8" s="205"/>
      <c r="JE8" s="205"/>
      <c r="JF8" s="205"/>
      <c r="JG8" s="205"/>
      <c r="JH8" s="205"/>
      <c r="JI8" s="205"/>
      <c r="JJ8" s="205"/>
      <c r="JK8" s="205"/>
      <c r="JL8" s="205"/>
      <c r="JM8" s="205"/>
      <c r="JN8" s="205"/>
      <c r="JO8" s="205"/>
      <c r="JP8" s="205"/>
      <c r="JQ8" s="205"/>
      <c r="JR8" s="205"/>
      <c r="JS8" s="205"/>
      <c r="JT8" s="205"/>
      <c r="JU8" s="205"/>
      <c r="JV8" s="205"/>
      <c r="JW8" s="205"/>
      <c r="JX8" s="205"/>
      <c r="JY8" s="205"/>
      <c r="JZ8" s="205"/>
      <c r="KA8" s="205"/>
      <c r="KB8" s="205"/>
      <c r="KC8" s="205"/>
      <c r="KD8" s="205"/>
      <c r="KE8" s="205"/>
      <c r="KF8" s="205"/>
      <c r="KG8" s="205"/>
      <c r="KH8" s="205"/>
      <c r="KI8" s="205"/>
      <c r="KJ8" s="205"/>
      <c r="KK8" s="205"/>
      <c r="KL8" s="205"/>
      <c r="KM8" s="205"/>
      <c r="KN8" s="205"/>
      <c r="KO8" s="205"/>
      <c r="KP8" s="205"/>
      <c r="KQ8" s="205"/>
      <c r="KR8" s="205"/>
      <c r="KS8" s="205"/>
      <c r="KT8" s="205"/>
      <c r="KU8" s="205"/>
      <c r="KV8" s="205"/>
      <c r="KW8" s="205"/>
      <c r="KX8" s="205"/>
      <c r="KY8" s="205"/>
      <c r="KZ8" s="205"/>
      <c r="LA8" s="205"/>
      <c r="LB8" s="205"/>
      <c r="LC8" s="205"/>
      <c r="LD8" s="205"/>
      <c r="LE8" s="205"/>
      <c r="LF8" s="205"/>
      <c r="LG8" s="205"/>
      <c r="LH8" s="205"/>
      <c r="LI8" s="205"/>
      <c r="LJ8" s="205"/>
      <c r="LK8" s="205"/>
      <c r="LL8" s="205"/>
      <c r="LM8" s="205"/>
      <c r="LN8" s="205"/>
      <c r="LO8" s="205"/>
      <c r="LP8" s="205"/>
      <c r="LQ8" s="205"/>
      <c r="LR8" s="205"/>
      <c r="LS8" s="205"/>
      <c r="LT8" s="205"/>
      <c r="LU8" s="205"/>
      <c r="LV8" s="205"/>
      <c r="LW8" s="205"/>
      <c r="LX8" s="205"/>
      <c r="LY8" s="205"/>
      <c r="LZ8" s="205"/>
      <c r="MA8" s="205"/>
      <c r="MB8" s="205"/>
      <c r="MC8" s="205"/>
      <c r="MD8" s="205"/>
      <c r="ME8" s="205"/>
      <c r="MF8" s="205"/>
      <c r="MG8" s="205"/>
      <c r="MH8" s="205"/>
      <c r="MI8" s="205"/>
      <c r="MJ8" s="205"/>
      <c r="MK8" s="205"/>
      <c r="ML8" s="205"/>
      <c r="MM8" s="205"/>
      <c r="MN8" s="205"/>
      <c r="MO8" s="205"/>
      <c r="MP8" s="205"/>
      <c r="MQ8" s="205"/>
      <c r="MR8" s="205"/>
      <c r="MS8" s="205"/>
      <c r="MT8" s="205"/>
      <c r="MU8" s="205"/>
      <c r="MV8" s="205"/>
      <c r="MW8" s="205"/>
      <c r="MX8" s="205"/>
      <c r="MY8" s="205"/>
      <c r="MZ8" s="205"/>
      <c r="NA8" s="205"/>
      <c r="NB8" s="205"/>
      <c r="NC8" s="205"/>
      <c r="ND8" s="205"/>
      <c r="NE8" s="205"/>
      <c r="NF8" s="205"/>
      <c r="NG8" s="205"/>
      <c r="NH8" s="205"/>
      <c r="NI8" s="205"/>
      <c r="NJ8" s="205"/>
      <c r="NK8" s="205"/>
      <c r="NL8" s="205"/>
      <c r="NM8" s="205"/>
      <c r="NN8" s="205"/>
      <c r="NO8" s="205"/>
      <c r="NP8" s="205"/>
      <c r="NQ8" s="205"/>
      <c r="NR8" s="205"/>
      <c r="NS8" s="205"/>
      <c r="NT8" s="205"/>
      <c r="NU8" s="205"/>
      <c r="NV8" s="205"/>
      <c r="NW8" s="205"/>
      <c r="NX8" s="205"/>
      <c r="NY8" s="205"/>
      <c r="NZ8" s="205"/>
      <c r="OA8" s="205"/>
      <c r="OB8" s="205"/>
      <c r="OC8" s="205"/>
      <c r="OD8" s="205"/>
      <c r="OE8" s="205"/>
      <c r="OF8" s="205"/>
      <c r="OG8" s="205"/>
      <c r="OH8" s="205"/>
      <c r="OI8" s="205"/>
      <c r="OJ8" s="205"/>
      <c r="OK8" s="205"/>
      <c r="OL8" s="205"/>
      <c r="OM8" s="205"/>
      <c r="ON8" s="205"/>
      <c r="OO8" s="205"/>
      <c r="OP8" s="205"/>
      <c r="OQ8" s="205"/>
      <c r="OR8" s="205"/>
      <c r="OS8" s="205"/>
      <c r="OT8" s="205"/>
      <c r="OU8" s="205"/>
      <c r="OV8" s="205"/>
      <c r="OW8" s="205"/>
      <c r="OX8" s="205"/>
      <c r="OY8" s="205"/>
      <c r="OZ8" s="205"/>
      <c r="PA8" s="205"/>
      <c r="PB8" s="205"/>
      <c r="PC8" s="205"/>
      <c r="PD8" s="205"/>
      <c r="PE8" s="205"/>
      <c r="PF8" s="205"/>
      <c r="PG8" s="205"/>
      <c r="PH8" s="205"/>
      <c r="PI8" s="205"/>
      <c r="PJ8" s="205"/>
      <c r="PK8" s="205"/>
      <c r="PL8" s="205"/>
      <c r="PM8" s="205"/>
      <c r="PN8" s="205"/>
      <c r="PO8" s="205"/>
      <c r="PP8" s="205"/>
      <c r="PQ8" s="205"/>
      <c r="PR8" s="205"/>
      <c r="PS8" s="205"/>
      <c r="PT8" s="205"/>
      <c r="PU8" s="205"/>
      <c r="PV8" s="205"/>
      <c r="PW8" s="205"/>
      <c r="PX8" s="205"/>
      <c r="PY8" s="205"/>
      <c r="PZ8" s="205"/>
      <c r="QA8" s="205"/>
      <c r="QB8" s="205"/>
      <c r="QC8" s="205"/>
      <c r="QD8" s="205"/>
      <c r="QE8" s="205"/>
      <c r="QF8" s="205"/>
      <c r="QG8" s="205"/>
      <c r="QH8" s="205"/>
      <c r="QI8" s="205"/>
      <c r="QJ8" s="205"/>
      <c r="QK8" s="205"/>
      <c r="QL8" s="205"/>
      <c r="QM8" s="205"/>
      <c r="QN8" s="205"/>
      <c r="QO8" s="205"/>
      <c r="QP8" s="205"/>
      <c r="QQ8" s="205"/>
      <c r="QR8" s="205"/>
      <c r="QS8" s="205"/>
      <c r="QT8" s="205"/>
      <c r="QU8" s="205"/>
      <c r="QV8" s="205"/>
      <c r="QW8" s="205"/>
      <c r="QX8" s="205"/>
      <c r="QY8" s="205"/>
      <c r="QZ8" s="205"/>
      <c r="RA8" s="205"/>
      <c r="RB8" s="205"/>
      <c r="RC8" s="205"/>
      <c r="RD8" s="205"/>
      <c r="RE8" s="205"/>
      <c r="RF8" s="205"/>
      <c r="RG8" s="205"/>
      <c r="RH8" s="205"/>
      <c r="RI8" s="205"/>
      <c r="RJ8" s="205"/>
      <c r="RK8" s="205"/>
      <c r="RL8" s="205"/>
      <c r="RM8" s="205"/>
      <c r="RN8" s="205"/>
      <c r="RO8" s="205"/>
      <c r="RP8" s="205"/>
      <c r="RQ8" s="205"/>
      <c r="RR8" s="205"/>
      <c r="RS8" s="205"/>
      <c r="RT8" s="205"/>
      <c r="RU8" s="205"/>
      <c r="RV8" s="205"/>
      <c r="RW8" s="205"/>
      <c r="RX8" s="205"/>
      <c r="RY8" s="205"/>
      <c r="RZ8" s="205"/>
      <c r="SA8" s="205"/>
      <c r="SB8" s="205"/>
      <c r="SC8" s="205"/>
      <c r="SD8" s="205"/>
      <c r="SE8" s="205"/>
      <c r="SF8" s="205"/>
      <c r="SG8" s="205"/>
      <c r="SH8" s="205"/>
      <c r="SI8" s="205"/>
      <c r="SJ8" s="205"/>
      <c r="SK8" s="205"/>
      <c r="SL8" s="205"/>
      <c r="SM8" s="205"/>
      <c r="SN8" s="205"/>
      <c r="SO8" s="205"/>
      <c r="SP8" s="205"/>
      <c r="SQ8" s="205"/>
      <c r="SR8" s="205"/>
      <c r="SS8" s="205"/>
      <c r="ST8" s="205"/>
      <c r="SU8" s="205"/>
      <c r="SV8" s="205"/>
      <c r="SW8" s="205"/>
      <c r="SX8" s="205"/>
      <c r="SY8" s="205"/>
      <c r="SZ8" s="205"/>
      <c r="TA8" s="205"/>
      <c r="TB8" s="205"/>
      <c r="TC8" s="205"/>
      <c r="TD8" s="205"/>
      <c r="TE8" s="205"/>
      <c r="TF8" s="205"/>
      <c r="TG8" s="205"/>
      <c r="TH8" s="205"/>
      <c r="TI8" s="205"/>
      <c r="TJ8" s="205"/>
      <c r="TK8" s="205"/>
      <c r="TL8" s="205"/>
      <c r="TM8" s="205"/>
      <c r="TN8" s="205"/>
      <c r="TO8" s="205"/>
      <c r="TP8" s="205"/>
      <c r="TQ8" s="205"/>
      <c r="TR8" s="205"/>
      <c r="TS8" s="205"/>
      <c r="TT8" s="205"/>
      <c r="TU8" s="205"/>
      <c r="TV8" s="205"/>
      <c r="TW8" s="205"/>
      <c r="TX8" s="205"/>
      <c r="TY8" s="205"/>
      <c r="TZ8" s="205"/>
      <c r="UA8" s="205"/>
      <c r="UB8" s="205"/>
      <c r="UC8" s="205"/>
      <c r="UD8" s="205"/>
      <c r="UE8" s="205"/>
      <c r="UF8" s="205"/>
      <c r="UG8" s="205"/>
      <c r="UH8" s="205"/>
      <c r="UI8" s="205"/>
      <c r="UJ8" s="205"/>
      <c r="UK8" s="205"/>
      <c r="UL8" s="205"/>
      <c r="UM8" s="205"/>
      <c r="UN8" s="205"/>
      <c r="UO8" s="205"/>
      <c r="UP8" s="205"/>
      <c r="UQ8" s="205"/>
      <c r="UR8" s="205"/>
      <c r="US8" s="205"/>
      <c r="UT8" s="205"/>
      <c r="UU8" s="205"/>
      <c r="UV8" s="205"/>
      <c r="UW8" s="205"/>
      <c r="UX8" s="205"/>
      <c r="UY8" s="205"/>
      <c r="UZ8" s="205"/>
      <c r="VA8" s="205"/>
      <c r="VB8" s="205"/>
      <c r="VC8" s="205"/>
      <c r="VD8" s="205"/>
      <c r="VE8" s="205"/>
      <c r="VF8" s="205"/>
      <c r="VG8" s="205"/>
      <c r="VH8" s="205"/>
      <c r="VI8" s="205"/>
      <c r="VJ8" s="205"/>
      <c r="VK8" s="205"/>
      <c r="VL8" s="205"/>
      <c r="VM8" s="205"/>
      <c r="VN8" s="205"/>
      <c r="VO8" s="205"/>
      <c r="VP8" s="205"/>
      <c r="VQ8" s="205"/>
      <c r="VR8" s="205"/>
      <c r="VS8" s="205"/>
      <c r="VT8" s="205"/>
      <c r="VU8" s="205"/>
      <c r="VV8" s="205"/>
      <c r="VW8" s="205"/>
      <c r="VX8" s="205"/>
      <c r="VY8" s="205"/>
      <c r="VZ8" s="205"/>
      <c r="WA8" s="205"/>
      <c r="WB8" s="205"/>
      <c r="WC8" s="205"/>
      <c r="WD8" s="205"/>
      <c r="WE8" s="205"/>
      <c r="WF8" s="205"/>
      <c r="WG8" s="205"/>
      <c r="WH8" s="205"/>
      <c r="WI8" s="205"/>
      <c r="WJ8" s="205"/>
      <c r="WK8" s="205"/>
      <c r="WL8" s="205"/>
      <c r="WM8" s="205"/>
      <c r="WN8" s="205"/>
      <c r="WO8" s="205"/>
      <c r="WP8" s="205"/>
      <c r="WQ8" s="205"/>
      <c r="WR8" s="205"/>
      <c r="WS8" s="205"/>
      <c r="WT8" s="205"/>
      <c r="WU8" s="205"/>
      <c r="WV8" s="205"/>
      <c r="WW8" s="205"/>
      <c r="WX8" s="205"/>
      <c r="WY8" s="205"/>
      <c r="WZ8" s="205"/>
      <c r="XA8" s="205"/>
      <c r="XB8" s="205"/>
      <c r="XC8" s="205"/>
      <c r="XD8" s="205"/>
      <c r="XE8" s="205"/>
      <c r="XF8" s="205"/>
      <c r="XG8" s="205"/>
      <c r="XH8" s="205"/>
      <c r="XI8" s="205"/>
      <c r="XJ8" s="205"/>
      <c r="XK8" s="205"/>
      <c r="XL8" s="205"/>
      <c r="XM8" s="205"/>
      <c r="XN8" s="205"/>
      <c r="XO8" s="205"/>
      <c r="XP8" s="205"/>
      <c r="XQ8" s="205"/>
      <c r="XR8" s="205"/>
      <c r="XS8" s="205"/>
      <c r="XT8" s="205"/>
      <c r="XU8" s="205"/>
      <c r="XV8" s="205"/>
      <c r="XW8" s="205"/>
      <c r="XX8" s="205"/>
      <c r="XY8" s="205"/>
      <c r="XZ8" s="205"/>
      <c r="YA8" s="205"/>
      <c r="YB8" s="205"/>
      <c r="YC8" s="205"/>
      <c r="YD8" s="205"/>
      <c r="YE8" s="205"/>
      <c r="YF8" s="205"/>
      <c r="YG8" s="205"/>
      <c r="YH8" s="205"/>
      <c r="YI8" s="205"/>
      <c r="YJ8" s="205"/>
      <c r="YK8" s="205"/>
      <c r="YL8" s="205"/>
      <c r="YM8" s="205"/>
      <c r="YN8" s="205"/>
      <c r="YO8" s="205"/>
      <c r="YP8" s="205"/>
      <c r="YQ8" s="205"/>
      <c r="YR8" s="205"/>
      <c r="YS8" s="205"/>
      <c r="YT8" s="205"/>
      <c r="YU8" s="205"/>
      <c r="YV8" s="205"/>
      <c r="YW8" s="205"/>
      <c r="YX8" s="205"/>
      <c r="YY8" s="205"/>
      <c r="YZ8" s="205"/>
      <c r="ZA8" s="205"/>
      <c r="ZB8" s="205"/>
      <c r="ZC8" s="205"/>
      <c r="ZD8" s="205"/>
      <c r="ZE8" s="205"/>
      <c r="ZF8" s="205"/>
      <c r="ZG8" s="205"/>
      <c r="ZH8" s="205"/>
      <c r="ZI8" s="205"/>
      <c r="ZJ8" s="205"/>
      <c r="ZK8" s="205"/>
      <c r="ZL8" s="205"/>
      <c r="ZM8" s="205"/>
      <c r="ZN8" s="205"/>
      <c r="ZO8" s="205"/>
      <c r="ZP8" s="205"/>
      <c r="ZQ8" s="205"/>
      <c r="ZR8" s="205"/>
      <c r="ZS8" s="205"/>
      <c r="ZT8" s="205"/>
      <c r="ZU8" s="205"/>
      <c r="ZV8" s="205"/>
      <c r="ZW8" s="205"/>
      <c r="ZX8" s="205"/>
      <c r="ZY8" s="205"/>
      <c r="ZZ8" s="205"/>
      <c r="AAA8" s="205"/>
      <c r="AAB8" s="205"/>
      <c r="AAC8" s="205"/>
      <c r="AAD8" s="205"/>
      <c r="AAE8" s="205"/>
      <c r="AAF8" s="205"/>
      <c r="AAG8" s="205"/>
      <c r="AAH8" s="205"/>
      <c r="AAI8" s="205"/>
      <c r="AAJ8" s="205"/>
      <c r="AAK8" s="205"/>
      <c r="AAL8" s="205"/>
      <c r="AAM8" s="205"/>
      <c r="AAN8" s="205"/>
      <c r="AAO8" s="205"/>
      <c r="AAP8" s="205"/>
      <c r="AAQ8" s="205"/>
      <c r="AAR8" s="205"/>
      <c r="AAS8" s="205"/>
      <c r="AAT8" s="205"/>
      <c r="AAU8" s="205"/>
      <c r="AAV8" s="205"/>
      <c r="AAW8" s="205"/>
      <c r="AAX8" s="205"/>
      <c r="AAY8" s="205"/>
      <c r="AAZ8" s="205"/>
      <c r="ABA8" s="205"/>
      <c r="ABB8" s="205"/>
      <c r="ABC8" s="205"/>
      <c r="ABD8" s="205"/>
      <c r="ABE8" s="205"/>
      <c r="ABF8" s="205"/>
      <c r="ABG8" s="205"/>
      <c r="ABH8" s="205"/>
      <c r="ABI8" s="205"/>
      <c r="ABJ8" s="205"/>
      <c r="ABK8" s="205"/>
      <c r="ABL8" s="205"/>
      <c r="ABM8" s="205"/>
      <c r="ABN8" s="205"/>
      <c r="ABO8" s="205"/>
      <c r="ABP8" s="205"/>
      <c r="ABQ8" s="205"/>
      <c r="ABR8" s="205"/>
      <c r="ABS8" s="205"/>
      <c r="ABT8" s="205"/>
      <c r="ABU8" s="205"/>
      <c r="ABV8" s="205"/>
      <c r="ABW8" s="205"/>
      <c r="ABX8" s="205"/>
      <c r="ABY8" s="205"/>
      <c r="ABZ8" s="205"/>
      <c r="ACA8" s="205"/>
      <c r="ACB8" s="205"/>
      <c r="ACC8" s="205"/>
      <c r="ACD8" s="205"/>
      <c r="ACE8" s="205"/>
      <c r="ACF8" s="205"/>
      <c r="ACG8" s="205"/>
      <c r="ACH8" s="205"/>
      <c r="ACI8" s="205"/>
      <c r="ACJ8" s="205"/>
      <c r="ACK8" s="205"/>
      <c r="ACL8" s="205"/>
      <c r="ACM8" s="205"/>
      <c r="ACN8" s="205"/>
      <c r="ACO8" s="205"/>
      <c r="ACP8" s="205"/>
      <c r="ACQ8" s="205"/>
      <c r="ACR8" s="205"/>
      <c r="ACS8" s="205"/>
      <c r="ACT8" s="205"/>
      <c r="ACU8" s="205"/>
      <c r="ACV8" s="205"/>
      <c r="ACW8" s="205"/>
      <c r="ACX8" s="205"/>
      <c r="ACY8" s="205"/>
      <c r="ACZ8" s="205"/>
      <c r="ADA8" s="205"/>
      <c r="ADB8" s="205"/>
      <c r="ADC8" s="205"/>
      <c r="ADD8" s="205"/>
      <c r="ADE8" s="205"/>
      <c r="ADF8" s="205"/>
      <c r="ADG8" s="205"/>
      <c r="ADH8" s="205"/>
      <c r="ADI8" s="205"/>
      <c r="ADJ8" s="205"/>
      <c r="ADK8" s="205"/>
      <c r="ADL8" s="205"/>
      <c r="ADM8" s="205"/>
      <c r="ADN8" s="205"/>
      <c r="ADO8" s="205"/>
      <c r="ADP8" s="205"/>
      <c r="ADQ8" s="205"/>
      <c r="ADR8" s="205"/>
      <c r="ADS8" s="205"/>
      <c r="ADT8" s="205"/>
      <c r="ADU8" s="205"/>
      <c r="ADV8" s="205"/>
      <c r="ADW8" s="205"/>
      <c r="ADX8" s="205"/>
      <c r="ADY8" s="205"/>
      <c r="ADZ8" s="205"/>
      <c r="AEA8" s="205"/>
      <c r="AEB8" s="205"/>
      <c r="AEC8" s="205"/>
      <c r="AED8" s="205"/>
      <c r="AEE8" s="205"/>
      <c r="AEF8" s="205"/>
      <c r="AEG8" s="205"/>
      <c r="AEH8" s="205"/>
      <c r="AEI8" s="205"/>
      <c r="AEJ8" s="205"/>
      <c r="AEK8" s="205"/>
      <c r="AEL8" s="205"/>
      <c r="AEM8" s="205"/>
      <c r="AEN8" s="205"/>
      <c r="AEO8" s="205"/>
      <c r="AEP8" s="205"/>
      <c r="AEQ8" s="205"/>
      <c r="AER8" s="205"/>
      <c r="AES8" s="205"/>
      <c r="AET8" s="205"/>
      <c r="AEU8" s="205"/>
      <c r="AEV8" s="205"/>
      <c r="AEW8" s="205"/>
      <c r="AEX8" s="205"/>
      <c r="AEY8" s="205"/>
      <c r="AEZ8" s="205"/>
      <c r="AFA8" s="205"/>
      <c r="AFB8" s="205"/>
      <c r="AFC8" s="205"/>
      <c r="AFD8" s="205"/>
      <c r="AFE8" s="205"/>
      <c r="AFF8" s="205"/>
      <c r="AFG8" s="205"/>
      <c r="AFH8" s="205"/>
      <c r="AFI8" s="205"/>
      <c r="AFJ8" s="205"/>
      <c r="AFK8" s="205"/>
      <c r="AFL8" s="205"/>
      <c r="AFM8" s="205"/>
      <c r="AFN8" s="205"/>
      <c r="AFO8" s="205"/>
      <c r="AFP8" s="205"/>
      <c r="AFQ8" s="205"/>
      <c r="AFR8" s="205"/>
      <c r="AFS8" s="205"/>
      <c r="AFT8" s="205"/>
      <c r="AFU8" s="205"/>
      <c r="AFV8" s="205"/>
      <c r="AFW8" s="205"/>
      <c r="AFX8" s="205"/>
      <c r="AFY8" s="205"/>
      <c r="AFZ8" s="205"/>
      <c r="AGA8" s="205"/>
      <c r="AGB8" s="205"/>
      <c r="AGC8" s="205"/>
      <c r="AGD8" s="205"/>
      <c r="AGE8" s="205"/>
      <c r="AGF8" s="205"/>
      <c r="AGG8" s="205"/>
      <c r="AGH8" s="205"/>
      <c r="AGI8" s="205"/>
      <c r="AGJ8" s="205"/>
      <c r="AGK8" s="205"/>
      <c r="AGL8" s="205"/>
      <c r="AGM8" s="205"/>
      <c r="AGN8" s="205"/>
      <c r="AGO8" s="205"/>
      <c r="AGP8" s="205"/>
      <c r="AGQ8" s="205"/>
      <c r="AGR8" s="205"/>
      <c r="AGS8" s="205"/>
      <c r="AGT8" s="205"/>
      <c r="AGU8" s="205"/>
      <c r="AGV8" s="205"/>
      <c r="AGW8" s="205"/>
      <c r="AGX8" s="205"/>
      <c r="AGY8" s="205"/>
      <c r="AGZ8" s="205"/>
      <c r="AHA8" s="205"/>
      <c r="AHB8" s="205"/>
      <c r="AHC8" s="205"/>
      <c r="AHD8" s="205"/>
      <c r="AHE8" s="205"/>
      <c r="AHF8" s="205"/>
      <c r="AHG8" s="205"/>
      <c r="AHH8" s="205"/>
      <c r="AHI8" s="205"/>
      <c r="AHJ8" s="205"/>
      <c r="AHK8" s="205"/>
      <c r="AHL8" s="205"/>
      <c r="AHM8" s="205"/>
      <c r="AHN8" s="205"/>
      <c r="AHO8" s="205"/>
      <c r="AHP8" s="205"/>
      <c r="AHQ8" s="205"/>
      <c r="AHR8" s="205"/>
      <c r="AHS8" s="205"/>
      <c r="AHT8" s="205"/>
      <c r="AHU8" s="205"/>
      <c r="AHV8" s="205"/>
      <c r="AHW8" s="205"/>
      <c r="AHX8" s="205"/>
      <c r="AHY8" s="205"/>
      <c r="AHZ8" s="205"/>
      <c r="AIA8" s="205"/>
      <c r="AIB8" s="205"/>
      <c r="AIC8" s="205"/>
      <c r="AID8" s="205"/>
      <c r="AIE8" s="205"/>
      <c r="AIF8" s="205"/>
      <c r="AIG8" s="205"/>
      <c r="AIH8" s="205"/>
      <c r="AII8" s="205"/>
      <c r="AIJ8" s="205"/>
      <c r="AIK8" s="205"/>
      <c r="AIL8" s="205"/>
      <c r="AIM8" s="205"/>
      <c r="AIN8" s="205"/>
      <c r="AIO8" s="205"/>
      <c r="AIP8" s="205"/>
      <c r="AIQ8" s="205"/>
      <c r="AIR8" s="205"/>
      <c r="AIS8" s="205"/>
      <c r="AIT8" s="205"/>
      <c r="AIU8" s="205"/>
      <c r="AIV8" s="205"/>
      <c r="AIW8" s="205"/>
      <c r="AIX8" s="205"/>
      <c r="AIY8" s="205"/>
      <c r="AIZ8" s="205"/>
      <c r="AJA8" s="205"/>
      <c r="AJB8" s="205"/>
      <c r="AJC8" s="205"/>
      <c r="AJD8" s="205"/>
      <c r="AJE8" s="205"/>
      <c r="AJF8" s="205"/>
      <c r="AJG8" s="205"/>
      <c r="AJH8" s="205"/>
      <c r="AJI8" s="205"/>
      <c r="AJJ8" s="205"/>
      <c r="AJK8" s="205"/>
      <c r="AJL8" s="205"/>
      <c r="AJM8" s="205"/>
      <c r="AJN8" s="205"/>
      <c r="AJO8" s="205"/>
      <c r="AJP8" s="205"/>
      <c r="AJQ8" s="205"/>
      <c r="AJR8" s="205"/>
      <c r="AJS8" s="205"/>
      <c r="AJT8" s="205"/>
      <c r="AJU8" s="205"/>
      <c r="AJV8" s="205"/>
      <c r="AJW8" s="205"/>
      <c r="AJX8" s="205"/>
      <c r="AJY8" s="205"/>
      <c r="AJZ8" s="205"/>
      <c r="AKA8" s="205"/>
      <c r="AKB8" s="205"/>
      <c r="AKC8" s="205"/>
      <c r="AKD8" s="205"/>
      <c r="AKE8" s="205"/>
      <c r="AKF8" s="205"/>
      <c r="AKG8" s="205"/>
      <c r="AKH8" s="205"/>
      <c r="AKI8" s="205"/>
      <c r="AKJ8" s="205"/>
      <c r="AKK8" s="205"/>
      <c r="AKL8" s="205"/>
      <c r="AKM8" s="205"/>
      <c r="AKN8" s="205"/>
      <c r="AKO8" s="205"/>
      <c r="AKP8" s="205"/>
      <c r="AKQ8" s="205"/>
      <c r="AKR8" s="205"/>
      <c r="AKS8" s="205"/>
      <c r="AKT8" s="205"/>
      <c r="AKU8" s="205"/>
      <c r="AKV8" s="205"/>
      <c r="AKW8" s="205"/>
      <c r="AKX8" s="205"/>
      <c r="AKY8" s="205"/>
      <c r="AKZ8" s="205"/>
    </row>
    <row r="9" spans="1:988" ht="22.5" x14ac:dyDescent="0.25">
      <c r="A9" s="132" t="s">
        <v>1</v>
      </c>
      <c r="B9" s="132" t="s">
        <v>2</v>
      </c>
      <c r="C9" s="132" t="s">
        <v>424</v>
      </c>
      <c r="D9" s="132" t="s">
        <v>18486</v>
      </c>
    </row>
    <row r="10" spans="1:988" ht="30" x14ac:dyDescent="0.25">
      <c r="A10" s="291" t="s">
        <v>18484</v>
      </c>
      <c r="B10" s="292" t="s">
        <v>18482</v>
      </c>
      <c r="C10" s="291" t="s">
        <v>78</v>
      </c>
      <c r="D10" s="293">
        <f>MIN(D12:D14)</f>
        <v>78.37</v>
      </c>
    </row>
    <row r="11" spans="1:988" x14ac:dyDescent="0.25">
      <c r="A11" s="294"/>
      <c r="B11" s="417" t="s">
        <v>18485</v>
      </c>
      <c r="C11" s="417"/>
      <c r="D11" s="294" t="s">
        <v>1956</v>
      </c>
    </row>
    <row r="12" spans="1:988" x14ac:dyDescent="0.25">
      <c r="A12" s="295">
        <v>1</v>
      </c>
      <c r="B12" s="418" t="s">
        <v>18487</v>
      </c>
      <c r="C12" s="418"/>
      <c r="D12" s="296">
        <v>85</v>
      </c>
    </row>
    <row r="13" spans="1:988" x14ac:dyDescent="0.25">
      <c r="A13" s="295">
        <v>2</v>
      </c>
      <c r="B13" s="418" t="s">
        <v>18488</v>
      </c>
      <c r="C13" s="418"/>
      <c r="D13" s="296">
        <v>85</v>
      </c>
    </row>
    <row r="14" spans="1:988" x14ac:dyDescent="0.25">
      <c r="A14" s="297">
        <v>3</v>
      </c>
      <c r="B14" s="419" t="s">
        <v>18489</v>
      </c>
      <c r="C14" s="419"/>
      <c r="D14" s="298">
        <v>78.37</v>
      </c>
    </row>
  </sheetData>
  <mergeCells count="12">
    <mergeCell ref="B11:C11"/>
    <mergeCell ref="B12:C12"/>
    <mergeCell ref="B13:C13"/>
    <mergeCell ref="B14:C14"/>
    <mergeCell ref="B6:D6"/>
    <mergeCell ref="B7:D7"/>
    <mergeCell ref="B8:D8"/>
    <mergeCell ref="B1:D1"/>
    <mergeCell ref="B2:D2"/>
    <mergeCell ref="B3:D3"/>
    <mergeCell ref="B4:D4"/>
    <mergeCell ref="B5:D5"/>
  </mergeCells>
  <dataValidations count="1">
    <dataValidation type="list" errorStyle="warning" allowBlank="1" showInputMessage="1" showErrorMessage="1" error="Selecionar Referencial compatível" sqref="XEN6:XFD8" xr:uid="{F9D9CAD9-5789-49BD-A624-C67F29BBF8DC}">
      <formula1>DADOS</formula1>
    </dataValidation>
  </dataValidations>
  <pageMargins left="0.511811024" right="0.511811024" top="0.78740157499999996" bottom="0.78740157499999996" header="0.31496062000000002" footer="0.31496062000000002"/>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BD5C3-28F1-4B93-8931-70DD92AD7374}">
  <sheetPr>
    <tabColor theme="0" tint="-0.14999847407452621"/>
  </sheetPr>
  <dimension ref="A1:J1578"/>
  <sheetViews>
    <sheetView workbookViewId="0"/>
  </sheetViews>
  <sheetFormatPr defaultRowHeight="15" x14ac:dyDescent="0.25"/>
  <cols>
    <col min="1" max="1" width="11" style="14" customWidth="1"/>
    <col min="2" max="2" width="49.140625" bestFit="1" customWidth="1"/>
    <col min="3" max="3" width="5.42578125" style="14" bestFit="1" customWidth="1"/>
    <col min="4" max="4" width="9" style="5" bestFit="1" customWidth="1"/>
  </cols>
  <sheetData>
    <row r="1" spans="1:10" s="13" customFormat="1" x14ac:dyDescent="0.25">
      <c r="A1" s="57" t="s">
        <v>18495</v>
      </c>
      <c r="B1" s="57" t="s">
        <v>18496</v>
      </c>
      <c r="C1" s="57" t="s">
        <v>18</v>
      </c>
      <c r="D1" s="57" t="s">
        <v>18497</v>
      </c>
    </row>
    <row r="2" spans="1:10" x14ac:dyDescent="0.25">
      <c r="A2" s="46" t="s">
        <v>373</v>
      </c>
      <c r="B2" s="45"/>
      <c r="C2" s="46"/>
      <c r="D2" s="54"/>
      <c r="E2" s="45"/>
      <c r="F2" s="45"/>
      <c r="G2" s="45"/>
      <c r="H2" s="45"/>
      <c r="I2" s="45"/>
      <c r="J2" s="45"/>
    </row>
    <row r="3" spans="1:10" x14ac:dyDescent="0.25">
      <c r="A3" s="46">
        <v>7010100010</v>
      </c>
      <c r="B3" s="45" t="s">
        <v>374</v>
      </c>
      <c r="C3" s="46" t="s">
        <v>63</v>
      </c>
      <c r="D3" s="54">
        <v>525.16999999999996</v>
      </c>
      <c r="E3" s="45"/>
      <c r="F3" s="45"/>
      <c r="G3" s="45"/>
      <c r="H3" s="45"/>
      <c r="I3" s="45"/>
      <c r="J3" s="45"/>
    </row>
    <row r="4" spans="1:10" x14ac:dyDescent="0.25">
      <c r="A4" s="46">
        <v>7010100020</v>
      </c>
      <c r="B4" s="45" t="s">
        <v>375</v>
      </c>
      <c r="C4" s="46" t="s">
        <v>63</v>
      </c>
      <c r="D4" s="54">
        <v>150.41999999999999</v>
      </c>
      <c r="E4" s="45"/>
      <c r="F4" s="45"/>
      <c r="G4" s="45"/>
      <c r="H4" s="45"/>
      <c r="I4" s="45"/>
      <c r="J4" s="45"/>
    </row>
    <row r="5" spans="1:10" x14ac:dyDescent="0.25">
      <c r="A5" s="46">
        <v>7010100030</v>
      </c>
      <c r="B5" s="45" t="s">
        <v>376</v>
      </c>
      <c r="C5" s="46" t="s">
        <v>63</v>
      </c>
      <c r="D5" s="54">
        <v>122.36</v>
      </c>
      <c r="E5" s="45"/>
      <c r="F5" s="45"/>
      <c r="G5" s="45"/>
      <c r="H5" s="45"/>
      <c r="I5" s="45"/>
      <c r="J5" s="45"/>
    </row>
    <row r="6" spans="1:10" x14ac:dyDescent="0.25">
      <c r="A6" s="46">
        <v>7010100040</v>
      </c>
      <c r="B6" s="45" t="s">
        <v>377</v>
      </c>
      <c r="C6" s="46" t="s">
        <v>63</v>
      </c>
      <c r="D6" s="54">
        <v>354.44</v>
      </c>
      <c r="E6" s="45"/>
      <c r="F6" s="45"/>
      <c r="G6" s="45"/>
      <c r="H6" s="45"/>
      <c r="I6" s="45"/>
      <c r="J6" s="45"/>
    </row>
    <row r="7" spans="1:10" x14ac:dyDescent="0.25">
      <c r="A7" s="46">
        <v>7010100050</v>
      </c>
      <c r="B7" s="45" t="s">
        <v>378</v>
      </c>
      <c r="C7" s="46" t="s">
        <v>63</v>
      </c>
      <c r="D7" s="54">
        <v>415.91</v>
      </c>
      <c r="E7" s="45"/>
      <c r="F7" s="45"/>
      <c r="G7" s="45"/>
      <c r="H7" s="45"/>
      <c r="I7" s="45"/>
      <c r="J7" s="45"/>
    </row>
    <row r="8" spans="1:10" x14ac:dyDescent="0.25">
      <c r="A8" s="46">
        <v>7010100060</v>
      </c>
      <c r="B8" s="45" t="s">
        <v>379</v>
      </c>
      <c r="C8" s="46" t="s">
        <v>63</v>
      </c>
      <c r="D8" s="54">
        <v>875</v>
      </c>
      <c r="E8" s="45"/>
      <c r="F8" s="45"/>
      <c r="G8" s="45"/>
      <c r="H8" s="45"/>
      <c r="I8" s="45"/>
      <c r="J8" s="45"/>
    </row>
    <row r="9" spans="1:10" x14ac:dyDescent="0.25">
      <c r="A9" s="46">
        <v>7010100070</v>
      </c>
      <c r="B9" s="45" t="s">
        <v>380</v>
      </c>
      <c r="C9" s="46" t="s">
        <v>90</v>
      </c>
      <c r="D9" s="54">
        <v>2167.75</v>
      </c>
      <c r="E9" s="45"/>
      <c r="F9" s="45"/>
      <c r="G9" s="45"/>
      <c r="H9" s="45"/>
      <c r="I9" s="45"/>
      <c r="J9" s="45"/>
    </row>
    <row r="10" spans="1:10" x14ac:dyDescent="0.25">
      <c r="A10" s="46">
        <v>7010100080</v>
      </c>
      <c r="B10" s="45" t="s">
        <v>381</v>
      </c>
      <c r="C10" s="46" t="s">
        <v>90</v>
      </c>
      <c r="D10" s="54">
        <v>223.6</v>
      </c>
      <c r="E10" s="45"/>
      <c r="F10" s="45"/>
      <c r="G10" s="45"/>
      <c r="H10" s="45"/>
      <c r="I10" s="45"/>
      <c r="J10" s="45"/>
    </row>
    <row r="11" spans="1:10" x14ac:dyDescent="0.25">
      <c r="A11" s="46">
        <v>7010100090</v>
      </c>
      <c r="B11" s="45" t="s">
        <v>382</v>
      </c>
      <c r="C11" s="46" t="s">
        <v>63</v>
      </c>
      <c r="D11" s="54">
        <v>75.260000000000005</v>
      </c>
      <c r="E11" s="45"/>
      <c r="F11" s="45"/>
      <c r="G11" s="45"/>
      <c r="H11" s="45"/>
      <c r="I11" s="45"/>
      <c r="J11" s="45"/>
    </row>
    <row r="12" spans="1:10" x14ac:dyDescent="0.25">
      <c r="A12" s="46">
        <v>7010100100</v>
      </c>
      <c r="B12" s="45" t="s">
        <v>383</v>
      </c>
      <c r="C12" s="46" t="s">
        <v>96</v>
      </c>
      <c r="D12" s="54">
        <v>152.44999999999999</v>
      </c>
      <c r="E12" s="45"/>
      <c r="F12" s="45"/>
      <c r="G12" s="45"/>
      <c r="H12" s="45"/>
      <c r="I12" s="45"/>
      <c r="J12" s="45"/>
    </row>
    <row r="13" spans="1:10" x14ac:dyDescent="0.25">
      <c r="A13" s="46">
        <v>7010100110</v>
      </c>
      <c r="B13" s="45" t="s">
        <v>384</v>
      </c>
      <c r="C13" s="46" t="s">
        <v>63</v>
      </c>
      <c r="D13" s="54">
        <v>188.03</v>
      </c>
      <c r="E13" s="45"/>
      <c r="F13" s="45"/>
      <c r="G13" s="45"/>
      <c r="H13" s="45"/>
      <c r="I13" s="45"/>
      <c r="J13" s="45"/>
    </row>
    <row r="14" spans="1:10" x14ac:dyDescent="0.25">
      <c r="A14" s="46">
        <v>7010100120</v>
      </c>
      <c r="B14" s="45" t="s">
        <v>385</v>
      </c>
      <c r="C14" s="46" t="s">
        <v>90</v>
      </c>
      <c r="D14" s="54">
        <v>1254.9000000000001</v>
      </c>
      <c r="E14" s="45"/>
      <c r="F14" s="45"/>
      <c r="G14" s="45"/>
      <c r="H14" s="45"/>
      <c r="I14" s="45"/>
      <c r="J14" s="45"/>
    </row>
    <row r="15" spans="1:10" x14ac:dyDescent="0.25">
      <c r="A15" s="46">
        <v>7010100130</v>
      </c>
      <c r="B15" s="45" t="s">
        <v>386</v>
      </c>
      <c r="C15" s="46" t="s">
        <v>90</v>
      </c>
      <c r="D15" s="54">
        <v>1061.95</v>
      </c>
      <c r="E15" s="45"/>
      <c r="F15" s="45"/>
      <c r="G15" s="45"/>
      <c r="H15" s="45"/>
      <c r="I15" s="45"/>
      <c r="J15" s="45"/>
    </row>
    <row r="16" spans="1:10" x14ac:dyDescent="0.25">
      <c r="A16" s="46">
        <v>7010100140</v>
      </c>
      <c r="B16" s="45" t="s">
        <v>387</v>
      </c>
      <c r="C16" s="46" t="s">
        <v>90</v>
      </c>
      <c r="D16" s="54">
        <v>1787.93</v>
      </c>
      <c r="E16" s="45"/>
      <c r="F16" s="45"/>
      <c r="G16" s="45"/>
      <c r="H16" s="45"/>
      <c r="I16" s="45"/>
      <c r="J16" s="45"/>
    </row>
    <row r="17" spans="1:10" x14ac:dyDescent="0.25">
      <c r="A17" s="46">
        <v>7010100150</v>
      </c>
      <c r="B17" s="45" t="s">
        <v>388</v>
      </c>
      <c r="C17" s="46" t="s">
        <v>389</v>
      </c>
      <c r="D17" s="54">
        <v>585</v>
      </c>
      <c r="E17" s="45"/>
      <c r="F17" s="45"/>
      <c r="G17" s="45"/>
      <c r="H17" s="45"/>
      <c r="I17" s="45"/>
      <c r="J17" s="45"/>
    </row>
    <row r="18" spans="1:10" x14ac:dyDescent="0.25">
      <c r="A18" s="46">
        <v>7010100160</v>
      </c>
      <c r="B18" s="45" t="s">
        <v>390</v>
      </c>
      <c r="C18" s="46" t="s">
        <v>389</v>
      </c>
      <c r="D18" s="54">
        <v>585</v>
      </c>
      <c r="E18" s="45"/>
      <c r="F18" s="45"/>
      <c r="G18" s="45"/>
      <c r="H18" s="45"/>
      <c r="I18" s="45"/>
      <c r="J18" s="45"/>
    </row>
    <row r="19" spans="1:10" x14ac:dyDescent="0.25">
      <c r="A19" s="46">
        <v>7010100170</v>
      </c>
      <c r="B19" s="45" t="s">
        <v>391</v>
      </c>
      <c r="C19" s="46" t="s">
        <v>389</v>
      </c>
      <c r="D19" s="54">
        <v>457.03</v>
      </c>
      <c r="E19" s="45"/>
      <c r="F19" s="45"/>
      <c r="G19" s="45"/>
      <c r="H19" s="45"/>
      <c r="I19" s="45"/>
      <c r="J19" s="45"/>
    </row>
    <row r="20" spans="1:10" x14ac:dyDescent="0.25">
      <c r="A20" s="46">
        <v>7010100180</v>
      </c>
      <c r="B20" s="45" t="s">
        <v>392</v>
      </c>
      <c r="C20" s="46" t="s">
        <v>389</v>
      </c>
      <c r="D20" s="54">
        <v>664.21</v>
      </c>
      <c r="E20" s="45"/>
      <c r="F20" s="45"/>
      <c r="G20" s="45"/>
      <c r="H20" s="45"/>
      <c r="I20" s="45"/>
      <c r="J20" s="45"/>
    </row>
    <row r="21" spans="1:10" x14ac:dyDescent="0.25">
      <c r="A21" s="46">
        <v>7010100190</v>
      </c>
      <c r="B21" s="45" t="s">
        <v>393</v>
      </c>
      <c r="C21" s="46" t="s">
        <v>90</v>
      </c>
      <c r="D21" s="54">
        <v>745.64</v>
      </c>
      <c r="E21" s="45"/>
      <c r="F21" s="45"/>
      <c r="G21" s="45"/>
      <c r="H21" s="45"/>
      <c r="I21" s="45"/>
      <c r="J21" s="45"/>
    </row>
    <row r="22" spans="1:10" x14ac:dyDescent="0.25">
      <c r="A22" s="46">
        <v>7010100200</v>
      </c>
      <c r="B22" s="45" t="s">
        <v>394</v>
      </c>
      <c r="C22" s="46" t="s">
        <v>90</v>
      </c>
      <c r="D22" s="54">
        <v>745.64</v>
      </c>
      <c r="E22" s="45"/>
      <c r="F22" s="45"/>
      <c r="G22" s="45"/>
      <c r="H22" s="45"/>
      <c r="I22" s="45"/>
      <c r="J22" s="45"/>
    </row>
    <row r="23" spans="1:10" x14ac:dyDescent="0.25">
      <c r="A23" s="46">
        <v>7010100210</v>
      </c>
      <c r="B23" s="45" t="s">
        <v>395</v>
      </c>
      <c r="C23" s="46" t="s">
        <v>389</v>
      </c>
      <c r="D23" s="54">
        <v>1480.31</v>
      </c>
      <c r="E23" s="45"/>
      <c r="F23" s="45"/>
      <c r="G23" s="45"/>
      <c r="H23" s="45"/>
      <c r="I23" s="45"/>
      <c r="J23" s="45"/>
    </row>
    <row r="24" spans="1:10" x14ac:dyDescent="0.25">
      <c r="A24" s="46">
        <v>7010100220</v>
      </c>
      <c r="B24" s="45" t="s">
        <v>396</v>
      </c>
      <c r="C24" s="46" t="s">
        <v>389</v>
      </c>
      <c r="D24" s="54">
        <v>1716.25</v>
      </c>
      <c r="E24" s="45"/>
      <c r="F24" s="45"/>
      <c r="G24" s="45"/>
      <c r="H24" s="45"/>
      <c r="I24" s="45"/>
      <c r="J24" s="45"/>
    </row>
    <row r="25" spans="1:10" x14ac:dyDescent="0.25">
      <c r="A25" s="46">
        <v>7010100230</v>
      </c>
      <c r="B25" s="45" t="s">
        <v>397</v>
      </c>
      <c r="C25" s="46" t="s">
        <v>398</v>
      </c>
      <c r="D25" s="54">
        <v>4.29</v>
      </c>
      <c r="E25" s="45"/>
      <c r="F25" s="45"/>
      <c r="G25" s="45"/>
      <c r="H25" s="45"/>
      <c r="I25" s="45"/>
      <c r="J25" s="45"/>
    </row>
    <row r="26" spans="1:10" x14ac:dyDescent="0.25">
      <c r="A26" s="46">
        <v>7010100240</v>
      </c>
      <c r="B26" s="45" t="s">
        <v>399</v>
      </c>
      <c r="C26" s="46" t="s">
        <v>398</v>
      </c>
      <c r="D26" s="54">
        <v>2.33</v>
      </c>
      <c r="E26" s="45"/>
      <c r="F26" s="45"/>
      <c r="G26" s="45"/>
      <c r="H26" s="45"/>
      <c r="I26" s="45"/>
      <c r="J26" s="45"/>
    </row>
    <row r="27" spans="1:10" x14ac:dyDescent="0.25">
      <c r="A27" s="46">
        <v>7010100250</v>
      </c>
      <c r="B27" s="45" t="s">
        <v>400</v>
      </c>
      <c r="C27" s="46" t="s">
        <v>398</v>
      </c>
      <c r="D27" s="54">
        <v>1.93</v>
      </c>
      <c r="E27" s="45"/>
      <c r="F27" s="45"/>
      <c r="G27" s="45"/>
      <c r="H27" s="45"/>
      <c r="I27" s="45"/>
      <c r="J27" s="45"/>
    </row>
    <row r="28" spans="1:10" x14ac:dyDescent="0.25">
      <c r="A28" s="46">
        <v>7010100260</v>
      </c>
      <c r="B28" s="45" t="s">
        <v>401</v>
      </c>
      <c r="C28" s="46" t="s">
        <v>402</v>
      </c>
      <c r="D28" s="54">
        <v>21.15</v>
      </c>
      <c r="E28" s="45"/>
      <c r="F28" s="45"/>
      <c r="G28" s="45"/>
      <c r="H28" s="45"/>
      <c r="I28" s="45"/>
      <c r="J28" s="45"/>
    </row>
    <row r="29" spans="1:10" x14ac:dyDescent="0.25">
      <c r="A29" s="46">
        <v>7010100270</v>
      </c>
      <c r="B29" s="45" t="s">
        <v>401</v>
      </c>
      <c r="C29" s="46" t="s">
        <v>403</v>
      </c>
      <c r="D29" s="54">
        <v>3236.93</v>
      </c>
      <c r="E29" s="45"/>
      <c r="F29" s="45"/>
      <c r="G29" s="45"/>
      <c r="H29" s="45"/>
      <c r="I29" s="45"/>
      <c r="J29" s="45"/>
    </row>
    <row r="30" spans="1:10" x14ac:dyDescent="0.25">
      <c r="A30" s="46">
        <v>7010100280</v>
      </c>
      <c r="B30" s="45" t="s">
        <v>404</v>
      </c>
      <c r="C30" s="46" t="s">
        <v>402</v>
      </c>
      <c r="D30" s="54">
        <v>50.3</v>
      </c>
      <c r="E30" s="45"/>
      <c r="F30" s="45"/>
      <c r="G30" s="45"/>
      <c r="H30" s="45"/>
      <c r="I30" s="45"/>
      <c r="J30" s="45"/>
    </row>
    <row r="31" spans="1:10" x14ac:dyDescent="0.25">
      <c r="A31" s="46">
        <v>7010100290</v>
      </c>
      <c r="B31" s="45" t="s">
        <v>404</v>
      </c>
      <c r="C31" s="46" t="s">
        <v>403</v>
      </c>
      <c r="D31" s="54">
        <v>7482.26</v>
      </c>
      <c r="E31" s="45"/>
      <c r="F31" s="45"/>
      <c r="G31" s="45"/>
      <c r="H31" s="45"/>
      <c r="I31" s="45"/>
      <c r="J31" s="45"/>
    </row>
    <row r="32" spans="1:10" x14ac:dyDescent="0.25">
      <c r="A32" s="46">
        <v>7010100300</v>
      </c>
      <c r="B32" s="45" t="s">
        <v>405</v>
      </c>
      <c r="C32" s="46" t="s">
        <v>402</v>
      </c>
      <c r="D32" s="54">
        <v>99.44</v>
      </c>
      <c r="E32" s="45"/>
      <c r="F32" s="45"/>
      <c r="G32" s="45"/>
      <c r="H32" s="45"/>
      <c r="I32" s="45"/>
      <c r="J32" s="45"/>
    </row>
    <row r="33" spans="1:10" x14ac:dyDescent="0.25">
      <c r="A33" s="46">
        <v>7010100310</v>
      </c>
      <c r="B33" s="45" t="s">
        <v>405</v>
      </c>
      <c r="C33" s="46" t="s">
        <v>403</v>
      </c>
      <c r="D33" s="54">
        <v>14231.17</v>
      </c>
      <c r="E33" s="45"/>
      <c r="F33" s="45"/>
      <c r="G33" s="45"/>
      <c r="H33" s="45"/>
      <c r="I33" s="45"/>
      <c r="J33" s="45"/>
    </row>
    <row r="34" spans="1:10" x14ac:dyDescent="0.25">
      <c r="A34" s="46">
        <v>7010100320</v>
      </c>
      <c r="B34" s="45" t="s">
        <v>406</v>
      </c>
      <c r="C34" s="46" t="s">
        <v>402</v>
      </c>
      <c r="D34" s="54">
        <v>161.28</v>
      </c>
      <c r="E34" s="45"/>
      <c r="F34" s="45"/>
      <c r="G34" s="45"/>
      <c r="H34" s="45"/>
      <c r="I34" s="45"/>
      <c r="J34" s="45"/>
    </row>
    <row r="35" spans="1:10" x14ac:dyDescent="0.25">
      <c r="A35" s="46">
        <v>7010100330</v>
      </c>
      <c r="B35" s="45" t="s">
        <v>406</v>
      </c>
      <c r="C35" s="46" t="s">
        <v>403</v>
      </c>
      <c r="D35" s="54">
        <v>22625.42</v>
      </c>
      <c r="E35" s="45"/>
      <c r="F35" s="45"/>
      <c r="G35" s="45"/>
      <c r="H35" s="45"/>
      <c r="I35" s="45"/>
      <c r="J35" s="45"/>
    </row>
    <row r="36" spans="1:10" x14ac:dyDescent="0.25">
      <c r="A36" s="46">
        <v>7010100340</v>
      </c>
      <c r="B36" s="45" t="s">
        <v>407</v>
      </c>
      <c r="C36" s="46" t="s">
        <v>90</v>
      </c>
      <c r="D36" s="54">
        <v>819.24</v>
      </c>
      <c r="E36" s="45"/>
      <c r="F36" s="45"/>
      <c r="G36" s="45"/>
      <c r="H36" s="45"/>
      <c r="I36" s="45"/>
      <c r="J36" s="45"/>
    </row>
    <row r="37" spans="1:10" x14ac:dyDescent="0.25">
      <c r="A37" s="46">
        <v>7010100350</v>
      </c>
      <c r="B37" s="45" t="s">
        <v>408</v>
      </c>
      <c r="C37" s="46" t="s">
        <v>409</v>
      </c>
      <c r="D37" s="54">
        <v>4.0999999999999996</v>
      </c>
      <c r="E37" s="45"/>
      <c r="F37" s="45"/>
      <c r="G37" s="45"/>
      <c r="H37" s="45"/>
      <c r="I37" s="45"/>
      <c r="J37" s="45"/>
    </row>
    <row r="38" spans="1:10" x14ac:dyDescent="0.25">
      <c r="A38" s="46" t="s">
        <v>410</v>
      </c>
      <c r="B38" s="45"/>
      <c r="C38" s="46"/>
      <c r="D38" s="54"/>
      <c r="E38" s="45"/>
      <c r="F38" s="45"/>
      <c r="G38" s="45"/>
      <c r="H38" s="45"/>
      <c r="I38" s="45"/>
      <c r="J38" s="45"/>
    </row>
    <row r="39" spans="1:10" x14ac:dyDescent="0.25">
      <c r="A39" s="46">
        <v>7020100010</v>
      </c>
      <c r="B39" s="45" t="s">
        <v>411</v>
      </c>
      <c r="C39" s="46" t="s">
        <v>96</v>
      </c>
      <c r="D39" s="54">
        <v>1.19</v>
      </c>
      <c r="E39" s="45"/>
      <c r="F39" s="45"/>
      <c r="G39" s="45"/>
      <c r="H39" s="45"/>
      <c r="I39" s="45"/>
      <c r="J39" s="45"/>
    </row>
    <row r="40" spans="1:10" x14ac:dyDescent="0.25">
      <c r="A40" s="46">
        <v>7020100020</v>
      </c>
      <c r="B40" s="45" t="s">
        <v>412</v>
      </c>
      <c r="C40" s="46" t="s">
        <v>90</v>
      </c>
      <c r="D40" s="54">
        <v>280.29000000000002</v>
      </c>
      <c r="E40" s="45"/>
      <c r="F40" s="45"/>
      <c r="G40" s="45"/>
      <c r="H40" s="45"/>
      <c r="I40" s="45"/>
      <c r="J40" s="45"/>
    </row>
    <row r="41" spans="1:10" x14ac:dyDescent="0.25">
      <c r="A41" s="46">
        <v>7020100030</v>
      </c>
      <c r="B41" s="45" t="s">
        <v>413</v>
      </c>
      <c r="C41" s="46" t="s">
        <v>96</v>
      </c>
      <c r="D41" s="54">
        <v>1.35</v>
      </c>
      <c r="E41" s="45"/>
      <c r="F41" s="45"/>
      <c r="G41" s="45"/>
      <c r="H41" s="45"/>
      <c r="I41" s="45"/>
      <c r="J41" s="45"/>
    </row>
    <row r="42" spans="1:10" x14ac:dyDescent="0.25">
      <c r="A42" s="46">
        <v>7020100040</v>
      </c>
      <c r="B42" s="45" t="s">
        <v>414</v>
      </c>
      <c r="C42" s="46" t="s">
        <v>96</v>
      </c>
      <c r="D42" s="54">
        <v>1.56</v>
      </c>
      <c r="E42" s="45"/>
      <c r="F42" s="45"/>
      <c r="G42" s="45"/>
      <c r="H42" s="45"/>
      <c r="I42" s="45"/>
      <c r="J42" s="45"/>
    </row>
    <row r="43" spans="1:10" x14ac:dyDescent="0.25">
      <c r="A43" s="46">
        <v>7020100050</v>
      </c>
      <c r="B43" s="45" t="s">
        <v>415</v>
      </c>
      <c r="C43" s="46" t="s">
        <v>96</v>
      </c>
      <c r="D43" s="54">
        <v>1.98</v>
      </c>
      <c r="E43" s="45"/>
      <c r="F43" s="45"/>
      <c r="G43" s="45"/>
      <c r="H43" s="45"/>
      <c r="I43" s="45"/>
      <c r="J43" s="45"/>
    </row>
    <row r="44" spans="1:10" x14ac:dyDescent="0.25">
      <c r="A44" s="46">
        <v>7020100060</v>
      </c>
      <c r="B44" s="45" t="s">
        <v>416</v>
      </c>
      <c r="C44" s="46" t="s">
        <v>96</v>
      </c>
      <c r="D44" s="54">
        <v>1.56</v>
      </c>
      <c r="E44" s="45"/>
      <c r="F44" s="45"/>
      <c r="G44" s="45"/>
      <c r="H44" s="45"/>
      <c r="I44" s="45"/>
      <c r="J44" s="45"/>
    </row>
    <row r="45" spans="1:10" x14ac:dyDescent="0.25">
      <c r="A45" s="46">
        <v>7020100070</v>
      </c>
      <c r="B45" s="45" t="s">
        <v>417</v>
      </c>
      <c r="C45" s="46" t="s">
        <v>96</v>
      </c>
      <c r="D45" s="54">
        <v>1.69</v>
      </c>
      <c r="E45" s="45"/>
      <c r="F45" s="45"/>
      <c r="G45" s="45"/>
      <c r="H45" s="45"/>
      <c r="I45" s="45"/>
      <c r="J45" s="45"/>
    </row>
    <row r="46" spans="1:10" x14ac:dyDescent="0.25">
      <c r="A46" s="46">
        <v>7020100080</v>
      </c>
      <c r="B46" s="45" t="s">
        <v>418</v>
      </c>
      <c r="C46" s="46" t="s">
        <v>96</v>
      </c>
      <c r="D46" s="54">
        <v>2.12</v>
      </c>
      <c r="E46" s="45"/>
      <c r="F46" s="45"/>
      <c r="G46" s="45"/>
      <c r="H46" s="45"/>
      <c r="I46" s="45"/>
      <c r="J46" s="45"/>
    </row>
    <row r="47" spans="1:10" x14ac:dyDescent="0.25">
      <c r="A47" s="46">
        <v>7020100090</v>
      </c>
      <c r="B47" s="45" t="s">
        <v>419</v>
      </c>
      <c r="C47" s="46" t="s">
        <v>63</v>
      </c>
      <c r="D47" s="54">
        <v>4.2300000000000004</v>
      </c>
      <c r="E47" s="45"/>
      <c r="F47" s="45"/>
      <c r="G47" s="45"/>
      <c r="H47" s="45"/>
      <c r="I47" s="45"/>
      <c r="J47" s="45"/>
    </row>
    <row r="48" spans="1:10" x14ac:dyDescent="0.25">
      <c r="A48" s="46">
        <v>7020100100</v>
      </c>
      <c r="B48" s="45" t="s">
        <v>420</v>
      </c>
      <c r="C48" s="46" t="s">
        <v>63</v>
      </c>
      <c r="D48" s="54">
        <v>17.95</v>
      </c>
      <c r="E48" s="45"/>
      <c r="F48" s="45"/>
      <c r="G48" s="45"/>
      <c r="H48" s="45"/>
      <c r="I48" s="45"/>
      <c r="J48" s="45"/>
    </row>
    <row r="49" spans="1:10" x14ac:dyDescent="0.25">
      <c r="A49" s="46">
        <v>7020100110</v>
      </c>
      <c r="B49" s="45" t="s">
        <v>421</v>
      </c>
      <c r="C49" s="46" t="s">
        <v>63</v>
      </c>
      <c r="D49" s="54">
        <v>2.04</v>
      </c>
      <c r="E49" s="45"/>
      <c r="F49" s="45"/>
      <c r="G49" s="45"/>
      <c r="H49" s="45"/>
      <c r="I49" s="45"/>
      <c r="J49" s="45"/>
    </row>
    <row r="50" spans="1:10" x14ac:dyDescent="0.25">
      <c r="A50" s="46">
        <v>7020100120</v>
      </c>
      <c r="B50" s="45" t="s">
        <v>422</v>
      </c>
      <c r="C50" s="46" t="s">
        <v>389</v>
      </c>
      <c r="D50" s="54">
        <v>10394.16</v>
      </c>
      <c r="E50" s="45"/>
      <c r="F50" s="45"/>
      <c r="G50" s="45"/>
      <c r="H50" s="45"/>
      <c r="I50" s="45"/>
      <c r="J50" s="45"/>
    </row>
    <row r="51" spans="1:10" x14ac:dyDescent="0.25">
      <c r="A51" s="46">
        <v>7020100130</v>
      </c>
      <c r="B51" s="45" t="s">
        <v>423</v>
      </c>
      <c r="C51" s="46" t="s">
        <v>424</v>
      </c>
      <c r="D51" s="54">
        <v>491.22</v>
      </c>
      <c r="E51" s="45"/>
      <c r="F51" s="45"/>
      <c r="G51" s="45"/>
      <c r="H51" s="45"/>
      <c r="I51" s="45"/>
      <c r="J51" s="45"/>
    </row>
    <row r="52" spans="1:10" x14ac:dyDescent="0.25">
      <c r="A52" s="46">
        <v>7020100140</v>
      </c>
      <c r="B52" s="45" t="s">
        <v>425</v>
      </c>
      <c r="C52" s="46" t="s">
        <v>90</v>
      </c>
      <c r="D52" s="54">
        <v>114.43</v>
      </c>
      <c r="E52" s="45"/>
      <c r="F52" s="45"/>
      <c r="G52" s="45"/>
      <c r="H52" s="45"/>
      <c r="I52" s="45"/>
      <c r="J52" s="45"/>
    </row>
    <row r="53" spans="1:10" x14ac:dyDescent="0.25">
      <c r="A53" s="46">
        <v>7020100150</v>
      </c>
      <c r="B53" s="45" t="s">
        <v>426</v>
      </c>
      <c r="C53" s="46" t="s">
        <v>90</v>
      </c>
      <c r="D53" s="54">
        <v>288.52999999999997</v>
      </c>
      <c r="E53" s="45"/>
      <c r="F53" s="45"/>
      <c r="G53" s="45"/>
      <c r="H53" s="45"/>
      <c r="I53" s="45"/>
      <c r="J53" s="45"/>
    </row>
    <row r="54" spans="1:10" x14ac:dyDescent="0.25">
      <c r="A54" s="46">
        <v>7020100160</v>
      </c>
      <c r="B54" s="45" t="s">
        <v>427</v>
      </c>
      <c r="C54" s="46" t="s">
        <v>96</v>
      </c>
      <c r="D54" s="54">
        <v>0.79</v>
      </c>
      <c r="E54" s="45"/>
      <c r="F54" s="45"/>
      <c r="G54" s="45"/>
      <c r="H54" s="45"/>
      <c r="I54" s="45"/>
      <c r="J54" s="45"/>
    </row>
    <row r="55" spans="1:10" x14ac:dyDescent="0.25">
      <c r="A55" s="46" t="s">
        <v>428</v>
      </c>
      <c r="B55" s="45"/>
      <c r="C55" s="46"/>
      <c r="D55" s="54"/>
      <c r="E55" s="45"/>
      <c r="F55" s="45"/>
      <c r="G55" s="45"/>
      <c r="H55" s="45"/>
      <c r="I55" s="45"/>
      <c r="J55" s="45"/>
    </row>
    <row r="56" spans="1:10" x14ac:dyDescent="0.25">
      <c r="A56" s="46">
        <v>7030100010</v>
      </c>
      <c r="B56" s="45" t="s">
        <v>429</v>
      </c>
      <c r="C56" s="46" t="s">
        <v>96</v>
      </c>
      <c r="D56" s="54">
        <v>11.2</v>
      </c>
      <c r="E56" s="45"/>
      <c r="F56" s="45"/>
      <c r="G56" s="45"/>
      <c r="H56" s="45"/>
      <c r="I56" s="45"/>
      <c r="J56" s="45"/>
    </row>
    <row r="57" spans="1:10" x14ac:dyDescent="0.25">
      <c r="A57" s="46">
        <v>7030100020</v>
      </c>
      <c r="B57" s="45" t="s">
        <v>430</v>
      </c>
      <c r="C57" s="46" t="s">
        <v>63</v>
      </c>
      <c r="D57" s="54">
        <v>24.77</v>
      </c>
      <c r="E57" s="45"/>
      <c r="F57" s="45"/>
      <c r="G57" s="45"/>
      <c r="H57" s="45"/>
      <c r="I57" s="45"/>
      <c r="J57" s="45"/>
    </row>
    <row r="58" spans="1:10" x14ac:dyDescent="0.25">
      <c r="A58" s="46">
        <v>7030100030</v>
      </c>
      <c r="B58" s="45" t="s">
        <v>431</v>
      </c>
      <c r="C58" s="46" t="s">
        <v>96</v>
      </c>
      <c r="D58" s="54">
        <v>127.49</v>
      </c>
      <c r="E58" s="45"/>
      <c r="F58" s="45"/>
      <c r="G58" s="45"/>
      <c r="H58" s="45"/>
      <c r="I58" s="45"/>
      <c r="J58" s="45"/>
    </row>
    <row r="59" spans="1:10" x14ac:dyDescent="0.25">
      <c r="A59" s="46">
        <v>7030100040</v>
      </c>
      <c r="B59" s="45" t="s">
        <v>432</v>
      </c>
      <c r="C59" s="46" t="s">
        <v>63</v>
      </c>
      <c r="D59" s="54">
        <v>130.13999999999999</v>
      </c>
      <c r="E59" s="45"/>
      <c r="F59" s="45"/>
      <c r="G59" s="45"/>
      <c r="H59" s="45"/>
      <c r="I59" s="45"/>
      <c r="J59" s="45"/>
    </row>
    <row r="60" spans="1:10" x14ac:dyDescent="0.25">
      <c r="A60" s="46">
        <v>7030100050</v>
      </c>
      <c r="B60" s="45" t="s">
        <v>433</v>
      </c>
      <c r="C60" s="46" t="s">
        <v>247</v>
      </c>
      <c r="D60" s="54">
        <v>13.43</v>
      </c>
      <c r="E60" s="45"/>
      <c r="F60" s="45"/>
      <c r="G60" s="45"/>
      <c r="H60" s="45"/>
      <c r="I60" s="45"/>
      <c r="J60" s="45"/>
    </row>
    <row r="61" spans="1:10" x14ac:dyDescent="0.25">
      <c r="A61" s="46">
        <v>7030100060</v>
      </c>
      <c r="B61" s="45" t="s">
        <v>434</v>
      </c>
      <c r="C61" s="46" t="s">
        <v>63</v>
      </c>
      <c r="D61" s="54">
        <v>8.9600000000000009</v>
      </c>
      <c r="E61" s="45"/>
      <c r="F61" s="45"/>
      <c r="G61" s="45"/>
      <c r="H61" s="45"/>
      <c r="I61" s="45"/>
      <c r="J61" s="45"/>
    </row>
    <row r="62" spans="1:10" x14ac:dyDescent="0.25">
      <c r="A62" s="46">
        <v>7030100070</v>
      </c>
      <c r="B62" s="45" t="s">
        <v>435</v>
      </c>
      <c r="C62" s="46" t="s">
        <v>63</v>
      </c>
      <c r="D62" s="54">
        <v>29.47</v>
      </c>
      <c r="E62" s="45"/>
      <c r="F62" s="45"/>
      <c r="G62" s="45"/>
      <c r="H62" s="45"/>
      <c r="I62" s="45"/>
      <c r="J62" s="45"/>
    </row>
    <row r="63" spans="1:10" x14ac:dyDescent="0.25">
      <c r="A63" s="46">
        <v>7030100080</v>
      </c>
      <c r="B63" s="45" t="s">
        <v>436</v>
      </c>
      <c r="C63" s="46" t="s">
        <v>90</v>
      </c>
      <c r="D63" s="54">
        <v>122.53</v>
      </c>
      <c r="E63" s="45"/>
      <c r="F63" s="45"/>
      <c r="G63" s="45"/>
      <c r="H63" s="45"/>
      <c r="I63" s="45"/>
      <c r="J63" s="45"/>
    </row>
    <row r="64" spans="1:10" x14ac:dyDescent="0.25">
      <c r="A64" s="46">
        <v>7030100090</v>
      </c>
      <c r="B64" s="45" t="s">
        <v>437</v>
      </c>
      <c r="C64" s="46" t="s">
        <v>90</v>
      </c>
      <c r="D64" s="54">
        <v>713.94</v>
      </c>
      <c r="E64" s="45"/>
      <c r="F64" s="45"/>
      <c r="G64" s="45"/>
      <c r="H64" s="45"/>
      <c r="I64" s="45"/>
      <c r="J64" s="45"/>
    </row>
    <row r="65" spans="1:10" x14ac:dyDescent="0.25">
      <c r="A65" s="46">
        <v>7030100100</v>
      </c>
      <c r="B65" s="45" t="s">
        <v>438</v>
      </c>
      <c r="C65" s="46" t="s">
        <v>389</v>
      </c>
      <c r="D65" s="54">
        <v>415</v>
      </c>
      <c r="E65" s="45"/>
      <c r="F65" s="45"/>
      <c r="G65" s="45"/>
      <c r="H65" s="45"/>
      <c r="I65" s="45"/>
      <c r="J65" s="45"/>
    </row>
    <row r="66" spans="1:10" x14ac:dyDescent="0.25">
      <c r="A66" s="46">
        <v>7030100110</v>
      </c>
      <c r="B66" s="45" t="s">
        <v>439</v>
      </c>
      <c r="C66" s="46" t="s">
        <v>90</v>
      </c>
      <c r="D66" s="54">
        <v>3.99</v>
      </c>
      <c r="E66" s="45"/>
      <c r="F66" s="45"/>
      <c r="G66" s="45"/>
      <c r="H66" s="45"/>
      <c r="I66" s="45"/>
      <c r="J66" s="45"/>
    </row>
    <row r="67" spans="1:10" x14ac:dyDescent="0.25">
      <c r="A67" s="46">
        <v>7030100120</v>
      </c>
      <c r="B67" s="45" t="s">
        <v>440</v>
      </c>
      <c r="C67" s="46" t="s">
        <v>63</v>
      </c>
      <c r="D67" s="54">
        <v>4.41</v>
      </c>
      <c r="E67" s="45"/>
      <c r="F67" s="45"/>
      <c r="G67" s="45"/>
      <c r="H67" s="45"/>
      <c r="I67" s="45"/>
      <c r="J67" s="45"/>
    </row>
    <row r="68" spans="1:10" x14ac:dyDescent="0.25">
      <c r="A68" s="46">
        <v>7030100130</v>
      </c>
      <c r="B68" s="45" t="s">
        <v>441</v>
      </c>
      <c r="C68" s="46" t="s">
        <v>247</v>
      </c>
      <c r="D68" s="54">
        <v>0.28000000000000003</v>
      </c>
      <c r="E68" s="45"/>
      <c r="F68" s="45"/>
      <c r="G68" s="45"/>
      <c r="H68" s="45"/>
      <c r="I68" s="45"/>
      <c r="J68" s="45"/>
    </row>
    <row r="69" spans="1:10" x14ac:dyDescent="0.25">
      <c r="A69" s="46">
        <v>7030100140</v>
      </c>
      <c r="B69" s="45" t="s">
        <v>442</v>
      </c>
      <c r="C69" s="46" t="s">
        <v>247</v>
      </c>
      <c r="D69" s="54">
        <v>0.72</v>
      </c>
      <c r="E69" s="45"/>
      <c r="F69" s="45"/>
      <c r="G69" s="45"/>
      <c r="H69" s="45"/>
      <c r="I69" s="45"/>
      <c r="J69" s="45"/>
    </row>
    <row r="70" spans="1:10" x14ac:dyDescent="0.25">
      <c r="A70" s="46">
        <v>7030100150</v>
      </c>
      <c r="B70" s="45" t="s">
        <v>443</v>
      </c>
      <c r="C70" s="46" t="s">
        <v>444</v>
      </c>
      <c r="D70" s="54">
        <v>126.45</v>
      </c>
      <c r="E70" s="45"/>
      <c r="F70" s="45"/>
      <c r="G70" s="45"/>
      <c r="H70" s="45"/>
      <c r="I70" s="45"/>
      <c r="J70" s="45"/>
    </row>
    <row r="71" spans="1:10" x14ac:dyDescent="0.25">
      <c r="A71" s="46">
        <v>7030100160</v>
      </c>
      <c r="B71" s="45" t="s">
        <v>445</v>
      </c>
      <c r="C71" s="46" t="s">
        <v>90</v>
      </c>
      <c r="D71" s="54">
        <v>75.400000000000006</v>
      </c>
      <c r="E71" s="45"/>
      <c r="F71" s="45"/>
      <c r="G71" s="45"/>
      <c r="H71" s="45"/>
      <c r="I71" s="45"/>
      <c r="J71" s="45"/>
    </row>
    <row r="72" spans="1:10" x14ac:dyDescent="0.25">
      <c r="A72" s="46">
        <v>7030100170</v>
      </c>
      <c r="B72" s="45" t="s">
        <v>446</v>
      </c>
      <c r="C72" s="46" t="s">
        <v>90</v>
      </c>
      <c r="D72" s="54">
        <v>339.03</v>
      </c>
      <c r="E72" s="45"/>
      <c r="F72" s="45"/>
      <c r="G72" s="45"/>
      <c r="H72" s="45"/>
      <c r="I72" s="45"/>
      <c r="J72" s="45"/>
    </row>
    <row r="73" spans="1:10" x14ac:dyDescent="0.25">
      <c r="A73" s="46">
        <v>7030100180</v>
      </c>
      <c r="B73" s="45" t="s">
        <v>447</v>
      </c>
      <c r="C73" s="46" t="s">
        <v>63</v>
      </c>
      <c r="D73" s="54">
        <v>0.49</v>
      </c>
      <c r="E73" s="45"/>
      <c r="F73" s="45"/>
      <c r="G73" s="45"/>
      <c r="H73" s="45"/>
      <c r="I73" s="45"/>
      <c r="J73" s="45"/>
    </row>
    <row r="74" spans="1:10" x14ac:dyDescent="0.25">
      <c r="A74" s="46">
        <v>7030100190</v>
      </c>
      <c r="B74" s="45" t="s">
        <v>448</v>
      </c>
      <c r="C74" s="46" t="s">
        <v>63</v>
      </c>
      <c r="D74" s="54">
        <v>2.0299999999999998</v>
      </c>
      <c r="E74" s="45"/>
      <c r="F74" s="45"/>
      <c r="G74" s="45"/>
      <c r="H74" s="45"/>
      <c r="I74" s="45"/>
      <c r="J74" s="45"/>
    </row>
    <row r="75" spans="1:10" x14ac:dyDescent="0.25">
      <c r="A75" s="46">
        <v>7030100200</v>
      </c>
      <c r="B75" s="45" t="s">
        <v>449</v>
      </c>
      <c r="C75" s="46" t="s">
        <v>63</v>
      </c>
      <c r="D75" s="54">
        <v>9.84</v>
      </c>
      <c r="E75" s="45"/>
      <c r="F75" s="45"/>
      <c r="G75" s="45"/>
      <c r="H75" s="45"/>
      <c r="I75" s="45"/>
      <c r="J75" s="45"/>
    </row>
    <row r="76" spans="1:10" x14ac:dyDescent="0.25">
      <c r="A76" s="46">
        <v>7030100210</v>
      </c>
      <c r="B76" s="45" t="s">
        <v>450</v>
      </c>
      <c r="C76" s="46" t="s">
        <v>63</v>
      </c>
      <c r="D76" s="54">
        <v>0.84</v>
      </c>
      <c r="E76" s="45"/>
      <c r="F76" s="45"/>
      <c r="G76" s="45"/>
      <c r="H76" s="45"/>
      <c r="I76" s="45"/>
      <c r="J76" s="45"/>
    </row>
    <row r="77" spans="1:10" x14ac:dyDescent="0.25">
      <c r="A77" s="46">
        <v>7030100220</v>
      </c>
      <c r="B77" s="45" t="s">
        <v>451</v>
      </c>
      <c r="C77" s="46" t="s">
        <v>63</v>
      </c>
      <c r="D77" s="54">
        <v>3.37</v>
      </c>
      <c r="E77" s="45"/>
      <c r="F77" s="45"/>
      <c r="G77" s="45"/>
      <c r="H77" s="45"/>
      <c r="I77" s="45"/>
      <c r="J77" s="45"/>
    </row>
    <row r="78" spans="1:10" x14ac:dyDescent="0.25">
      <c r="A78" s="46">
        <v>7030100230</v>
      </c>
      <c r="B78" s="45" t="s">
        <v>452</v>
      </c>
      <c r="C78" s="46" t="s">
        <v>63</v>
      </c>
      <c r="D78" s="54">
        <v>0.31</v>
      </c>
      <c r="E78" s="45"/>
      <c r="F78" s="45"/>
      <c r="G78" s="45"/>
      <c r="H78" s="45"/>
      <c r="I78" s="45"/>
      <c r="J78" s="45"/>
    </row>
    <row r="79" spans="1:10" x14ac:dyDescent="0.25">
      <c r="A79" s="46">
        <v>7030100241</v>
      </c>
      <c r="B79" s="45" t="s">
        <v>453</v>
      </c>
      <c r="C79" s="46" t="s">
        <v>63</v>
      </c>
      <c r="D79" s="54">
        <v>21.48</v>
      </c>
      <c r="E79" s="45"/>
      <c r="F79" s="45"/>
      <c r="G79" s="45"/>
      <c r="H79" s="45"/>
      <c r="I79" s="45"/>
      <c r="J79" s="45"/>
    </row>
    <row r="80" spans="1:10" x14ac:dyDescent="0.25">
      <c r="A80" s="46">
        <v>7030100250</v>
      </c>
      <c r="B80" s="45" t="s">
        <v>454</v>
      </c>
      <c r="C80" s="46" t="s">
        <v>63</v>
      </c>
      <c r="D80" s="54">
        <v>6.77</v>
      </c>
      <c r="E80" s="45"/>
      <c r="F80" s="45"/>
      <c r="G80" s="45"/>
      <c r="H80" s="45"/>
      <c r="I80" s="45"/>
      <c r="J80" s="45"/>
    </row>
    <row r="81" spans="1:10" x14ac:dyDescent="0.25">
      <c r="A81" s="46">
        <v>7030100260</v>
      </c>
      <c r="B81" s="45" t="s">
        <v>455</v>
      </c>
      <c r="C81" s="46" t="s">
        <v>96</v>
      </c>
      <c r="D81" s="54">
        <v>11.24</v>
      </c>
      <c r="E81" s="45"/>
      <c r="F81" s="45"/>
      <c r="G81" s="45"/>
      <c r="H81" s="45"/>
      <c r="I81" s="45"/>
      <c r="J81" s="45"/>
    </row>
    <row r="82" spans="1:10" x14ac:dyDescent="0.25">
      <c r="A82" s="46">
        <v>7030100270</v>
      </c>
      <c r="B82" s="45" t="s">
        <v>456</v>
      </c>
      <c r="C82" s="46" t="s">
        <v>96</v>
      </c>
      <c r="D82" s="54">
        <v>3.51</v>
      </c>
      <c r="E82" s="45"/>
      <c r="F82" s="45"/>
      <c r="G82" s="45"/>
      <c r="H82" s="45"/>
      <c r="I82" s="45"/>
      <c r="J82" s="45"/>
    </row>
    <row r="83" spans="1:10" x14ac:dyDescent="0.25">
      <c r="A83" s="46">
        <v>7030100280</v>
      </c>
      <c r="B83" s="45" t="s">
        <v>457</v>
      </c>
      <c r="C83" s="46" t="s">
        <v>63</v>
      </c>
      <c r="D83" s="54">
        <v>4.22</v>
      </c>
      <c r="E83" s="45"/>
      <c r="F83" s="45"/>
      <c r="G83" s="45"/>
      <c r="H83" s="45"/>
      <c r="I83" s="45"/>
      <c r="J83" s="45"/>
    </row>
    <row r="84" spans="1:10" x14ac:dyDescent="0.25">
      <c r="A84" s="46">
        <v>7030100291</v>
      </c>
      <c r="B84" s="45" t="s">
        <v>458</v>
      </c>
      <c r="C84" s="46" t="s">
        <v>63</v>
      </c>
      <c r="D84" s="54">
        <v>2.2200000000000002</v>
      </c>
      <c r="E84" s="45"/>
      <c r="F84" s="45"/>
      <c r="G84" s="45"/>
      <c r="H84" s="45"/>
      <c r="I84" s="45"/>
      <c r="J84" s="45"/>
    </row>
    <row r="85" spans="1:10" x14ac:dyDescent="0.25">
      <c r="A85" s="46">
        <v>7030100301</v>
      </c>
      <c r="B85" s="45" t="s">
        <v>459</v>
      </c>
      <c r="C85" s="46" t="s">
        <v>90</v>
      </c>
      <c r="D85" s="54">
        <v>22.44</v>
      </c>
      <c r="E85" s="45"/>
      <c r="F85" s="45"/>
      <c r="G85" s="45"/>
      <c r="H85" s="45"/>
      <c r="I85" s="45"/>
      <c r="J85" s="45"/>
    </row>
    <row r="86" spans="1:10" x14ac:dyDescent="0.25">
      <c r="A86" s="46">
        <v>7030100311</v>
      </c>
      <c r="B86" s="45" t="s">
        <v>460</v>
      </c>
      <c r="C86" s="46" t="s">
        <v>90</v>
      </c>
      <c r="D86" s="54">
        <v>44.89</v>
      </c>
      <c r="E86" s="45"/>
      <c r="F86" s="45"/>
      <c r="G86" s="45"/>
      <c r="H86" s="45"/>
      <c r="I86" s="45"/>
      <c r="J86" s="45"/>
    </row>
    <row r="87" spans="1:10" x14ac:dyDescent="0.25">
      <c r="A87" s="46">
        <v>7030100312</v>
      </c>
      <c r="B87" s="45" t="s">
        <v>461</v>
      </c>
      <c r="C87" s="46" t="s">
        <v>90</v>
      </c>
      <c r="D87" s="54">
        <v>126.76</v>
      </c>
      <c r="E87" s="45"/>
      <c r="F87" s="45"/>
      <c r="G87" s="45"/>
      <c r="H87" s="45"/>
      <c r="I87" s="45"/>
      <c r="J87" s="45"/>
    </row>
    <row r="88" spans="1:10" x14ac:dyDescent="0.25">
      <c r="A88" s="46">
        <v>7030100331</v>
      </c>
      <c r="B88" s="45" t="s">
        <v>462</v>
      </c>
      <c r="C88" s="46" t="s">
        <v>96</v>
      </c>
      <c r="D88" s="54">
        <v>7.92</v>
      </c>
      <c r="E88" s="45"/>
      <c r="F88" s="45"/>
      <c r="G88" s="45"/>
      <c r="H88" s="45"/>
      <c r="I88" s="45"/>
      <c r="J88" s="45"/>
    </row>
    <row r="89" spans="1:10" x14ac:dyDescent="0.25">
      <c r="A89" s="46">
        <v>7030100350</v>
      </c>
      <c r="B89" s="45" t="s">
        <v>463</v>
      </c>
      <c r="C89" s="46" t="s">
        <v>402</v>
      </c>
      <c r="D89" s="54">
        <v>65</v>
      </c>
      <c r="E89" s="45"/>
      <c r="F89" s="45"/>
      <c r="G89" s="45"/>
      <c r="H89" s="45"/>
      <c r="I89" s="45"/>
      <c r="J89" s="45"/>
    </row>
    <row r="90" spans="1:10" x14ac:dyDescent="0.25">
      <c r="A90" s="46">
        <v>7030100360</v>
      </c>
      <c r="B90" s="45" t="s">
        <v>464</v>
      </c>
      <c r="C90" s="46" t="s">
        <v>48</v>
      </c>
      <c r="D90" s="54">
        <v>75.319999999999993</v>
      </c>
      <c r="E90" s="45"/>
      <c r="F90" s="45"/>
      <c r="G90" s="45"/>
      <c r="H90" s="45"/>
      <c r="I90" s="45"/>
      <c r="J90" s="45"/>
    </row>
    <row r="91" spans="1:10" x14ac:dyDescent="0.25">
      <c r="A91" s="46">
        <v>7030100370</v>
      </c>
      <c r="B91" s="45" t="s">
        <v>465</v>
      </c>
      <c r="C91" s="46" t="s">
        <v>63</v>
      </c>
      <c r="D91" s="54">
        <v>0.62</v>
      </c>
      <c r="E91" s="45"/>
      <c r="F91" s="45"/>
      <c r="G91" s="45"/>
      <c r="H91" s="45"/>
      <c r="I91" s="45"/>
      <c r="J91" s="45"/>
    </row>
    <row r="92" spans="1:10" x14ac:dyDescent="0.25">
      <c r="A92" s="46">
        <v>7030100380</v>
      </c>
      <c r="B92" s="45" t="s">
        <v>466</v>
      </c>
      <c r="C92" s="46" t="s">
        <v>63</v>
      </c>
      <c r="D92" s="54">
        <v>4.41</v>
      </c>
      <c r="E92" s="45"/>
      <c r="F92" s="45"/>
      <c r="G92" s="45"/>
      <c r="H92" s="45"/>
      <c r="I92" s="45"/>
      <c r="J92" s="45"/>
    </row>
    <row r="93" spans="1:10" x14ac:dyDescent="0.25">
      <c r="A93" s="46">
        <v>7030100390</v>
      </c>
      <c r="B93" s="45" t="s">
        <v>467</v>
      </c>
      <c r="C93" s="46" t="s">
        <v>63</v>
      </c>
      <c r="D93" s="54">
        <v>3.07</v>
      </c>
      <c r="E93" s="45"/>
      <c r="F93" s="45"/>
      <c r="G93" s="45"/>
      <c r="H93" s="45"/>
      <c r="I93" s="45"/>
      <c r="J93" s="45"/>
    </row>
    <row r="94" spans="1:10" x14ac:dyDescent="0.25">
      <c r="A94" s="46">
        <v>7030100400</v>
      </c>
      <c r="B94" s="45" t="s">
        <v>468</v>
      </c>
      <c r="C94" s="46" t="s">
        <v>48</v>
      </c>
      <c r="D94" s="54">
        <v>21.08</v>
      </c>
      <c r="E94" s="45"/>
      <c r="F94" s="45"/>
      <c r="G94" s="45"/>
      <c r="H94" s="45"/>
      <c r="I94" s="45"/>
      <c r="J94" s="45"/>
    </row>
    <row r="95" spans="1:10" x14ac:dyDescent="0.25">
      <c r="A95" s="46">
        <v>7030100410</v>
      </c>
      <c r="B95" s="45" t="s">
        <v>469</v>
      </c>
      <c r="C95" s="46" t="s">
        <v>63</v>
      </c>
      <c r="D95" s="54">
        <v>0.49</v>
      </c>
      <c r="E95" s="45"/>
      <c r="F95" s="45"/>
      <c r="G95" s="45"/>
      <c r="H95" s="45"/>
      <c r="I95" s="45"/>
      <c r="J95" s="45"/>
    </row>
    <row r="96" spans="1:10" x14ac:dyDescent="0.25">
      <c r="A96" s="46">
        <v>7030100420</v>
      </c>
      <c r="B96" s="45" t="s">
        <v>470</v>
      </c>
      <c r="C96" s="46" t="s">
        <v>63</v>
      </c>
      <c r="D96" s="54">
        <v>0.19</v>
      </c>
      <c r="E96" s="45"/>
      <c r="F96" s="45"/>
      <c r="G96" s="45"/>
      <c r="H96" s="45"/>
      <c r="I96" s="45"/>
      <c r="J96" s="45"/>
    </row>
    <row r="97" spans="1:10" x14ac:dyDescent="0.25">
      <c r="A97" s="46">
        <v>7030100430</v>
      </c>
      <c r="B97" s="45" t="s">
        <v>471</v>
      </c>
      <c r="C97" s="46" t="s">
        <v>424</v>
      </c>
      <c r="D97" s="54">
        <v>1.59</v>
      </c>
      <c r="E97" s="45"/>
      <c r="F97" s="45"/>
      <c r="G97" s="45"/>
      <c r="H97" s="45"/>
      <c r="I97" s="45"/>
      <c r="J97" s="45"/>
    </row>
    <row r="98" spans="1:10" x14ac:dyDescent="0.25">
      <c r="A98" s="46">
        <v>7030100440</v>
      </c>
      <c r="B98" s="45" t="s">
        <v>472</v>
      </c>
      <c r="C98" s="46" t="s">
        <v>96</v>
      </c>
      <c r="D98" s="54">
        <v>2.08</v>
      </c>
      <c r="E98" s="45"/>
      <c r="F98" s="45"/>
      <c r="G98" s="45"/>
      <c r="H98" s="45"/>
      <c r="I98" s="45"/>
      <c r="J98" s="45"/>
    </row>
    <row r="99" spans="1:10" x14ac:dyDescent="0.25">
      <c r="A99" s="46">
        <v>7030100450</v>
      </c>
      <c r="B99" s="45" t="s">
        <v>473</v>
      </c>
      <c r="C99" s="46" t="s">
        <v>424</v>
      </c>
      <c r="D99" s="54">
        <v>0.86</v>
      </c>
      <c r="E99" s="45"/>
      <c r="F99" s="45"/>
      <c r="G99" s="45"/>
      <c r="H99" s="45"/>
      <c r="I99" s="45"/>
      <c r="J99" s="45"/>
    </row>
    <row r="100" spans="1:10" x14ac:dyDescent="0.25">
      <c r="A100" s="46">
        <v>7030100460</v>
      </c>
      <c r="B100" s="45" t="s">
        <v>474</v>
      </c>
      <c r="C100" s="46" t="s">
        <v>424</v>
      </c>
      <c r="D100" s="54">
        <v>3.27</v>
      </c>
      <c r="E100" s="45"/>
      <c r="F100" s="45"/>
      <c r="G100" s="45"/>
      <c r="H100" s="45"/>
      <c r="I100" s="45"/>
      <c r="J100" s="45"/>
    </row>
    <row r="101" spans="1:10" x14ac:dyDescent="0.25">
      <c r="A101" s="46">
        <v>7030100470</v>
      </c>
      <c r="B101" s="45" t="s">
        <v>475</v>
      </c>
      <c r="C101" s="46" t="s">
        <v>424</v>
      </c>
      <c r="D101" s="54">
        <v>112.5</v>
      </c>
      <c r="E101" s="45"/>
      <c r="F101" s="45"/>
      <c r="G101" s="45"/>
      <c r="H101" s="45"/>
      <c r="I101" s="45"/>
      <c r="J101" s="45"/>
    </row>
    <row r="102" spans="1:10" x14ac:dyDescent="0.25">
      <c r="A102" s="46">
        <v>7030100480</v>
      </c>
      <c r="B102" s="45" t="s">
        <v>476</v>
      </c>
      <c r="C102" s="46" t="s">
        <v>424</v>
      </c>
      <c r="D102" s="54">
        <v>253.31</v>
      </c>
      <c r="E102" s="45"/>
      <c r="F102" s="45"/>
      <c r="G102" s="45"/>
      <c r="H102" s="45"/>
      <c r="I102" s="45"/>
      <c r="J102" s="45"/>
    </row>
    <row r="103" spans="1:10" x14ac:dyDescent="0.25">
      <c r="A103" s="46">
        <v>7030100490</v>
      </c>
      <c r="B103" s="45" t="s">
        <v>477</v>
      </c>
      <c r="C103" s="46" t="s">
        <v>424</v>
      </c>
      <c r="D103" s="54">
        <v>9.0299999999999994</v>
      </c>
      <c r="E103" s="45"/>
      <c r="F103" s="45"/>
      <c r="G103" s="45"/>
      <c r="H103" s="45"/>
      <c r="I103" s="45"/>
      <c r="J103" s="45"/>
    </row>
    <row r="104" spans="1:10" x14ac:dyDescent="0.25">
      <c r="A104" s="46">
        <v>7030100500</v>
      </c>
      <c r="B104" s="45" t="s">
        <v>478</v>
      </c>
      <c r="C104" s="46" t="s">
        <v>96</v>
      </c>
      <c r="D104" s="54">
        <v>0.53</v>
      </c>
      <c r="E104" s="45"/>
      <c r="F104" s="45"/>
      <c r="G104" s="45"/>
      <c r="H104" s="45"/>
      <c r="I104" s="45"/>
      <c r="J104" s="45"/>
    </row>
    <row r="105" spans="1:10" x14ac:dyDescent="0.25">
      <c r="A105" s="46">
        <v>7030100510</v>
      </c>
      <c r="B105" s="45" t="s">
        <v>479</v>
      </c>
      <c r="C105" s="46" t="s">
        <v>63</v>
      </c>
      <c r="D105" s="54">
        <v>11.97</v>
      </c>
      <c r="E105" s="45"/>
      <c r="F105" s="45"/>
      <c r="G105" s="45"/>
      <c r="H105" s="45"/>
      <c r="I105" s="45"/>
      <c r="J105" s="45"/>
    </row>
    <row r="106" spans="1:10" x14ac:dyDescent="0.25">
      <c r="A106" s="46">
        <v>7030100520</v>
      </c>
      <c r="B106" s="45" t="s">
        <v>480</v>
      </c>
      <c r="C106" s="46" t="s">
        <v>48</v>
      </c>
      <c r="D106" s="54">
        <v>47.89</v>
      </c>
      <c r="E106" s="45"/>
      <c r="F106" s="45"/>
      <c r="G106" s="45"/>
      <c r="H106" s="45"/>
      <c r="I106" s="45"/>
      <c r="J106" s="45"/>
    </row>
    <row r="107" spans="1:10" x14ac:dyDescent="0.25">
      <c r="A107" s="46">
        <v>7030100530</v>
      </c>
      <c r="B107" s="45" t="s">
        <v>481</v>
      </c>
      <c r="C107" s="46" t="s">
        <v>63</v>
      </c>
      <c r="D107" s="54">
        <v>6.38</v>
      </c>
      <c r="E107" s="45"/>
      <c r="F107" s="45"/>
      <c r="G107" s="45"/>
      <c r="H107" s="45"/>
      <c r="I107" s="45"/>
      <c r="J107" s="45"/>
    </row>
    <row r="108" spans="1:10" x14ac:dyDescent="0.25">
      <c r="A108" s="46">
        <v>7030100540</v>
      </c>
      <c r="B108" s="45" t="s">
        <v>482</v>
      </c>
      <c r="C108" s="46" t="s">
        <v>48</v>
      </c>
      <c r="D108" s="54">
        <v>367.62</v>
      </c>
      <c r="E108" s="45"/>
      <c r="F108" s="45"/>
      <c r="G108" s="45"/>
      <c r="H108" s="45"/>
      <c r="I108" s="45"/>
      <c r="J108" s="45"/>
    </row>
    <row r="109" spans="1:10" x14ac:dyDescent="0.25">
      <c r="A109" s="46">
        <v>7030100550</v>
      </c>
      <c r="B109" s="45" t="s">
        <v>483</v>
      </c>
      <c r="C109" s="46" t="s">
        <v>48</v>
      </c>
      <c r="D109" s="54">
        <v>265.05</v>
      </c>
      <c r="E109" s="45"/>
      <c r="F109" s="45"/>
      <c r="G109" s="45"/>
      <c r="H109" s="45"/>
      <c r="I109" s="45"/>
      <c r="J109" s="45"/>
    </row>
    <row r="110" spans="1:10" x14ac:dyDescent="0.25">
      <c r="A110" s="46">
        <v>7030100560</v>
      </c>
      <c r="B110" s="45" t="s">
        <v>484</v>
      </c>
      <c r="C110" s="46" t="s">
        <v>48</v>
      </c>
      <c r="D110" s="54">
        <v>255.39</v>
      </c>
      <c r="E110" s="45"/>
      <c r="F110" s="45"/>
      <c r="G110" s="45"/>
      <c r="H110" s="45"/>
      <c r="I110" s="45"/>
      <c r="J110" s="45"/>
    </row>
    <row r="111" spans="1:10" x14ac:dyDescent="0.25">
      <c r="A111" s="46">
        <v>7030100570</v>
      </c>
      <c r="B111" s="45" t="s">
        <v>485</v>
      </c>
      <c r="C111" s="46" t="s">
        <v>63</v>
      </c>
      <c r="D111" s="54">
        <v>11.18</v>
      </c>
      <c r="E111" s="45"/>
      <c r="F111" s="45"/>
      <c r="G111" s="45"/>
      <c r="H111" s="45"/>
      <c r="I111" s="45"/>
      <c r="J111" s="45"/>
    </row>
    <row r="112" spans="1:10" x14ac:dyDescent="0.25">
      <c r="A112" s="46">
        <v>7030100580</v>
      </c>
      <c r="B112" s="45" t="s">
        <v>486</v>
      </c>
      <c r="C112" s="46" t="s">
        <v>63</v>
      </c>
      <c r="D112" s="54">
        <v>12.77</v>
      </c>
      <c r="E112" s="45"/>
      <c r="F112" s="45"/>
      <c r="G112" s="45"/>
      <c r="H112" s="45"/>
      <c r="I112" s="45"/>
      <c r="J112" s="45"/>
    </row>
    <row r="113" spans="1:10" x14ac:dyDescent="0.25">
      <c r="A113" s="46">
        <v>7030100590</v>
      </c>
      <c r="B113" s="45" t="s">
        <v>487</v>
      </c>
      <c r="C113" s="46" t="s">
        <v>63</v>
      </c>
      <c r="D113" s="54">
        <v>22.35</v>
      </c>
      <c r="E113" s="45"/>
      <c r="F113" s="45"/>
      <c r="G113" s="45"/>
      <c r="H113" s="45"/>
      <c r="I113" s="45"/>
      <c r="J113" s="45"/>
    </row>
    <row r="114" spans="1:10" x14ac:dyDescent="0.25">
      <c r="A114" s="46">
        <v>7030100600</v>
      </c>
      <c r="B114" s="45" t="s">
        <v>488</v>
      </c>
      <c r="C114" s="46" t="s">
        <v>63</v>
      </c>
      <c r="D114" s="54">
        <v>47.22</v>
      </c>
      <c r="E114" s="45"/>
      <c r="F114" s="45"/>
      <c r="G114" s="45"/>
      <c r="H114" s="45"/>
      <c r="I114" s="45"/>
      <c r="J114" s="45"/>
    </row>
    <row r="115" spans="1:10" x14ac:dyDescent="0.25">
      <c r="A115" s="46">
        <v>7030100610</v>
      </c>
      <c r="B115" s="45" t="s">
        <v>489</v>
      </c>
      <c r="C115" s="46" t="s">
        <v>90</v>
      </c>
      <c r="D115" s="54">
        <v>16.59</v>
      </c>
      <c r="E115" s="45"/>
      <c r="F115" s="45"/>
      <c r="G115" s="45"/>
      <c r="H115" s="45"/>
      <c r="I115" s="45"/>
      <c r="J115" s="45"/>
    </row>
    <row r="116" spans="1:10" x14ac:dyDescent="0.25">
      <c r="A116" s="46">
        <v>7030100620</v>
      </c>
      <c r="B116" s="45" t="s">
        <v>490</v>
      </c>
      <c r="C116" s="46" t="s">
        <v>63</v>
      </c>
      <c r="D116" s="54">
        <v>11.61</v>
      </c>
      <c r="E116" s="45"/>
      <c r="F116" s="45"/>
      <c r="G116" s="45"/>
      <c r="H116" s="45"/>
      <c r="I116" s="45"/>
      <c r="J116" s="45"/>
    </row>
    <row r="117" spans="1:10" x14ac:dyDescent="0.25">
      <c r="A117" s="46">
        <v>7030100630</v>
      </c>
      <c r="B117" s="45" t="s">
        <v>491</v>
      </c>
      <c r="C117" s="46" t="s">
        <v>63</v>
      </c>
      <c r="D117" s="54">
        <v>8.2899999999999991</v>
      </c>
      <c r="E117" s="45"/>
      <c r="F117" s="45"/>
      <c r="G117" s="45"/>
      <c r="H117" s="45"/>
      <c r="I117" s="45"/>
      <c r="J117" s="45"/>
    </row>
    <row r="118" spans="1:10" x14ac:dyDescent="0.25">
      <c r="A118" s="46">
        <v>7030100640</v>
      </c>
      <c r="B118" s="45" t="s">
        <v>492</v>
      </c>
      <c r="C118" s="46" t="s">
        <v>63</v>
      </c>
      <c r="D118" s="54">
        <v>20.76</v>
      </c>
      <c r="E118" s="45"/>
      <c r="F118" s="45"/>
      <c r="G118" s="45"/>
      <c r="H118" s="45"/>
      <c r="I118" s="45"/>
      <c r="J118" s="45"/>
    </row>
    <row r="119" spans="1:10" x14ac:dyDescent="0.25">
      <c r="A119" s="46">
        <v>7030100650</v>
      </c>
      <c r="B119" s="45" t="s">
        <v>493</v>
      </c>
      <c r="C119" s="46" t="s">
        <v>63</v>
      </c>
      <c r="D119" s="54">
        <v>9.0299999999999994</v>
      </c>
      <c r="E119" s="45"/>
      <c r="F119" s="45"/>
      <c r="G119" s="45"/>
      <c r="H119" s="45"/>
      <c r="I119" s="45"/>
      <c r="J119" s="45"/>
    </row>
    <row r="120" spans="1:10" x14ac:dyDescent="0.25">
      <c r="A120" s="46">
        <v>7030100660</v>
      </c>
      <c r="B120" s="45" t="s">
        <v>494</v>
      </c>
      <c r="C120" s="46" t="s">
        <v>96</v>
      </c>
      <c r="D120" s="54">
        <v>1.1200000000000001</v>
      </c>
      <c r="E120" s="45"/>
      <c r="F120" s="45"/>
      <c r="G120" s="45"/>
      <c r="H120" s="45"/>
      <c r="I120" s="45"/>
      <c r="J120" s="45"/>
    </row>
    <row r="121" spans="1:10" x14ac:dyDescent="0.25">
      <c r="A121" s="46">
        <v>7030100670</v>
      </c>
      <c r="B121" s="45" t="s">
        <v>495</v>
      </c>
      <c r="C121" s="46" t="s">
        <v>63</v>
      </c>
      <c r="D121" s="54">
        <v>4.22</v>
      </c>
      <c r="E121" s="45"/>
      <c r="F121" s="45"/>
      <c r="G121" s="45"/>
      <c r="H121" s="45"/>
      <c r="I121" s="45"/>
      <c r="J121" s="45"/>
    </row>
    <row r="122" spans="1:10" x14ac:dyDescent="0.25">
      <c r="A122" s="46">
        <v>7030100680</v>
      </c>
      <c r="B122" s="45" t="s">
        <v>496</v>
      </c>
      <c r="C122" s="46" t="s">
        <v>96</v>
      </c>
      <c r="D122" s="54">
        <v>2.11</v>
      </c>
      <c r="E122" s="45"/>
      <c r="F122" s="45"/>
      <c r="G122" s="45"/>
      <c r="H122" s="45"/>
      <c r="I122" s="45"/>
      <c r="J122" s="45"/>
    </row>
    <row r="123" spans="1:10" x14ac:dyDescent="0.25">
      <c r="A123" s="46">
        <v>7030100690</v>
      </c>
      <c r="B123" s="45" t="s">
        <v>497</v>
      </c>
      <c r="C123" s="46" t="s">
        <v>63</v>
      </c>
      <c r="D123" s="54">
        <v>16.59</v>
      </c>
      <c r="E123" s="45"/>
      <c r="F123" s="45"/>
      <c r="G123" s="45"/>
      <c r="H123" s="45"/>
      <c r="I123" s="45"/>
      <c r="J123" s="45"/>
    </row>
    <row r="124" spans="1:10" x14ac:dyDescent="0.25">
      <c r="A124" s="46">
        <v>7030100700</v>
      </c>
      <c r="B124" s="45" t="s">
        <v>498</v>
      </c>
      <c r="C124" s="46" t="s">
        <v>63</v>
      </c>
      <c r="D124" s="54">
        <v>23.61</v>
      </c>
      <c r="E124" s="45"/>
      <c r="F124" s="45"/>
      <c r="G124" s="45"/>
      <c r="H124" s="45"/>
      <c r="I124" s="45"/>
      <c r="J124" s="45"/>
    </row>
    <row r="125" spans="1:10" x14ac:dyDescent="0.25">
      <c r="A125" s="46">
        <v>7030100710</v>
      </c>
      <c r="B125" s="45" t="s">
        <v>499</v>
      </c>
      <c r="C125" s="46" t="s">
        <v>63</v>
      </c>
      <c r="D125" s="54">
        <v>8.2899999999999991</v>
      </c>
      <c r="E125" s="45"/>
      <c r="F125" s="45"/>
      <c r="G125" s="45"/>
      <c r="H125" s="45"/>
      <c r="I125" s="45"/>
      <c r="J125" s="45"/>
    </row>
    <row r="126" spans="1:10" x14ac:dyDescent="0.25">
      <c r="A126" s="46">
        <v>7030100720</v>
      </c>
      <c r="B126" s="45" t="s">
        <v>500</v>
      </c>
      <c r="C126" s="46" t="s">
        <v>96</v>
      </c>
      <c r="D126" s="54">
        <v>11.81</v>
      </c>
      <c r="E126" s="45"/>
      <c r="F126" s="45"/>
      <c r="G126" s="45"/>
      <c r="H126" s="45"/>
      <c r="I126" s="45"/>
      <c r="J126" s="45"/>
    </row>
    <row r="127" spans="1:10" x14ac:dyDescent="0.25">
      <c r="A127" s="46">
        <v>7030100730</v>
      </c>
      <c r="B127" s="45" t="s">
        <v>501</v>
      </c>
      <c r="C127" s="46" t="s">
        <v>63</v>
      </c>
      <c r="D127" s="54">
        <v>10.85</v>
      </c>
      <c r="E127" s="45"/>
      <c r="F127" s="45"/>
      <c r="G127" s="45"/>
      <c r="H127" s="45"/>
      <c r="I127" s="45"/>
      <c r="J127" s="45"/>
    </row>
    <row r="128" spans="1:10" x14ac:dyDescent="0.25">
      <c r="A128" s="46">
        <v>7030100740</v>
      </c>
      <c r="B128" s="45" t="s">
        <v>502</v>
      </c>
      <c r="C128" s="46" t="s">
        <v>90</v>
      </c>
      <c r="D128" s="54">
        <v>12.56</v>
      </c>
      <c r="E128" s="45"/>
      <c r="F128" s="45"/>
      <c r="G128" s="45"/>
      <c r="H128" s="45"/>
      <c r="I128" s="45"/>
      <c r="J128" s="45"/>
    </row>
    <row r="129" spans="1:10" x14ac:dyDescent="0.25">
      <c r="A129" s="46">
        <v>7030100750</v>
      </c>
      <c r="B129" s="45" t="s">
        <v>503</v>
      </c>
      <c r="C129" s="46" t="s">
        <v>63</v>
      </c>
      <c r="D129" s="54">
        <v>7.87</v>
      </c>
      <c r="E129" s="45"/>
      <c r="F129" s="45"/>
      <c r="G129" s="45"/>
      <c r="H129" s="45"/>
      <c r="I129" s="45"/>
      <c r="J129" s="45"/>
    </row>
    <row r="130" spans="1:10" x14ac:dyDescent="0.25">
      <c r="A130" s="46">
        <v>7030100760</v>
      </c>
      <c r="B130" s="45" t="s">
        <v>504</v>
      </c>
      <c r="C130" s="46" t="s">
        <v>96</v>
      </c>
      <c r="D130" s="54">
        <v>47.22</v>
      </c>
      <c r="E130" s="45"/>
      <c r="F130" s="45"/>
      <c r="G130" s="45"/>
      <c r="H130" s="45"/>
      <c r="I130" s="45"/>
      <c r="J130" s="45"/>
    </row>
    <row r="131" spans="1:10" x14ac:dyDescent="0.25">
      <c r="A131" s="46">
        <v>7030100770</v>
      </c>
      <c r="B131" s="45" t="s">
        <v>505</v>
      </c>
      <c r="C131" s="46" t="s">
        <v>63</v>
      </c>
      <c r="D131" s="54">
        <v>9.9600000000000009</v>
      </c>
      <c r="E131" s="45"/>
      <c r="F131" s="45"/>
      <c r="G131" s="45"/>
      <c r="H131" s="45"/>
      <c r="I131" s="45"/>
      <c r="J131" s="45"/>
    </row>
    <row r="132" spans="1:10" x14ac:dyDescent="0.25">
      <c r="A132" s="46">
        <v>7030100780</v>
      </c>
      <c r="B132" s="45" t="s">
        <v>506</v>
      </c>
      <c r="C132" s="46" t="s">
        <v>90</v>
      </c>
      <c r="D132" s="54">
        <v>8.2899999999999991</v>
      </c>
      <c r="E132" s="45"/>
      <c r="F132" s="45"/>
      <c r="G132" s="45"/>
      <c r="H132" s="45"/>
      <c r="I132" s="45"/>
      <c r="J132" s="45"/>
    </row>
    <row r="133" spans="1:10" x14ac:dyDescent="0.25">
      <c r="A133" s="46">
        <v>7030100790</v>
      </c>
      <c r="B133" s="45" t="s">
        <v>507</v>
      </c>
      <c r="C133" s="46" t="s">
        <v>63</v>
      </c>
      <c r="D133" s="54">
        <v>5.59</v>
      </c>
      <c r="E133" s="45"/>
      <c r="F133" s="45"/>
      <c r="G133" s="45"/>
      <c r="H133" s="45"/>
      <c r="I133" s="45"/>
      <c r="J133" s="45"/>
    </row>
    <row r="134" spans="1:10" x14ac:dyDescent="0.25">
      <c r="A134" s="46">
        <v>7030100800</v>
      </c>
      <c r="B134" s="45" t="s">
        <v>508</v>
      </c>
      <c r="C134" s="46" t="s">
        <v>63</v>
      </c>
      <c r="D134" s="54">
        <v>15.96</v>
      </c>
      <c r="E134" s="45"/>
      <c r="F134" s="45"/>
      <c r="G134" s="45"/>
      <c r="H134" s="45"/>
      <c r="I134" s="45"/>
      <c r="J134" s="45"/>
    </row>
    <row r="135" spans="1:10" x14ac:dyDescent="0.25">
      <c r="A135" s="46">
        <v>7030100810</v>
      </c>
      <c r="B135" s="45" t="s">
        <v>509</v>
      </c>
      <c r="C135" s="46" t="s">
        <v>90</v>
      </c>
      <c r="D135" s="54">
        <v>30.91</v>
      </c>
      <c r="E135" s="45"/>
      <c r="F135" s="45"/>
      <c r="G135" s="45"/>
      <c r="H135" s="45"/>
      <c r="I135" s="45"/>
      <c r="J135" s="45"/>
    </row>
    <row r="136" spans="1:10" x14ac:dyDescent="0.25">
      <c r="A136" s="46">
        <v>7030100820</v>
      </c>
      <c r="B136" s="45" t="s">
        <v>510</v>
      </c>
      <c r="C136" s="46" t="s">
        <v>90</v>
      </c>
      <c r="D136" s="54">
        <v>70.069999999999993</v>
      </c>
      <c r="E136" s="45"/>
      <c r="F136" s="45"/>
      <c r="G136" s="45"/>
      <c r="H136" s="45"/>
      <c r="I136" s="45"/>
      <c r="J136" s="45"/>
    </row>
    <row r="137" spans="1:10" x14ac:dyDescent="0.25">
      <c r="A137" s="46">
        <v>7030100830</v>
      </c>
      <c r="B137" s="45" t="s">
        <v>511</v>
      </c>
      <c r="C137" s="46" t="s">
        <v>90</v>
      </c>
      <c r="D137" s="54">
        <v>12.25</v>
      </c>
      <c r="E137" s="45"/>
      <c r="F137" s="45"/>
      <c r="G137" s="45"/>
      <c r="H137" s="45"/>
      <c r="I137" s="45"/>
      <c r="J137" s="45"/>
    </row>
    <row r="138" spans="1:10" x14ac:dyDescent="0.25">
      <c r="A138" s="46">
        <v>7030100840</v>
      </c>
      <c r="B138" s="45" t="s">
        <v>512</v>
      </c>
      <c r="C138" s="46" t="s">
        <v>96</v>
      </c>
      <c r="D138" s="54">
        <v>8.41</v>
      </c>
      <c r="E138" s="45"/>
      <c r="F138" s="45"/>
      <c r="G138" s="45"/>
      <c r="H138" s="45"/>
      <c r="I138" s="45"/>
      <c r="J138" s="45"/>
    </row>
    <row r="139" spans="1:10" x14ac:dyDescent="0.25">
      <c r="A139" s="46">
        <v>7030100850</v>
      </c>
      <c r="B139" s="45" t="s">
        <v>513</v>
      </c>
      <c r="C139" s="46" t="s">
        <v>96</v>
      </c>
      <c r="D139" s="54">
        <v>11.78</v>
      </c>
      <c r="E139" s="45"/>
      <c r="F139" s="45"/>
      <c r="G139" s="45"/>
      <c r="H139" s="45"/>
      <c r="I139" s="45"/>
      <c r="J139" s="45"/>
    </row>
    <row r="140" spans="1:10" x14ac:dyDescent="0.25">
      <c r="A140" s="46">
        <v>7030100860</v>
      </c>
      <c r="B140" s="45" t="s">
        <v>514</v>
      </c>
      <c r="C140" s="46" t="s">
        <v>96</v>
      </c>
      <c r="D140" s="54">
        <v>18.04</v>
      </c>
      <c r="E140" s="45"/>
      <c r="F140" s="45"/>
      <c r="G140" s="45"/>
      <c r="H140" s="45"/>
      <c r="I140" s="45"/>
      <c r="J140" s="45"/>
    </row>
    <row r="141" spans="1:10" x14ac:dyDescent="0.25">
      <c r="A141" s="46">
        <v>7030100870</v>
      </c>
      <c r="B141" s="45" t="s">
        <v>515</v>
      </c>
      <c r="C141" s="46" t="s">
        <v>48</v>
      </c>
      <c r="D141" s="54">
        <v>48.43</v>
      </c>
      <c r="E141" s="45"/>
      <c r="F141" s="45"/>
      <c r="G141" s="45"/>
      <c r="H141" s="45"/>
      <c r="I141" s="45"/>
      <c r="J141" s="45"/>
    </row>
    <row r="142" spans="1:10" x14ac:dyDescent="0.25">
      <c r="A142" s="46">
        <v>7030100880</v>
      </c>
      <c r="B142" s="45" t="s">
        <v>516</v>
      </c>
      <c r="C142" s="46" t="s">
        <v>63</v>
      </c>
      <c r="D142" s="54">
        <v>56.2</v>
      </c>
      <c r="E142" s="45"/>
      <c r="F142" s="45"/>
      <c r="G142" s="45"/>
      <c r="H142" s="45"/>
      <c r="I142" s="45"/>
      <c r="J142" s="45"/>
    </row>
    <row r="143" spans="1:10" x14ac:dyDescent="0.25">
      <c r="A143" s="46">
        <v>7030100890</v>
      </c>
      <c r="B143" s="45" t="s">
        <v>517</v>
      </c>
      <c r="C143" s="46" t="s">
        <v>63</v>
      </c>
      <c r="D143" s="54">
        <v>18.27</v>
      </c>
      <c r="E143" s="45"/>
      <c r="F143" s="45"/>
      <c r="G143" s="45"/>
      <c r="H143" s="45"/>
      <c r="I143" s="45"/>
      <c r="J143" s="45"/>
    </row>
    <row r="144" spans="1:10" x14ac:dyDescent="0.25">
      <c r="A144" s="46">
        <v>7030100900</v>
      </c>
      <c r="B144" s="45" t="s">
        <v>518</v>
      </c>
      <c r="C144" s="46" t="s">
        <v>90</v>
      </c>
      <c r="D144" s="54">
        <v>3630</v>
      </c>
      <c r="E144" s="45"/>
      <c r="F144" s="45"/>
      <c r="G144" s="45"/>
      <c r="H144" s="45"/>
      <c r="I144" s="45"/>
      <c r="J144" s="45"/>
    </row>
    <row r="145" spans="1:10" x14ac:dyDescent="0.25">
      <c r="A145" s="46">
        <v>7030100910</v>
      </c>
      <c r="B145" s="45" t="s">
        <v>519</v>
      </c>
      <c r="C145" s="46" t="s">
        <v>48</v>
      </c>
      <c r="D145" s="54">
        <v>56.2</v>
      </c>
      <c r="E145" s="45"/>
      <c r="F145" s="45"/>
      <c r="G145" s="45"/>
      <c r="H145" s="45"/>
      <c r="I145" s="45"/>
      <c r="J145" s="45"/>
    </row>
    <row r="146" spans="1:10" x14ac:dyDescent="0.25">
      <c r="A146" s="46">
        <v>7030100920</v>
      </c>
      <c r="B146" s="45" t="s">
        <v>520</v>
      </c>
      <c r="C146" s="46" t="s">
        <v>63</v>
      </c>
      <c r="D146" s="54">
        <v>62.21</v>
      </c>
      <c r="E146" s="45"/>
      <c r="F146" s="45"/>
      <c r="G146" s="45"/>
      <c r="H146" s="45"/>
      <c r="I146" s="45"/>
      <c r="J146" s="45"/>
    </row>
    <row r="147" spans="1:10" x14ac:dyDescent="0.25">
      <c r="A147" s="46">
        <v>7030100930</v>
      </c>
      <c r="B147" s="45" t="s">
        <v>521</v>
      </c>
      <c r="C147" s="46" t="s">
        <v>63</v>
      </c>
      <c r="D147" s="54">
        <v>2.21</v>
      </c>
      <c r="E147" s="45"/>
      <c r="F147" s="45"/>
      <c r="G147" s="45"/>
      <c r="H147" s="45"/>
      <c r="I147" s="45"/>
      <c r="J147" s="45"/>
    </row>
    <row r="148" spans="1:10" x14ac:dyDescent="0.25">
      <c r="A148" s="46">
        <v>7030100940</v>
      </c>
      <c r="B148" s="45" t="s">
        <v>522</v>
      </c>
      <c r="C148" s="46" t="s">
        <v>90</v>
      </c>
      <c r="D148" s="54">
        <v>12</v>
      </c>
      <c r="E148" s="45"/>
      <c r="F148" s="45"/>
      <c r="G148" s="45"/>
      <c r="H148" s="45"/>
      <c r="I148" s="45"/>
      <c r="J148" s="45"/>
    </row>
    <row r="149" spans="1:10" x14ac:dyDescent="0.25">
      <c r="A149" s="46">
        <v>7030100950</v>
      </c>
      <c r="B149" s="45" t="s">
        <v>523</v>
      </c>
      <c r="C149" s="46" t="s">
        <v>63</v>
      </c>
      <c r="D149" s="54">
        <v>257.88</v>
      </c>
      <c r="E149" s="45"/>
      <c r="F149" s="45"/>
      <c r="G149" s="45"/>
      <c r="H149" s="45"/>
      <c r="I149" s="45"/>
      <c r="J149" s="45"/>
    </row>
    <row r="150" spans="1:10" x14ac:dyDescent="0.25">
      <c r="A150" s="46">
        <v>7030100960</v>
      </c>
      <c r="B150" s="45" t="s">
        <v>524</v>
      </c>
      <c r="C150" s="46" t="s">
        <v>96</v>
      </c>
      <c r="D150" s="54">
        <v>18.829999999999998</v>
      </c>
      <c r="E150" s="45"/>
      <c r="F150" s="45"/>
      <c r="G150" s="45"/>
      <c r="H150" s="45"/>
      <c r="I150" s="45"/>
      <c r="J150" s="45"/>
    </row>
    <row r="151" spans="1:10" x14ac:dyDescent="0.25">
      <c r="A151" s="46" t="s">
        <v>525</v>
      </c>
      <c r="B151" s="45"/>
      <c r="C151" s="46"/>
      <c r="D151" s="54"/>
      <c r="E151" s="45"/>
      <c r="F151" s="45"/>
      <c r="G151" s="45"/>
      <c r="H151" s="45"/>
      <c r="I151" s="45"/>
      <c r="J151" s="45"/>
    </row>
    <row r="152" spans="1:10" x14ac:dyDescent="0.25">
      <c r="A152" s="46">
        <v>7040100010</v>
      </c>
      <c r="B152" s="45" t="s">
        <v>526</v>
      </c>
      <c r="C152" s="46" t="s">
        <v>48</v>
      </c>
      <c r="D152" s="54">
        <v>42.15</v>
      </c>
      <c r="E152" s="45"/>
      <c r="F152" s="45"/>
      <c r="G152" s="45"/>
      <c r="H152" s="45"/>
      <c r="I152" s="45"/>
      <c r="J152" s="45"/>
    </row>
    <row r="153" spans="1:10" x14ac:dyDescent="0.25">
      <c r="A153" s="46">
        <v>7040100020</v>
      </c>
      <c r="B153" s="45" t="s">
        <v>527</v>
      </c>
      <c r="C153" s="46" t="s">
        <v>48</v>
      </c>
      <c r="D153" s="54">
        <v>48.47</v>
      </c>
      <c r="E153" s="45"/>
      <c r="F153" s="45"/>
      <c r="G153" s="45"/>
      <c r="H153" s="45"/>
      <c r="I153" s="45"/>
      <c r="J153" s="45"/>
    </row>
    <row r="154" spans="1:10" x14ac:dyDescent="0.25">
      <c r="A154" s="46">
        <v>7040100030</v>
      </c>
      <c r="B154" s="45" t="s">
        <v>528</v>
      </c>
      <c r="C154" s="46" t="s">
        <v>48</v>
      </c>
      <c r="D154" s="54">
        <v>99.47</v>
      </c>
      <c r="E154" s="45"/>
      <c r="F154" s="45"/>
      <c r="G154" s="45"/>
      <c r="H154" s="45"/>
      <c r="I154" s="45"/>
      <c r="J154" s="45"/>
    </row>
    <row r="155" spans="1:10" x14ac:dyDescent="0.25">
      <c r="A155" s="46">
        <v>7040100040</v>
      </c>
      <c r="B155" s="45" t="s">
        <v>529</v>
      </c>
      <c r="C155" s="46" t="s">
        <v>48</v>
      </c>
      <c r="D155" s="54">
        <v>49.18</v>
      </c>
      <c r="E155" s="45"/>
      <c r="F155" s="45"/>
      <c r="G155" s="45"/>
      <c r="H155" s="45"/>
      <c r="I155" s="45"/>
      <c r="J155" s="45"/>
    </row>
    <row r="156" spans="1:10" x14ac:dyDescent="0.25">
      <c r="A156" s="46">
        <v>7040100050</v>
      </c>
      <c r="B156" s="45" t="s">
        <v>530</v>
      </c>
      <c r="C156" s="46" t="s">
        <v>48</v>
      </c>
      <c r="D156" s="54">
        <v>61.82</v>
      </c>
      <c r="E156" s="45"/>
      <c r="F156" s="45"/>
      <c r="G156" s="45"/>
      <c r="H156" s="45"/>
      <c r="I156" s="45"/>
      <c r="J156" s="45"/>
    </row>
    <row r="157" spans="1:10" x14ac:dyDescent="0.25">
      <c r="A157" s="46">
        <v>7040100060</v>
      </c>
      <c r="B157" s="45" t="s">
        <v>531</v>
      </c>
      <c r="C157" s="46" t="s">
        <v>48</v>
      </c>
      <c r="D157" s="54">
        <v>12.62</v>
      </c>
      <c r="E157" s="45"/>
      <c r="F157" s="45"/>
      <c r="G157" s="45"/>
      <c r="H157" s="45"/>
      <c r="I157" s="45"/>
      <c r="J157" s="45"/>
    </row>
    <row r="158" spans="1:10" x14ac:dyDescent="0.25">
      <c r="A158" s="46">
        <v>7040100070</v>
      </c>
      <c r="B158" s="45" t="s">
        <v>532</v>
      </c>
      <c r="C158" s="46" t="s">
        <v>48</v>
      </c>
      <c r="D158" s="54">
        <v>18.829999999999998</v>
      </c>
      <c r="E158" s="45"/>
      <c r="F158" s="45"/>
      <c r="G158" s="45"/>
      <c r="H158" s="45"/>
      <c r="I158" s="45"/>
      <c r="J158" s="45"/>
    </row>
    <row r="159" spans="1:10" x14ac:dyDescent="0.25">
      <c r="A159" s="46">
        <v>7040100080</v>
      </c>
      <c r="B159" s="45" t="s">
        <v>533</v>
      </c>
      <c r="C159" s="46" t="s">
        <v>48</v>
      </c>
      <c r="D159" s="54">
        <v>25.25</v>
      </c>
      <c r="E159" s="45"/>
      <c r="F159" s="45"/>
      <c r="G159" s="45"/>
      <c r="H159" s="45"/>
      <c r="I159" s="45"/>
      <c r="J159" s="45"/>
    </row>
    <row r="160" spans="1:10" x14ac:dyDescent="0.25">
      <c r="A160" s="46">
        <v>7040100090</v>
      </c>
      <c r="B160" s="45" t="s">
        <v>534</v>
      </c>
      <c r="C160" s="46" t="s">
        <v>48</v>
      </c>
      <c r="D160" s="54">
        <v>21.95</v>
      </c>
      <c r="E160" s="45"/>
      <c r="F160" s="45"/>
      <c r="G160" s="45"/>
      <c r="H160" s="45"/>
      <c r="I160" s="45"/>
      <c r="J160" s="45"/>
    </row>
    <row r="161" spans="1:10" x14ac:dyDescent="0.25">
      <c r="A161" s="46">
        <v>7040100100</v>
      </c>
      <c r="B161" s="45" t="s">
        <v>535</v>
      </c>
      <c r="C161" s="46" t="s">
        <v>48</v>
      </c>
      <c r="D161" s="54">
        <v>31.89</v>
      </c>
      <c r="E161" s="45"/>
      <c r="F161" s="45"/>
      <c r="G161" s="45"/>
      <c r="H161" s="45"/>
      <c r="I161" s="45"/>
      <c r="J161" s="45"/>
    </row>
    <row r="162" spans="1:10" x14ac:dyDescent="0.25">
      <c r="A162" s="46">
        <v>7040100110</v>
      </c>
      <c r="B162" s="45" t="s">
        <v>536</v>
      </c>
      <c r="C162" s="46" t="s">
        <v>48</v>
      </c>
      <c r="D162" s="54">
        <v>1380.15</v>
      </c>
      <c r="E162" s="45"/>
      <c r="F162" s="45"/>
      <c r="G162" s="45"/>
      <c r="H162" s="45"/>
      <c r="I162" s="45"/>
      <c r="J162" s="45"/>
    </row>
    <row r="163" spans="1:10" x14ac:dyDescent="0.25">
      <c r="A163" s="46">
        <v>7040100120</v>
      </c>
      <c r="B163" s="45" t="s">
        <v>537</v>
      </c>
      <c r="C163" s="46" t="s">
        <v>48</v>
      </c>
      <c r="D163" s="54">
        <v>843.95</v>
      </c>
      <c r="E163" s="45"/>
      <c r="F163" s="45"/>
      <c r="G163" s="45"/>
      <c r="H163" s="45"/>
      <c r="I163" s="45"/>
      <c r="J163" s="45"/>
    </row>
    <row r="164" spans="1:10" x14ac:dyDescent="0.25">
      <c r="A164" s="46">
        <v>7040100130</v>
      </c>
      <c r="B164" s="45" t="s">
        <v>538</v>
      </c>
      <c r="C164" s="46" t="s">
        <v>48</v>
      </c>
      <c r="D164" s="54">
        <v>1039.43</v>
      </c>
      <c r="E164" s="45"/>
      <c r="F164" s="45"/>
      <c r="G164" s="45"/>
      <c r="H164" s="45"/>
      <c r="I164" s="45"/>
      <c r="J164" s="45"/>
    </row>
    <row r="165" spans="1:10" x14ac:dyDescent="0.25">
      <c r="A165" s="46">
        <v>7040100140</v>
      </c>
      <c r="B165" s="45" t="s">
        <v>539</v>
      </c>
      <c r="C165" s="46" t="s">
        <v>48</v>
      </c>
      <c r="D165" s="54">
        <v>524.51</v>
      </c>
      <c r="E165" s="45"/>
      <c r="F165" s="45"/>
      <c r="G165" s="45"/>
      <c r="H165" s="45"/>
      <c r="I165" s="45"/>
      <c r="J165" s="45"/>
    </row>
    <row r="166" spans="1:10" x14ac:dyDescent="0.25">
      <c r="A166" s="46">
        <v>7040100150</v>
      </c>
      <c r="B166" s="45" t="s">
        <v>540</v>
      </c>
      <c r="C166" s="46" t="s">
        <v>48</v>
      </c>
      <c r="D166" s="54">
        <v>35.5</v>
      </c>
      <c r="E166" s="45"/>
      <c r="F166" s="45"/>
      <c r="G166" s="45"/>
      <c r="H166" s="45"/>
      <c r="I166" s="45"/>
      <c r="J166" s="45"/>
    </row>
    <row r="167" spans="1:10" x14ac:dyDescent="0.25">
      <c r="A167" s="46">
        <v>7040100160</v>
      </c>
      <c r="B167" s="45" t="s">
        <v>541</v>
      </c>
      <c r="C167" s="46" t="s">
        <v>48</v>
      </c>
      <c r="D167" s="54">
        <v>74.58</v>
      </c>
      <c r="E167" s="45"/>
      <c r="F167" s="45"/>
      <c r="G167" s="45"/>
      <c r="H167" s="45"/>
      <c r="I167" s="45"/>
      <c r="J167" s="45"/>
    </row>
    <row r="168" spans="1:10" x14ac:dyDescent="0.25">
      <c r="A168" s="46">
        <v>7040100170</v>
      </c>
      <c r="B168" s="45" t="s">
        <v>542</v>
      </c>
      <c r="C168" s="46" t="s">
        <v>48</v>
      </c>
      <c r="D168" s="54">
        <v>96.74</v>
      </c>
      <c r="E168" s="45"/>
      <c r="F168" s="45"/>
      <c r="G168" s="45"/>
      <c r="H168" s="45"/>
      <c r="I168" s="45"/>
      <c r="J168" s="45"/>
    </row>
    <row r="169" spans="1:10" x14ac:dyDescent="0.25">
      <c r="A169" s="46">
        <v>7040100180</v>
      </c>
      <c r="B169" s="45" t="s">
        <v>543</v>
      </c>
      <c r="C169" s="46" t="s">
        <v>48</v>
      </c>
      <c r="D169" s="54">
        <v>7.03</v>
      </c>
      <c r="E169" s="45"/>
      <c r="F169" s="45"/>
      <c r="G169" s="45"/>
      <c r="H169" s="45"/>
      <c r="I169" s="45"/>
      <c r="J169" s="45"/>
    </row>
    <row r="170" spans="1:10" x14ac:dyDescent="0.25">
      <c r="A170" s="46">
        <v>7040100190</v>
      </c>
      <c r="B170" s="45" t="s">
        <v>544</v>
      </c>
      <c r="C170" s="46" t="s">
        <v>48</v>
      </c>
      <c r="D170" s="54">
        <v>7.03</v>
      </c>
      <c r="E170" s="45"/>
      <c r="F170" s="45"/>
      <c r="G170" s="45"/>
      <c r="H170" s="45"/>
      <c r="I170" s="45"/>
      <c r="J170" s="45"/>
    </row>
    <row r="171" spans="1:10" x14ac:dyDescent="0.25">
      <c r="A171" s="46">
        <v>7040100200</v>
      </c>
      <c r="B171" s="45" t="s">
        <v>545</v>
      </c>
      <c r="C171" s="46" t="s">
        <v>48</v>
      </c>
      <c r="D171" s="54">
        <v>3.93</v>
      </c>
      <c r="E171" s="45"/>
      <c r="F171" s="45"/>
      <c r="G171" s="45"/>
      <c r="H171" s="45"/>
      <c r="I171" s="45"/>
      <c r="J171" s="45"/>
    </row>
    <row r="172" spans="1:10" x14ac:dyDescent="0.25">
      <c r="A172" s="46">
        <v>7040100210</v>
      </c>
      <c r="B172" s="45" t="s">
        <v>546</v>
      </c>
      <c r="C172" s="46" t="s">
        <v>48</v>
      </c>
      <c r="D172" s="54">
        <v>49.18</v>
      </c>
      <c r="E172" s="45"/>
      <c r="F172" s="45"/>
      <c r="G172" s="45"/>
      <c r="H172" s="45"/>
      <c r="I172" s="45"/>
      <c r="J172" s="45"/>
    </row>
    <row r="173" spans="1:10" x14ac:dyDescent="0.25">
      <c r="A173" s="46">
        <v>7040100220</v>
      </c>
      <c r="B173" s="45" t="s">
        <v>547</v>
      </c>
      <c r="C173" s="46" t="s">
        <v>48</v>
      </c>
      <c r="D173" s="54">
        <v>21.63</v>
      </c>
      <c r="E173" s="45"/>
      <c r="F173" s="45"/>
      <c r="G173" s="45"/>
      <c r="H173" s="45"/>
      <c r="I173" s="45"/>
      <c r="J173" s="45"/>
    </row>
    <row r="174" spans="1:10" x14ac:dyDescent="0.25">
      <c r="A174" s="46">
        <v>7040100230</v>
      </c>
      <c r="B174" s="45" t="s">
        <v>548</v>
      </c>
      <c r="C174" s="46" t="s">
        <v>48</v>
      </c>
      <c r="D174" s="54">
        <v>28.21</v>
      </c>
      <c r="E174" s="45"/>
      <c r="F174" s="45"/>
      <c r="G174" s="45"/>
      <c r="H174" s="45"/>
      <c r="I174" s="45"/>
      <c r="J174" s="45"/>
    </row>
    <row r="175" spans="1:10" x14ac:dyDescent="0.25">
      <c r="A175" s="46">
        <v>7040100240</v>
      </c>
      <c r="B175" s="45" t="s">
        <v>549</v>
      </c>
      <c r="C175" s="46" t="s">
        <v>48</v>
      </c>
      <c r="D175" s="54">
        <v>73.45</v>
      </c>
      <c r="E175" s="45"/>
      <c r="F175" s="45"/>
      <c r="G175" s="45"/>
      <c r="H175" s="45"/>
      <c r="I175" s="45"/>
      <c r="J175" s="45"/>
    </row>
    <row r="176" spans="1:10" x14ac:dyDescent="0.25">
      <c r="A176" s="46">
        <v>7040100250</v>
      </c>
      <c r="B176" s="45" t="s">
        <v>550</v>
      </c>
      <c r="C176" s="46" t="s">
        <v>48</v>
      </c>
      <c r="D176" s="54">
        <v>76.98</v>
      </c>
      <c r="E176" s="45"/>
      <c r="F176" s="45"/>
      <c r="G176" s="45"/>
      <c r="H176" s="45"/>
      <c r="I176" s="45"/>
      <c r="J176" s="45"/>
    </row>
    <row r="177" spans="1:10" x14ac:dyDescent="0.25">
      <c r="A177" s="46">
        <v>7040100260</v>
      </c>
      <c r="B177" s="45" t="s">
        <v>551</v>
      </c>
      <c r="C177" s="46" t="s">
        <v>48</v>
      </c>
      <c r="D177" s="54">
        <v>100.84</v>
      </c>
      <c r="E177" s="45"/>
      <c r="F177" s="45"/>
      <c r="G177" s="45"/>
      <c r="H177" s="45"/>
      <c r="I177" s="45"/>
      <c r="J177" s="45"/>
    </row>
    <row r="178" spans="1:10" x14ac:dyDescent="0.25">
      <c r="A178" s="46">
        <v>7040100270</v>
      </c>
      <c r="B178" s="45" t="s">
        <v>552</v>
      </c>
      <c r="C178" s="46" t="s">
        <v>48</v>
      </c>
      <c r="D178" s="54">
        <v>36.630000000000003</v>
      </c>
      <c r="E178" s="45"/>
      <c r="F178" s="45"/>
      <c r="G178" s="45"/>
      <c r="H178" s="45"/>
      <c r="I178" s="45"/>
      <c r="J178" s="45"/>
    </row>
    <row r="179" spans="1:10" x14ac:dyDescent="0.25">
      <c r="A179" s="46">
        <v>7040100280</v>
      </c>
      <c r="B179" s="45" t="s">
        <v>553</v>
      </c>
      <c r="C179" s="46" t="s">
        <v>48</v>
      </c>
      <c r="D179" s="54">
        <v>86.6</v>
      </c>
      <c r="E179" s="45"/>
      <c r="F179" s="45"/>
      <c r="G179" s="45"/>
      <c r="H179" s="45"/>
      <c r="I179" s="45"/>
      <c r="J179" s="45"/>
    </row>
    <row r="180" spans="1:10" x14ac:dyDescent="0.25">
      <c r="A180" s="46">
        <v>7040100290</v>
      </c>
      <c r="B180" s="45" t="s">
        <v>554</v>
      </c>
      <c r="C180" s="46" t="s">
        <v>48</v>
      </c>
      <c r="D180" s="54">
        <v>43.34</v>
      </c>
      <c r="E180" s="45"/>
      <c r="F180" s="45"/>
      <c r="G180" s="45"/>
      <c r="H180" s="45"/>
      <c r="I180" s="45"/>
      <c r="J180" s="45"/>
    </row>
    <row r="181" spans="1:10" x14ac:dyDescent="0.25">
      <c r="A181" s="46">
        <v>7040100300</v>
      </c>
      <c r="B181" s="45" t="s">
        <v>555</v>
      </c>
      <c r="C181" s="46" t="s">
        <v>48</v>
      </c>
      <c r="D181" s="54">
        <v>39.869999999999997</v>
      </c>
      <c r="E181" s="45"/>
      <c r="F181" s="45"/>
      <c r="G181" s="45"/>
      <c r="H181" s="45"/>
      <c r="I181" s="45"/>
      <c r="J181" s="45"/>
    </row>
    <row r="182" spans="1:10" x14ac:dyDescent="0.25">
      <c r="A182" s="46">
        <v>7040100310</v>
      </c>
      <c r="B182" s="45" t="s">
        <v>556</v>
      </c>
      <c r="C182" s="46" t="s">
        <v>48</v>
      </c>
      <c r="D182" s="54">
        <v>4.78</v>
      </c>
      <c r="E182" s="45"/>
      <c r="F182" s="45"/>
      <c r="G182" s="45"/>
      <c r="H182" s="45"/>
      <c r="I182" s="45"/>
      <c r="J182" s="45"/>
    </row>
    <row r="183" spans="1:10" x14ac:dyDescent="0.25">
      <c r="A183" s="46">
        <v>7040100320</v>
      </c>
      <c r="B183" s="45" t="s">
        <v>557</v>
      </c>
      <c r="C183" s="46" t="s">
        <v>48</v>
      </c>
      <c r="D183" s="54">
        <v>19.39</v>
      </c>
      <c r="E183" s="45"/>
      <c r="F183" s="45"/>
      <c r="G183" s="45"/>
      <c r="H183" s="45"/>
      <c r="I183" s="45"/>
      <c r="J183" s="45"/>
    </row>
    <row r="184" spans="1:10" x14ac:dyDescent="0.25">
      <c r="A184" s="46">
        <v>7040100330</v>
      </c>
      <c r="B184" s="45" t="s">
        <v>558</v>
      </c>
      <c r="C184" s="46" t="s">
        <v>48</v>
      </c>
      <c r="D184" s="54">
        <v>10.24</v>
      </c>
      <c r="E184" s="45"/>
      <c r="F184" s="45"/>
      <c r="G184" s="45"/>
      <c r="H184" s="45"/>
      <c r="I184" s="45"/>
      <c r="J184" s="45"/>
    </row>
    <row r="185" spans="1:10" x14ac:dyDescent="0.25">
      <c r="A185" s="46">
        <v>7040100340</v>
      </c>
      <c r="B185" s="45" t="s">
        <v>559</v>
      </c>
      <c r="C185" s="46" t="s">
        <v>48</v>
      </c>
      <c r="D185" s="54">
        <v>8.59</v>
      </c>
      <c r="E185" s="45"/>
      <c r="F185" s="45"/>
      <c r="G185" s="45"/>
      <c r="H185" s="45"/>
      <c r="I185" s="45"/>
      <c r="J185" s="45"/>
    </row>
    <row r="186" spans="1:10" x14ac:dyDescent="0.25">
      <c r="A186" s="46">
        <v>7040100350</v>
      </c>
      <c r="B186" s="45" t="s">
        <v>560</v>
      </c>
      <c r="C186" s="46" t="s">
        <v>48</v>
      </c>
      <c r="D186" s="54">
        <v>2.97</v>
      </c>
      <c r="E186" s="45"/>
      <c r="F186" s="45"/>
      <c r="G186" s="45"/>
      <c r="H186" s="45"/>
      <c r="I186" s="45"/>
      <c r="J186" s="45"/>
    </row>
    <row r="187" spans="1:10" x14ac:dyDescent="0.25">
      <c r="A187" s="46">
        <v>7040100360</v>
      </c>
      <c r="B187" s="45" t="s">
        <v>561</v>
      </c>
      <c r="C187" s="46" t="s">
        <v>48</v>
      </c>
      <c r="D187" s="54">
        <v>12.47</v>
      </c>
      <c r="E187" s="45"/>
      <c r="F187" s="45"/>
      <c r="G187" s="45"/>
      <c r="H187" s="45"/>
      <c r="I187" s="45"/>
      <c r="J187" s="45"/>
    </row>
    <row r="188" spans="1:10" x14ac:dyDescent="0.25">
      <c r="A188" s="46">
        <v>7040100370</v>
      </c>
      <c r="B188" s="45" t="s">
        <v>562</v>
      </c>
      <c r="C188" s="46" t="s">
        <v>48</v>
      </c>
      <c r="D188" s="54">
        <v>29.48</v>
      </c>
      <c r="E188" s="45"/>
      <c r="F188" s="45"/>
      <c r="G188" s="45"/>
      <c r="H188" s="45"/>
      <c r="I188" s="45"/>
      <c r="J188" s="45"/>
    </row>
    <row r="189" spans="1:10" x14ac:dyDescent="0.25">
      <c r="A189" s="46">
        <v>7040100380</v>
      </c>
      <c r="B189" s="45" t="s">
        <v>563</v>
      </c>
      <c r="C189" s="46" t="s">
        <v>564</v>
      </c>
      <c r="D189" s="54">
        <v>0.95</v>
      </c>
      <c r="E189" s="45"/>
      <c r="F189" s="45"/>
      <c r="G189" s="45"/>
      <c r="H189" s="45"/>
      <c r="I189" s="45"/>
      <c r="J189" s="45"/>
    </row>
    <row r="190" spans="1:10" x14ac:dyDescent="0.25">
      <c r="A190" s="46">
        <v>7040100390</v>
      </c>
      <c r="B190" s="45" t="s">
        <v>565</v>
      </c>
      <c r="C190" s="46" t="s">
        <v>564</v>
      </c>
      <c r="D190" s="54">
        <v>1.05</v>
      </c>
      <c r="E190" s="45"/>
      <c r="F190" s="45"/>
      <c r="G190" s="45"/>
      <c r="H190" s="45"/>
      <c r="I190" s="45"/>
      <c r="J190" s="45"/>
    </row>
    <row r="191" spans="1:10" x14ac:dyDescent="0.25">
      <c r="A191" s="46">
        <v>7040100400</v>
      </c>
      <c r="B191" s="45" t="s">
        <v>566</v>
      </c>
      <c r="C191" s="46" t="s">
        <v>48</v>
      </c>
      <c r="D191" s="54">
        <v>0.97</v>
      </c>
      <c r="E191" s="45"/>
      <c r="F191" s="45"/>
      <c r="G191" s="45"/>
      <c r="H191" s="45"/>
      <c r="I191" s="45"/>
      <c r="J191" s="45"/>
    </row>
    <row r="192" spans="1:10" x14ac:dyDescent="0.25">
      <c r="A192" s="46">
        <v>7040100410</v>
      </c>
      <c r="B192" s="45" t="s">
        <v>567</v>
      </c>
      <c r="C192" s="46" t="s">
        <v>48</v>
      </c>
      <c r="D192" s="54">
        <v>11.18</v>
      </c>
      <c r="E192" s="45"/>
      <c r="F192" s="45"/>
      <c r="G192" s="45"/>
      <c r="H192" s="45"/>
      <c r="I192" s="45"/>
      <c r="J192" s="45"/>
    </row>
    <row r="193" spans="1:10" x14ac:dyDescent="0.25">
      <c r="A193" s="46">
        <v>7040100420</v>
      </c>
      <c r="B193" s="45" t="s">
        <v>568</v>
      </c>
      <c r="C193" s="46" t="s">
        <v>48</v>
      </c>
      <c r="D193" s="54">
        <v>21.08</v>
      </c>
      <c r="E193" s="45"/>
      <c r="F193" s="45"/>
      <c r="G193" s="45"/>
      <c r="H193" s="45"/>
      <c r="I193" s="45"/>
      <c r="J193" s="45"/>
    </row>
    <row r="194" spans="1:10" x14ac:dyDescent="0.25">
      <c r="A194" s="46">
        <v>7040100430</v>
      </c>
      <c r="B194" s="45" t="s">
        <v>569</v>
      </c>
      <c r="C194" s="46" t="s">
        <v>48</v>
      </c>
      <c r="D194" s="54">
        <v>9.14</v>
      </c>
      <c r="E194" s="45"/>
      <c r="F194" s="45"/>
      <c r="G194" s="45"/>
      <c r="H194" s="45"/>
      <c r="I194" s="45"/>
      <c r="J194" s="45"/>
    </row>
    <row r="195" spans="1:10" x14ac:dyDescent="0.25">
      <c r="A195" s="46">
        <v>7040100440</v>
      </c>
      <c r="B195" s="45" t="s">
        <v>570</v>
      </c>
      <c r="C195" s="46" t="s">
        <v>48</v>
      </c>
      <c r="D195" s="54">
        <v>140.27000000000001</v>
      </c>
      <c r="E195" s="45"/>
      <c r="F195" s="45"/>
      <c r="G195" s="45"/>
      <c r="H195" s="45"/>
      <c r="I195" s="45"/>
      <c r="J195" s="45"/>
    </row>
    <row r="196" spans="1:10" x14ac:dyDescent="0.25">
      <c r="A196" s="46">
        <v>7040100450</v>
      </c>
      <c r="B196" s="45" t="s">
        <v>571</v>
      </c>
      <c r="C196" s="46" t="s">
        <v>48</v>
      </c>
      <c r="D196" s="54">
        <v>133.22999999999999</v>
      </c>
      <c r="E196" s="45"/>
      <c r="F196" s="45"/>
      <c r="G196" s="45"/>
      <c r="H196" s="45"/>
      <c r="I196" s="45"/>
      <c r="J196" s="45"/>
    </row>
    <row r="197" spans="1:10" x14ac:dyDescent="0.25">
      <c r="A197" s="46" t="s">
        <v>572</v>
      </c>
      <c r="B197" s="45"/>
      <c r="C197" s="46"/>
      <c r="D197" s="54"/>
      <c r="E197" s="45"/>
      <c r="F197" s="45"/>
      <c r="G197" s="45"/>
      <c r="H197" s="45"/>
      <c r="I197" s="45"/>
      <c r="J197" s="45"/>
    </row>
    <row r="198" spans="1:10" x14ac:dyDescent="0.25">
      <c r="A198" s="46">
        <v>7050100010</v>
      </c>
      <c r="B198" s="45" t="s">
        <v>573</v>
      </c>
      <c r="C198" s="46" t="s">
        <v>63</v>
      </c>
      <c r="D198" s="54">
        <v>15.2</v>
      </c>
      <c r="E198" s="45"/>
      <c r="F198" s="45"/>
      <c r="G198" s="45"/>
      <c r="H198" s="45"/>
      <c r="I198" s="45"/>
      <c r="J198" s="45"/>
    </row>
    <row r="199" spans="1:10" x14ac:dyDescent="0.25">
      <c r="A199" s="46">
        <v>7050100020</v>
      </c>
      <c r="B199" s="45" t="s">
        <v>574</v>
      </c>
      <c r="C199" s="46" t="s">
        <v>63</v>
      </c>
      <c r="D199" s="54">
        <v>33.81</v>
      </c>
      <c r="E199" s="45"/>
      <c r="F199" s="45"/>
      <c r="G199" s="45"/>
      <c r="H199" s="45"/>
      <c r="I199" s="45"/>
      <c r="J199" s="45"/>
    </row>
    <row r="200" spans="1:10" x14ac:dyDescent="0.25">
      <c r="A200" s="46">
        <v>7050100030</v>
      </c>
      <c r="B200" s="45" t="s">
        <v>575</v>
      </c>
      <c r="C200" s="46" t="s">
        <v>63</v>
      </c>
      <c r="D200" s="54">
        <v>62.19</v>
      </c>
      <c r="E200" s="45"/>
      <c r="F200" s="45"/>
      <c r="G200" s="45"/>
      <c r="H200" s="45"/>
      <c r="I200" s="45"/>
      <c r="J200" s="45"/>
    </row>
    <row r="201" spans="1:10" x14ac:dyDescent="0.25">
      <c r="A201" s="46">
        <v>7050100040</v>
      </c>
      <c r="B201" s="45" t="s">
        <v>576</v>
      </c>
      <c r="C201" s="46" t="s">
        <v>48</v>
      </c>
      <c r="D201" s="54">
        <v>163.37</v>
      </c>
      <c r="E201" s="45"/>
      <c r="F201" s="45"/>
      <c r="G201" s="45"/>
      <c r="H201" s="45"/>
      <c r="I201" s="45"/>
      <c r="J201" s="45"/>
    </row>
    <row r="202" spans="1:10" x14ac:dyDescent="0.25">
      <c r="A202" s="46">
        <v>7050100050</v>
      </c>
      <c r="B202" s="45" t="s">
        <v>577</v>
      </c>
      <c r="C202" s="46" t="s">
        <v>48</v>
      </c>
      <c r="D202" s="54">
        <v>171.62</v>
      </c>
      <c r="E202" s="45"/>
      <c r="F202" s="45"/>
      <c r="G202" s="45"/>
      <c r="H202" s="45"/>
      <c r="I202" s="45"/>
      <c r="J202" s="45"/>
    </row>
    <row r="203" spans="1:10" x14ac:dyDescent="0.25">
      <c r="A203" s="46">
        <v>7050100060</v>
      </c>
      <c r="B203" s="45" t="s">
        <v>578</v>
      </c>
      <c r="C203" s="46" t="s">
        <v>48</v>
      </c>
      <c r="D203" s="54">
        <v>82.02</v>
      </c>
      <c r="E203" s="45"/>
      <c r="F203" s="45"/>
      <c r="G203" s="45"/>
      <c r="H203" s="45"/>
      <c r="I203" s="45"/>
      <c r="J203" s="45"/>
    </row>
    <row r="204" spans="1:10" x14ac:dyDescent="0.25">
      <c r="A204" s="46">
        <v>7050100070</v>
      </c>
      <c r="B204" s="45" t="s">
        <v>579</v>
      </c>
      <c r="C204" s="46" t="s">
        <v>63</v>
      </c>
      <c r="D204" s="54">
        <v>44.05</v>
      </c>
      <c r="E204" s="45"/>
      <c r="F204" s="45"/>
      <c r="G204" s="45"/>
      <c r="H204" s="45"/>
      <c r="I204" s="45"/>
      <c r="J204" s="45"/>
    </row>
    <row r="205" spans="1:10" x14ac:dyDescent="0.25">
      <c r="A205" s="46">
        <v>7050100080</v>
      </c>
      <c r="B205" s="45" t="s">
        <v>580</v>
      </c>
      <c r="C205" s="46" t="s">
        <v>48</v>
      </c>
      <c r="D205" s="54">
        <v>286.14</v>
      </c>
      <c r="E205" s="45"/>
      <c r="F205" s="45"/>
      <c r="G205" s="45"/>
      <c r="H205" s="45"/>
      <c r="I205" s="45"/>
      <c r="J205" s="45"/>
    </row>
    <row r="206" spans="1:10" x14ac:dyDescent="0.25">
      <c r="A206" s="46">
        <v>7050100090</v>
      </c>
      <c r="B206" s="45" t="s">
        <v>581</v>
      </c>
      <c r="C206" s="46" t="s">
        <v>48</v>
      </c>
      <c r="D206" s="54">
        <v>221.98</v>
      </c>
      <c r="E206" s="45"/>
      <c r="F206" s="45"/>
      <c r="G206" s="45"/>
      <c r="H206" s="45"/>
      <c r="I206" s="45"/>
      <c r="J206" s="45"/>
    </row>
    <row r="207" spans="1:10" x14ac:dyDescent="0.25">
      <c r="A207" s="46">
        <v>7050100100</v>
      </c>
      <c r="B207" s="45" t="s">
        <v>582</v>
      </c>
      <c r="C207" s="46" t="s">
        <v>96</v>
      </c>
      <c r="D207" s="54">
        <v>22.73</v>
      </c>
      <c r="E207" s="45"/>
      <c r="F207" s="45"/>
      <c r="G207" s="45"/>
      <c r="H207" s="45"/>
      <c r="I207" s="45"/>
      <c r="J207" s="45"/>
    </row>
    <row r="208" spans="1:10" x14ac:dyDescent="0.25">
      <c r="A208" s="46">
        <v>7050100121</v>
      </c>
      <c r="B208" s="45" t="s">
        <v>583</v>
      </c>
      <c r="C208" s="46" t="s">
        <v>63</v>
      </c>
      <c r="D208" s="54">
        <v>263.08</v>
      </c>
      <c r="E208" s="45"/>
      <c r="F208" s="45"/>
      <c r="G208" s="45"/>
      <c r="H208" s="45"/>
      <c r="I208" s="45"/>
      <c r="J208" s="45"/>
    </row>
    <row r="209" spans="1:10" x14ac:dyDescent="0.25">
      <c r="A209" s="46">
        <v>7050100131</v>
      </c>
      <c r="B209" s="45" t="s">
        <v>584</v>
      </c>
      <c r="C209" s="46" t="s">
        <v>48</v>
      </c>
      <c r="D209" s="54">
        <v>563.54999999999995</v>
      </c>
      <c r="E209" s="45"/>
      <c r="F209" s="45"/>
      <c r="G209" s="45"/>
      <c r="H209" s="45"/>
      <c r="I209" s="45"/>
      <c r="J209" s="45"/>
    </row>
    <row r="210" spans="1:10" x14ac:dyDescent="0.25">
      <c r="A210" s="46">
        <v>7050100140</v>
      </c>
      <c r="B210" s="45" t="s">
        <v>585</v>
      </c>
      <c r="C210" s="46" t="s">
        <v>63</v>
      </c>
      <c r="D210" s="54">
        <v>146.54</v>
      </c>
      <c r="E210" s="45"/>
      <c r="F210" s="45"/>
      <c r="G210" s="45"/>
      <c r="H210" s="45"/>
      <c r="I210" s="45"/>
      <c r="J210" s="45"/>
    </row>
    <row r="211" spans="1:10" x14ac:dyDescent="0.25">
      <c r="A211" s="46">
        <v>7050100150</v>
      </c>
      <c r="B211" s="45" t="s">
        <v>586</v>
      </c>
      <c r="C211" s="46" t="s">
        <v>48</v>
      </c>
      <c r="D211" s="54">
        <v>630.17999999999995</v>
      </c>
      <c r="E211" s="45"/>
      <c r="F211" s="45"/>
      <c r="G211" s="45"/>
      <c r="H211" s="45"/>
      <c r="I211" s="45"/>
      <c r="J211" s="45"/>
    </row>
    <row r="212" spans="1:10" x14ac:dyDescent="0.25">
      <c r="A212" s="46">
        <v>7050100160</v>
      </c>
      <c r="B212" s="45" t="s">
        <v>587</v>
      </c>
      <c r="C212" s="46" t="s">
        <v>48</v>
      </c>
      <c r="D212" s="54">
        <v>478.24</v>
      </c>
      <c r="E212" s="45"/>
      <c r="F212" s="45"/>
      <c r="G212" s="45"/>
      <c r="H212" s="45"/>
      <c r="I212" s="45"/>
      <c r="J212" s="45"/>
    </row>
    <row r="213" spans="1:10" x14ac:dyDescent="0.25">
      <c r="A213" s="46" t="s">
        <v>588</v>
      </c>
      <c r="B213" s="45"/>
      <c r="C213" s="46"/>
      <c r="D213" s="54"/>
      <c r="E213" s="45"/>
      <c r="F213" s="45"/>
      <c r="G213" s="45"/>
      <c r="H213" s="45"/>
      <c r="I213" s="45"/>
      <c r="J213" s="45"/>
    </row>
    <row r="214" spans="1:10" x14ac:dyDescent="0.25">
      <c r="A214" s="46">
        <v>7060100010</v>
      </c>
      <c r="B214" s="45" t="s">
        <v>589</v>
      </c>
      <c r="C214" s="46" t="s">
        <v>402</v>
      </c>
      <c r="D214" s="54">
        <v>7.23</v>
      </c>
      <c r="E214" s="45"/>
      <c r="F214" s="45"/>
      <c r="G214" s="45"/>
      <c r="H214" s="45"/>
      <c r="I214" s="45"/>
      <c r="J214" s="45"/>
    </row>
    <row r="215" spans="1:10" x14ac:dyDescent="0.25">
      <c r="A215" s="46">
        <v>7060100020</v>
      </c>
      <c r="B215" s="45" t="s">
        <v>590</v>
      </c>
      <c r="C215" s="46" t="s">
        <v>402</v>
      </c>
      <c r="D215" s="54">
        <v>12.13</v>
      </c>
      <c r="E215" s="45"/>
      <c r="F215" s="45"/>
      <c r="G215" s="45"/>
      <c r="H215" s="45"/>
      <c r="I215" s="45"/>
      <c r="J215" s="45"/>
    </row>
    <row r="216" spans="1:10" x14ac:dyDescent="0.25">
      <c r="A216" s="46">
        <v>7060100030</v>
      </c>
      <c r="B216" s="45" t="s">
        <v>591</v>
      </c>
      <c r="C216" s="46" t="s">
        <v>90</v>
      </c>
      <c r="D216" s="54">
        <v>3265.03</v>
      </c>
      <c r="E216" s="45"/>
      <c r="F216" s="45"/>
      <c r="G216" s="45"/>
      <c r="H216" s="45"/>
      <c r="I216" s="45"/>
      <c r="J216" s="45"/>
    </row>
    <row r="217" spans="1:10" x14ac:dyDescent="0.25">
      <c r="A217" s="46">
        <v>7060100040</v>
      </c>
      <c r="B217" s="45" t="s">
        <v>591</v>
      </c>
      <c r="C217" s="46" t="s">
        <v>96</v>
      </c>
      <c r="D217" s="54">
        <v>14.62</v>
      </c>
      <c r="E217" s="45"/>
      <c r="F217" s="45"/>
      <c r="G217" s="45"/>
      <c r="H217" s="45"/>
      <c r="I217" s="45"/>
      <c r="J217" s="45"/>
    </row>
    <row r="218" spans="1:10" x14ac:dyDescent="0.25">
      <c r="A218" s="46" t="s">
        <v>592</v>
      </c>
      <c r="B218" s="45"/>
      <c r="C218" s="46"/>
      <c r="D218" s="54"/>
      <c r="E218" s="45"/>
      <c r="F218" s="45"/>
      <c r="G218" s="45"/>
      <c r="H218" s="45"/>
      <c r="I218" s="45"/>
      <c r="J218" s="45"/>
    </row>
    <row r="219" spans="1:10" x14ac:dyDescent="0.25">
      <c r="A219" s="46">
        <v>7070100010</v>
      </c>
      <c r="B219" s="45" t="s">
        <v>593</v>
      </c>
      <c r="C219" s="46" t="s">
        <v>48</v>
      </c>
      <c r="D219" s="54">
        <v>95.26</v>
      </c>
      <c r="E219" s="45"/>
      <c r="F219" s="45"/>
      <c r="G219" s="45"/>
      <c r="H219" s="45"/>
      <c r="I219" s="45"/>
      <c r="J219" s="45"/>
    </row>
    <row r="220" spans="1:10" x14ac:dyDescent="0.25">
      <c r="A220" s="46">
        <v>7070100020</v>
      </c>
      <c r="B220" s="45" t="s">
        <v>594</v>
      </c>
      <c r="C220" s="46" t="s">
        <v>48</v>
      </c>
      <c r="D220" s="54">
        <v>94.55</v>
      </c>
      <c r="E220" s="45"/>
      <c r="F220" s="45"/>
      <c r="G220" s="45"/>
      <c r="H220" s="45"/>
      <c r="I220" s="45"/>
      <c r="J220" s="45"/>
    </row>
    <row r="221" spans="1:10" x14ac:dyDescent="0.25">
      <c r="A221" s="46">
        <v>7070100030</v>
      </c>
      <c r="B221" s="45" t="s">
        <v>595</v>
      </c>
      <c r="C221" s="46" t="s">
        <v>48</v>
      </c>
      <c r="D221" s="54">
        <v>116.04</v>
      </c>
      <c r="E221" s="45"/>
      <c r="F221" s="45"/>
      <c r="G221" s="45"/>
      <c r="H221" s="45"/>
      <c r="I221" s="45"/>
      <c r="J221" s="45"/>
    </row>
    <row r="222" spans="1:10" x14ac:dyDescent="0.25">
      <c r="A222" s="46">
        <v>7070100040</v>
      </c>
      <c r="B222" s="45" t="s">
        <v>596</v>
      </c>
      <c r="C222" s="46" t="s">
        <v>48</v>
      </c>
      <c r="D222" s="54">
        <v>103.33</v>
      </c>
      <c r="E222" s="45"/>
      <c r="F222" s="45"/>
      <c r="G222" s="45"/>
      <c r="H222" s="45"/>
      <c r="I222" s="45"/>
      <c r="J222" s="45"/>
    </row>
    <row r="223" spans="1:10" x14ac:dyDescent="0.25">
      <c r="A223" s="46">
        <v>7070100050</v>
      </c>
      <c r="B223" s="45" t="s">
        <v>597</v>
      </c>
      <c r="C223" s="46" t="s">
        <v>48</v>
      </c>
      <c r="D223" s="54">
        <v>103.77</v>
      </c>
      <c r="E223" s="45"/>
      <c r="F223" s="45"/>
      <c r="G223" s="45"/>
      <c r="H223" s="45"/>
      <c r="I223" s="45"/>
      <c r="J223" s="45"/>
    </row>
    <row r="224" spans="1:10" x14ac:dyDescent="0.25">
      <c r="A224" s="46">
        <v>7070100060</v>
      </c>
      <c r="B224" s="45" t="s">
        <v>598</v>
      </c>
      <c r="C224" s="46" t="s">
        <v>48</v>
      </c>
      <c r="D224" s="54">
        <v>98.43</v>
      </c>
      <c r="E224" s="45"/>
      <c r="F224" s="45"/>
      <c r="G224" s="45"/>
      <c r="H224" s="45"/>
      <c r="I224" s="45"/>
      <c r="J224" s="45"/>
    </row>
    <row r="225" spans="1:10" x14ac:dyDescent="0.25">
      <c r="A225" s="46">
        <v>7070100070</v>
      </c>
      <c r="B225" s="45" t="s">
        <v>599</v>
      </c>
      <c r="C225" s="46" t="s">
        <v>48</v>
      </c>
      <c r="D225" s="54">
        <v>130.4</v>
      </c>
      <c r="E225" s="45"/>
      <c r="F225" s="45"/>
      <c r="G225" s="45"/>
      <c r="H225" s="45"/>
      <c r="I225" s="45"/>
      <c r="J225" s="45"/>
    </row>
    <row r="226" spans="1:10" x14ac:dyDescent="0.25">
      <c r="A226" s="46">
        <v>7070100080</v>
      </c>
      <c r="B226" s="45" t="s">
        <v>600</v>
      </c>
      <c r="C226" s="46" t="s">
        <v>63</v>
      </c>
      <c r="D226" s="54">
        <v>72.72</v>
      </c>
      <c r="E226" s="45"/>
      <c r="F226" s="45"/>
      <c r="G226" s="45"/>
      <c r="H226" s="45"/>
      <c r="I226" s="45"/>
      <c r="J226" s="45"/>
    </row>
    <row r="227" spans="1:10" x14ac:dyDescent="0.25">
      <c r="A227" s="46">
        <v>7070100090</v>
      </c>
      <c r="B227" s="45" t="s">
        <v>601</v>
      </c>
      <c r="C227" s="46" t="s">
        <v>48</v>
      </c>
      <c r="D227" s="54">
        <v>448.77</v>
      </c>
      <c r="E227" s="45"/>
      <c r="F227" s="45"/>
      <c r="G227" s="45"/>
      <c r="H227" s="45"/>
      <c r="I227" s="45"/>
      <c r="J227" s="45"/>
    </row>
    <row r="228" spans="1:10" x14ac:dyDescent="0.25">
      <c r="A228" s="46">
        <v>7070100100</v>
      </c>
      <c r="B228" s="45" t="s">
        <v>602</v>
      </c>
      <c r="C228" s="46" t="s">
        <v>63</v>
      </c>
      <c r="D228" s="54">
        <v>93.81</v>
      </c>
      <c r="E228" s="45"/>
      <c r="F228" s="45"/>
      <c r="G228" s="45"/>
      <c r="H228" s="45"/>
      <c r="I228" s="45"/>
      <c r="J228" s="45"/>
    </row>
    <row r="229" spans="1:10" x14ac:dyDescent="0.25">
      <c r="A229" s="46">
        <v>7070100110</v>
      </c>
      <c r="B229" s="45" t="s">
        <v>603</v>
      </c>
      <c r="C229" s="46" t="s">
        <v>63</v>
      </c>
      <c r="D229" s="54">
        <v>108.47</v>
      </c>
      <c r="E229" s="45"/>
      <c r="F229" s="45"/>
      <c r="G229" s="45"/>
      <c r="H229" s="45"/>
      <c r="I229" s="45"/>
      <c r="J229" s="45"/>
    </row>
    <row r="230" spans="1:10" x14ac:dyDescent="0.25">
      <c r="A230" s="46">
        <v>7070100120</v>
      </c>
      <c r="B230" s="45" t="s">
        <v>604</v>
      </c>
      <c r="C230" s="46" t="s">
        <v>63</v>
      </c>
      <c r="D230" s="54">
        <v>76.930000000000007</v>
      </c>
      <c r="E230" s="45"/>
      <c r="F230" s="45"/>
      <c r="G230" s="45"/>
      <c r="H230" s="45"/>
      <c r="I230" s="45"/>
      <c r="J230" s="45"/>
    </row>
    <row r="231" spans="1:10" x14ac:dyDescent="0.25">
      <c r="A231" s="46">
        <v>7070100130</v>
      </c>
      <c r="B231" s="45" t="s">
        <v>605</v>
      </c>
      <c r="C231" s="46" t="s">
        <v>63</v>
      </c>
      <c r="D231" s="54">
        <v>97.16</v>
      </c>
      <c r="E231" s="45"/>
      <c r="F231" s="45"/>
      <c r="G231" s="45"/>
      <c r="H231" s="45"/>
      <c r="I231" s="45"/>
      <c r="J231" s="45"/>
    </row>
    <row r="232" spans="1:10" x14ac:dyDescent="0.25">
      <c r="A232" s="46">
        <v>7070100140</v>
      </c>
      <c r="B232" s="45" t="s">
        <v>606</v>
      </c>
      <c r="C232" s="46" t="s">
        <v>63</v>
      </c>
      <c r="D232" s="54">
        <v>135.12</v>
      </c>
      <c r="E232" s="45"/>
      <c r="F232" s="45"/>
      <c r="G232" s="45"/>
      <c r="H232" s="45"/>
      <c r="I232" s="45"/>
      <c r="J232" s="45"/>
    </row>
    <row r="233" spans="1:10" x14ac:dyDescent="0.25">
      <c r="A233" s="46">
        <v>7070100150</v>
      </c>
      <c r="B233" s="45" t="s">
        <v>607</v>
      </c>
      <c r="C233" s="46" t="s">
        <v>63</v>
      </c>
      <c r="D233" s="54">
        <v>63.82</v>
      </c>
      <c r="E233" s="45"/>
      <c r="F233" s="45"/>
      <c r="G233" s="45"/>
      <c r="H233" s="45"/>
      <c r="I233" s="45"/>
      <c r="J233" s="45"/>
    </row>
    <row r="234" spans="1:10" x14ac:dyDescent="0.25">
      <c r="A234" s="46">
        <v>7070100160</v>
      </c>
      <c r="B234" s="45" t="s">
        <v>608</v>
      </c>
      <c r="C234" s="46" t="s">
        <v>63</v>
      </c>
      <c r="D234" s="54">
        <v>170.13</v>
      </c>
      <c r="E234" s="45"/>
      <c r="F234" s="45"/>
      <c r="G234" s="45"/>
      <c r="H234" s="45"/>
      <c r="I234" s="45"/>
      <c r="J234" s="45"/>
    </row>
    <row r="235" spans="1:10" x14ac:dyDescent="0.25">
      <c r="A235" s="46">
        <v>7070100170</v>
      </c>
      <c r="B235" s="45" t="s">
        <v>609</v>
      </c>
      <c r="C235" s="46" t="s">
        <v>48</v>
      </c>
      <c r="D235" s="54">
        <v>33.1</v>
      </c>
      <c r="E235" s="45"/>
      <c r="F235" s="45"/>
      <c r="G235" s="45"/>
      <c r="H235" s="45"/>
      <c r="I235" s="45"/>
      <c r="J235" s="45"/>
    </row>
    <row r="236" spans="1:10" x14ac:dyDescent="0.25">
      <c r="A236" s="46">
        <v>7070100180</v>
      </c>
      <c r="B236" s="45" t="s">
        <v>610</v>
      </c>
      <c r="C236" s="46" t="s">
        <v>63</v>
      </c>
      <c r="D236" s="54">
        <v>12.45</v>
      </c>
      <c r="E236" s="45"/>
      <c r="F236" s="45"/>
      <c r="G236" s="45"/>
      <c r="H236" s="45"/>
      <c r="I236" s="45"/>
      <c r="J236" s="45"/>
    </row>
    <row r="237" spans="1:10" x14ac:dyDescent="0.25">
      <c r="A237" s="46">
        <v>7070100190</v>
      </c>
      <c r="B237" s="45" t="s">
        <v>611</v>
      </c>
      <c r="C237" s="46" t="s">
        <v>247</v>
      </c>
      <c r="D237" s="54">
        <v>18.43</v>
      </c>
      <c r="E237" s="45"/>
      <c r="F237" s="45"/>
      <c r="G237" s="45"/>
      <c r="H237" s="45"/>
      <c r="I237" s="45"/>
      <c r="J237" s="45"/>
    </row>
    <row r="238" spans="1:10" x14ac:dyDescent="0.25">
      <c r="A238" s="46">
        <v>7070100200</v>
      </c>
      <c r="B238" s="45" t="s">
        <v>612</v>
      </c>
      <c r="C238" s="46" t="s">
        <v>247</v>
      </c>
      <c r="D238" s="54">
        <v>17.690000000000001</v>
      </c>
      <c r="E238" s="45"/>
      <c r="F238" s="45"/>
      <c r="G238" s="45"/>
      <c r="H238" s="45"/>
      <c r="I238" s="45"/>
      <c r="J238" s="45"/>
    </row>
    <row r="239" spans="1:10" x14ac:dyDescent="0.25">
      <c r="A239" s="46">
        <v>7070100210</v>
      </c>
      <c r="B239" s="45" t="s">
        <v>613</v>
      </c>
      <c r="C239" s="46" t="s">
        <v>247</v>
      </c>
      <c r="D239" s="54">
        <v>17.350000000000001</v>
      </c>
      <c r="E239" s="45"/>
      <c r="F239" s="45"/>
      <c r="G239" s="45"/>
      <c r="H239" s="45"/>
      <c r="I239" s="45"/>
      <c r="J239" s="45"/>
    </row>
    <row r="240" spans="1:10" x14ac:dyDescent="0.25">
      <c r="A240" s="46">
        <v>7070100220</v>
      </c>
      <c r="B240" s="45" t="s">
        <v>614</v>
      </c>
      <c r="C240" s="46" t="s">
        <v>48</v>
      </c>
      <c r="D240" s="54">
        <v>448.77</v>
      </c>
      <c r="E240" s="45"/>
      <c r="F240" s="45"/>
      <c r="G240" s="45"/>
      <c r="H240" s="45"/>
      <c r="I240" s="45"/>
      <c r="J240" s="45"/>
    </row>
    <row r="241" spans="1:10" x14ac:dyDescent="0.25">
      <c r="A241" s="46">
        <v>7070100230</v>
      </c>
      <c r="B241" s="45" t="s">
        <v>615</v>
      </c>
      <c r="C241" s="46" t="s">
        <v>48</v>
      </c>
      <c r="D241" s="54">
        <v>520.97</v>
      </c>
      <c r="E241" s="45"/>
      <c r="F241" s="45"/>
      <c r="G241" s="45"/>
      <c r="H241" s="45"/>
      <c r="I241" s="45"/>
      <c r="J241" s="45"/>
    </row>
    <row r="242" spans="1:10" x14ac:dyDescent="0.25">
      <c r="A242" s="46">
        <v>7070100240</v>
      </c>
      <c r="B242" s="45" t="s">
        <v>616</v>
      </c>
      <c r="C242" s="46" t="s">
        <v>48</v>
      </c>
      <c r="D242" s="54">
        <v>529.39</v>
      </c>
      <c r="E242" s="45"/>
      <c r="F242" s="45"/>
      <c r="G242" s="45"/>
      <c r="H242" s="45"/>
      <c r="I242" s="45"/>
      <c r="J242" s="45"/>
    </row>
    <row r="243" spans="1:10" x14ac:dyDescent="0.25">
      <c r="A243" s="46">
        <v>7070100250</v>
      </c>
      <c r="B243" s="45" t="s">
        <v>617</v>
      </c>
      <c r="C243" s="46" t="s">
        <v>48</v>
      </c>
      <c r="D243" s="54">
        <v>543.07000000000005</v>
      </c>
      <c r="E243" s="45"/>
      <c r="F243" s="45"/>
      <c r="G243" s="45"/>
      <c r="H243" s="45"/>
      <c r="I243" s="45"/>
      <c r="J243" s="45"/>
    </row>
    <row r="244" spans="1:10" x14ac:dyDescent="0.25">
      <c r="A244" s="46">
        <v>7070100260</v>
      </c>
      <c r="B244" s="45" t="s">
        <v>618</v>
      </c>
      <c r="C244" s="46" t="s">
        <v>48</v>
      </c>
      <c r="D244" s="54">
        <v>424.38</v>
      </c>
      <c r="E244" s="45"/>
      <c r="F244" s="45"/>
      <c r="G244" s="45"/>
      <c r="H244" s="45"/>
      <c r="I244" s="45"/>
      <c r="J244" s="45"/>
    </row>
    <row r="245" spans="1:10" x14ac:dyDescent="0.25">
      <c r="A245" s="46">
        <v>7070100270</v>
      </c>
      <c r="B245" s="45" t="s">
        <v>619</v>
      </c>
      <c r="C245" s="46" t="s">
        <v>48</v>
      </c>
      <c r="D245" s="54">
        <v>460.57</v>
      </c>
      <c r="E245" s="45"/>
      <c r="F245" s="45"/>
      <c r="G245" s="45"/>
      <c r="H245" s="45"/>
      <c r="I245" s="45"/>
      <c r="J245" s="45"/>
    </row>
    <row r="246" spans="1:10" x14ac:dyDescent="0.25">
      <c r="A246" s="46">
        <v>7070100280</v>
      </c>
      <c r="B246" s="45" t="s">
        <v>620</v>
      </c>
      <c r="C246" s="46" t="s">
        <v>48</v>
      </c>
      <c r="D246" s="54">
        <v>470.04</v>
      </c>
      <c r="E246" s="45"/>
      <c r="F246" s="45"/>
      <c r="G246" s="45"/>
      <c r="H246" s="45"/>
      <c r="I246" s="45"/>
      <c r="J246" s="45"/>
    </row>
    <row r="247" spans="1:10" x14ac:dyDescent="0.25">
      <c r="A247" s="46">
        <v>7070100290</v>
      </c>
      <c r="B247" s="45" t="s">
        <v>621</v>
      </c>
      <c r="C247" s="46" t="s">
        <v>48</v>
      </c>
      <c r="D247" s="54">
        <v>481.55</v>
      </c>
      <c r="E247" s="45"/>
      <c r="F247" s="45"/>
      <c r="G247" s="45"/>
      <c r="H247" s="45"/>
      <c r="I247" s="45"/>
      <c r="J247" s="45"/>
    </row>
    <row r="248" spans="1:10" x14ac:dyDescent="0.25">
      <c r="A248" s="46">
        <v>7070100300</v>
      </c>
      <c r="B248" s="45" t="s">
        <v>622</v>
      </c>
      <c r="C248" s="46" t="s">
        <v>48</v>
      </c>
      <c r="D248" s="54">
        <v>493.07</v>
      </c>
      <c r="E248" s="45"/>
      <c r="F248" s="45"/>
      <c r="G248" s="45"/>
      <c r="H248" s="45"/>
      <c r="I248" s="45"/>
      <c r="J248" s="45"/>
    </row>
    <row r="249" spans="1:10" x14ac:dyDescent="0.25">
      <c r="A249" s="46">
        <v>7070100310</v>
      </c>
      <c r="B249" s="45" t="s">
        <v>623</v>
      </c>
      <c r="C249" s="46" t="s">
        <v>48</v>
      </c>
      <c r="D249" s="54">
        <v>508.98</v>
      </c>
      <c r="E249" s="45"/>
      <c r="F249" s="45"/>
      <c r="G249" s="45"/>
      <c r="H249" s="45"/>
      <c r="I249" s="45"/>
      <c r="J249" s="45"/>
    </row>
    <row r="250" spans="1:10" x14ac:dyDescent="0.25">
      <c r="A250" s="46">
        <v>7070100320</v>
      </c>
      <c r="B250" s="45" t="s">
        <v>624</v>
      </c>
      <c r="C250" s="46" t="s">
        <v>48</v>
      </c>
      <c r="D250" s="54">
        <v>373.67</v>
      </c>
      <c r="E250" s="45"/>
      <c r="F250" s="45"/>
      <c r="G250" s="45"/>
      <c r="H250" s="45"/>
      <c r="I250" s="45"/>
      <c r="J250" s="45"/>
    </row>
    <row r="251" spans="1:10" x14ac:dyDescent="0.25">
      <c r="A251" s="46">
        <v>7070100330</v>
      </c>
      <c r="B251" s="45" t="s">
        <v>625</v>
      </c>
      <c r="C251" s="46" t="s">
        <v>48</v>
      </c>
      <c r="D251" s="54">
        <v>385.19</v>
      </c>
      <c r="E251" s="45"/>
      <c r="F251" s="45"/>
      <c r="G251" s="45"/>
      <c r="H251" s="45"/>
      <c r="I251" s="45"/>
      <c r="J251" s="45"/>
    </row>
    <row r="252" spans="1:10" x14ac:dyDescent="0.25">
      <c r="A252" s="46">
        <v>7070100340</v>
      </c>
      <c r="B252" s="45" t="s">
        <v>626</v>
      </c>
      <c r="C252" s="46" t="s">
        <v>48</v>
      </c>
      <c r="D252" s="54">
        <v>396.7</v>
      </c>
      <c r="E252" s="45"/>
      <c r="F252" s="45"/>
      <c r="G252" s="45"/>
      <c r="H252" s="45"/>
      <c r="I252" s="45"/>
      <c r="J252" s="45"/>
    </row>
    <row r="253" spans="1:10" x14ac:dyDescent="0.25">
      <c r="A253" s="46">
        <v>7070100350</v>
      </c>
      <c r="B253" s="45" t="s">
        <v>627</v>
      </c>
      <c r="C253" s="46" t="s">
        <v>48</v>
      </c>
      <c r="D253" s="54">
        <v>408.22</v>
      </c>
      <c r="E253" s="45"/>
      <c r="F253" s="45"/>
      <c r="G253" s="45"/>
      <c r="H253" s="45"/>
      <c r="I253" s="45"/>
      <c r="J253" s="45"/>
    </row>
    <row r="254" spans="1:10" x14ac:dyDescent="0.25">
      <c r="A254" s="46">
        <v>7070100360</v>
      </c>
      <c r="B254" s="45" t="s">
        <v>628</v>
      </c>
      <c r="C254" s="46" t="s">
        <v>48</v>
      </c>
      <c r="D254" s="54">
        <v>419.73</v>
      </c>
      <c r="E254" s="45"/>
      <c r="F254" s="45"/>
      <c r="G254" s="45"/>
      <c r="H254" s="45"/>
      <c r="I254" s="45"/>
      <c r="J254" s="45"/>
    </row>
    <row r="255" spans="1:10" x14ac:dyDescent="0.25">
      <c r="A255" s="46">
        <v>7070100370</v>
      </c>
      <c r="B255" s="45" t="s">
        <v>629</v>
      </c>
      <c r="C255" s="46" t="s">
        <v>48</v>
      </c>
      <c r="D255" s="54">
        <v>410.17</v>
      </c>
      <c r="E255" s="45"/>
      <c r="F255" s="45"/>
      <c r="G255" s="45"/>
      <c r="H255" s="45"/>
      <c r="I255" s="45"/>
      <c r="J255" s="45"/>
    </row>
    <row r="256" spans="1:10" x14ac:dyDescent="0.25">
      <c r="A256" s="46">
        <v>7070100380</v>
      </c>
      <c r="B256" s="45" t="s">
        <v>630</v>
      </c>
      <c r="C256" s="46" t="s">
        <v>63</v>
      </c>
      <c r="D256" s="54">
        <v>114.4</v>
      </c>
      <c r="E256" s="45"/>
      <c r="F256" s="45"/>
      <c r="G256" s="45"/>
      <c r="H256" s="45"/>
      <c r="I256" s="45"/>
      <c r="J256" s="45"/>
    </row>
    <row r="257" spans="1:10" x14ac:dyDescent="0.25">
      <c r="A257" s="46">
        <v>7070100390</v>
      </c>
      <c r="B257" s="45" t="s">
        <v>631</v>
      </c>
      <c r="C257" s="46" t="s">
        <v>63</v>
      </c>
      <c r="D257" s="54">
        <v>130.21</v>
      </c>
      <c r="E257" s="45"/>
      <c r="F257" s="45"/>
      <c r="G257" s="45"/>
      <c r="H257" s="45"/>
      <c r="I257" s="45"/>
      <c r="J257" s="45"/>
    </row>
    <row r="258" spans="1:10" x14ac:dyDescent="0.25">
      <c r="A258" s="46">
        <v>7070100400</v>
      </c>
      <c r="B258" s="45" t="s">
        <v>632</v>
      </c>
      <c r="C258" s="46" t="s">
        <v>96</v>
      </c>
      <c r="D258" s="54">
        <v>394.77</v>
      </c>
      <c r="E258" s="45"/>
      <c r="F258" s="45"/>
      <c r="G258" s="45"/>
      <c r="H258" s="45"/>
      <c r="I258" s="45"/>
      <c r="J258" s="45"/>
    </row>
    <row r="259" spans="1:10" x14ac:dyDescent="0.25">
      <c r="A259" s="46">
        <v>7070100410</v>
      </c>
      <c r="B259" s="45" t="s">
        <v>633</v>
      </c>
      <c r="C259" s="46" t="s">
        <v>96</v>
      </c>
      <c r="D259" s="54">
        <v>394.77</v>
      </c>
      <c r="E259" s="45"/>
      <c r="F259" s="45"/>
      <c r="G259" s="45"/>
      <c r="H259" s="45"/>
      <c r="I259" s="45"/>
      <c r="J259" s="45"/>
    </row>
    <row r="260" spans="1:10" x14ac:dyDescent="0.25">
      <c r="A260" s="46">
        <v>7070100420</v>
      </c>
      <c r="B260" s="45" t="s">
        <v>634</v>
      </c>
      <c r="C260" s="46" t="s">
        <v>96</v>
      </c>
      <c r="D260" s="54">
        <v>128.19999999999999</v>
      </c>
      <c r="E260" s="45"/>
      <c r="F260" s="45"/>
      <c r="G260" s="45"/>
      <c r="H260" s="45"/>
      <c r="I260" s="45"/>
      <c r="J260" s="45"/>
    </row>
    <row r="261" spans="1:10" x14ac:dyDescent="0.25">
      <c r="A261" s="46">
        <v>7070100430</v>
      </c>
      <c r="B261" s="45" t="s">
        <v>635</v>
      </c>
      <c r="C261" s="46" t="s">
        <v>96</v>
      </c>
      <c r="D261" s="54">
        <v>152.15</v>
      </c>
      <c r="E261" s="45"/>
      <c r="F261" s="45"/>
      <c r="G261" s="45"/>
      <c r="H261" s="45"/>
      <c r="I261" s="45"/>
      <c r="J261" s="45"/>
    </row>
    <row r="262" spans="1:10" x14ac:dyDescent="0.25">
      <c r="A262" s="46">
        <v>7070100440</v>
      </c>
      <c r="B262" s="45" t="s">
        <v>636</v>
      </c>
      <c r="C262" s="46" t="s">
        <v>96</v>
      </c>
      <c r="D262" s="54">
        <v>48.67</v>
      </c>
      <c r="E262" s="45"/>
      <c r="F262" s="45"/>
      <c r="G262" s="45"/>
      <c r="H262" s="45"/>
      <c r="I262" s="45"/>
      <c r="J262" s="45"/>
    </row>
    <row r="263" spans="1:10" x14ac:dyDescent="0.25">
      <c r="A263" s="46">
        <v>7070100450</v>
      </c>
      <c r="B263" s="45" t="s">
        <v>637</v>
      </c>
      <c r="C263" s="46" t="s">
        <v>96</v>
      </c>
      <c r="D263" s="54">
        <v>122.52</v>
      </c>
      <c r="E263" s="45"/>
      <c r="F263" s="45"/>
      <c r="G263" s="45"/>
      <c r="H263" s="45"/>
      <c r="I263" s="45"/>
      <c r="J263" s="45"/>
    </row>
    <row r="264" spans="1:10" x14ac:dyDescent="0.25">
      <c r="A264" s="46">
        <v>7070100460</v>
      </c>
      <c r="B264" s="45" t="s">
        <v>638</v>
      </c>
      <c r="C264" s="46" t="s">
        <v>96</v>
      </c>
      <c r="D264" s="54">
        <v>220.94</v>
      </c>
      <c r="E264" s="45"/>
      <c r="F264" s="45"/>
      <c r="G264" s="45"/>
      <c r="H264" s="45"/>
      <c r="I264" s="45"/>
      <c r="J264" s="45"/>
    </row>
    <row r="265" spans="1:10" x14ac:dyDescent="0.25">
      <c r="A265" s="46">
        <v>7070100470</v>
      </c>
      <c r="B265" s="45" t="s">
        <v>639</v>
      </c>
      <c r="C265" s="46" t="s">
        <v>96</v>
      </c>
      <c r="D265" s="54">
        <v>263.27</v>
      </c>
      <c r="E265" s="45"/>
      <c r="F265" s="45"/>
      <c r="G265" s="45"/>
      <c r="H265" s="45"/>
      <c r="I265" s="45"/>
      <c r="J265" s="45"/>
    </row>
    <row r="266" spans="1:10" x14ac:dyDescent="0.25">
      <c r="A266" s="46">
        <v>7070100480</v>
      </c>
      <c r="B266" s="45" t="s">
        <v>640</v>
      </c>
      <c r="C266" s="46" t="s">
        <v>96</v>
      </c>
      <c r="D266" s="54">
        <v>380.28</v>
      </c>
      <c r="E266" s="45"/>
      <c r="F266" s="45"/>
      <c r="G266" s="45"/>
      <c r="H266" s="45"/>
      <c r="I266" s="45"/>
      <c r="J266" s="45"/>
    </row>
    <row r="267" spans="1:10" x14ac:dyDescent="0.25">
      <c r="A267" s="46">
        <v>7070100490</v>
      </c>
      <c r="B267" s="45" t="s">
        <v>641</v>
      </c>
      <c r="C267" s="46" t="s">
        <v>96</v>
      </c>
      <c r="D267" s="54">
        <v>526.80999999999995</v>
      </c>
      <c r="E267" s="45"/>
      <c r="F267" s="45"/>
      <c r="G267" s="45"/>
      <c r="H267" s="45"/>
      <c r="I267" s="45"/>
      <c r="J267" s="45"/>
    </row>
    <row r="268" spans="1:10" x14ac:dyDescent="0.25">
      <c r="A268" s="46">
        <v>7070100500</v>
      </c>
      <c r="B268" s="45" t="s">
        <v>642</v>
      </c>
      <c r="C268" s="46" t="s">
        <v>96</v>
      </c>
      <c r="D268" s="54">
        <v>420.03</v>
      </c>
      <c r="E268" s="45"/>
      <c r="F268" s="45"/>
      <c r="G268" s="45"/>
      <c r="H268" s="45"/>
      <c r="I268" s="45"/>
      <c r="J268" s="45"/>
    </row>
    <row r="269" spans="1:10" x14ac:dyDescent="0.25">
      <c r="A269" s="46">
        <v>7070100510</v>
      </c>
      <c r="B269" s="45" t="s">
        <v>643</v>
      </c>
      <c r="C269" s="46" t="s">
        <v>96</v>
      </c>
      <c r="D269" s="54">
        <v>543.45000000000005</v>
      </c>
      <c r="E269" s="45"/>
      <c r="F269" s="45"/>
      <c r="G269" s="45"/>
      <c r="H269" s="45"/>
      <c r="I269" s="45"/>
      <c r="J269" s="45"/>
    </row>
    <row r="270" spans="1:10" x14ac:dyDescent="0.25">
      <c r="A270" s="46">
        <v>7070100520</v>
      </c>
      <c r="B270" s="45" t="s">
        <v>644</v>
      </c>
      <c r="C270" s="46" t="s">
        <v>90</v>
      </c>
      <c r="D270" s="54">
        <v>645.01</v>
      </c>
      <c r="E270" s="45"/>
      <c r="F270" s="45"/>
      <c r="G270" s="45"/>
      <c r="H270" s="45"/>
      <c r="I270" s="45"/>
      <c r="J270" s="45"/>
    </row>
    <row r="271" spans="1:10" x14ac:dyDescent="0.25">
      <c r="A271" s="46">
        <v>7070100530</v>
      </c>
      <c r="B271" s="45" t="s">
        <v>645</v>
      </c>
      <c r="C271" s="46" t="s">
        <v>90</v>
      </c>
      <c r="D271" s="54">
        <v>528.30999999999995</v>
      </c>
      <c r="E271" s="45"/>
      <c r="F271" s="45"/>
      <c r="G271" s="45"/>
      <c r="H271" s="45"/>
      <c r="I271" s="45"/>
      <c r="J271" s="45"/>
    </row>
    <row r="272" spans="1:10" x14ac:dyDescent="0.25">
      <c r="A272" s="46">
        <v>7070100540</v>
      </c>
      <c r="B272" s="45" t="s">
        <v>646</v>
      </c>
      <c r="C272" s="46" t="s">
        <v>90</v>
      </c>
      <c r="D272" s="54">
        <v>643.98</v>
      </c>
      <c r="E272" s="45"/>
      <c r="F272" s="45"/>
      <c r="G272" s="45"/>
      <c r="H272" s="45"/>
      <c r="I272" s="45"/>
      <c r="J272" s="45"/>
    </row>
    <row r="273" spans="1:10" x14ac:dyDescent="0.25">
      <c r="A273" s="46" t="s">
        <v>647</v>
      </c>
      <c r="B273" s="45"/>
      <c r="C273" s="46"/>
      <c r="D273" s="54"/>
      <c r="E273" s="45"/>
      <c r="F273" s="45"/>
      <c r="G273" s="45"/>
      <c r="H273" s="45"/>
      <c r="I273" s="45"/>
      <c r="J273" s="45"/>
    </row>
    <row r="274" spans="1:10" x14ac:dyDescent="0.25">
      <c r="A274" s="46">
        <v>7080100010</v>
      </c>
      <c r="B274" s="45" t="s">
        <v>648</v>
      </c>
      <c r="C274" s="46" t="s">
        <v>90</v>
      </c>
      <c r="D274" s="54">
        <v>2207.6799999999998</v>
      </c>
      <c r="E274" s="45"/>
      <c r="F274" s="45"/>
      <c r="G274" s="45"/>
      <c r="H274" s="45"/>
      <c r="I274" s="45"/>
      <c r="J274" s="45"/>
    </row>
    <row r="275" spans="1:10" x14ac:dyDescent="0.25">
      <c r="A275" s="46">
        <v>7080100020</v>
      </c>
      <c r="B275" s="45" t="s">
        <v>649</v>
      </c>
      <c r="C275" s="46" t="s">
        <v>90</v>
      </c>
      <c r="D275" s="54">
        <v>3448.45</v>
      </c>
      <c r="E275" s="45"/>
      <c r="F275" s="45"/>
      <c r="G275" s="45"/>
      <c r="H275" s="45"/>
      <c r="I275" s="45"/>
      <c r="J275" s="45"/>
    </row>
    <row r="276" spans="1:10" x14ac:dyDescent="0.25">
      <c r="A276" s="46">
        <v>7080100030</v>
      </c>
      <c r="B276" s="45" t="s">
        <v>650</v>
      </c>
      <c r="C276" s="46" t="s">
        <v>90</v>
      </c>
      <c r="D276" s="54">
        <v>3734.57</v>
      </c>
      <c r="E276" s="45"/>
      <c r="F276" s="45"/>
      <c r="G276" s="45"/>
      <c r="H276" s="45"/>
      <c r="I276" s="45"/>
      <c r="J276" s="45"/>
    </row>
    <row r="277" spans="1:10" x14ac:dyDescent="0.25">
      <c r="A277" s="46">
        <v>7080100040</v>
      </c>
      <c r="B277" s="45" t="s">
        <v>651</v>
      </c>
      <c r="C277" s="46" t="s">
        <v>90</v>
      </c>
      <c r="D277" s="54">
        <v>4020.69</v>
      </c>
      <c r="E277" s="45"/>
      <c r="F277" s="45"/>
      <c r="G277" s="45"/>
      <c r="H277" s="45"/>
      <c r="I277" s="45"/>
      <c r="J277" s="45"/>
    </row>
    <row r="278" spans="1:10" x14ac:dyDescent="0.25">
      <c r="A278" s="46">
        <v>7080100050</v>
      </c>
      <c r="B278" s="45" t="s">
        <v>652</v>
      </c>
      <c r="C278" s="46" t="s">
        <v>90</v>
      </c>
      <c r="D278" s="54">
        <v>5124.79</v>
      </c>
      <c r="E278" s="45"/>
      <c r="F278" s="45"/>
      <c r="G278" s="45"/>
      <c r="H278" s="45"/>
      <c r="I278" s="45"/>
      <c r="J278" s="45"/>
    </row>
    <row r="279" spans="1:10" x14ac:dyDescent="0.25">
      <c r="A279" s="46">
        <v>7080100060</v>
      </c>
      <c r="B279" s="45" t="s">
        <v>653</v>
      </c>
      <c r="C279" s="46" t="s">
        <v>90</v>
      </c>
      <c r="D279" s="54">
        <v>5461.9</v>
      </c>
      <c r="E279" s="45"/>
      <c r="F279" s="45"/>
      <c r="G279" s="45"/>
      <c r="H279" s="45"/>
      <c r="I279" s="45"/>
      <c r="J279" s="45"/>
    </row>
    <row r="280" spans="1:10" x14ac:dyDescent="0.25">
      <c r="A280" s="46">
        <v>7080100070</v>
      </c>
      <c r="B280" s="45" t="s">
        <v>654</v>
      </c>
      <c r="C280" s="46" t="s">
        <v>90</v>
      </c>
      <c r="D280" s="54">
        <v>5802.72</v>
      </c>
      <c r="E280" s="45"/>
      <c r="F280" s="45"/>
      <c r="G280" s="45"/>
      <c r="H280" s="45"/>
      <c r="I280" s="45"/>
      <c r="J280" s="45"/>
    </row>
    <row r="281" spans="1:10" x14ac:dyDescent="0.25">
      <c r="A281" s="46">
        <v>7080100080</v>
      </c>
      <c r="B281" s="45" t="s">
        <v>655</v>
      </c>
      <c r="C281" s="46" t="s">
        <v>90</v>
      </c>
      <c r="D281" s="54">
        <v>6163</v>
      </c>
      <c r="E281" s="45"/>
      <c r="F281" s="45"/>
      <c r="G281" s="45"/>
      <c r="H281" s="45"/>
      <c r="I281" s="45"/>
      <c r="J281" s="45"/>
    </row>
    <row r="282" spans="1:10" x14ac:dyDescent="0.25">
      <c r="A282" s="46">
        <v>7080100090</v>
      </c>
      <c r="B282" s="45" t="s">
        <v>656</v>
      </c>
      <c r="C282" s="46" t="s">
        <v>90</v>
      </c>
      <c r="D282" s="54">
        <v>6533.63</v>
      </c>
      <c r="E282" s="45"/>
      <c r="F282" s="45"/>
      <c r="G282" s="45"/>
      <c r="H282" s="45"/>
      <c r="I282" s="45"/>
      <c r="J282" s="45"/>
    </row>
    <row r="283" spans="1:10" x14ac:dyDescent="0.25">
      <c r="A283" s="46">
        <v>7080100100</v>
      </c>
      <c r="B283" s="45" t="s">
        <v>657</v>
      </c>
      <c r="C283" s="46" t="s">
        <v>90</v>
      </c>
      <c r="D283" s="54">
        <v>6903.87</v>
      </c>
      <c r="E283" s="45"/>
      <c r="F283" s="45"/>
      <c r="G283" s="45"/>
      <c r="H283" s="45"/>
      <c r="I283" s="45"/>
      <c r="J283" s="45"/>
    </row>
    <row r="284" spans="1:10" x14ac:dyDescent="0.25">
      <c r="A284" s="46">
        <v>7080100110</v>
      </c>
      <c r="B284" s="45" t="s">
        <v>658</v>
      </c>
      <c r="C284" s="46" t="s">
        <v>90</v>
      </c>
      <c r="D284" s="54">
        <v>7281.96</v>
      </c>
      <c r="E284" s="45"/>
      <c r="F284" s="45"/>
      <c r="G284" s="45"/>
      <c r="H284" s="45"/>
      <c r="I284" s="45"/>
      <c r="J284" s="45"/>
    </row>
    <row r="285" spans="1:10" x14ac:dyDescent="0.25">
      <c r="A285" s="46">
        <v>7080100120</v>
      </c>
      <c r="B285" s="45" t="s">
        <v>659</v>
      </c>
      <c r="C285" s="46" t="s">
        <v>90</v>
      </c>
      <c r="D285" s="54">
        <v>2646.23</v>
      </c>
      <c r="E285" s="45"/>
      <c r="F285" s="45"/>
      <c r="G285" s="45"/>
      <c r="H285" s="45"/>
      <c r="I285" s="45"/>
      <c r="J285" s="45"/>
    </row>
    <row r="286" spans="1:10" x14ac:dyDescent="0.25">
      <c r="A286" s="46">
        <v>7080100130</v>
      </c>
      <c r="B286" s="45" t="s">
        <v>660</v>
      </c>
      <c r="C286" s="46" t="s">
        <v>90</v>
      </c>
      <c r="D286" s="54">
        <v>2795.44</v>
      </c>
      <c r="E286" s="45"/>
      <c r="F286" s="45"/>
      <c r="G286" s="45"/>
      <c r="H286" s="45"/>
      <c r="I286" s="45"/>
      <c r="J286" s="45"/>
    </row>
    <row r="287" spans="1:10" x14ac:dyDescent="0.25">
      <c r="A287" s="46">
        <v>7080100140</v>
      </c>
      <c r="B287" s="45" t="s">
        <v>661</v>
      </c>
      <c r="C287" s="46" t="s">
        <v>90</v>
      </c>
      <c r="D287" s="54">
        <v>2974.23</v>
      </c>
      <c r="E287" s="45"/>
      <c r="F287" s="45"/>
      <c r="G287" s="45"/>
      <c r="H287" s="45"/>
      <c r="I287" s="45"/>
      <c r="J287" s="45"/>
    </row>
    <row r="288" spans="1:10" x14ac:dyDescent="0.25">
      <c r="A288" s="46">
        <v>7080100145</v>
      </c>
      <c r="B288" s="45" t="s">
        <v>662</v>
      </c>
      <c r="C288" s="46" t="s">
        <v>90</v>
      </c>
      <c r="D288" s="54">
        <v>3145.98</v>
      </c>
      <c r="E288" s="45"/>
      <c r="F288" s="45"/>
      <c r="G288" s="45"/>
      <c r="H288" s="45"/>
      <c r="I288" s="45"/>
      <c r="J288" s="45"/>
    </row>
    <row r="289" spans="1:10" x14ac:dyDescent="0.25">
      <c r="A289" s="46">
        <v>7080100150</v>
      </c>
      <c r="B289" s="45" t="s">
        <v>663</v>
      </c>
      <c r="C289" s="46" t="s">
        <v>90</v>
      </c>
      <c r="D289" s="54">
        <v>2970.11</v>
      </c>
      <c r="E289" s="45"/>
      <c r="F289" s="45"/>
      <c r="G289" s="45"/>
      <c r="H289" s="45"/>
      <c r="I289" s="45"/>
      <c r="J289" s="45"/>
    </row>
    <row r="290" spans="1:10" x14ac:dyDescent="0.25">
      <c r="A290" s="46">
        <v>7080100160</v>
      </c>
      <c r="B290" s="45" t="s">
        <v>664</v>
      </c>
      <c r="C290" s="46" t="s">
        <v>90</v>
      </c>
      <c r="D290" s="54">
        <v>3162.33</v>
      </c>
      <c r="E290" s="45"/>
      <c r="F290" s="45"/>
      <c r="G290" s="45"/>
      <c r="H290" s="45"/>
      <c r="I290" s="45"/>
      <c r="J290" s="45"/>
    </row>
    <row r="291" spans="1:10" x14ac:dyDescent="0.25">
      <c r="A291" s="46">
        <v>7080100170</v>
      </c>
      <c r="B291" s="45" t="s">
        <v>665</v>
      </c>
      <c r="C291" s="46" t="s">
        <v>90</v>
      </c>
      <c r="D291" s="54">
        <v>3366.36</v>
      </c>
      <c r="E291" s="45"/>
      <c r="F291" s="45"/>
      <c r="G291" s="45"/>
      <c r="H291" s="45"/>
      <c r="I291" s="45"/>
      <c r="J291" s="45"/>
    </row>
    <row r="292" spans="1:10" x14ac:dyDescent="0.25">
      <c r="A292" s="46">
        <v>7080100180</v>
      </c>
      <c r="B292" s="45" t="s">
        <v>666</v>
      </c>
      <c r="C292" s="46" t="s">
        <v>90</v>
      </c>
      <c r="D292" s="54">
        <v>4467.8900000000003</v>
      </c>
      <c r="E292" s="45"/>
      <c r="F292" s="45"/>
      <c r="G292" s="45"/>
      <c r="H292" s="45"/>
      <c r="I292" s="45"/>
      <c r="J292" s="45"/>
    </row>
    <row r="293" spans="1:10" x14ac:dyDescent="0.25">
      <c r="A293" s="46">
        <v>7080100190</v>
      </c>
      <c r="B293" s="45" t="s">
        <v>667</v>
      </c>
      <c r="C293" s="46" t="s">
        <v>90</v>
      </c>
      <c r="D293" s="54">
        <v>4671.33</v>
      </c>
      <c r="E293" s="45"/>
      <c r="F293" s="45"/>
      <c r="G293" s="45"/>
      <c r="H293" s="45"/>
      <c r="I293" s="45"/>
      <c r="J293" s="45"/>
    </row>
    <row r="294" spans="1:10" x14ac:dyDescent="0.25">
      <c r="A294" s="46">
        <v>7080100200</v>
      </c>
      <c r="B294" s="45" t="s">
        <v>668</v>
      </c>
      <c r="C294" s="46" t="s">
        <v>90</v>
      </c>
      <c r="D294" s="54">
        <v>4874.78</v>
      </c>
      <c r="E294" s="45"/>
      <c r="F294" s="45"/>
      <c r="G294" s="45"/>
      <c r="H294" s="45"/>
      <c r="I294" s="45"/>
      <c r="J294" s="45"/>
    </row>
    <row r="295" spans="1:10" x14ac:dyDescent="0.25">
      <c r="A295" s="46">
        <v>7080100210</v>
      </c>
      <c r="B295" s="45" t="s">
        <v>669</v>
      </c>
      <c r="C295" s="46" t="s">
        <v>90</v>
      </c>
      <c r="D295" s="54">
        <v>2793.06</v>
      </c>
      <c r="E295" s="45"/>
      <c r="F295" s="45"/>
      <c r="G295" s="45"/>
      <c r="H295" s="45"/>
      <c r="I295" s="45"/>
      <c r="J295" s="45"/>
    </row>
    <row r="296" spans="1:10" x14ac:dyDescent="0.25">
      <c r="A296" s="46">
        <v>7080100220</v>
      </c>
      <c r="B296" s="45" t="s">
        <v>670</v>
      </c>
      <c r="C296" s="46" t="s">
        <v>90</v>
      </c>
      <c r="D296" s="54">
        <v>2904.94</v>
      </c>
      <c r="E296" s="45"/>
      <c r="F296" s="45"/>
      <c r="G296" s="45"/>
      <c r="H296" s="45"/>
      <c r="I296" s="45"/>
      <c r="J296" s="45"/>
    </row>
    <row r="297" spans="1:10" x14ac:dyDescent="0.25">
      <c r="A297" s="46">
        <v>7080100230</v>
      </c>
      <c r="B297" s="45" t="s">
        <v>671</v>
      </c>
      <c r="C297" s="46" t="s">
        <v>90</v>
      </c>
      <c r="D297" s="54">
        <v>2848.58</v>
      </c>
      <c r="E297" s="45"/>
      <c r="F297" s="45"/>
      <c r="G297" s="45"/>
      <c r="H297" s="45"/>
      <c r="I297" s="45"/>
      <c r="J297" s="45"/>
    </row>
    <row r="298" spans="1:10" x14ac:dyDescent="0.25">
      <c r="A298" s="46">
        <v>7080100240</v>
      </c>
      <c r="B298" s="45" t="s">
        <v>672</v>
      </c>
      <c r="C298" s="46" t="s">
        <v>90</v>
      </c>
      <c r="D298" s="54">
        <v>2980.66</v>
      </c>
      <c r="E298" s="45"/>
      <c r="F298" s="45"/>
      <c r="G298" s="45"/>
      <c r="H298" s="45"/>
      <c r="I298" s="45"/>
      <c r="J298" s="45"/>
    </row>
    <row r="299" spans="1:10" x14ac:dyDescent="0.25">
      <c r="A299" s="46">
        <v>7080100250</v>
      </c>
      <c r="B299" s="45" t="s">
        <v>673</v>
      </c>
      <c r="C299" s="46" t="s">
        <v>90</v>
      </c>
      <c r="D299" s="54">
        <v>3362.42</v>
      </c>
      <c r="E299" s="45"/>
      <c r="F299" s="45"/>
      <c r="G299" s="45"/>
      <c r="H299" s="45"/>
      <c r="I299" s="45"/>
      <c r="J299" s="45"/>
    </row>
    <row r="300" spans="1:10" x14ac:dyDescent="0.25">
      <c r="A300" s="46">
        <v>7080100260</v>
      </c>
      <c r="B300" s="45" t="s">
        <v>674</v>
      </c>
      <c r="C300" s="46" t="s">
        <v>90</v>
      </c>
      <c r="D300" s="54">
        <v>3627.16</v>
      </c>
      <c r="E300" s="45"/>
      <c r="F300" s="45"/>
      <c r="G300" s="45"/>
      <c r="H300" s="45"/>
      <c r="I300" s="45"/>
      <c r="J300" s="45"/>
    </row>
    <row r="301" spans="1:10" x14ac:dyDescent="0.25">
      <c r="A301" s="46">
        <v>7080100270</v>
      </c>
      <c r="B301" s="45" t="s">
        <v>675</v>
      </c>
      <c r="C301" s="46" t="s">
        <v>90</v>
      </c>
      <c r="D301" s="54">
        <v>4214.32</v>
      </c>
      <c r="E301" s="45"/>
      <c r="F301" s="45"/>
      <c r="G301" s="45"/>
      <c r="H301" s="45"/>
      <c r="I301" s="45"/>
      <c r="J301" s="45"/>
    </row>
    <row r="302" spans="1:10" x14ac:dyDescent="0.25">
      <c r="A302" s="46">
        <v>7080100280</v>
      </c>
      <c r="B302" s="45" t="s">
        <v>676</v>
      </c>
      <c r="C302" s="46" t="s">
        <v>90</v>
      </c>
      <c r="D302" s="54">
        <v>4507.79</v>
      </c>
      <c r="E302" s="45"/>
      <c r="F302" s="45"/>
      <c r="G302" s="45"/>
      <c r="H302" s="45"/>
      <c r="I302" s="45"/>
      <c r="J302" s="45"/>
    </row>
    <row r="303" spans="1:10" x14ac:dyDescent="0.25">
      <c r="A303" s="46">
        <v>7080100290</v>
      </c>
      <c r="B303" s="45" t="s">
        <v>677</v>
      </c>
      <c r="C303" s="46" t="s">
        <v>90</v>
      </c>
      <c r="D303" s="54">
        <v>5251.26</v>
      </c>
      <c r="E303" s="45"/>
      <c r="F303" s="45"/>
      <c r="G303" s="45"/>
      <c r="H303" s="45"/>
      <c r="I303" s="45"/>
      <c r="J303" s="45"/>
    </row>
    <row r="304" spans="1:10" x14ac:dyDescent="0.25">
      <c r="A304" s="46">
        <v>7080100300</v>
      </c>
      <c r="B304" s="45" t="s">
        <v>678</v>
      </c>
      <c r="C304" s="46" t="s">
        <v>90</v>
      </c>
      <c r="D304" s="54">
        <v>8161.07</v>
      </c>
      <c r="E304" s="45"/>
      <c r="F304" s="45"/>
      <c r="G304" s="45"/>
      <c r="H304" s="45"/>
      <c r="I304" s="45"/>
      <c r="J304" s="45"/>
    </row>
    <row r="305" spans="1:10" x14ac:dyDescent="0.25">
      <c r="A305" s="46">
        <v>7080100310</v>
      </c>
      <c r="B305" s="45" t="s">
        <v>679</v>
      </c>
      <c r="C305" s="46" t="s">
        <v>90</v>
      </c>
      <c r="D305" s="54">
        <v>10970.88</v>
      </c>
      <c r="E305" s="45"/>
      <c r="F305" s="45"/>
      <c r="G305" s="45"/>
      <c r="H305" s="45"/>
      <c r="I305" s="45"/>
      <c r="J305" s="45"/>
    </row>
    <row r="306" spans="1:10" x14ac:dyDescent="0.25">
      <c r="A306" s="46">
        <v>7080100320</v>
      </c>
      <c r="B306" s="45" t="s">
        <v>680</v>
      </c>
      <c r="C306" s="46" t="s">
        <v>90</v>
      </c>
      <c r="D306" s="54">
        <v>12180.69</v>
      </c>
      <c r="E306" s="45"/>
      <c r="F306" s="45"/>
      <c r="G306" s="45"/>
      <c r="H306" s="45"/>
      <c r="I306" s="45"/>
      <c r="J306" s="45"/>
    </row>
    <row r="307" spans="1:10" x14ac:dyDescent="0.25">
      <c r="A307" s="46" t="s">
        <v>681</v>
      </c>
      <c r="B307" s="45"/>
      <c r="C307" s="46"/>
      <c r="D307" s="54"/>
      <c r="E307" s="45"/>
      <c r="F307" s="45"/>
      <c r="G307" s="45"/>
      <c r="H307" s="45"/>
      <c r="I307" s="45"/>
      <c r="J307" s="45"/>
    </row>
    <row r="308" spans="1:10" x14ac:dyDescent="0.25">
      <c r="A308" s="46">
        <v>7090100010</v>
      </c>
      <c r="B308" s="45" t="s">
        <v>682</v>
      </c>
      <c r="C308" s="46" t="s">
        <v>63</v>
      </c>
      <c r="D308" s="54">
        <v>159.76</v>
      </c>
      <c r="E308" s="45"/>
      <c r="F308" s="45"/>
      <c r="G308" s="45"/>
      <c r="H308" s="45"/>
      <c r="I308" s="45"/>
      <c r="J308" s="45"/>
    </row>
    <row r="309" spans="1:10" x14ac:dyDescent="0.25">
      <c r="A309" s="46">
        <v>7090100020</v>
      </c>
      <c r="B309" s="45" t="s">
        <v>683</v>
      </c>
      <c r="C309" s="46" t="s">
        <v>63</v>
      </c>
      <c r="D309" s="54">
        <v>298.33</v>
      </c>
      <c r="E309" s="45"/>
      <c r="F309" s="45"/>
      <c r="G309" s="45"/>
      <c r="H309" s="45"/>
      <c r="I309" s="45"/>
      <c r="J309" s="45"/>
    </row>
    <row r="310" spans="1:10" x14ac:dyDescent="0.25">
      <c r="A310" s="46">
        <v>7090100030</v>
      </c>
      <c r="B310" s="45" t="s">
        <v>684</v>
      </c>
      <c r="C310" s="46" t="s">
        <v>63</v>
      </c>
      <c r="D310" s="54">
        <v>51.18</v>
      </c>
      <c r="E310" s="45"/>
      <c r="F310" s="45"/>
      <c r="G310" s="45"/>
      <c r="H310" s="45"/>
      <c r="I310" s="45"/>
      <c r="J310" s="45"/>
    </row>
    <row r="311" spans="1:10" x14ac:dyDescent="0.25">
      <c r="A311" s="46">
        <v>7090100040</v>
      </c>
      <c r="B311" s="45" t="s">
        <v>685</v>
      </c>
      <c r="C311" s="46" t="s">
        <v>63</v>
      </c>
      <c r="D311" s="54">
        <v>88.88</v>
      </c>
      <c r="E311" s="45"/>
      <c r="F311" s="45"/>
      <c r="G311" s="45"/>
      <c r="H311" s="45"/>
      <c r="I311" s="45"/>
      <c r="J311" s="45"/>
    </row>
    <row r="312" spans="1:10" x14ac:dyDescent="0.25">
      <c r="A312" s="46">
        <v>7090100050</v>
      </c>
      <c r="B312" s="45" t="s">
        <v>686</v>
      </c>
      <c r="C312" s="46" t="s">
        <v>63</v>
      </c>
      <c r="D312" s="54">
        <v>53.34</v>
      </c>
      <c r="E312" s="45"/>
      <c r="F312" s="45"/>
      <c r="G312" s="45"/>
      <c r="H312" s="45"/>
      <c r="I312" s="45"/>
      <c r="J312" s="45"/>
    </row>
    <row r="313" spans="1:10" x14ac:dyDescent="0.25">
      <c r="A313" s="46">
        <v>7090100060</v>
      </c>
      <c r="B313" s="45" t="s">
        <v>687</v>
      </c>
      <c r="C313" s="46" t="s">
        <v>63</v>
      </c>
      <c r="D313" s="54">
        <v>63.59</v>
      </c>
      <c r="E313" s="45"/>
      <c r="F313" s="45"/>
      <c r="G313" s="45"/>
      <c r="H313" s="45"/>
      <c r="I313" s="45"/>
      <c r="J313" s="45"/>
    </row>
    <row r="314" spans="1:10" x14ac:dyDescent="0.25">
      <c r="A314" s="46">
        <v>7090100070</v>
      </c>
      <c r="B314" s="45" t="s">
        <v>688</v>
      </c>
      <c r="C314" s="46" t="s">
        <v>63</v>
      </c>
      <c r="D314" s="54">
        <v>75.16</v>
      </c>
      <c r="E314" s="45"/>
      <c r="F314" s="45"/>
      <c r="G314" s="45"/>
      <c r="H314" s="45"/>
      <c r="I314" s="45"/>
      <c r="J314" s="45"/>
    </row>
    <row r="315" spans="1:10" x14ac:dyDescent="0.25">
      <c r="A315" s="46">
        <v>7090100080</v>
      </c>
      <c r="B315" s="45" t="s">
        <v>689</v>
      </c>
      <c r="C315" s="46" t="s">
        <v>63</v>
      </c>
      <c r="D315" s="54">
        <v>60.3</v>
      </c>
      <c r="E315" s="45"/>
      <c r="F315" s="45"/>
      <c r="G315" s="45"/>
      <c r="H315" s="45"/>
      <c r="I315" s="45"/>
      <c r="J315" s="45"/>
    </row>
    <row r="316" spans="1:10" x14ac:dyDescent="0.25">
      <c r="A316" s="46">
        <v>7090100090</v>
      </c>
      <c r="B316" s="45" t="s">
        <v>690</v>
      </c>
      <c r="C316" s="46" t="s">
        <v>63</v>
      </c>
      <c r="D316" s="54">
        <v>70.89</v>
      </c>
      <c r="E316" s="45"/>
      <c r="F316" s="45"/>
      <c r="G316" s="45"/>
      <c r="H316" s="45"/>
      <c r="I316" s="45"/>
      <c r="J316" s="45"/>
    </row>
    <row r="317" spans="1:10" x14ac:dyDescent="0.25">
      <c r="A317" s="46">
        <v>7090100100</v>
      </c>
      <c r="B317" s="45" t="s">
        <v>691</v>
      </c>
      <c r="C317" s="46" t="s">
        <v>63</v>
      </c>
      <c r="D317" s="54">
        <v>82.79</v>
      </c>
      <c r="E317" s="45"/>
      <c r="F317" s="45"/>
      <c r="G317" s="45"/>
      <c r="H317" s="45"/>
      <c r="I317" s="45"/>
      <c r="J317" s="45"/>
    </row>
    <row r="318" spans="1:10" x14ac:dyDescent="0.25">
      <c r="A318" s="46">
        <v>7090100110</v>
      </c>
      <c r="B318" s="45" t="s">
        <v>692</v>
      </c>
      <c r="C318" s="46" t="s">
        <v>63</v>
      </c>
      <c r="D318" s="54">
        <v>83.49</v>
      </c>
      <c r="E318" s="45"/>
      <c r="F318" s="45"/>
      <c r="G318" s="45"/>
      <c r="H318" s="45"/>
      <c r="I318" s="45"/>
      <c r="J318" s="45"/>
    </row>
    <row r="319" spans="1:10" x14ac:dyDescent="0.25">
      <c r="A319" s="46">
        <v>7090100120</v>
      </c>
      <c r="B319" s="45" t="s">
        <v>693</v>
      </c>
      <c r="C319" s="46" t="s">
        <v>63</v>
      </c>
      <c r="D319" s="54">
        <v>109.58</v>
      </c>
      <c r="E319" s="45"/>
      <c r="F319" s="45"/>
      <c r="G319" s="45"/>
      <c r="H319" s="45"/>
      <c r="I319" s="45"/>
      <c r="J319" s="45"/>
    </row>
    <row r="320" spans="1:10" x14ac:dyDescent="0.25">
      <c r="A320" s="46">
        <v>7090100130</v>
      </c>
      <c r="B320" s="45" t="s">
        <v>694</v>
      </c>
      <c r="C320" s="46" t="s">
        <v>63</v>
      </c>
      <c r="D320" s="54">
        <v>92.44</v>
      </c>
      <c r="E320" s="45"/>
      <c r="F320" s="45"/>
      <c r="G320" s="45"/>
      <c r="H320" s="45"/>
      <c r="I320" s="45"/>
      <c r="J320" s="45"/>
    </row>
    <row r="321" spans="1:10" x14ac:dyDescent="0.25">
      <c r="A321" s="46">
        <v>7090100140</v>
      </c>
      <c r="B321" s="45" t="s">
        <v>695</v>
      </c>
      <c r="C321" s="46" t="s">
        <v>63</v>
      </c>
      <c r="D321" s="54">
        <v>118.53</v>
      </c>
      <c r="E321" s="45"/>
      <c r="F321" s="45"/>
      <c r="G321" s="45"/>
      <c r="H321" s="45"/>
      <c r="I321" s="45"/>
      <c r="J321" s="45"/>
    </row>
    <row r="322" spans="1:10" x14ac:dyDescent="0.25">
      <c r="A322" s="46">
        <v>7090100150</v>
      </c>
      <c r="B322" s="45" t="s">
        <v>696</v>
      </c>
      <c r="C322" s="46" t="s">
        <v>96</v>
      </c>
      <c r="D322" s="54">
        <v>36.22</v>
      </c>
      <c r="E322" s="45"/>
      <c r="F322" s="45"/>
      <c r="G322" s="45"/>
      <c r="H322" s="45"/>
      <c r="I322" s="45"/>
      <c r="J322" s="45"/>
    </row>
    <row r="323" spans="1:10" x14ac:dyDescent="0.25">
      <c r="A323" s="46">
        <v>7090100160</v>
      </c>
      <c r="B323" s="45" t="s">
        <v>697</v>
      </c>
      <c r="C323" s="46" t="s">
        <v>96</v>
      </c>
      <c r="D323" s="54">
        <v>38.44</v>
      </c>
      <c r="E323" s="45"/>
      <c r="F323" s="45"/>
      <c r="G323" s="45"/>
      <c r="H323" s="45"/>
      <c r="I323" s="45"/>
      <c r="J323" s="45"/>
    </row>
    <row r="324" spans="1:10" x14ac:dyDescent="0.25">
      <c r="A324" s="46">
        <v>7090100170</v>
      </c>
      <c r="B324" s="45" t="s">
        <v>698</v>
      </c>
      <c r="C324" s="46" t="s">
        <v>63</v>
      </c>
      <c r="D324" s="54">
        <v>79.05</v>
      </c>
      <c r="E324" s="45"/>
      <c r="F324" s="45"/>
      <c r="G324" s="45"/>
      <c r="H324" s="45"/>
      <c r="I324" s="45"/>
      <c r="J324" s="45"/>
    </row>
    <row r="325" spans="1:10" x14ac:dyDescent="0.25">
      <c r="A325" s="46">
        <v>7090100180</v>
      </c>
      <c r="B325" s="45" t="s">
        <v>699</v>
      </c>
      <c r="C325" s="46" t="s">
        <v>63</v>
      </c>
      <c r="D325" s="54">
        <v>177.54</v>
      </c>
      <c r="E325" s="45"/>
      <c r="F325" s="45"/>
      <c r="G325" s="45"/>
      <c r="H325" s="45"/>
      <c r="I325" s="45"/>
      <c r="J325" s="45"/>
    </row>
    <row r="326" spans="1:10" x14ac:dyDescent="0.25">
      <c r="A326" s="46">
        <v>7090100190</v>
      </c>
      <c r="B326" s="45" t="s">
        <v>700</v>
      </c>
      <c r="C326" s="46" t="s">
        <v>63</v>
      </c>
      <c r="D326" s="54">
        <v>436.47</v>
      </c>
      <c r="E326" s="45"/>
      <c r="F326" s="45"/>
      <c r="G326" s="45"/>
      <c r="H326" s="45"/>
      <c r="I326" s="45"/>
      <c r="J326" s="45"/>
    </row>
    <row r="327" spans="1:10" x14ac:dyDescent="0.25">
      <c r="A327" s="46">
        <v>7090100200</v>
      </c>
      <c r="B327" s="45" t="s">
        <v>701</v>
      </c>
      <c r="C327" s="46" t="s">
        <v>96</v>
      </c>
      <c r="D327" s="54">
        <v>312.39999999999998</v>
      </c>
      <c r="E327" s="45"/>
      <c r="F327" s="45"/>
      <c r="G327" s="45"/>
      <c r="H327" s="45"/>
      <c r="I327" s="45"/>
      <c r="J327" s="45"/>
    </row>
    <row r="328" spans="1:10" x14ac:dyDescent="0.25">
      <c r="A328" s="46">
        <v>7090100210</v>
      </c>
      <c r="B328" s="45" t="s">
        <v>702</v>
      </c>
      <c r="C328" s="46" t="s">
        <v>96</v>
      </c>
      <c r="D328" s="54">
        <v>580.98</v>
      </c>
      <c r="E328" s="45"/>
      <c r="F328" s="45"/>
      <c r="G328" s="45"/>
      <c r="H328" s="45"/>
      <c r="I328" s="45"/>
      <c r="J328" s="45"/>
    </row>
    <row r="329" spans="1:10" x14ac:dyDescent="0.25">
      <c r="A329" s="46">
        <v>7090100220</v>
      </c>
      <c r="B329" s="45" t="s">
        <v>703</v>
      </c>
      <c r="C329" s="46" t="s">
        <v>96</v>
      </c>
      <c r="D329" s="54">
        <v>792.54</v>
      </c>
      <c r="E329" s="45"/>
      <c r="F329" s="45"/>
      <c r="G329" s="45"/>
      <c r="H329" s="45"/>
      <c r="I329" s="45"/>
      <c r="J329" s="45"/>
    </row>
    <row r="330" spans="1:10" x14ac:dyDescent="0.25">
      <c r="A330" s="46">
        <v>7090100230</v>
      </c>
      <c r="B330" s="45" t="s">
        <v>704</v>
      </c>
      <c r="C330" s="46" t="s">
        <v>96</v>
      </c>
      <c r="D330" s="54">
        <v>182.76</v>
      </c>
      <c r="E330" s="45"/>
      <c r="F330" s="45"/>
      <c r="G330" s="45"/>
      <c r="H330" s="45"/>
      <c r="I330" s="45"/>
      <c r="J330" s="45"/>
    </row>
    <row r="331" spans="1:10" x14ac:dyDescent="0.25">
      <c r="A331" s="46">
        <v>7090100240</v>
      </c>
      <c r="B331" s="45" t="s">
        <v>705</v>
      </c>
      <c r="C331" s="46" t="s">
        <v>96</v>
      </c>
      <c r="D331" s="54">
        <v>176.27</v>
      </c>
      <c r="E331" s="45"/>
      <c r="F331" s="45"/>
      <c r="G331" s="45"/>
      <c r="H331" s="45"/>
      <c r="I331" s="45"/>
      <c r="J331" s="45"/>
    </row>
    <row r="332" spans="1:10" x14ac:dyDescent="0.25">
      <c r="A332" s="46">
        <v>7090100250</v>
      </c>
      <c r="B332" s="45" t="s">
        <v>706</v>
      </c>
      <c r="C332" s="46" t="s">
        <v>63</v>
      </c>
      <c r="D332" s="54">
        <v>35</v>
      </c>
      <c r="E332" s="45"/>
      <c r="F332" s="45"/>
      <c r="G332" s="45"/>
      <c r="H332" s="45"/>
      <c r="I332" s="45"/>
      <c r="J332" s="45"/>
    </row>
    <row r="333" spans="1:10" x14ac:dyDescent="0.25">
      <c r="A333" s="46">
        <v>7090100260</v>
      </c>
      <c r="B333" s="45" t="s">
        <v>707</v>
      </c>
      <c r="C333" s="46" t="s">
        <v>63</v>
      </c>
      <c r="D333" s="54">
        <v>97.67</v>
      </c>
      <c r="E333" s="45"/>
      <c r="F333" s="45"/>
      <c r="G333" s="45"/>
      <c r="H333" s="45"/>
      <c r="I333" s="45"/>
      <c r="J333" s="45"/>
    </row>
    <row r="334" spans="1:10" x14ac:dyDescent="0.25">
      <c r="A334" s="46">
        <v>7090100270</v>
      </c>
      <c r="B334" s="45" t="s">
        <v>708</v>
      </c>
      <c r="C334" s="46" t="s">
        <v>96</v>
      </c>
      <c r="D334" s="54">
        <v>15.32</v>
      </c>
      <c r="E334" s="45"/>
      <c r="F334" s="45"/>
      <c r="G334" s="45"/>
      <c r="H334" s="45"/>
      <c r="I334" s="45"/>
      <c r="J334" s="45"/>
    </row>
    <row r="335" spans="1:10" x14ac:dyDescent="0.25">
      <c r="A335" s="46" t="s">
        <v>709</v>
      </c>
      <c r="B335" s="45"/>
      <c r="C335" s="46"/>
      <c r="D335" s="54"/>
      <c r="E335" s="45"/>
      <c r="F335" s="45"/>
      <c r="G335" s="45"/>
      <c r="H335" s="45"/>
      <c r="I335" s="45"/>
      <c r="J335" s="45"/>
    </row>
    <row r="336" spans="1:10" x14ac:dyDescent="0.25">
      <c r="A336" s="46">
        <v>7100100010</v>
      </c>
      <c r="B336" s="45" t="s">
        <v>710</v>
      </c>
      <c r="C336" s="46" t="s">
        <v>63</v>
      </c>
      <c r="D336" s="54">
        <v>88.18</v>
      </c>
      <c r="E336" s="45"/>
      <c r="F336" s="45"/>
      <c r="G336" s="45"/>
      <c r="H336" s="45"/>
      <c r="I336" s="45"/>
      <c r="J336" s="45"/>
    </row>
    <row r="337" spans="1:10" x14ac:dyDescent="0.25">
      <c r="A337" s="46">
        <v>7100100020</v>
      </c>
      <c r="B337" s="45" t="s">
        <v>711</v>
      </c>
      <c r="C337" s="46" t="s">
        <v>63</v>
      </c>
      <c r="D337" s="54">
        <v>63.31</v>
      </c>
      <c r="E337" s="45"/>
      <c r="F337" s="45"/>
      <c r="G337" s="45"/>
      <c r="H337" s="45"/>
      <c r="I337" s="45"/>
      <c r="J337" s="45"/>
    </row>
    <row r="338" spans="1:10" x14ac:dyDescent="0.25">
      <c r="A338" s="46">
        <v>7100100030</v>
      </c>
      <c r="B338" s="45" t="s">
        <v>712</v>
      </c>
      <c r="C338" s="46" t="s">
        <v>63</v>
      </c>
      <c r="D338" s="54">
        <v>99.11</v>
      </c>
      <c r="E338" s="45"/>
      <c r="F338" s="45"/>
      <c r="G338" s="45"/>
      <c r="H338" s="45"/>
      <c r="I338" s="45"/>
      <c r="J338" s="45"/>
    </row>
    <row r="339" spans="1:10" x14ac:dyDescent="0.25">
      <c r="A339" s="46">
        <v>7100100040</v>
      </c>
      <c r="B339" s="45" t="s">
        <v>713</v>
      </c>
      <c r="C339" s="46" t="s">
        <v>90</v>
      </c>
      <c r="D339" s="54">
        <v>44.49</v>
      </c>
      <c r="E339" s="45"/>
      <c r="F339" s="45"/>
      <c r="G339" s="45"/>
      <c r="H339" s="45"/>
      <c r="I339" s="45"/>
      <c r="J339" s="45"/>
    </row>
    <row r="340" spans="1:10" x14ac:dyDescent="0.25">
      <c r="A340" s="46">
        <v>7100100050</v>
      </c>
      <c r="B340" s="45" t="s">
        <v>714</v>
      </c>
      <c r="C340" s="46" t="s">
        <v>90</v>
      </c>
      <c r="D340" s="54">
        <v>20.82</v>
      </c>
      <c r="E340" s="45"/>
      <c r="F340" s="45"/>
      <c r="G340" s="45"/>
      <c r="H340" s="45"/>
      <c r="I340" s="45"/>
      <c r="J340" s="45"/>
    </row>
    <row r="341" spans="1:10" x14ac:dyDescent="0.25">
      <c r="A341" s="46">
        <v>7100100060</v>
      </c>
      <c r="B341" s="45" t="s">
        <v>715</v>
      </c>
      <c r="C341" s="46" t="s">
        <v>63</v>
      </c>
      <c r="D341" s="54">
        <v>83.62</v>
      </c>
      <c r="E341" s="45"/>
      <c r="F341" s="45"/>
      <c r="G341" s="45"/>
      <c r="H341" s="45"/>
      <c r="I341" s="45"/>
      <c r="J341" s="45"/>
    </row>
    <row r="342" spans="1:10" x14ac:dyDescent="0.25">
      <c r="A342" s="46">
        <v>7100100070</v>
      </c>
      <c r="B342" s="45" t="s">
        <v>716</v>
      </c>
      <c r="C342" s="46" t="s">
        <v>63</v>
      </c>
      <c r="D342" s="54">
        <v>61.4</v>
      </c>
      <c r="E342" s="45"/>
      <c r="F342" s="45"/>
      <c r="G342" s="45"/>
      <c r="H342" s="45"/>
      <c r="I342" s="45"/>
      <c r="J342" s="45"/>
    </row>
    <row r="343" spans="1:10" x14ac:dyDescent="0.25">
      <c r="A343" s="46">
        <v>7100100080</v>
      </c>
      <c r="B343" s="45" t="s">
        <v>717</v>
      </c>
      <c r="C343" s="46" t="s">
        <v>96</v>
      </c>
      <c r="D343" s="54">
        <v>12.97</v>
      </c>
      <c r="E343" s="45"/>
      <c r="F343" s="45"/>
      <c r="G343" s="45"/>
      <c r="H343" s="45"/>
      <c r="I343" s="45"/>
      <c r="J343" s="45"/>
    </row>
    <row r="344" spans="1:10" x14ac:dyDescent="0.25">
      <c r="A344" s="46">
        <v>7100100090</v>
      </c>
      <c r="B344" s="45" t="s">
        <v>718</v>
      </c>
      <c r="C344" s="46" t="s">
        <v>96</v>
      </c>
      <c r="D344" s="54">
        <v>23.81</v>
      </c>
      <c r="E344" s="45"/>
      <c r="F344" s="45"/>
      <c r="G344" s="45"/>
      <c r="H344" s="45"/>
      <c r="I344" s="45"/>
      <c r="J344" s="45"/>
    </row>
    <row r="345" spans="1:10" x14ac:dyDescent="0.25">
      <c r="A345" s="46">
        <v>7100100100</v>
      </c>
      <c r="B345" s="45" t="s">
        <v>719</v>
      </c>
      <c r="C345" s="46" t="s">
        <v>63</v>
      </c>
      <c r="D345" s="54">
        <v>485.12</v>
      </c>
      <c r="E345" s="45"/>
      <c r="F345" s="45"/>
      <c r="G345" s="45"/>
      <c r="H345" s="45"/>
      <c r="I345" s="45"/>
      <c r="J345" s="45"/>
    </row>
    <row r="346" spans="1:10" x14ac:dyDescent="0.25">
      <c r="A346" s="46">
        <v>7100100110</v>
      </c>
      <c r="B346" s="45" t="s">
        <v>720</v>
      </c>
      <c r="C346" s="46" t="s">
        <v>63</v>
      </c>
      <c r="D346" s="54">
        <v>24.16</v>
      </c>
      <c r="E346" s="45"/>
      <c r="F346" s="45"/>
      <c r="G346" s="45"/>
      <c r="H346" s="45"/>
      <c r="I346" s="45"/>
      <c r="J346" s="45"/>
    </row>
    <row r="347" spans="1:10" x14ac:dyDescent="0.25">
      <c r="A347" s="46">
        <v>7100100120</v>
      </c>
      <c r="B347" s="45" t="s">
        <v>721</v>
      </c>
      <c r="C347" s="46" t="s">
        <v>63</v>
      </c>
      <c r="D347" s="54">
        <v>29.62</v>
      </c>
      <c r="E347" s="45"/>
      <c r="F347" s="45"/>
      <c r="G347" s="45"/>
      <c r="H347" s="45"/>
      <c r="I347" s="45"/>
      <c r="J347" s="45"/>
    </row>
    <row r="348" spans="1:10" x14ac:dyDescent="0.25">
      <c r="A348" s="46">
        <v>7100100125</v>
      </c>
      <c r="B348" s="45" t="s">
        <v>722</v>
      </c>
      <c r="C348" s="46" t="s">
        <v>63</v>
      </c>
      <c r="D348" s="54">
        <v>30.48</v>
      </c>
      <c r="E348" s="45"/>
      <c r="F348" s="45"/>
      <c r="G348" s="45"/>
      <c r="H348" s="45"/>
      <c r="I348" s="45"/>
      <c r="J348" s="45"/>
    </row>
    <row r="349" spans="1:10" x14ac:dyDescent="0.25">
      <c r="A349" s="46">
        <v>7100100130</v>
      </c>
      <c r="B349" s="45" t="s">
        <v>723</v>
      </c>
      <c r="C349" s="46" t="s">
        <v>63</v>
      </c>
      <c r="D349" s="54">
        <v>19.239999999999998</v>
      </c>
      <c r="E349" s="45"/>
      <c r="F349" s="45"/>
      <c r="G349" s="45"/>
      <c r="H349" s="45"/>
      <c r="I349" s="45"/>
      <c r="J349" s="45"/>
    </row>
    <row r="350" spans="1:10" x14ac:dyDescent="0.25">
      <c r="A350" s="46">
        <v>7100100140</v>
      </c>
      <c r="B350" s="45" t="s">
        <v>724</v>
      </c>
      <c r="C350" s="46" t="s">
        <v>63</v>
      </c>
      <c r="D350" s="54">
        <v>29.82</v>
      </c>
      <c r="E350" s="45"/>
      <c r="F350" s="45"/>
      <c r="G350" s="45"/>
      <c r="H350" s="45"/>
      <c r="I350" s="45"/>
      <c r="J350" s="45"/>
    </row>
    <row r="351" spans="1:10" x14ac:dyDescent="0.25">
      <c r="A351" s="46">
        <v>7100100150</v>
      </c>
      <c r="B351" s="45" t="s">
        <v>725</v>
      </c>
      <c r="C351" s="46" t="s">
        <v>63</v>
      </c>
      <c r="D351" s="54">
        <v>42.89</v>
      </c>
      <c r="E351" s="45"/>
      <c r="F351" s="45"/>
      <c r="G351" s="45"/>
      <c r="H351" s="45"/>
      <c r="I351" s="45"/>
      <c r="J351" s="45"/>
    </row>
    <row r="352" spans="1:10" x14ac:dyDescent="0.25">
      <c r="A352" s="46">
        <v>7100100160</v>
      </c>
      <c r="B352" s="45" t="s">
        <v>726</v>
      </c>
      <c r="C352" s="46" t="s">
        <v>63</v>
      </c>
      <c r="D352" s="54">
        <v>4.38</v>
      </c>
      <c r="E352" s="45"/>
      <c r="F352" s="45"/>
      <c r="G352" s="45"/>
      <c r="H352" s="45"/>
      <c r="I352" s="45"/>
      <c r="J352" s="45"/>
    </row>
    <row r="353" spans="1:10" x14ac:dyDescent="0.25">
      <c r="A353" s="46">
        <v>7100100170</v>
      </c>
      <c r="B353" s="45" t="s">
        <v>727</v>
      </c>
      <c r="C353" s="46" t="s">
        <v>63</v>
      </c>
      <c r="D353" s="54">
        <v>5.97</v>
      </c>
      <c r="E353" s="45"/>
      <c r="F353" s="45"/>
      <c r="G353" s="45"/>
      <c r="H353" s="45"/>
      <c r="I353" s="45"/>
      <c r="J353" s="45"/>
    </row>
    <row r="354" spans="1:10" x14ac:dyDescent="0.25">
      <c r="A354" s="46">
        <v>7100100180</v>
      </c>
      <c r="B354" s="45" t="s">
        <v>728</v>
      </c>
      <c r="C354" s="46" t="s">
        <v>63</v>
      </c>
      <c r="D354" s="54">
        <v>6.63</v>
      </c>
      <c r="E354" s="45"/>
      <c r="F354" s="45"/>
      <c r="G354" s="45"/>
      <c r="H354" s="45"/>
      <c r="I354" s="45"/>
      <c r="J354" s="45"/>
    </row>
    <row r="355" spans="1:10" x14ac:dyDescent="0.25">
      <c r="A355" s="46">
        <v>7100100190</v>
      </c>
      <c r="B355" s="45" t="s">
        <v>729</v>
      </c>
      <c r="C355" s="46" t="s">
        <v>63</v>
      </c>
      <c r="D355" s="54">
        <v>12.61</v>
      </c>
      <c r="E355" s="45"/>
      <c r="F355" s="45"/>
      <c r="G355" s="45"/>
      <c r="H355" s="45"/>
      <c r="I355" s="45"/>
      <c r="J355" s="45"/>
    </row>
    <row r="356" spans="1:10" x14ac:dyDescent="0.25">
      <c r="A356" s="46">
        <v>7100100200</v>
      </c>
      <c r="B356" s="45" t="s">
        <v>730</v>
      </c>
      <c r="C356" s="46" t="s">
        <v>63</v>
      </c>
      <c r="D356" s="54">
        <v>21.36</v>
      </c>
      <c r="E356" s="45"/>
      <c r="F356" s="45"/>
      <c r="G356" s="45"/>
      <c r="H356" s="45"/>
      <c r="I356" s="45"/>
      <c r="J356" s="45"/>
    </row>
    <row r="357" spans="1:10" x14ac:dyDescent="0.25">
      <c r="A357" s="46">
        <v>7100100210</v>
      </c>
      <c r="B357" s="45" t="s">
        <v>731</v>
      </c>
      <c r="C357" s="46" t="s">
        <v>63</v>
      </c>
      <c r="D357" s="54">
        <v>16.46</v>
      </c>
      <c r="E357" s="45"/>
      <c r="F357" s="45"/>
      <c r="G357" s="45"/>
      <c r="H357" s="45"/>
      <c r="I357" s="45"/>
      <c r="J357" s="45"/>
    </row>
    <row r="358" spans="1:10" x14ac:dyDescent="0.25">
      <c r="A358" s="46">
        <v>7100100220</v>
      </c>
      <c r="B358" s="45" t="s">
        <v>732</v>
      </c>
      <c r="C358" s="46" t="s">
        <v>63</v>
      </c>
      <c r="D358" s="54">
        <v>18.440000000000001</v>
      </c>
      <c r="E358" s="45"/>
      <c r="F358" s="45"/>
      <c r="G358" s="45"/>
      <c r="H358" s="45"/>
      <c r="I358" s="45"/>
      <c r="J358" s="45"/>
    </row>
    <row r="359" spans="1:10" x14ac:dyDescent="0.25">
      <c r="A359" s="46">
        <v>7100100230</v>
      </c>
      <c r="B359" s="45" t="s">
        <v>733</v>
      </c>
      <c r="C359" s="46" t="s">
        <v>63</v>
      </c>
      <c r="D359" s="54">
        <v>2.5099999999999998</v>
      </c>
      <c r="E359" s="45"/>
      <c r="F359" s="45"/>
      <c r="G359" s="45"/>
      <c r="H359" s="45"/>
      <c r="I359" s="45"/>
      <c r="J359" s="45"/>
    </row>
    <row r="360" spans="1:10" x14ac:dyDescent="0.25">
      <c r="A360" s="46">
        <v>7100100240</v>
      </c>
      <c r="B360" s="45" t="s">
        <v>734</v>
      </c>
      <c r="C360" s="46" t="s">
        <v>63</v>
      </c>
      <c r="D360" s="54">
        <v>12.52</v>
      </c>
      <c r="E360" s="45"/>
      <c r="F360" s="45"/>
      <c r="G360" s="45"/>
      <c r="H360" s="45"/>
      <c r="I360" s="45"/>
      <c r="J360" s="45"/>
    </row>
    <row r="361" spans="1:10" x14ac:dyDescent="0.25">
      <c r="A361" s="46">
        <v>7100100250</v>
      </c>
      <c r="B361" s="45" t="s">
        <v>735</v>
      </c>
      <c r="C361" s="46" t="s">
        <v>63</v>
      </c>
      <c r="D361" s="54">
        <v>18.260000000000002</v>
      </c>
      <c r="E361" s="45"/>
      <c r="F361" s="45"/>
      <c r="G361" s="45"/>
      <c r="H361" s="45"/>
      <c r="I361" s="45"/>
      <c r="J361" s="45"/>
    </row>
    <row r="362" spans="1:10" x14ac:dyDescent="0.25">
      <c r="A362" s="46">
        <v>7100100260</v>
      </c>
      <c r="B362" s="45" t="s">
        <v>736</v>
      </c>
      <c r="C362" s="46" t="s">
        <v>63</v>
      </c>
      <c r="D362" s="54">
        <v>28.22</v>
      </c>
      <c r="E362" s="45"/>
      <c r="F362" s="45"/>
      <c r="G362" s="45"/>
      <c r="H362" s="45"/>
      <c r="I362" s="45"/>
      <c r="J362" s="45"/>
    </row>
    <row r="363" spans="1:10" x14ac:dyDescent="0.25">
      <c r="A363" s="46">
        <v>7100100270</v>
      </c>
      <c r="B363" s="45" t="s">
        <v>737</v>
      </c>
      <c r="C363" s="46" t="s">
        <v>63</v>
      </c>
      <c r="D363" s="54">
        <v>23.88</v>
      </c>
      <c r="E363" s="45"/>
      <c r="F363" s="45"/>
      <c r="G363" s="45"/>
      <c r="H363" s="45"/>
      <c r="I363" s="45"/>
      <c r="J363" s="45"/>
    </row>
    <row r="364" spans="1:10" x14ac:dyDescent="0.25">
      <c r="A364" s="46">
        <v>7100100280</v>
      </c>
      <c r="B364" s="45" t="s">
        <v>738</v>
      </c>
      <c r="C364" s="46" t="s">
        <v>63</v>
      </c>
      <c r="D364" s="54">
        <v>16.07</v>
      </c>
      <c r="E364" s="45"/>
      <c r="F364" s="45"/>
      <c r="G364" s="45"/>
      <c r="H364" s="45"/>
      <c r="I364" s="45"/>
      <c r="J364" s="45"/>
    </row>
    <row r="365" spans="1:10" x14ac:dyDescent="0.25">
      <c r="A365" s="46">
        <v>7100100290</v>
      </c>
      <c r="B365" s="45" t="s">
        <v>739</v>
      </c>
      <c r="C365" s="46" t="s">
        <v>63</v>
      </c>
      <c r="D365" s="54">
        <v>17.11</v>
      </c>
      <c r="E365" s="45"/>
      <c r="F365" s="45"/>
      <c r="G365" s="45"/>
      <c r="H365" s="45"/>
      <c r="I365" s="45"/>
      <c r="J365" s="45"/>
    </row>
    <row r="366" spans="1:10" x14ac:dyDescent="0.25">
      <c r="A366" s="46">
        <v>7100100300</v>
      </c>
      <c r="B366" s="45" t="s">
        <v>740</v>
      </c>
      <c r="C366" s="46" t="s">
        <v>63</v>
      </c>
      <c r="D366" s="54">
        <v>19.079999999999998</v>
      </c>
      <c r="E366" s="45"/>
      <c r="F366" s="45"/>
      <c r="G366" s="45"/>
      <c r="H366" s="45"/>
      <c r="I366" s="45"/>
      <c r="J366" s="45"/>
    </row>
    <row r="367" spans="1:10" x14ac:dyDescent="0.25">
      <c r="A367" s="46">
        <v>7100100310</v>
      </c>
      <c r="B367" s="45" t="s">
        <v>741</v>
      </c>
      <c r="C367" s="46" t="s">
        <v>63</v>
      </c>
      <c r="D367" s="54">
        <v>31.96</v>
      </c>
      <c r="E367" s="45"/>
      <c r="F367" s="45"/>
      <c r="G367" s="45"/>
      <c r="H367" s="45"/>
      <c r="I367" s="45"/>
      <c r="J367" s="45"/>
    </row>
    <row r="368" spans="1:10" x14ac:dyDescent="0.25">
      <c r="A368" s="46">
        <v>7100100320</v>
      </c>
      <c r="B368" s="45" t="s">
        <v>742</v>
      </c>
      <c r="C368" s="46" t="s">
        <v>63</v>
      </c>
      <c r="D368" s="54">
        <v>20.05</v>
      </c>
      <c r="E368" s="45"/>
      <c r="F368" s="45"/>
      <c r="G368" s="45"/>
      <c r="H368" s="45"/>
      <c r="I368" s="45"/>
      <c r="J368" s="45"/>
    </row>
    <row r="369" spans="1:10" x14ac:dyDescent="0.25">
      <c r="A369" s="46">
        <v>7100100330</v>
      </c>
      <c r="B369" s="45" t="s">
        <v>743</v>
      </c>
      <c r="C369" s="46" t="s">
        <v>63</v>
      </c>
      <c r="D369" s="54">
        <v>22.43</v>
      </c>
      <c r="E369" s="45"/>
      <c r="F369" s="45"/>
      <c r="G369" s="45"/>
      <c r="H369" s="45"/>
      <c r="I369" s="45"/>
      <c r="J369" s="45"/>
    </row>
    <row r="370" spans="1:10" x14ac:dyDescent="0.25">
      <c r="A370" s="46">
        <v>7100100340</v>
      </c>
      <c r="B370" s="45" t="s">
        <v>744</v>
      </c>
      <c r="C370" s="46" t="s">
        <v>63</v>
      </c>
      <c r="D370" s="54">
        <v>21.51</v>
      </c>
      <c r="E370" s="45"/>
      <c r="F370" s="45"/>
      <c r="G370" s="45"/>
      <c r="H370" s="45"/>
      <c r="I370" s="45"/>
      <c r="J370" s="45"/>
    </row>
    <row r="371" spans="1:10" x14ac:dyDescent="0.25">
      <c r="A371" s="46">
        <v>7100100350</v>
      </c>
      <c r="B371" s="45" t="s">
        <v>745</v>
      </c>
      <c r="C371" s="46" t="s">
        <v>63</v>
      </c>
      <c r="D371" s="54">
        <v>17.440000000000001</v>
      </c>
      <c r="E371" s="45"/>
      <c r="F371" s="45"/>
      <c r="G371" s="45"/>
      <c r="H371" s="45"/>
      <c r="I371" s="45"/>
      <c r="J371" s="45"/>
    </row>
    <row r="372" spans="1:10" x14ac:dyDescent="0.25">
      <c r="A372" s="46">
        <v>7100100360</v>
      </c>
      <c r="B372" s="45" t="s">
        <v>746</v>
      </c>
      <c r="C372" s="46" t="s">
        <v>63</v>
      </c>
      <c r="D372" s="54">
        <v>22.1</v>
      </c>
      <c r="E372" s="45"/>
      <c r="F372" s="45"/>
      <c r="G372" s="45"/>
      <c r="H372" s="45"/>
      <c r="I372" s="45"/>
      <c r="J372" s="45"/>
    </row>
    <row r="373" spans="1:10" x14ac:dyDescent="0.25">
      <c r="A373" s="46">
        <v>7100100370</v>
      </c>
      <c r="B373" s="45" t="s">
        <v>747</v>
      </c>
      <c r="C373" s="46" t="s">
        <v>63</v>
      </c>
      <c r="D373" s="54">
        <v>15.94</v>
      </c>
      <c r="E373" s="45"/>
      <c r="F373" s="45"/>
      <c r="G373" s="45"/>
      <c r="H373" s="45"/>
      <c r="I373" s="45"/>
      <c r="J373" s="45"/>
    </row>
    <row r="374" spans="1:10" x14ac:dyDescent="0.25">
      <c r="A374" s="46">
        <v>7100100380</v>
      </c>
      <c r="B374" s="45" t="s">
        <v>748</v>
      </c>
      <c r="C374" s="46" t="s">
        <v>63</v>
      </c>
      <c r="D374" s="54">
        <v>32.18</v>
      </c>
      <c r="E374" s="45"/>
      <c r="F374" s="45"/>
      <c r="G374" s="45"/>
      <c r="H374" s="45"/>
      <c r="I374" s="45"/>
      <c r="J374" s="45"/>
    </row>
    <row r="375" spans="1:10" x14ac:dyDescent="0.25">
      <c r="A375" s="46">
        <v>7100100390</v>
      </c>
      <c r="B375" s="45" t="s">
        <v>749</v>
      </c>
      <c r="C375" s="46" t="s">
        <v>63</v>
      </c>
      <c r="D375" s="54">
        <v>15.2</v>
      </c>
      <c r="E375" s="45"/>
      <c r="F375" s="45"/>
      <c r="G375" s="45"/>
      <c r="H375" s="45"/>
      <c r="I375" s="45"/>
      <c r="J375" s="45"/>
    </row>
    <row r="376" spans="1:10" x14ac:dyDescent="0.25">
      <c r="A376" s="46">
        <v>7100100400</v>
      </c>
      <c r="B376" s="45" t="s">
        <v>750</v>
      </c>
      <c r="C376" s="46" t="s">
        <v>63</v>
      </c>
      <c r="D376" s="54">
        <v>16.46</v>
      </c>
      <c r="E376" s="45"/>
      <c r="F376" s="45"/>
      <c r="G376" s="45"/>
      <c r="H376" s="45"/>
      <c r="I376" s="45"/>
      <c r="J376" s="45"/>
    </row>
    <row r="377" spans="1:10" x14ac:dyDescent="0.25">
      <c r="A377" s="46">
        <v>7100100410</v>
      </c>
      <c r="B377" s="45" t="s">
        <v>751</v>
      </c>
      <c r="C377" s="46" t="s">
        <v>63</v>
      </c>
      <c r="D377" s="54">
        <v>9.0299999999999994</v>
      </c>
      <c r="E377" s="45"/>
      <c r="F377" s="45"/>
      <c r="G377" s="45"/>
      <c r="H377" s="45"/>
      <c r="I377" s="45"/>
      <c r="J377" s="45"/>
    </row>
    <row r="378" spans="1:10" x14ac:dyDescent="0.25">
      <c r="A378" s="46">
        <v>7100100420</v>
      </c>
      <c r="B378" s="45" t="s">
        <v>752</v>
      </c>
      <c r="C378" s="46" t="s">
        <v>63</v>
      </c>
      <c r="D378" s="54">
        <v>418.4</v>
      </c>
      <c r="E378" s="45"/>
      <c r="F378" s="45"/>
      <c r="G378" s="45"/>
      <c r="H378" s="45"/>
      <c r="I378" s="45"/>
      <c r="J378" s="45"/>
    </row>
    <row r="379" spans="1:10" x14ac:dyDescent="0.25">
      <c r="A379" s="46">
        <v>7100100450</v>
      </c>
      <c r="B379" s="45" t="s">
        <v>753</v>
      </c>
      <c r="C379" s="46" t="s">
        <v>63</v>
      </c>
      <c r="D379" s="54">
        <v>6.41</v>
      </c>
      <c r="E379" s="45"/>
      <c r="F379" s="45"/>
      <c r="G379" s="45"/>
      <c r="H379" s="45"/>
      <c r="I379" s="45"/>
      <c r="J379" s="45"/>
    </row>
    <row r="380" spans="1:10" x14ac:dyDescent="0.25">
      <c r="A380" s="46">
        <v>7100100460</v>
      </c>
      <c r="B380" s="45" t="s">
        <v>754</v>
      </c>
      <c r="C380" s="46" t="s">
        <v>63</v>
      </c>
      <c r="D380" s="54">
        <v>19.54</v>
      </c>
      <c r="E380" s="45"/>
      <c r="F380" s="45"/>
      <c r="G380" s="45"/>
      <c r="H380" s="45"/>
      <c r="I380" s="45"/>
      <c r="J380" s="45"/>
    </row>
    <row r="381" spans="1:10" x14ac:dyDescent="0.25">
      <c r="A381" s="46">
        <v>7100100470</v>
      </c>
      <c r="B381" s="45" t="s">
        <v>755</v>
      </c>
      <c r="C381" s="46" t="s">
        <v>63</v>
      </c>
      <c r="D381" s="54">
        <v>205.53</v>
      </c>
      <c r="E381" s="45"/>
      <c r="F381" s="45"/>
      <c r="G381" s="45"/>
      <c r="H381" s="45"/>
      <c r="I381" s="45"/>
      <c r="J381" s="45"/>
    </row>
    <row r="382" spans="1:10" x14ac:dyDescent="0.25">
      <c r="A382" s="46">
        <v>7100100480</v>
      </c>
      <c r="B382" s="45" t="s">
        <v>756</v>
      </c>
      <c r="C382" s="46" t="s">
        <v>63</v>
      </c>
      <c r="D382" s="54">
        <v>17.02</v>
      </c>
      <c r="E382" s="45"/>
      <c r="F382" s="45"/>
      <c r="G382" s="45"/>
      <c r="H382" s="45"/>
      <c r="I382" s="45"/>
      <c r="J382" s="45"/>
    </row>
    <row r="383" spans="1:10" x14ac:dyDescent="0.25">
      <c r="A383" s="46" t="s">
        <v>757</v>
      </c>
      <c r="B383" s="45"/>
      <c r="C383" s="46"/>
      <c r="D383" s="54"/>
      <c r="E383" s="45"/>
      <c r="F383" s="45"/>
      <c r="G383" s="45"/>
      <c r="H383" s="45"/>
      <c r="I383" s="45"/>
      <c r="J383" s="45"/>
    </row>
    <row r="384" spans="1:10" x14ac:dyDescent="0.25">
      <c r="A384" s="46">
        <v>7110100010</v>
      </c>
      <c r="B384" s="45" t="s">
        <v>758</v>
      </c>
      <c r="C384" s="46" t="s">
        <v>247</v>
      </c>
      <c r="D384" s="54">
        <v>7.95</v>
      </c>
      <c r="E384" s="45"/>
      <c r="F384" s="45"/>
      <c r="G384" s="45"/>
      <c r="H384" s="45"/>
      <c r="I384" s="45"/>
      <c r="J384" s="45"/>
    </row>
    <row r="385" spans="1:10" x14ac:dyDescent="0.25">
      <c r="A385" s="46">
        <v>7110100020</v>
      </c>
      <c r="B385" s="45" t="s">
        <v>759</v>
      </c>
      <c r="C385" s="46" t="s">
        <v>247</v>
      </c>
      <c r="D385" s="54">
        <v>11.03</v>
      </c>
      <c r="E385" s="45"/>
      <c r="F385" s="45"/>
      <c r="G385" s="45"/>
      <c r="H385" s="45"/>
      <c r="I385" s="45"/>
      <c r="J385" s="45"/>
    </row>
    <row r="386" spans="1:10" x14ac:dyDescent="0.25">
      <c r="A386" s="46">
        <v>7110100030</v>
      </c>
      <c r="B386" s="45" t="s">
        <v>760</v>
      </c>
      <c r="C386" s="46" t="s">
        <v>247</v>
      </c>
      <c r="D386" s="54">
        <v>13.13</v>
      </c>
      <c r="E386" s="45"/>
      <c r="F386" s="45"/>
      <c r="G386" s="45"/>
      <c r="H386" s="45"/>
      <c r="I386" s="45"/>
      <c r="J386" s="45"/>
    </row>
    <row r="387" spans="1:10" x14ac:dyDescent="0.25">
      <c r="A387" s="46">
        <v>7110100040</v>
      </c>
      <c r="B387" s="45" t="s">
        <v>761</v>
      </c>
      <c r="C387" s="46" t="s">
        <v>48</v>
      </c>
      <c r="D387" s="54">
        <v>3075.25</v>
      </c>
      <c r="E387" s="45"/>
      <c r="F387" s="45"/>
      <c r="G387" s="45"/>
      <c r="H387" s="45"/>
      <c r="I387" s="45"/>
      <c r="J387" s="45"/>
    </row>
    <row r="388" spans="1:10" x14ac:dyDescent="0.25">
      <c r="A388" s="46">
        <v>7110100050</v>
      </c>
      <c r="B388" s="45" t="s">
        <v>762</v>
      </c>
      <c r="C388" s="46" t="s">
        <v>63</v>
      </c>
      <c r="D388" s="54">
        <v>62.94</v>
      </c>
      <c r="E388" s="45"/>
      <c r="F388" s="45"/>
      <c r="G388" s="45"/>
      <c r="H388" s="45"/>
      <c r="I388" s="45"/>
      <c r="J388" s="45"/>
    </row>
    <row r="389" spans="1:10" x14ac:dyDescent="0.25">
      <c r="A389" s="46">
        <v>7110100060</v>
      </c>
      <c r="B389" s="45" t="s">
        <v>763</v>
      </c>
      <c r="C389" s="46" t="s">
        <v>63</v>
      </c>
      <c r="D389" s="54">
        <v>27.8</v>
      </c>
      <c r="E389" s="45"/>
      <c r="F389" s="45"/>
      <c r="G389" s="45"/>
      <c r="H389" s="45"/>
      <c r="I389" s="45"/>
      <c r="J389" s="45"/>
    </row>
    <row r="390" spans="1:10" x14ac:dyDescent="0.25">
      <c r="A390" s="46">
        <v>7110100070</v>
      </c>
      <c r="B390" s="45" t="s">
        <v>764</v>
      </c>
      <c r="C390" s="46" t="s">
        <v>63</v>
      </c>
      <c r="D390" s="54">
        <v>41.78</v>
      </c>
      <c r="E390" s="45"/>
      <c r="F390" s="45"/>
      <c r="G390" s="45"/>
      <c r="H390" s="45"/>
      <c r="I390" s="45"/>
      <c r="J390" s="45"/>
    </row>
    <row r="391" spans="1:10" x14ac:dyDescent="0.25">
      <c r="A391" s="46">
        <v>7110100080</v>
      </c>
      <c r="B391" s="45" t="s">
        <v>765</v>
      </c>
      <c r="C391" s="46" t="s">
        <v>63</v>
      </c>
      <c r="D391" s="54">
        <v>35.799999999999997</v>
      </c>
      <c r="E391" s="45"/>
      <c r="F391" s="45"/>
      <c r="G391" s="45"/>
      <c r="H391" s="45"/>
      <c r="I391" s="45"/>
      <c r="J391" s="45"/>
    </row>
    <row r="392" spans="1:10" x14ac:dyDescent="0.25">
      <c r="A392" s="46">
        <v>7110100090</v>
      </c>
      <c r="B392" s="45" t="s">
        <v>766</v>
      </c>
      <c r="C392" s="46" t="s">
        <v>63</v>
      </c>
      <c r="D392" s="54">
        <v>53.82</v>
      </c>
      <c r="E392" s="45"/>
      <c r="F392" s="45"/>
      <c r="G392" s="45"/>
      <c r="H392" s="45"/>
      <c r="I392" s="45"/>
      <c r="J392" s="45"/>
    </row>
    <row r="393" spans="1:10" x14ac:dyDescent="0.25">
      <c r="A393" s="46">
        <v>7110100100</v>
      </c>
      <c r="B393" s="45" t="s">
        <v>767</v>
      </c>
      <c r="C393" s="46" t="s">
        <v>63</v>
      </c>
      <c r="D393" s="54">
        <v>13.29</v>
      </c>
      <c r="E393" s="45"/>
      <c r="F393" s="45"/>
      <c r="G393" s="45"/>
      <c r="H393" s="45"/>
      <c r="I393" s="45"/>
      <c r="J393" s="45"/>
    </row>
    <row r="394" spans="1:10" x14ac:dyDescent="0.25">
      <c r="A394" s="46">
        <v>7110100110</v>
      </c>
      <c r="B394" s="45" t="s">
        <v>768</v>
      </c>
      <c r="C394" s="46" t="s">
        <v>63</v>
      </c>
      <c r="D394" s="54">
        <v>18.38</v>
      </c>
      <c r="E394" s="45"/>
      <c r="F394" s="45"/>
      <c r="G394" s="45"/>
      <c r="H394" s="45"/>
      <c r="I394" s="45"/>
      <c r="J394" s="45"/>
    </row>
    <row r="395" spans="1:10" x14ac:dyDescent="0.25">
      <c r="A395" s="46">
        <v>7110100120</v>
      </c>
      <c r="B395" s="45" t="s">
        <v>769</v>
      </c>
      <c r="C395" s="46" t="s">
        <v>63</v>
      </c>
      <c r="D395" s="54">
        <v>36.76</v>
      </c>
      <c r="E395" s="45"/>
      <c r="F395" s="45"/>
      <c r="G395" s="45"/>
      <c r="H395" s="45"/>
      <c r="I395" s="45"/>
      <c r="J395" s="45"/>
    </row>
    <row r="396" spans="1:10" x14ac:dyDescent="0.25">
      <c r="A396" s="46">
        <v>7110100130</v>
      </c>
      <c r="B396" s="45" t="s">
        <v>770</v>
      </c>
      <c r="C396" s="46" t="s">
        <v>63</v>
      </c>
      <c r="D396" s="54">
        <v>55.14</v>
      </c>
      <c r="E396" s="45"/>
      <c r="F396" s="45"/>
      <c r="G396" s="45"/>
      <c r="H396" s="45"/>
      <c r="I396" s="45"/>
      <c r="J396" s="45"/>
    </row>
    <row r="397" spans="1:10" x14ac:dyDescent="0.25">
      <c r="A397" s="46">
        <v>7110100140</v>
      </c>
      <c r="B397" s="45" t="s">
        <v>771</v>
      </c>
      <c r="C397" s="46" t="s">
        <v>63</v>
      </c>
      <c r="D397" s="54">
        <v>16.489999999999998</v>
      </c>
      <c r="E397" s="45"/>
      <c r="F397" s="45"/>
      <c r="G397" s="45"/>
      <c r="H397" s="45"/>
      <c r="I397" s="45"/>
      <c r="J397" s="45"/>
    </row>
    <row r="398" spans="1:10" x14ac:dyDescent="0.25">
      <c r="A398" s="46">
        <v>7110100150</v>
      </c>
      <c r="B398" s="45" t="s">
        <v>772</v>
      </c>
      <c r="C398" s="46" t="s">
        <v>63</v>
      </c>
      <c r="D398" s="54">
        <v>32.979999999999997</v>
      </c>
      <c r="E398" s="45"/>
      <c r="F398" s="45"/>
      <c r="G398" s="45"/>
      <c r="H398" s="45"/>
      <c r="I398" s="45"/>
      <c r="J398" s="45"/>
    </row>
    <row r="399" spans="1:10" x14ac:dyDescent="0.25">
      <c r="A399" s="46">
        <v>7110100160</v>
      </c>
      <c r="B399" s="45" t="s">
        <v>773</v>
      </c>
      <c r="C399" s="46" t="s">
        <v>63</v>
      </c>
      <c r="D399" s="54">
        <v>49.47</v>
      </c>
      <c r="E399" s="45"/>
      <c r="F399" s="45"/>
      <c r="G399" s="45"/>
      <c r="H399" s="45"/>
      <c r="I399" s="45"/>
      <c r="J399" s="45"/>
    </row>
    <row r="400" spans="1:10" x14ac:dyDescent="0.25">
      <c r="A400" s="46">
        <v>7110100170</v>
      </c>
      <c r="B400" s="45" t="s">
        <v>774</v>
      </c>
      <c r="C400" s="46" t="s">
        <v>63</v>
      </c>
      <c r="D400" s="54">
        <v>73.5</v>
      </c>
      <c r="E400" s="45"/>
      <c r="F400" s="45"/>
      <c r="G400" s="45"/>
      <c r="H400" s="45"/>
      <c r="I400" s="45"/>
      <c r="J400" s="45"/>
    </row>
    <row r="401" spans="1:10" x14ac:dyDescent="0.25">
      <c r="A401" s="46">
        <v>7110100180</v>
      </c>
      <c r="B401" s="45" t="s">
        <v>775</v>
      </c>
      <c r="C401" s="46" t="s">
        <v>63</v>
      </c>
      <c r="D401" s="54">
        <v>63.54</v>
      </c>
      <c r="E401" s="45"/>
      <c r="F401" s="45"/>
      <c r="G401" s="45"/>
      <c r="H401" s="45"/>
      <c r="I401" s="45"/>
      <c r="J401" s="45"/>
    </row>
    <row r="402" spans="1:10" x14ac:dyDescent="0.25">
      <c r="A402" s="46">
        <v>7110100190</v>
      </c>
      <c r="B402" s="45" t="s">
        <v>776</v>
      </c>
      <c r="C402" s="46" t="s">
        <v>96</v>
      </c>
      <c r="D402" s="54">
        <v>30.61</v>
      </c>
      <c r="E402" s="45"/>
      <c r="F402" s="45"/>
      <c r="G402" s="45"/>
      <c r="H402" s="45"/>
      <c r="I402" s="45"/>
      <c r="J402" s="45"/>
    </row>
    <row r="403" spans="1:10" x14ac:dyDescent="0.25">
      <c r="A403" s="46">
        <v>7110100200</v>
      </c>
      <c r="B403" s="45" t="s">
        <v>777</v>
      </c>
      <c r="C403" s="46" t="s">
        <v>63</v>
      </c>
      <c r="D403" s="54">
        <v>37.31</v>
      </c>
      <c r="E403" s="45"/>
      <c r="F403" s="45"/>
      <c r="G403" s="45"/>
      <c r="H403" s="45"/>
      <c r="I403" s="45"/>
      <c r="J403" s="45"/>
    </row>
    <row r="404" spans="1:10" x14ac:dyDescent="0.25">
      <c r="A404" s="46">
        <v>7110100210</v>
      </c>
      <c r="B404" s="45" t="s">
        <v>778</v>
      </c>
      <c r="C404" s="46" t="s">
        <v>63</v>
      </c>
      <c r="D404" s="54">
        <v>8.89</v>
      </c>
      <c r="E404" s="45"/>
      <c r="F404" s="45"/>
      <c r="G404" s="45"/>
      <c r="H404" s="45"/>
      <c r="I404" s="45"/>
      <c r="J404" s="45"/>
    </row>
    <row r="405" spans="1:10" x14ac:dyDescent="0.25">
      <c r="A405" s="46">
        <v>7110100220</v>
      </c>
      <c r="B405" s="45" t="s">
        <v>779</v>
      </c>
      <c r="C405" s="46" t="s">
        <v>63</v>
      </c>
      <c r="D405" s="54">
        <v>10.15</v>
      </c>
      <c r="E405" s="45"/>
      <c r="F405" s="45"/>
      <c r="G405" s="45"/>
      <c r="H405" s="45"/>
      <c r="I405" s="45"/>
      <c r="J405" s="45"/>
    </row>
    <row r="406" spans="1:10" x14ac:dyDescent="0.25">
      <c r="A406" s="46">
        <v>7110100230</v>
      </c>
      <c r="B406" s="45" t="s">
        <v>780</v>
      </c>
      <c r="C406" s="46" t="s">
        <v>63</v>
      </c>
      <c r="D406" s="54">
        <v>4.17</v>
      </c>
      <c r="E406" s="45"/>
      <c r="F406" s="45"/>
      <c r="G406" s="45"/>
      <c r="H406" s="45"/>
      <c r="I406" s="45"/>
      <c r="J406" s="45"/>
    </row>
    <row r="407" spans="1:10" x14ac:dyDescent="0.25">
      <c r="A407" s="46">
        <v>7110100240</v>
      </c>
      <c r="B407" s="45" t="s">
        <v>781</v>
      </c>
      <c r="C407" s="46" t="s">
        <v>96</v>
      </c>
      <c r="D407" s="54">
        <v>414.55</v>
      </c>
      <c r="E407" s="45"/>
      <c r="F407" s="45"/>
      <c r="G407" s="45"/>
      <c r="H407" s="45"/>
      <c r="I407" s="45"/>
      <c r="J407" s="45"/>
    </row>
    <row r="408" spans="1:10" x14ac:dyDescent="0.25">
      <c r="A408" s="46">
        <v>7110100250</v>
      </c>
      <c r="B408" s="45" t="s">
        <v>782</v>
      </c>
      <c r="C408" s="46" t="s">
        <v>63</v>
      </c>
      <c r="D408" s="54">
        <v>161.62</v>
      </c>
      <c r="E408" s="45"/>
      <c r="F408" s="45"/>
      <c r="G408" s="45"/>
      <c r="H408" s="45"/>
      <c r="I408" s="45"/>
      <c r="J408" s="45"/>
    </row>
    <row r="409" spans="1:10" x14ac:dyDescent="0.25">
      <c r="A409" s="46">
        <v>7110100280</v>
      </c>
      <c r="B409" s="45" t="s">
        <v>783</v>
      </c>
      <c r="C409" s="46" t="s">
        <v>63</v>
      </c>
      <c r="D409" s="54">
        <v>85.59</v>
      </c>
      <c r="E409" s="45"/>
      <c r="F409" s="45"/>
      <c r="G409" s="45"/>
      <c r="H409" s="45"/>
      <c r="I409" s="45"/>
      <c r="J409" s="45"/>
    </row>
    <row r="410" spans="1:10" x14ac:dyDescent="0.25">
      <c r="A410" s="46">
        <v>7110100290</v>
      </c>
      <c r="B410" s="45" t="s">
        <v>784</v>
      </c>
      <c r="C410" s="46" t="s">
        <v>63</v>
      </c>
      <c r="D410" s="54">
        <v>7.96</v>
      </c>
      <c r="E410" s="45"/>
      <c r="F410" s="45"/>
      <c r="G410" s="45"/>
      <c r="H410" s="45"/>
      <c r="I410" s="45"/>
      <c r="J410" s="45"/>
    </row>
    <row r="411" spans="1:10" x14ac:dyDescent="0.25">
      <c r="A411" s="46" t="s">
        <v>785</v>
      </c>
      <c r="B411" s="45"/>
      <c r="C411" s="46"/>
      <c r="D411" s="54"/>
      <c r="E411" s="45"/>
      <c r="F411" s="45"/>
      <c r="G411" s="45"/>
      <c r="H411" s="45"/>
      <c r="I411" s="45"/>
      <c r="J411" s="45"/>
    </row>
    <row r="412" spans="1:10" x14ac:dyDescent="0.25">
      <c r="A412" s="46">
        <v>7120100010</v>
      </c>
      <c r="B412" s="45" t="s">
        <v>786</v>
      </c>
      <c r="C412" s="46" t="s">
        <v>63</v>
      </c>
      <c r="D412" s="54">
        <v>366.36</v>
      </c>
      <c r="E412" s="45"/>
      <c r="F412" s="45"/>
      <c r="G412" s="45"/>
      <c r="H412" s="45"/>
      <c r="I412" s="45"/>
      <c r="J412" s="45"/>
    </row>
    <row r="413" spans="1:10" x14ac:dyDescent="0.25">
      <c r="A413" s="46">
        <v>7120100020</v>
      </c>
      <c r="B413" s="45" t="s">
        <v>787</v>
      </c>
      <c r="C413" s="46" t="s">
        <v>63</v>
      </c>
      <c r="D413" s="54">
        <v>319.5</v>
      </c>
      <c r="E413" s="45"/>
      <c r="F413" s="45"/>
      <c r="G413" s="45"/>
      <c r="H413" s="45"/>
      <c r="I413" s="45"/>
      <c r="J413" s="45"/>
    </row>
    <row r="414" spans="1:10" x14ac:dyDescent="0.25">
      <c r="A414" s="46">
        <v>7120100030</v>
      </c>
      <c r="B414" s="45" t="s">
        <v>788</v>
      </c>
      <c r="C414" s="46" t="s">
        <v>63</v>
      </c>
      <c r="D414" s="54">
        <v>437.99</v>
      </c>
      <c r="E414" s="45"/>
      <c r="F414" s="45"/>
      <c r="G414" s="45"/>
      <c r="H414" s="45"/>
      <c r="I414" s="45"/>
      <c r="J414" s="45"/>
    </row>
    <row r="415" spans="1:10" x14ac:dyDescent="0.25">
      <c r="A415" s="46">
        <v>7120100040</v>
      </c>
      <c r="B415" s="45" t="s">
        <v>789</v>
      </c>
      <c r="C415" s="46" t="s">
        <v>63</v>
      </c>
      <c r="D415" s="54">
        <v>862.1</v>
      </c>
      <c r="E415" s="45"/>
      <c r="F415" s="45"/>
      <c r="G415" s="45"/>
      <c r="H415" s="45"/>
      <c r="I415" s="45"/>
      <c r="J415" s="45"/>
    </row>
    <row r="416" spans="1:10" x14ac:dyDescent="0.25">
      <c r="A416" s="46">
        <v>7120100050</v>
      </c>
      <c r="B416" s="45" t="s">
        <v>790</v>
      </c>
      <c r="C416" s="46" t="s">
        <v>63</v>
      </c>
      <c r="D416" s="54">
        <v>143.33000000000001</v>
      </c>
      <c r="E416" s="45"/>
      <c r="F416" s="45"/>
      <c r="G416" s="45"/>
      <c r="H416" s="45"/>
      <c r="I416" s="45"/>
      <c r="J416" s="45"/>
    </row>
    <row r="417" spans="1:10" x14ac:dyDescent="0.25">
      <c r="A417" s="46">
        <v>7120100060</v>
      </c>
      <c r="B417" s="45" t="s">
        <v>791</v>
      </c>
      <c r="C417" s="46" t="s">
        <v>63</v>
      </c>
      <c r="D417" s="54">
        <v>294.83999999999997</v>
      </c>
      <c r="E417" s="45"/>
      <c r="F417" s="45"/>
      <c r="G417" s="45"/>
      <c r="H417" s="45"/>
      <c r="I417" s="45"/>
      <c r="J417" s="45"/>
    </row>
    <row r="418" spans="1:10" x14ac:dyDescent="0.25">
      <c r="A418" s="46">
        <v>7120100070</v>
      </c>
      <c r="B418" s="45" t="s">
        <v>792</v>
      </c>
      <c r="C418" s="46" t="s">
        <v>63</v>
      </c>
      <c r="D418" s="54">
        <v>662.76</v>
      </c>
      <c r="E418" s="45"/>
      <c r="F418" s="45"/>
      <c r="G418" s="45"/>
      <c r="H418" s="45"/>
      <c r="I418" s="45"/>
      <c r="J418" s="45"/>
    </row>
    <row r="419" spans="1:10" x14ac:dyDescent="0.25">
      <c r="A419" s="46" t="s">
        <v>793</v>
      </c>
      <c r="B419" s="45"/>
      <c r="C419" s="46"/>
      <c r="D419" s="54"/>
      <c r="E419" s="45"/>
      <c r="F419" s="45"/>
      <c r="G419" s="45"/>
      <c r="H419" s="45"/>
      <c r="I419" s="45"/>
      <c r="J419" s="45"/>
    </row>
    <row r="420" spans="1:10" x14ac:dyDescent="0.25">
      <c r="A420" s="46">
        <v>7130100010</v>
      </c>
      <c r="B420" s="45" t="s">
        <v>794</v>
      </c>
      <c r="C420" s="46" t="s">
        <v>63</v>
      </c>
      <c r="D420" s="54">
        <v>112</v>
      </c>
      <c r="E420" s="45"/>
      <c r="F420" s="45"/>
      <c r="G420" s="45"/>
      <c r="H420" s="45"/>
      <c r="I420" s="45"/>
      <c r="J420" s="45"/>
    </row>
    <row r="421" spans="1:10" x14ac:dyDescent="0.25">
      <c r="A421" s="46">
        <v>7130100020</v>
      </c>
      <c r="B421" s="45" t="s">
        <v>795</v>
      </c>
      <c r="C421" s="46" t="s">
        <v>63</v>
      </c>
      <c r="D421" s="54">
        <v>58.42</v>
      </c>
      <c r="E421" s="45"/>
      <c r="F421" s="45"/>
      <c r="G421" s="45"/>
      <c r="H421" s="45"/>
      <c r="I421" s="45"/>
      <c r="J421" s="45"/>
    </row>
    <row r="422" spans="1:10" x14ac:dyDescent="0.25">
      <c r="A422" s="46">
        <v>7130100030</v>
      </c>
      <c r="B422" s="45" t="s">
        <v>796</v>
      </c>
      <c r="C422" s="46" t="s">
        <v>63</v>
      </c>
      <c r="D422" s="54">
        <v>127.52</v>
      </c>
      <c r="E422" s="45"/>
      <c r="F422" s="45"/>
      <c r="G422" s="45"/>
      <c r="H422" s="45"/>
      <c r="I422" s="45"/>
      <c r="J422" s="45"/>
    </row>
    <row r="423" spans="1:10" x14ac:dyDescent="0.25">
      <c r="A423" s="46">
        <v>7130100040</v>
      </c>
      <c r="B423" s="45" t="s">
        <v>797</v>
      </c>
      <c r="C423" s="46" t="s">
        <v>63</v>
      </c>
      <c r="D423" s="54">
        <v>70.28</v>
      </c>
      <c r="E423" s="45"/>
      <c r="F423" s="45"/>
      <c r="G423" s="45"/>
      <c r="H423" s="45"/>
      <c r="I423" s="45"/>
      <c r="J423" s="45"/>
    </row>
    <row r="424" spans="1:10" x14ac:dyDescent="0.25">
      <c r="A424" s="46">
        <v>7130100050</v>
      </c>
      <c r="B424" s="45" t="s">
        <v>798</v>
      </c>
      <c r="C424" s="46" t="s">
        <v>63</v>
      </c>
      <c r="D424" s="54">
        <v>144.68</v>
      </c>
      <c r="E424" s="45"/>
      <c r="F424" s="45"/>
      <c r="G424" s="45"/>
      <c r="H424" s="45"/>
      <c r="I424" s="45"/>
      <c r="J424" s="45"/>
    </row>
    <row r="425" spans="1:10" x14ac:dyDescent="0.25">
      <c r="A425" s="46">
        <v>7130100060</v>
      </c>
      <c r="B425" s="45" t="s">
        <v>799</v>
      </c>
      <c r="C425" s="46" t="s">
        <v>63</v>
      </c>
      <c r="D425" s="54">
        <v>109.49</v>
      </c>
      <c r="E425" s="45"/>
      <c r="F425" s="45"/>
      <c r="G425" s="45"/>
      <c r="H425" s="45"/>
      <c r="I425" s="45"/>
      <c r="J425" s="45"/>
    </row>
    <row r="426" spans="1:10" x14ac:dyDescent="0.25">
      <c r="A426" s="46">
        <v>7130100070</v>
      </c>
      <c r="B426" s="45" t="s">
        <v>800</v>
      </c>
      <c r="C426" s="46" t="s">
        <v>63</v>
      </c>
      <c r="D426" s="54">
        <v>172.5</v>
      </c>
      <c r="E426" s="45"/>
      <c r="F426" s="45"/>
      <c r="G426" s="45"/>
      <c r="H426" s="45"/>
      <c r="I426" s="45"/>
      <c r="J426" s="45"/>
    </row>
    <row r="427" spans="1:10" x14ac:dyDescent="0.25">
      <c r="A427" s="46">
        <v>7130100080</v>
      </c>
      <c r="B427" s="45" t="s">
        <v>801</v>
      </c>
      <c r="C427" s="46" t="s">
        <v>63</v>
      </c>
      <c r="D427" s="54">
        <v>108.55</v>
      </c>
      <c r="E427" s="45"/>
      <c r="F427" s="45"/>
      <c r="G427" s="45"/>
      <c r="H427" s="45"/>
      <c r="I427" s="45"/>
      <c r="J427" s="45"/>
    </row>
    <row r="428" spans="1:10" x14ac:dyDescent="0.25">
      <c r="A428" s="46">
        <v>7130100090</v>
      </c>
      <c r="B428" s="45" t="s">
        <v>802</v>
      </c>
      <c r="C428" s="46" t="s">
        <v>63</v>
      </c>
      <c r="D428" s="54">
        <v>238.72</v>
      </c>
      <c r="E428" s="45"/>
      <c r="F428" s="45"/>
      <c r="G428" s="45"/>
      <c r="H428" s="45"/>
      <c r="I428" s="45"/>
      <c r="J428" s="45"/>
    </row>
    <row r="429" spans="1:10" x14ac:dyDescent="0.25">
      <c r="A429" s="46">
        <v>7130100100</v>
      </c>
      <c r="B429" s="45" t="s">
        <v>803</v>
      </c>
      <c r="C429" s="46" t="s">
        <v>63</v>
      </c>
      <c r="D429" s="54">
        <v>141.21</v>
      </c>
      <c r="E429" s="45"/>
      <c r="F429" s="45"/>
      <c r="G429" s="45"/>
      <c r="H429" s="45"/>
      <c r="I429" s="45"/>
      <c r="J429" s="45"/>
    </row>
    <row r="430" spans="1:10" x14ac:dyDescent="0.25">
      <c r="A430" s="46">
        <v>7130100110</v>
      </c>
      <c r="B430" s="45" t="s">
        <v>804</v>
      </c>
      <c r="C430" s="46" t="s">
        <v>63</v>
      </c>
      <c r="D430" s="54">
        <v>126.75</v>
      </c>
      <c r="E430" s="45"/>
      <c r="F430" s="45"/>
      <c r="G430" s="45"/>
      <c r="H430" s="45"/>
      <c r="I430" s="45"/>
      <c r="J430" s="45"/>
    </row>
    <row r="431" spans="1:10" x14ac:dyDescent="0.25">
      <c r="A431" s="46">
        <v>7130100120</v>
      </c>
      <c r="B431" s="45" t="s">
        <v>805</v>
      </c>
      <c r="C431" s="46" t="s">
        <v>63</v>
      </c>
      <c r="D431" s="54">
        <v>435.14</v>
      </c>
      <c r="E431" s="45"/>
      <c r="F431" s="45"/>
      <c r="G431" s="45"/>
      <c r="H431" s="45"/>
      <c r="I431" s="45"/>
      <c r="J431" s="45"/>
    </row>
    <row r="432" spans="1:10" x14ac:dyDescent="0.25">
      <c r="A432" s="46">
        <v>7130100130</v>
      </c>
      <c r="B432" s="45" t="s">
        <v>806</v>
      </c>
      <c r="C432" s="46" t="s">
        <v>63</v>
      </c>
      <c r="D432" s="54">
        <v>96.54</v>
      </c>
      <c r="E432" s="45"/>
      <c r="F432" s="45"/>
      <c r="G432" s="45"/>
      <c r="H432" s="45"/>
      <c r="I432" s="45"/>
      <c r="J432" s="45"/>
    </row>
    <row r="433" spans="1:10" x14ac:dyDescent="0.25">
      <c r="A433" s="46">
        <v>7130100140</v>
      </c>
      <c r="B433" s="45" t="s">
        <v>807</v>
      </c>
      <c r="C433" s="46" t="s">
        <v>96</v>
      </c>
      <c r="D433" s="54">
        <v>72.42</v>
      </c>
      <c r="E433" s="45"/>
      <c r="F433" s="45"/>
      <c r="G433" s="45"/>
      <c r="H433" s="45"/>
      <c r="I433" s="45"/>
      <c r="J433" s="45"/>
    </row>
    <row r="434" spans="1:10" x14ac:dyDescent="0.25">
      <c r="A434" s="46">
        <v>7130100150</v>
      </c>
      <c r="B434" s="45" t="s">
        <v>808</v>
      </c>
      <c r="C434" s="46" t="s">
        <v>96</v>
      </c>
      <c r="D434" s="54">
        <v>32.32</v>
      </c>
      <c r="E434" s="45"/>
      <c r="F434" s="45"/>
      <c r="G434" s="45"/>
      <c r="H434" s="45"/>
      <c r="I434" s="45"/>
      <c r="J434" s="45"/>
    </row>
    <row r="435" spans="1:10" x14ac:dyDescent="0.25">
      <c r="A435" s="46" t="s">
        <v>809</v>
      </c>
      <c r="B435" s="45"/>
      <c r="C435" s="46"/>
      <c r="D435" s="54"/>
      <c r="E435" s="45"/>
      <c r="F435" s="45"/>
      <c r="G435" s="45"/>
      <c r="H435" s="45"/>
      <c r="I435" s="45"/>
      <c r="J435" s="45"/>
    </row>
    <row r="436" spans="1:10" x14ac:dyDescent="0.25">
      <c r="A436" s="46">
        <v>7140100010</v>
      </c>
      <c r="B436" s="45" t="s">
        <v>810</v>
      </c>
      <c r="C436" s="46" t="s">
        <v>90</v>
      </c>
      <c r="D436" s="54">
        <v>435.34</v>
      </c>
      <c r="E436" s="45"/>
      <c r="F436" s="45"/>
      <c r="G436" s="45"/>
      <c r="H436" s="45"/>
      <c r="I436" s="45"/>
      <c r="J436" s="45"/>
    </row>
    <row r="437" spans="1:10" x14ac:dyDescent="0.25">
      <c r="A437" s="46">
        <v>7140100020</v>
      </c>
      <c r="B437" s="45" t="s">
        <v>811</v>
      </c>
      <c r="C437" s="46" t="s">
        <v>90</v>
      </c>
      <c r="D437" s="54">
        <v>324.86</v>
      </c>
      <c r="E437" s="45"/>
      <c r="F437" s="45"/>
      <c r="G437" s="45"/>
      <c r="H437" s="45"/>
      <c r="I437" s="45"/>
      <c r="J437" s="45"/>
    </row>
    <row r="438" spans="1:10" x14ac:dyDescent="0.25">
      <c r="A438" s="46">
        <v>7140100030</v>
      </c>
      <c r="B438" s="45" t="s">
        <v>812</v>
      </c>
      <c r="C438" s="46" t="s">
        <v>90</v>
      </c>
      <c r="D438" s="54">
        <v>1045.8499999999999</v>
      </c>
      <c r="E438" s="45"/>
      <c r="F438" s="45"/>
      <c r="G438" s="45"/>
      <c r="H438" s="45"/>
      <c r="I438" s="45"/>
      <c r="J438" s="45"/>
    </row>
    <row r="439" spans="1:10" x14ac:dyDescent="0.25">
      <c r="A439" s="46">
        <v>7140100040</v>
      </c>
      <c r="B439" s="45" t="s">
        <v>813</v>
      </c>
      <c r="C439" s="46" t="s">
        <v>90</v>
      </c>
      <c r="D439" s="54">
        <v>364.39</v>
      </c>
      <c r="E439" s="45"/>
      <c r="F439" s="45"/>
      <c r="G439" s="45"/>
      <c r="H439" s="45"/>
      <c r="I439" s="45"/>
      <c r="J439" s="45"/>
    </row>
    <row r="440" spans="1:10" x14ac:dyDescent="0.25">
      <c r="A440" s="46">
        <v>7140100050</v>
      </c>
      <c r="B440" s="45" t="s">
        <v>814</v>
      </c>
      <c r="C440" s="46" t="s">
        <v>90</v>
      </c>
      <c r="D440" s="54">
        <v>220.28</v>
      </c>
      <c r="E440" s="45"/>
      <c r="F440" s="45"/>
      <c r="G440" s="45"/>
      <c r="H440" s="45"/>
      <c r="I440" s="45"/>
      <c r="J440" s="45"/>
    </row>
    <row r="441" spans="1:10" x14ac:dyDescent="0.25">
      <c r="A441" s="46">
        <v>7140100060</v>
      </c>
      <c r="B441" s="45" t="s">
        <v>815</v>
      </c>
      <c r="C441" s="46" t="s">
        <v>90</v>
      </c>
      <c r="D441" s="54">
        <v>200.9</v>
      </c>
      <c r="E441" s="45"/>
      <c r="F441" s="45"/>
      <c r="G441" s="45"/>
      <c r="H441" s="45"/>
      <c r="I441" s="45"/>
      <c r="J441" s="45"/>
    </row>
    <row r="442" spans="1:10" x14ac:dyDescent="0.25">
      <c r="A442" s="46">
        <v>7140100070</v>
      </c>
      <c r="B442" s="45" t="s">
        <v>816</v>
      </c>
      <c r="C442" s="46" t="s">
        <v>90</v>
      </c>
      <c r="D442" s="54">
        <v>204.37</v>
      </c>
      <c r="E442" s="45"/>
      <c r="F442" s="45"/>
      <c r="G442" s="45"/>
      <c r="H442" s="45"/>
      <c r="I442" s="45"/>
      <c r="J442" s="45"/>
    </row>
    <row r="443" spans="1:10" x14ac:dyDescent="0.25">
      <c r="A443" s="46">
        <v>7140100080</v>
      </c>
      <c r="B443" s="45" t="s">
        <v>817</v>
      </c>
      <c r="C443" s="46" t="s">
        <v>90</v>
      </c>
      <c r="D443" s="54">
        <v>173.48</v>
      </c>
      <c r="E443" s="45"/>
      <c r="F443" s="45"/>
      <c r="G443" s="45"/>
      <c r="H443" s="45"/>
      <c r="I443" s="45"/>
      <c r="J443" s="45"/>
    </row>
    <row r="444" spans="1:10" x14ac:dyDescent="0.25">
      <c r="A444" s="46">
        <v>7140100090</v>
      </c>
      <c r="B444" s="45" t="s">
        <v>818</v>
      </c>
      <c r="C444" s="46" t="s">
        <v>90</v>
      </c>
      <c r="D444" s="54">
        <v>414.38</v>
      </c>
      <c r="E444" s="45"/>
      <c r="F444" s="45"/>
      <c r="G444" s="45"/>
      <c r="H444" s="45"/>
      <c r="I444" s="45"/>
      <c r="J444" s="45"/>
    </row>
    <row r="445" spans="1:10" x14ac:dyDescent="0.25">
      <c r="A445" s="46">
        <v>7140100100</v>
      </c>
      <c r="B445" s="45" t="s">
        <v>819</v>
      </c>
      <c r="C445" s="46" t="s">
        <v>90</v>
      </c>
      <c r="D445" s="54">
        <v>398.98</v>
      </c>
      <c r="E445" s="45"/>
      <c r="F445" s="45"/>
      <c r="G445" s="45"/>
      <c r="H445" s="45"/>
      <c r="I445" s="45"/>
      <c r="J445" s="45"/>
    </row>
    <row r="446" spans="1:10" x14ac:dyDescent="0.25">
      <c r="A446" s="46">
        <v>7140100110</v>
      </c>
      <c r="B446" s="45" t="s">
        <v>820</v>
      </c>
      <c r="C446" s="46" t="s">
        <v>90</v>
      </c>
      <c r="D446" s="54">
        <v>84.71</v>
      </c>
      <c r="E446" s="45"/>
      <c r="F446" s="45"/>
      <c r="G446" s="45"/>
      <c r="H446" s="45"/>
      <c r="I446" s="45"/>
      <c r="J446" s="45"/>
    </row>
    <row r="447" spans="1:10" x14ac:dyDescent="0.25">
      <c r="A447" s="46">
        <v>7140100120</v>
      </c>
      <c r="B447" s="45" t="s">
        <v>821</v>
      </c>
      <c r="C447" s="46" t="s">
        <v>90</v>
      </c>
      <c r="D447" s="54">
        <v>21.11</v>
      </c>
      <c r="E447" s="45"/>
      <c r="F447" s="45"/>
      <c r="G447" s="45"/>
      <c r="H447" s="45"/>
      <c r="I447" s="45"/>
      <c r="J447" s="45"/>
    </row>
    <row r="448" spans="1:10" x14ac:dyDescent="0.25">
      <c r="A448" s="46">
        <v>7140100130</v>
      </c>
      <c r="B448" s="45" t="s">
        <v>822</v>
      </c>
      <c r="C448" s="46" t="s">
        <v>90</v>
      </c>
      <c r="D448" s="54">
        <v>108.94</v>
      </c>
      <c r="E448" s="45"/>
      <c r="F448" s="45"/>
      <c r="G448" s="45"/>
      <c r="H448" s="45"/>
      <c r="I448" s="45"/>
      <c r="J448" s="45"/>
    </row>
    <row r="449" spans="1:10" x14ac:dyDescent="0.25">
      <c r="A449" s="46">
        <v>7140100140</v>
      </c>
      <c r="B449" s="45" t="s">
        <v>823</v>
      </c>
      <c r="C449" s="46" t="s">
        <v>90</v>
      </c>
      <c r="D449" s="54">
        <v>110.86</v>
      </c>
      <c r="E449" s="45"/>
      <c r="F449" s="45"/>
      <c r="G449" s="45"/>
      <c r="H449" s="45"/>
      <c r="I449" s="45"/>
      <c r="J449" s="45"/>
    </row>
    <row r="450" spans="1:10" x14ac:dyDescent="0.25">
      <c r="A450" s="46">
        <v>7140100150</v>
      </c>
      <c r="B450" s="45" t="s">
        <v>824</v>
      </c>
      <c r="C450" s="46" t="s">
        <v>90</v>
      </c>
      <c r="D450" s="54">
        <v>227.57</v>
      </c>
      <c r="E450" s="45"/>
      <c r="F450" s="45"/>
      <c r="G450" s="45"/>
      <c r="H450" s="45"/>
      <c r="I450" s="45"/>
      <c r="J450" s="45"/>
    </row>
    <row r="451" spans="1:10" x14ac:dyDescent="0.25">
      <c r="A451" s="46">
        <v>7140100160</v>
      </c>
      <c r="B451" s="45" t="s">
        <v>825</v>
      </c>
      <c r="C451" s="46" t="s">
        <v>90</v>
      </c>
      <c r="D451" s="54">
        <v>161.57</v>
      </c>
      <c r="E451" s="45"/>
      <c r="F451" s="45"/>
      <c r="G451" s="45"/>
      <c r="H451" s="45"/>
      <c r="I451" s="45"/>
      <c r="J451" s="45"/>
    </row>
    <row r="452" spans="1:10" x14ac:dyDescent="0.25">
      <c r="A452" s="46">
        <v>7140100170</v>
      </c>
      <c r="B452" s="45" t="s">
        <v>826</v>
      </c>
      <c r="C452" s="46" t="s">
        <v>90</v>
      </c>
      <c r="D452" s="54">
        <v>51.09</v>
      </c>
      <c r="E452" s="45"/>
      <c r="F452" s="45"/>
      <c r="G452" s="45"/>
      <c r="H452" s="45"/>
      <c r="I452" s="45"/>
      <c r="J452" s="45"/>
    </row>
    <row r="453" spans="1:10" x14ac:dyDescent="0.25">
      <c r="A453" s="46">
        <v>7140100180</v>
      </c>
      <c r="B453" s="45" t="s">
        <v>827</v>
      </c>
      <c r="C453" s="46" t="s">
        <v>90</v>
      </c>
      <c r="D453" s="54">
        <v>21.86</v>
      </c>
      <c r="E453" s="45"/>
      <c r="F453" s="45"/>
      <c r="G453" s="45"/>
      <c r="H453" s="45"/>
      <c r="I453" s="45"/>
      <c r="J453" s="45"/>
    </row>
    <row r="454" spans="1:10" x14ac:dyDescent="0.25">
      <c r="A454" s="46">
        <v>7140100190</v>
      </c>
      <c r="B454" s="45" t="s">
        <v>828</v>
      </c>
      <c r="C454" s="46" t="s">
        <v>90</v>
      </c>
      <c r="D454" s="54">
        <v>35.61</v>
      </c>
      <c r="E454" s="45"/>
      <c r="F454" s="45"/>
      <c r="G454" s="45"/>
      <c r="H454" s="45"/>
      <c r="I454" s="45"/>
      <c r="J454" s="45"/>
    </row>
    <row r="455" spans="1:10" x14ac:dyDescent="0.25">
      <c r="A455" s="46">
        <v>7140100200</v>
      </c>
      <c r="B455" s="45" t="s">
        <v>829</v>
      </c>
      <c r="C455" s="46" t="s">
        <v>90</v>
      </c>
      <c r="D455" s="54">
        <v>71.95</v>
      </c>
      <c r="E455" s="45"/>
      <c r="F455" s="45"/>
      <c r="G455" s="45"/>
      <c r="H455" s="45"/>
      <c r="I455" s="45"/>
      <c r="J455" s="45"/>
    </row>
    <row r="456" spans="1:10" x14ac:dyDescent="0.25">
      <c r="A456" s="46">
        <v>7140100210</v>
      </c>
      <c r="B456" s="45" t="s">
        <v>830</v>
      </c>
      <c r="C456" s="46" t="s">
        <v>90</v>
      </c>
      <c r="D456" s="54">
        <v>71.95</v>
      </c>
      <c r="E456" s="45"/>
      <c r="F456" s="45"/>
      <c r="G456" s="45"/>
      <c r="H456" s="45"/>
      <c r="I456" s="45"/>
      <c r="J456" s="45"/>
    </row>
    <row r="457" spans="1:10" x14ac:dyDescent="0.25">
      <c r="A457" s="46">
        <v>7140100220</v>
      </c>
      <c r="B457" s="45" t="s">
        <v>831</v>
      </c>
      <c r="C457" s="46" t="s">
        <v>90</v>
      </c>
      <c r="D457" s="54">
        <v>69.53</v>
      </c>
      <c r="E457" s="45"/>
      <c r="F457" s="45"/>
      <c r="G457" s="45"/>
      <c r="H457" s="45"/>
      <c r="I457" s="45"/>
      <c r="J457" s="45"/>
    </row>
    <row r="458" spans="1:10" x14ac:dyDescent="0.25">
      <c r="A458" s="46">
        <v>7140100230</v>
      </c>
      <c r="B458" s="45" t="s">
        <v>832</v>
      </c>
      <c r="C458" s="46" t="s">
        <v>90</v>
      </c>
      <c r="D458" s="54">
        <v>28.32</v>
      </c>
      <c r="E458" s="45"/>
      <c r="F458" s="45"/>
      <c r="G458" s="45"/>
      <c r="H458" s="45"/>
      <c r="I458" s="45"/>
      <c r="J458" s="45"/>
    </row>
    <row r="459" spans="1:10" x14ac:dyDescent="0.25">
      <c r="A459" s="46">
        <v>7140100240</v>
      </c>
      <c r="B459" s="45" t="s">
        <v>833</v>
      </c>
      <c r="C459" s="46" t="s">
        <v>90</v>
      </c>
      <c r="D459" s="54">
        <v>27.1</v>
      </c>
      <c r="E459" s="45"/>
      <c r="F459" s="45"/>
      <c r="G459" s="45"/>
      <c r="H459" s="45"/>
      <c r="I459" s="45"/>
      <c r="J459" s="45"/>
    </row>
    <row r="460" spans="1:10" x14ac:dyDescent="0.25">
      <c r="A460" s="46">
        <v>7140100250</v>
      </c>
      <c r="B460" s="45" t="s">
        <v>834</v>
      </c>
      <c r="C460" s="46" t="s">
        <v>90</v>
      </c>
      <c r="D460" s="54">
        <v>44.74</v>
      </c>
      <c r="E460" s="45"/>
      <c r="F460" s="45"/>
      <c r="G460" s="45"/>
      <c r="H460" s="45"/>
      <c r="I460" s="45"/>
      <c r="J460" s="45"/>
    </row>
    <row r="461" spans="1:10" x14ac:dyDescent="0.25">
      <c r="A461" s="46">
        <v>7140100260</v>
      </c>
      <c r="B461" s="45" t="s">
        <v>835</v>
      </c>
      <c r="C461" s="46" t="s">
        <v>90</v>
      </c>
      <c r="D461" s="54">
        <v>160.30000000000001</v>
      </c>
      <c r="E461" s="45"/>
      <c r="F461" s="45"/>
      <c r="G461" s="45"/>
      <c r="H461" s="45"/>
      <c r="I461" s="45"/>
      <c r="J461" s="45"/>
    </row>
    <row r="462" spans="1:10" x14ac:dyDescent="0.25">
      <c r="A462" s="46">
        <v>7140100270</v>
      </c>
      <c r="B462" s="45" t="s">
        <v>836</v>
      </c>
      <c r="C462" s="46" t="s">
        <v>90</v>
      </c>
      <c r="D462" s="54">
        <v>113.06</v>
      </c>
      <c r="E462" s="45"/>
      <c r="F462" s="45"/>
      <c r="G462" s="45"/>
      <c r="H462" s="45"/>
      <c r="I462" s="45"/>
      <c r="J462" s="45"/>
    </row>
    <row r="463" spans="1:10" x14ac:dyDescent="0.25">
      <c r="A463" s="46">
        <v>7140100280</v>
      </c>
      <c r="B463" s="45" t="s">
        <v>837</v>
      </c>
      <c r="C463" s="46" t="s">
        <v>90</v>
      </c>
      <c r="D463" s="54">
        <v>111.66</v>
      </c>
      <c r="E463" s="45"/>
      <c r="F463" s="45"/>
      <c r="G463" s="45"/>
      <c r="H463" s="45"/>
      <c r="I463" s="45"/>
      <c r="J463" s="45"/>
    </row>
    <row r="464" spans="1:10" x14ac:dyDescent="0.25">
      <c r="A464" s="46">
        <v>7140100290</v>
      </c>
      <c r="B464" s="45" t="s">
        <v>838</v>
      </c>
      <c r="C464" s="46" t="s">
        <v>90</v>
      </c>
      <c r="D464" s="54">
        <v>901.5</v>
      </c>
      <c r="E464" s="45"/>
      <c r="F464" s="45"/>
      <c r="G464" s="45"/>
      <c r="H464" s="45"/>
      <c r="I464" s="45"/>
      <c r="J464" s="45"/>
    </row>
    <row r="465" spans="1:10" x14ac:dyDescent="0.25">
      <c r="A465" s="46">
        <v>7140100300</v>
      </c>
      <c r="B465" s="45" t="s">
        <v>839</v>
      </c>
      <c r="C465" s="46" t="s">
        <v>90</v>
      </c>
      <c r="D465" s="54">
        <v>1042.57</v>
      </c>
      <c r="E465" s="45"/>
      <c r="F465" s="45"/>
      <c r="G465" s="45"/>
      <c r="H465" s="45"/>
      <c r="I465" s="45"/>
      <c r="J465" s="45"/>
    </row>
    <row r="466" spans="1:10" x14ac:dyDescent="0.25">
      <c r="A466" s="46">
        <v>7140100310</v>
      </c>
      <c r="B466" s="45" t="s">
        <v>840</v>
      </c>
      <c r="C466" s="46" t="s">
        <v>90</v>
      </c>
      <c r="D466" s="54">
        <v>144.58000000000001</v>
      </c>
      <c r="E466" s="45"/>
      <c r="F466" s="45"/>
      <c r="G466" s="45"/>
      <c r="H466" s="45"/>
      <c r="I466" s="45"/>
      <c r="J466" s="45"/>
    </row>
    <row r="467" spans="1:10" x14ac:dyDescent="0.25">
      <c r="A467" s="46">
        <v>7140100320</v>
      </c>
      <c r="B467" s="45" t="s">
        <v>841</v>
      </c>
      <c r="C467" s="46" t="s">
        <v>90</v>
      </c>
      <c r="D467" s="54">
        <v>128.55000000000001</v>
      </c>
      <c r="E467" s="45"/>
      <c r="F467" s="45"/>
      <c r="G467" s="45"/>
      <c r="H467" s="45"/>
      <c r="I467" s="45"/>
      <c r="J467" s="45"/>
    </row>
    <row r="468" spans="1:10" x14ac:dyDescent="0.25">
      <c r="A468" s="46">
        <v>7140100330</v>
      </c>
      <c r="B468" s="45" t="s">
        <v>842</v>
      </c>
      <c r="C468" s="46" t="s">
        <v>90</v>
      </c>
      <c r="D468" s="54">
        <v>236.5</v>
      </c>
      <c r="E468" s="45"/>
      <c r="F468" s="45"/>
      <c r="G468" s="45"/>
      <c r="H468" s="45"/>
      <c r="I468" s="45"/>
      <c r="J468" s="45"/>
    </row>
    <row r="469" spans="1:10" x14ac:dyDescent="0.25">
      <c r="A469" s="46">
        <v>7140100340</v>
      </c>
      <c r="B469" s="45" t="s">
        <v>843</v>
      </c>
      <c r="C469" s="46" t="s">
        <v>90</v>
      </c>
      <c r="D469" s="54">
        <v>241.07</v>
      </c>
      <c r="E469" s="45"/>
      <c r="F469" s="45"/>
      <c r="G469" s="45"/>
      <c r="H469" s="45"/>
      <c r="I469" s="45"/>
      <c r="J469" s="45"/>
    </row>
    <row r="470" spans="1:10" x14ac:dyDescent="0.25">
      <c r="A470" s="46">
        <v>7140100350</v>
      </c>
      <c r="B470" s="45" t="s">
        <v>844</v>
      </c>
      <c r="C470" s="46" t="s">
        <v>90</v>
      </c>
      <c r="D470" s="54">
        <v>226.78</v>
      </c>
      <c r="E470" s="45"/>
      <c r="F470" s="45"/>
      <c r="G470" s="45"/>
      <c r="H470" s="45"/>
      <c r="I470" s="45"/>
      <c r="J470" s="45"/>
    </row>
    <row r="471" spans="1:10" x14ac:dyDescent="0.25">
      <c r="A471" s="46">
        <v>7140100360</v>
      </c>
      <c r="B471" s="45" t="s">
        <v>845</v>
      </c>
      <c r="C471" s="46" t="s">
        <v>90</v>
      </c>
      <c r="D471" s="54">
        <v>384.19</v>
      </c>
      <c r="E471" s="45"/>
      <c r="F471" s="45"/>
      <c r="G471" s="45"/>
      <c r="H471" s="45"/>
      <c r="I471" s="45"/>
      <c r="J471" s="45"/>
    </row>
    <row r="472" spans="1:10" x14ac:dyDescent="0.25">
      <c r="A472" s="46">
        <v>7140100370</v>
      </c>
      <c r="B472" s="45" t="s">
        <v>846</v>
      </c>
      <c r="C472" s="46" t="s">
        <v>90</v>
      </c>
      <c r="D472" s="54">
        <v>467.2</v>
      </c>
      <c r="E472" s="45"/>
      <c r="F472" s="45"/>
      <c r="G472" s="45"/>
      <c r="H472" s="45"/>
      <c r="I472" s="45"/>
      <c r="J472" s="45"/>
    </row>
    <row r="473" spans="1:10" x14ac:dyDescent="0.25">
      <c r="A473" s="46">
        <v>7140100380</v>
      </c>
      <c r="B473" s="45" t="s">
        <v>847</v>
      </c>
      <c r="C473" s="46" t="s">
        <v>90</v>
      </c>
      <c r="D473" s="54">
        <v>1241.6500000000001</v>
      </c>
      <c r="E473" s="45"/>
      <c r="F473" s="45"/>
      <c r="G473" s="45"/>
      <c r="H473" s="45"/>
      <c r="I473" s="45"/>
      <c r="J473" s="45"/>
    </row>
    <row r="474" spans="1:10" x14ac:dyDescent="0.25">
      <c r="A474" s="46">
        <v>7140100390</v>
      </c>
      <c r="B474" s="45" t="s">
        <v>848</v>
      </c>
      <c r="C474" s="46" t="s">
        <v>90</v>
      </c>
      <c r="D474" s="54">
        <v>119.73</v>
      </c>
      <c r="E474" s="45"/>
      <c r="F474" s="45"/>
      <c r="G474" s="45"/>
      <c r="H474" s="45"/>
      <c r="I474" s="45"/>
      <c r="J474" s="45"/>
    </row>
    <row r="475" spans="1:10" x14ac:dyDescent="0.25">
      <c r="A475" s="46">
        <v>7140100400</v>
      </c>
      <c r="B475" s="45" t="s">
        <v>849</v>
      </c>
      <c r="C475" s="46" t="s">
        <v>90</v>
      </c>
      <c r="D475" s="54">
        <v>99.05</v>
      </c>
      <c r="E475" s="45"/>
      <c r="F475" s="45"/>
      <c r="G475" s="45"/>
      <c r="H475" s="45"/>
      <c r="I475" s="45"/>
      <c r="J475" s="45"/>
    </row>
    <row r="476" spans="1:10" x14ac:dyDescent="0.25">
      <c r="A476" s="46">
        <v>7140100410</v>
      </c>
      <c r="B476" s="45" t="s">
        <v>850</v>
      </c>
      <c r="C476" s="46" t="s">
        <v>90</v>
      </c>
      <c r="D476" s="54">
        <v>421.03</v>
      </c>
      <c r="E476" s="45"/>
      <c r="F476" s="45"/>
      <c r="G476" s="45"/>
      <c r="H476" s="45"/>
      <c r="I476" s="45"/>
      <c r="J476" s="45"/>
    </row>
    <row r="477" spans="1:10" x14ac:dyDescent="0.25">
      <c r="A477" s="46">
        <v>7140100420</v>
      </c>
      <c r="B477" s="45" t="s">
        <v>851</v>
      </c>
      <c r="C477" s="46" t="s">
        <v>90</v>
      </c>
      <c r="D477" s="54">
        <v>199.93</v>
      </c>
      <c r="E477" s="45"/>
      <c r="F477" s="45"/>
      <c r="G477" s="45"/>
      <c r="H477" s="45"/>
      <c r="I477" s="45"/>
      <c r="J477" s="45"/>
    </row>
    <row r="478" spans="1:10" x14ac:dyDescent="0.25">
      <c r="A478" s="46">
        <v>7140100430</v>
      </c>
      <c r="B478" s="45" t="s">
        <v>852</v>
      </c>
      <c r="C478" s="46" t="s">
        <v>96</v>
      </c>
      <c r="D478" s="54">
        <v>20.54</v>
      </c>
      <c r="E478" s="45"/>
      <c r="F478" s="45"/>
      <c r="G478" s="45"/>
      <c r="H478" s="45"/>
      <c r="I478" s="45"/>
      <c r="J478" s="45"/>
    </row>
    <row r="479" spans="1:10" x14ac:dyDescent="0.25">
      <c r="A479" s="46">
        <v>7140100440</v>
      </c>
      <c r="B479" s="45" t="s">
        <v>853</v>
      </c>
      <c r="C479" s="46" t="s">
        <v>96</v>
      </c>
      <c r="D479" s="54">
        <v>24.25</v>
      </c>
      <c r="E479" s="45"/>
      <c r="F479" s="45"/>
      <c r="G479" s="45"/>
      <c r="H479" s="45"/>
      <c r="I479" s="45"/>
      <c r="J479" s="45"/>
    </row>
    <row r="480" spans="1:10" x14ac:dyDescent="0.25">
      <c r="A480" s="46">
        <v>7140100450</v>
      </c>
      <c r="B480" s="45" t="s">
        <v>854</v>
      </c>
      <c r="C480" s="46" t="s">
        <v>96</v>
      </c>
      <c r="D480" s="54">
        <v>37.090000000000003</v>
      </c>
      <c r="E480" s="45"/>
      <c r="F480" s="45"/>
      <c r="G480" s="45"/>
      <c r="H480" s="45"/>
      <c r="I480" s="45"/>
      <c r="J480" s="45"/>
    </row>
    <row r="481" spans="1:10" x14ac:dyDescent="0.25">
      <c r="A481" s="46">
        <v>7140100460</v>
      </c>
      <c r="B481" s="45" t="s">
        <v>855</v>
      </c>
      <c r="C481" s="46" t="s">
        <v>96</v>
      </c>
      <c r="D481" s="54">
        <v>52.01</v>
      </c>
      <c r="E481" s="45"/>
      <c r="F481" s="45"/>
      <c r="G481" s="45"/>
      <c r="H481" s="45"/>
      <c r="I481" s="45"/>
      <c r="J481" s="45"/>
    </row>
    <row r="482" spans="1:10" x14ac:dyDescent="0.25">
      <c r="A482" s="46">
        <v>7140100470</v>
      </c>
      <c r="B482" s="45" t="s">
        <v>856</v>
      </c>
      <c r="C482" s="46" t="s">
        <v>96</v>
      </c>
      <c r="D482" s="54">
        <v>32.14</v>
      </c>
      <c r="E482" s="45"/>
      <c r="F482" s="45"/>
      <c r="G482" s="45"/>
      <c r="H482" s="45"/>
      <c r="I482" s="45"/>
      <c r="J482" s="45"/>
    </row>
    <row r="483" spans="1:10" x14ac:dyDescent="0.25">
      <c r="A483" s="46">
        <v>7140100480</v>
      </c>
      <c r="B483" s="45" t="s">
        <v>857</v>
      </c>
      <c r="C483" s="46" t="s">
        <v>96</v>
      </c>
      <c r="D483" s="54">
        <v>42.64</v>
      </c>
      <c r="E483" s="45"/>
      <c r="F483" s="45"/>
      <c r="G483" s="45"/>
      <c r="H483" s="45"/>
      <c r="I483" s="45"/>
      <c r="J483" s="45"/>
    </row>
    <row r="484" spans="1:10" x14ac:dyDescent="0.25">
      <c r="A484" s="46">
        <v>7140100490</v>
      </c>
      <c r="B484" s="45" t="s">
        <v>858</v>
      </c>
      <c r="C484" s="46" t="s">
        <v>96</v>
      </c>
      <c r="D484" s="54">
        <v>59.62</v>
      </c>
      <c r="E484" s="45"/>
      <c r="F484" s="45"/>
      <c r="G484" s="45"/>
      <c r="H484" s="45"/>
      <c r="I484" s="45"/>
      <c r="J484" s="45"/>
    </row>
    <row r="485" spans="1:10" x14ac:dyDescent="0.25">
      <c r="A485" s="46">
        <v>7140100500</v>
      </c>
      <c r="B485" s="45" t="s">
        <v>859</v>
      </c>
      <c r="C485" s="46" t="s">
        <v>96</v>
      </c>
      <c r="D485" s="54">
        <v>67.02</v>
      </c>
      <c r="E485" s="45"/>
      <c r="F485" s="45"/>
      <c r="G485" s="45"/>
      <c r="H485" s="45"/>
      <c r="I485" s="45"/>
      <c r="J485" s="45"/>
    </row>
    <row r="486" spans="1:10" x14ac:dyDescent="0.25">
      <c r="A486" s="46">
        <v>7140100510</v>
      </c>
      <c r="B486" s="45" t="s">
        <v>860</v>
      </c>
      <c r="C486" s="46" t="s">
        <v>96</v>
      </c>
      <c r="D486" s="54">
        <v>138.91</v>
      </c>
      <c r="E486" s="45"/>
      <c r="F486" s="45"/>
      <c r="G486" s="45"/>
      <c r="H486" s="45"/>
      <c r="I486" s="45"/>
      <c r="J486" s="45"/>
    </row>
    <row r="487" spans="1:10" x14ac:dyDescent="0.25">
      <c r="A487" s="46">
        <v>7140100520</v>
      </c>
      <c r="B487" s="45" t="s">
        <v>861</v>
      </c>
      <c r="C487" s="46" t="s">
        <v>90</v>
      </c>
      <c r="D487" s="54">
        <v>116.22</v>
      </c>
      <c r="E487" s="45"/>
      <c r="F487" s="45"/>
      <c r="G487" s="45"/>
      <c r="H487" s="45"/>
      <c r="I487" s="45"/>
      <c r="J487" s="45"/>
    </row>
    <row r="488" spans="1:10" x14ac:dyDescent="0.25">
      <c r="A488" s="46" t="s">
        <v>862</v>
      </c>
      <c r="B488" s="45"/>
      <c r="C488" s="46"/>
      <c r="D488" s="54"/>
      <c r="E488" s="45"/>
      <c r="F488" s="45"/>
      <c r="G488" s="45"/>
      <c r="H488" s="45"/>
      <c r="I488" s="45"/>
      <c r="J488" s="45"/>
    </row>
    <row r="489" spans="1:10" x14ac:dyDescent="0.25">
      <c r="A489" s="46">
        <v>7150100010</v>
      </c>
      <c r="B489" s="45" t="s">
        <v>863</v>
      </c>
      <c r="C489" s="46" t="s">
        <v>90</v>
      </c>
      <c r="D489" s="54">
        <v>101.04</v>
      </c>
      <c r="E489" s="45"/>
      <c r="F489" s="45"/>
      <c r="G489" s="45"/>
      <c r="H489" s="45"/>
      <c r="I489" s="45"/>
      <c r="J489" s="45"/>
    </row>
    <row r="490" spans="1:10" x14ac:dyDescent="0.25">
      <c r="A490" s="46">
        <v>7150100020</v>
      </c>
      <c r="B490" s="45" t="s">
        <v>864</v>
      </c>
      <c r="C490" s="46" t="s">
        <v>90</v>
      </c>
      <c r="D490" s="54">
        <v>109.34</v>
      </c>
      <c r="E490" s="45"/>
      <c r="F490" s="45"/>
      <c r="G490" s="45"/>
      <c r="H490" s="45"/>
      <c r="I490" s="45"/>
      <c r="J490" s="45"/>
    </row>
    <row r="491" spans="1:10" x14ac:dyDescent="0.25">
      <c r="A491" s="46">
        <v>7150100030</v>
      </c>
      <c r="B491" s="45" t="s">
        <v>865</v>
      </c>
      <c r="C491" s="46" t="s">
        <v>90</v>
      </c>
      <c r="D491" s="54">
        <v>139.55000000000001</v>
      </c>
      <c r="E491" s="45"/>
      <c r="F491" s="45"/>
      <c r="G491" s="45"/>
      <c r="H491" s="45"/>
      <c r="I491" s="45"/>
      <c r="J491" s="45"/>
    </row>
    <row r="492" spans="1:10" x14ac:dyDescent="0.25">
      <c r="A492" s="46">
        <v>7150100040</v>
      </c>
      <c r="B492" s="45" t="s">
        <v>866</v>
      </c>
      <c r="C492" s="46" t="s">
        <v>90</v>
      </c>
      <c r="D492" s="54">
        <v>152.12</v>
      </c>
      <c r="E492" s="45"/>
      <c r="F492" s="45"/>
      <c r="G492" s="45"/>
      <c r="H492" s="45"/>
      <c r="I492" s="45"/>
      <c r="J492" s="45"/>
    </row>
    <row r="493" spans="1:10" x14ac:dyDescent="0.25">
      <c r="A493" s="46">
        <v>7150100050</v>
      </c>
      <c r="B493" s="45" t="s">
        <v>867</v>
      </c>
      <c r="C493" s="46" t="s">
        <v>90</v>
      </c>
      <c r="D493" s="54">
        <v>173.33</v>
      </c>
      <c r="E493" s="45"/>
      <c r="F493" s="45"/>
      <c r="G493" s="45"/>
      <c r="H493" s="45"/>
      <c r="I493" s="45"/>
      <c r="J493" s="45"/>
    </row>
    <row r="494" spans="1:10" x14ac:dyDescent="0.25">
      <c r="A494" s="46">
        <v>7150100060</v>
      </c>
      <c r="B494" s="45" t="s">
        <v>868</v>
      </c>
      <c r="C494" s="46" t="s">
        <v>90</v>
      </c>
      <c r="D494" s="54">
        <v>165.4</v>
      </c>
      <c r="E494" s="45"/>
      <c r="F494" s="45"/>
      <c r="G494" s="45"/>
      <c r="H494" s="45"/>
      <c r="I494" s="45"/>
      <c r="J494" s="45"/>
    </row>
    <row r="495" spans="1:10" x14ac:dyDescent="0.25">
      <c r="A495" s="46">
        <v>7150100070</v>
      </c>
      <c r="B495" s="45" t="s">
        <v>869</v>
      </c>
      <c r="C495" s="46" t="s">
        <v>90</v>
      </c>
      <c r="D495" s="54">
        <v>226.6</v>
      </c>
      <c r="E495" s="45"/>
      <c r="F495" s="45"/>
      <c r="G495" s="45"/>
      <c r="H495" s="45"/>
      <c r="I495" s="45"/>
      <c r="J495" s="45"/>
    </row>
    <row r="496" spans="1:10" x14ac:dyDescent="0.25">
      <c r="A496" s="46">
        <v>7150100080</v>
      </c>
      <c r="B496" s="45" t="s">
        <v>870</v>
      </c>
      <c r="C496" s="46" t="s">
        <v>90</v>
      </c>
      <c r="D496" s="54">
        <v>289.39</v>
      </c>
      <c r="E496" s="45"/>
      <c r="F496" s="45"/>
      <c r="G496" s="45"/>
      <c r="H496" s="45"/>
      <c r="I496" s="45"/>
      <c r="J496" s="45"/>
    </row>
    <row r="497" spans="1:10" x14ac:dyDescent="0.25">
      <c r="A497" s="46">
        <v>7150100090</v>
      </c>
      <c r="B497" s="45" t="s">
        <v>871</v>
      </c>
      <c r="C497" s="46" t="s">
        <v>90</v>
      </c>
      <c r="D497" s="54">
        <v>142.94999999999999</v>
      </c>
      <c r="E497" s="45"/>
      <c r="F497" s="45"/>
      <c r="G497" s="45"/>
      <c r="H497" s="45"/>
      <c r="I497" s="45"/>
      <c r="J497" s="45"/>
    </row>
    <row r="498" spans="1:10" x14ac:dyDescent="0.25">
      <c r="A498" s="46">
        <v>7150100100</v>
      </c>
      <c r="B498" s="45" t="s">
        <v>872</v>
      </c>
      <c r="C498" s="46" t="s">
        <v>90</v>
      </c>
      <c r="D498" s="54">
        <v>286.93</v>
      </c>
      <c r="E498" s="45"/>
      <c r="F498" s="45"/>
      <c r="G498" s="45"/>
      <c r="H498" s="45"/>
      <c r="I498" s="45"/>
      <c r="J498" s="45"/>
    </row>
    <row r="499" spans="1:10" x14ac:dyDescent="0.25">
      <c r="A499" s="46">
        <v>7150100110</v>
      </c>
      <c r="B499" s="45" t="s">
        <v>873</v>
      </c>
      <c r="C499" s="46" t="s">
        <v>90</v>
      </c>
      <c r="D499" s="54">
        <v>226.6</v>
      </c>
      <c r="E499" s="45"/>
      <c r="F499" s="45"/>
      <c r="G499" s="45"/>
      <c r="H499" s="45"/>
      <c r="I499" s="45"/>
      <c r="J499" s="45"/>
    </row>
    <row r="500" spans="1:10" x14ac:dyDescent="0.25">
      <c r="A500" s="46">
        <v>7150100120</v>
      </c>
      <c r="B500" s="45" t="s">
        <v>874</v>
      </c>
      <c r="C500" s="46" t="s">
        <v>90</v>
      </c>
      <c r="D500" s="54">
        <v>184.42</v>
      </c>
      <c r="E500" s="45"/>
      <c r="F500" s="45"/>
      <c r="G500" s="45"/>
      <c r="H500" s="45"/>
      <c r="I500" s="45"/>
      <c r="J500" s="45"/>
    </row>
    <row r="501" spans="1:10" x14ac:dyDescent="0.25">
      <c r="A501" s="46">
        <v>7150100130</v>
      </c>
      <c r="B501" s="45" t="s">
        <v>875</v>
      </c>
      <c r="C501" s="46" t="s">
        <v>90</v>
      </c>
      <c r="D501" s="54">
        <v>164.07</v>
      </c>
      <c r="E501" s="45"/>
      <c r="F501" s="45"/>
      <c r="G501" s="45"/>
      <c r="H501" s="45"/>
      <c r="I501" s="45"/>
      <c r="J501" s="45"/>
    </row>
    <row r="502" spans="1:10" x14ac:dyDescent="0.25">
      <c r="A502" s="46">
        <v>7150100520</v>
      </c>
      <c r="B502" s="45" t="s">
        <v>876</v>
      </c>
      <c r="C502" s="46" t="s">
        <v>90</v>
      </c>
      <c r="D502" s="54">
        <v>641.27</v>
      </c>
      <c r="E502" s="45"/>
      <c r="F502" s="45"/>
      <c r="G502" s="45"/>
      <c r="H502" s="45"/>
      <c r="I502" s="45"/>
      <c r="J502" s="45"/>
    </row>
    <row r="503" spans="1:10" x14ac:dyDescent="0.25">
      <c r="A503" s="46">
        <v>7150100530</v>
      </c>
      <c r="B503" s="45" t="s">
        <v>877</v>
      </c>
      <c r="C503" s="46" t="s">
        <v>90</v>
      </c>
      <c r="D503" s="54">
        <v>273.77</v>
      </c>
      <c r="E503" s="45"/>
      <c r="F503" s="45"/>
      <c r="G503" s="45"/>
      <c r="H503" s="45"/>
      <c r="I503" s="45"/>
      <c r="J503" s="45"/>
    </row>
    <row r="504" spans="1:10" x14ac:dyDescent="0.25">
      <c r="A504" s="46">
        <v>7150100580</v>
      </c>
      <c r="B504" s="45" t="s">
        <v>878</v>
      </c>
      <c r="C504" s="46" t="s">
        <v>90</v>
      </c>
      <c r="D504" s="54">
        <v>1343.37</v>
      </c>
      <c r="E504" s="45"/>
      <c r="F504" s="45"/>
      <c r="G504" s="45"/>
      <c r="H504" s="45"/>
      <c r="I504" s="45"/>
      <c r="J504" s="45"/>
    </row>
    <row r="505" spans="1:10" x14ac:dyDescent="0.25">
      <c r="A505" s="46" t="s">
        <v>879</v>
      </c>
      <c r="B505" s="45"/>
      <c r="C505" s="46"/>
      <c r="D505" s="54"/>
      <c r="E505" s="45"/>
      <c r="F505" s="45"/>
      <c r="G505" s="45"/>
      <c r="H505" s="45"/>
      <c r="I505" s="45"/>
      <c r="J505" s="45"/>
    </row>
    <row r="506" spans="1:10" x14ac:dyDescent="0.25">
      <c r="A506" s="46">
        <v>7160100010</v>
      </c>
      <c r="B506" s="45" t="s">
        <v>880</v>
      </c>
      <c r="C506" s="46" t="s">
        <v>90</v>
      </c>
      <c r="D506" s="54">
        <v>525.04</v>
      </c>
      <c r="E506" s="45"/>
      <c r="F506" s="45"/>
      <c r="G506" s="45"/>
      <c r="H506" s="45"/>
      <c r="I506" s="45"/>
      <c r="J506" s="45"/>
    </row>
    <row r="507" spans="1:10" x14ac:dyDescent="0.25">
      <c r="A507" s="46">
        <v>7160100020</v>
      </c>
      <c r="B507" s="45" t="s">
        <v>881</v>
      </c>
      <c r="C507" s="46" t="s">
        <v>90</v>
      </c>
      <c r="D507" s="54">
        <v>656.3</v>
      </c>
      <c r="E507" s="45"/>
      <c r="F507" s="45"/>
      <c r="G507" s="45"/>
      <c r="H507" s="45"/>
      <c r="I507" s="45"/>
      <c r="J507" s="45"/>
    </row>
    <row r="508" spans="1:10" x14ac:dyDescent="0.25">
      <c r="A508" s="46">
        <v>7160100030</v>
      </c>
      <c r="B508" s="45" t="s">
        <v>882</v>
      </c>
      <c r="C508" s="46" t="s">
        <v>90</v>
      </c>
      <c r="D508" s="54">
        <v>787.56</v>
      </c>
      <c r="E508" s="45"/>
      <c r="F508" s="45"/>
      <c r="G508" s="45"/>
      <c r="H508" s="45"/>
      <c r="I508" s="45"/>
      <c r="J508" s="45"/>
    </row>
    <row r="509" spans="1:10" x14ac:dyDescent="0.25">
      <c r="A509" s="46">
        <v>7160100040</v>
      </c>
      <c r="B509" s="45" t="s">
        <v>883</v>
      </c>
      <c r="C509" s="46" t="s">
        <v>90</v>
      </c>
      <c r="D509" s="54">
        <v>1181.3399999999999</v>
      </c>
      <c r="E509" s="45"/>
      <c r="F509" s="45"/>
      <c r="G509" s="45"/>
      <c r="H509" s="45"/>
      <c r="I509" s="45"/>
      <c r="J509" s="45"/>
    </row>
    <row r="510" spans="1:10" x14ac:dyDescent="0.25">
      <c r="A510" s="46">
        <v>7160100050</v>
      </c>
      <c r="B510" s="45" t="s">
        <v>884</v>
      </c>
      <c r="C510" s="46" t="s">
        <v>90</v>
      </c>
      <c r="D510" s="54">
        <v>1575.12</v>
      </c>
      <c r="E510" s="45"/>
      <c r="F510" s="45"/>
      <c r="G510" s="45"/>
      <c r="H510" s="45"/>
      <c r="I510" s="45"/>
      <c r="J510" s="45"/>
    </row>
    <row r="511" spans="1:10" x14ac:dyDescent="0.25">
      <c r="A511" s="46">
        <v>7160100060</v>
      </c>
      <c r="B511" s="45" t="s">
        <v>885</v>
      </c>
      <c r="C511" s="46" t="s">
        <v>90</v>
      </c>
      <c r="D511" s="54">
        <v>4091.28</v>
      </c>
      <c r="E511" s="45"/>
      <c r="F511" s="45"/>
      <c r="G511" s="45"/>
      <c r="H511" s="45"/>
      <c r="I511" s="45"/>
      <c r="J511" s="45"/>
    </row>
    <row r="512" spans="1:10" x14ac:dyDescent="0.25">
      <c r="A512" s="46">
        <v>7160100070</v>
      </c>
      <c r="B512" s="45" t="s">
        <v>886</v>
      </c>
      <c r="C512" s="46" t="s">
        <v>90</v>
      </c>
      <c r="D512" s="54">
        <v>4908.88</v>
      </c>
      <c r="E512" s="45"/>
      <c r="F512" s="45"/>
      <c r="G512" s="45"/>
      <c r="H512" s="45"/>
      <c r="I512" s="45"/>
      <c r="J512" s="45"/>
    </row>
    <row r="513" spans="1:10" x14ac:dyDescent="0.25">
      <c r="A513" s="46">
        <v>7160100080</v>
      </c>
      <c r="B513" s="45" t="s">
        <v>887</v>
      </c>
      <c r="C513" s="46" t="s">
        <v>90</v>
      </c>
      <c r="D513" s="54">
        <v>5726.48</v>
      </c>
      <c r="E513" s="45"/>
      <c r="F513" s="45"/>
      <c r="G513" s="45"/>
      <c r="H513" s="45"/>
      <c r="I513" s="45"/>
      <c r="J513" s="45"/>
    </row>
    <row r="514" spans="1:10" x14ac:dyDescent="0.25">
      <c r="A514" s="46">
        <v>7160100090</v>
      </c>
      <c r="B514" s="45" t="s">
        <v>888</v>
      </c>
      <c r="C514" s="46" t="s">
        <v>90</v>
      </c>
      <c r="D514" s="54">
        <v>925.2</v>
      </c>
      <c r="E514" s="45"/>
      <c r="F514" s="45"/>
      <c r="G514" s="45"/>
      <c r="H514" s="45"/>
      <c r="I514" s="45"/>
      <c r="J514" s="45"/>
    </row>
    <row r="515" spans="1:10" x14ac:dyDescent="0.25">
      <c r="A515" s="46">
        <v>7160100100</v>
      </c>
      <c r="B515" s="45" t="s">
        <v>889</v>
      </c>
      <c r="C515" s="46" t="s">
        <v>90</v>
      </c>
      <c r="D515" s="54">
        <v>1156.5</v>
      </c>
      <c r="E515" s="45"/>
      <c r="F515" s="45"/>
      <c r="G515" s="45"/>
      <c r="H515" s="45"/>
      <c r="I515" s="45"/>
      <c r="J515" s="45"/>
    </row>
    <row r="516" spans="1:10" x14ac:dyDescent="0.25">
      <c r="A516" s="46">
        <v>7160100110</v>
      </c>
      <c r="B516" s="45" t="s">
        <v>890</v>
      </c>
      <c r="C516" s="46" t="s">
        <v>90</v>
      </c>
      <c r="D516" s="54">
        <v>1387.8</v>
      </c>
      <c r="E516" s="45"/>
      <c r="F516" s="45"/>
      <c r="G516" s="45"/>
      <c r="H516" s="45"/>
      <c r="I516" s="45"/>
      <c r="J516" s="45"/>
    </row>
    <row r="517" spans="1:10" x14ac:dyDescent="0.25">
      <c r="A517" s="46">
        <v>7160100120</v>
      </c>
      <c r="B517" s="45" t="s">
        <v>891</v>
      </c>
      <c r="C517" s="46" t="s">
        <v>90</v>
      </c>
      <c r="D517" s="54">
        <v>1734.75</v>
      </c>
      <c r="E517" s="45"/>
      <c r="F517" s="45"/>
      <c r="G517" s="45"/>
      <c r="H517" s="45"/>
      <c r="I517" s="45"/>
      <c r="J517" s="45"/>
    </row>
    <row r="518" spans="1:10" x14ac:dyDescent="0.25">
      <c r="A518" s="46">
        <v>7160100130</v>
      </c>
      <c r="B518" s="45" t="s">
        <v>892</v>
      </c>
      <c r="C518" s="46" t="s">
        <v>90</v>
      </c>
      <c r="D518" s="54">
        <v>3488.88</v>
      </c>
      <c r="E518" s="45"/>
      <c r="F518" s="45"/>
      <c r="G518" s="45"/>
      <c r="H518" s="45"/>
      <c r="I518" s="45"/>
      <c r="J518" s="45"/>
    </row>
    <row r="519" spans="1:10" x14ac:dyDescent="0.25">
      <c r="A519" s="46">
        <v>7160100140</v>
      </c>
      <c r="B519" s="45" t="s">
        <v>893</v>
      </c>
      <c r="C519" s="46" t="s">
        <v>90</v>
      </c>
      <c r="D519" s="54">
        <v>3951.48</v>
      </c>
      <c r="E519" s="45"/>
      <c r="F519" s="45"/>
      <c r="G519" s="45"/>
      <c r="H519" s="45"/>
      <c r="I519" s="45"/>
      <c r="J519" s="45"/>
    </row>
    <row r="520" spans="1:10" x14ac:dyDescent="0.25">
      <c r="A520" s="46">
        <v>7160100150</v>
      </c>
      <c r="B520" s="45" t="s">
        <v>894</v>
      </c>
      <c r="C520" s="46" t="s">
        <v>90</v>
      </c>
      <c r="D520" s="54">
        <v>4529.7299999999996</v>
      </c>
      <c r="E520" s="45"/>
      <c r="F520" s="45"/>
      <c r="G520" s="45"/>
      <c r="H520" s="45"/>
      <c r="I520" s="45"/>
      <c r="J520" s="45"/>
    </row>
    <row r="521" spans="1:10" x14ac:dyDescent="0.25">
      <c r="A521" s="46">
        <v>7160100160</v>
      </c>
      <c r="B521" s="45" t="s">
        <v>895</v>
      </c>
      <c r="C521" s="46" t="s">
        <v>90</v>
      </c>
      <c r="D521" s="54">
        <v>5107.9799999999996</v>
      </c>
      <c r="E521" s="45"/>
      <c r="F521" s="45"/>
      <c r="G521" s="45"/>
      <c r="H521" s="45"/>
      <c r="I521" s="45"/>
      <c r="J521" s="45"/>
    </row>
    <row r="522" spans="1:10" x14ac:dyDescent="0.25">
      <c r="A522" s="46">
        <v>7160100180</v>
      </c>
      <c r="B522" s="45" t="s">
        <v>896</v>
      </c>
      <c r="C522" s="46" t="s">
        <v>48</v>
      </c>
      <c r="D522" s="54">
        <v>5959.87</v>
      </c>
      <c r="E522" s="45"/>
      <c r="F522" s="45"/>
      <c r="G522" s="45"/>
      <c r="H522" s="45"/>
      <c r="I522" s="45"/>
      <c r="J522" s="45"/>
    </row>
    <row r="523" spans="1:10" x14ac:dyDescent="0.25">
      <c r="A523" s="46">
        <v>7160100190</v>
      </c>
      <c r="B523" s="45" t="s">
        <v>897</v>
      </c>
      <c r="C523" s="46" t="s">
        <v>63</v>
      </c>
      <c r="D523" s="54">
        <v>586.34</v>
      </c>
      <c r="E523" s="45"/>
      <c r="F523" s="45"/>
      <c r="G523" s="45"/>
      <c r="H523" s="45"/>
      <c r="I523" s="45"/>
      <c r="J523" s="45"/>
    </row>
    <row r="524" spans="1:10" x14ac:dyDescent="0.25">
      <c r="A524" s="46">
        <v>7160100200</v>
      </c>
      <c r="B524" s="45" t="s">
        <v>898</v>
      </c>
      <c r="C524" s="46" t="s">
        <v>63</v>
      </c>
      <c r="D524" s="54">
        <v>686.34</v>
      </c>
      <c r="E524" s="45"/>
      <c r="F524" s="45"/>
      <c r="G524" s="45"/>
      <c r="H524" s="45"/>
      <c r="I524" s="45"/>
      <c r="J524" s="45"/>
    </row>
    <row r="525" spans="1:10" x14ac:dyDescent="0.25">
      <c r="A525" s="46">
        <v>7160100210</v>
      </c>
      <c r="B525" s="45" t="s">
        <v>899</v>
      </c>
      <c r="C525" s="46" t="s">
        <v>63</v>
      </c>
      <c r="D525" s="54">
        <v>786.34</v>
      </c>
      <c r="E525" s="45"/>
      <c r="F525" s="45"/>
      <c r="G525" s="45"/>
      <c r="H525" s="45"/>
      <c r="I525" s="45"/>
      <c r="J525" s="45"/>
    </row>
    <row r="526" spans="1:10" x14ac:dyDescent="0.25">
      <c r="A526" s="46">
        <v>7160100220</v>
      </c>
      <c r="B526" s="45" t="s">
        <v>900</v>
      </c>
      <c r="C526" s="46" t="s">
        <v>63</v>
      </c>
      <c r="D526" s="54">
        <v>886.34</v>
      </c>
      <c r="E526" s="45"/>
      <c r="F526" s="45"/>
      <c r="G526" s="45"/>
      <c r="H526" s="45"/>
      <c r="I526" s="45"/>
      <c r="J526" s="45"/>
    </row>
    <row r="527" spans="1:10" x14ac:dyDescent="0.25">
      <c r="A527" s="46">
        <v>7160100230</v>
      </c>
      <c r="B527" s="45" t="s">
        <v>901</v>
      </c>
      <c r="C527" s="46" t="s">
        <v>63</v>
      </c>
      <c r="D527" s="54">
        <v>1186.3399999999999</v>
      </c>
      <c r="E527" s="45"/>
      <c r="F527" s="45"/>
      <c r="G527" s="45"/>
      <c r="H527" s="45"/>
      <c r="I527" s="45"/>
      <c r="J527" s="45"/>
    </row>
    <row r="528" spans="1:10" x14ac:dyDescent="0.25">
      <c r="A528" s="46">
        <v>7160100240</v>
      </c>
      <c r="B528" s="45" t="s">
        <v>902</v>
      </c>
      <c r="C528" s="46" t="s">
        <v>63</v>
      </c>
      <c r="D528" s="54">
        <v>1686.34</v>
      </c>
      <c r="E528" s="45"/>
      <c r="F528" s="45"/>
      <c r="G528" s="45"/>
      <c r="H528" s="45"/>
      <c r="I528" s="45"/>
      <c r="J528" s="45"/>
    </row>
    <row r="529" spans="1:10" x14ac:dyDescent="0.25">
      <c r="A529" s="46">
        <v>7160100250</v>
      </c>
      <c r="B529" s="45" t="s">
        <v>903</v>
      </c>
      <c r="C529" s="46" t="s">
        <v>63</v>
      </c>
      <c r="D529" s="54">
        <v>2186.34</v>
      </c>
      <c r="E529" s="45"/>
      <c r="F529" s="45"/>
      <c r="G529" s="45"/>
      <c r="H529" s="45"/>
      <c r="I529" s="45"/>
      <c r="J529" s="45"/>
    </row>
    <row r="530" spans="1:10" x14ac:dyDescent="0.25">
      <c r="A530" s="46">
        <v>7160100260</v>
      </c>
      <c r="B530" s="45" t="s">
        <v>904</v>
      </c>
      <c r="C530" s="46" t="s">
        <v>63</v>
      </c>
      <c r="D530" s="54">
        <v>496.34</v>
      </c>
      <c r="E530" s="45"/>
      <c r="F530" s="45"/>
      <c r="G530" s="45"/>
      <c r="H530" s="45"/>
      <c r="I530" s="45"/>
      <c r="J530" s="45"/>
    </row>
    <row r="531" spans="1:10" x14ac:dyDescent="0.25">
      <c r="A531" s="46">
        <v>7160100270</v>
      </c>
      <c r="B531" s="45" t="s">
        <v>905</v>
      </c>
      <c r="C531" s="46" t="s">
        <v>63</v>
      </c>
      <c r="D531" s="54">
        <v>596.34</v>
      </c>
      <c r="E531" s="45"/>
      <c r="F531" s="45"/>
      <c r="G531" s="45"/>
      <c r="H531" s="45"/>
      <c r="I531" s="45"/>
      <c r="J531" s="45"/>
    </row>
    <row r="532" spans="1:10" x14ac:dyDescent="0.25">
      <c r="A532" s="46">
        <v>7160100280</v>
      </c>
      <c r="B532" s="45" t="s">
        <v>906</v>
      </c>
      <c r="C532" s="46" t="s">
        <v>63</v>
      </c>
      <c r="D532" s="54">
        <v>696.34</v>
      </c>
      <c r="E532" s="45"/>
      <c r="F532" s="45"/>
      <c r="G532" s="45"/>
      <c r="H532" s="45"/>
      <c r="I532" s="45"/>
      <c r="J532" s="45"/>
    </row>
    <row r="533" spans="1:10" x14ac:dyDescent="0.25">
      <c r="A533" s="46">
        <v>7160100290</v>
      </c>
      <c r="B533" s="45" t="s">
        <v>907</v>
      </c>
      <c r="C533" s="46" t="s">
        <v>63</v>
      </c>
      <c r="D533" s="54">
        <v>796.34</v>
      </c>
      <c r="E533" s="45"/>
      <c r="F533" s="45"/>
      <c r="G533" s="45"/>
      <c r="H533" s="45"/>
      <c r="I533" s="45"/>
      <c r="J533" s="45"/>
    </row>
    <row r="534" spans="1:10" x14ac:dyDescent="0.25">
      <c r="A534" s="46">
        <v>7160100300</v>
      </c>
      <c r="B534" s="45" t="s">
        <v>908</v>
      </c>
      <c r="C534" s="46" t="s">
        <v>63</v>
      </c>
      <c r="D534" s="54">
        <v>1096.3399999999999</v>
      </c>
      <c r="E534" s="45"/>
      <c r="F534" s="45"/>
      <c r="G534" s="45"/>
      <c r="H534" s="45"/>
      <c r="I534" s="45"/>
      <c r="J534" s="45"/>
    </row>
    <row r="535" spans="1:10" x14ac:dyDescent="0.25">
      <c r="A535" s="46">
        <v>7160100310</v>
      </c>
      <c r="B535" s="45" t="s">
        <v>909</v>
      </c>
      <c r="C535" s="46" t="s">
        <v>63</v>
      </c>
      <c r="D535" s="54">
        <v>1596.34</v>
      </c>
      <c r="E535" s="45"/>
      <c r="F535" s="45"/>
      <c r="G535" s="45"/>
      <c r="H535" s="45"/>
      <c r="I535" s="45"/>
      <c r="J535" s="45"/>
    </row>
    <row r="536" spans="1:10" x14ac:dyDescent="0.25">
      <c r="A536" s="46">
        <v>7160100320</v>
      </c>
      <c r="B536" s="45" t="s">
        <v>910</v>
      </c>
      <c r="C536" s="46" t="s">
        <v>63</v>
      </c>
      <c r="D536" s="54">
        <v>2096.34</v>
      </c>
      <c r="E536" s="45"/>
      <c r="F536" s="45"/>
      <c r="G536" s="45"/>
      <c r="H536" s="45"/>
      <c r="I536" s="45"/>
      <c r="J536" s="45"/>
    </row>
    <row r="537" spans="1:10" x14ac:dyDescent="0.25">
      <c r="A537" s="46">
        <v>7160100330</v>
      </c>
      <c r="B537" s="45" t="s">
        <v>911</v>
      </c>
      <c r="C537" s="46" t="s">
        <v>90</v>
      </c>
      <c r="D537" s="54">
        <v>1189.02</v>
      </c>
      <c r="E537" s="45"/>
      <c r="F537" s="45"/>
      <c r="G537" s="45"/>
      <c r="H537" s="45"/>
      <c r="I537" s="45"/>
      <c r="J537" s="45"/>
    </row>
    <row r="538" spans="1:10" x14ac:dyDescent="0.25">
      <c r="A538" s="46">
        <v>7160100340</v>
      </c>
      <c r="B538" s="45" t="s">
        <v>912</v>
      </c>
      <c r="C538" s="46" t="s">
        <v>90</v>
      </c>
      <c r="D538" s="54">
        <v>1649.02</v>
      </c>
      <c r="E538" s="45"/>
      <c r="F538" s="45"/>
      <c r="G538" s="45"/>
      <c r="H538" s="45"/>
      <c r="I538" s="45"/>
      <c r="J538" s="45"/>
    </row>
    <row r="539" spans="1:10" x14ac:dyDescent="0.25">
      <c r="A539" s="46">
        <v>7160100350</v>
      </c>
      <c r="B539" s="45" t="s">
        <v>913</v>
      </c>
      <c r="C539" s="46" t="s">
        <v>90</v>
      </c>
      <c r="D539" s="54">
        <v>1949.02</v>
      </c>
      <c r="E539" s="45"/>
      <c r="F539" s="45"/>
      <c r="G539" s="45"/>
      <c r="H539" s="45"/>
      <c r="I539" s="45"/>
      <c r="J539" s="45"/>
    </row>
    <row r="540" spans="1:10" x14ac:dyDescent="0.25">
      <c r="A540" s="46">
        <v>7160100360</v>
      </c>
      <c r="B540" s="45" t="s">
        <v>914</v>
      </c>
      <c r="C540" s="46" t="s">
        <v>90</v>
      </c>
      <c r="D540" s="54">
        <v>3475.02</v>
      </c>
      <c r="E540" s="45"/>
      <c r="F540" s="45"/>
      <c r="G540" s="45"/>
      <c r="H540" s="45"/>
      <c r="I540" s="45"/>
      <c r="J540" s="45"/>
    </row>
    <row r="541" spans="1:10" x14ac:dyDescent="0.25">
      <c r="A541" s="46">
        <v>7160100370</v>
      </c>
      <c r="B541" s="45" t="s">
        <v>915</v>
      </c>
      <c r="C541" s="46" t="s">
        <v>90</v>
      </c>
      <c r="D541" s="54">
        <v>4515.0200000000004</v>
      </c>
      <c r="E541" s="45"/>
      <c r="F541" s="45"/>
      <c r="G541" s="45"/>
      <c r="H541" s="45"/>
      <c r="I541" s="45"/>
      <c r="J541" s="45"/>
    </row>
    <row r="542" spans="1:10" x14ac:dyDescent="0.25">
      <c r="A542" s="46">
        <v>7160100380</v>
      </c>
      <c r="B542" s="45" t="s">
        <v>916</v>
      </c>
      <c r="C542" s="46" t="s">
        <v>90</v>
      </c>
      <c r="D542" s="54">
        <v>4879.0200000000004</v>
      </c>
      <c r="E542" s="45"/>
      <c r="F542" s="45"/>
      <c r="G542" s="45"/>
      <c r="H542" s="45"/>
      <c r="I542" s="45"/>
      <c r="J542" s="45"/>
    </row>
    <row r="543" spans="1:10" x14ac:dyDescent="0.25">
      <c r="A543" s="46">
        <v>7160100390</v>
      </c>
      <c r="B543" s="45" t="s">
        <v>917</v>
      </c>
      <c r="C543" s="46" t="s">
        <v>63</v>
      </c>
      <c r="D543" s="54">
        <v>720.49</v>
      </c>
      <c r="E543" s="45"/>
      <c r="F543" s="45"/>
      <c r="G543" s="45"/>
      <c r="H543" s="45"/>
      <c r="I543" s="45"/>
      <c r="J543" s="45"/>
    </row>
    <row r="544" spans="1:10" x14ac:dyDescent="0.25">
      <c r="A544" s="46" t="s">
        <v>918</v>
      </c>
      <c r="B544" s="45"/>
      <c r="C544" s="46"/>
      <c r="D544" s="54"/>
      <c r="E544" s="45"/>
      <c r="F544" s="45"/>
      <c r="G544" s="45"/>
      <c r="H544" s="45"/>
      <c r="I544" s="45"/>
      <c r="J544" s="45"/>
    </row>
    <row r="545" spans="1:10" x14ac:dyDescent="0.25">
      <c r="A545" s="46">
        <v>7170100010</v>
      </c>
      <c r="B545" s="45" t="s">
        <v>919</v>
      </c>
      <c r="C545" s="46" t="s">
        <v>96</v>
      </c>
      <c r="D545" s="54">
        <v>4.3899999999999997</v>
      </c>
      <c r="E545" s="45"/>
      <c r="F545" s="45"/>
      <c r="G545" s="45"/>
      <c r="H545" s="45"/>
      <c r="I545" s="45"/>
      <c r="J545" s="45"/>
    </row>
    <row r="546" spans="1:10" x14ac:dyDescent="0.25">
      <c r="A546" s="46">
        <v>7170100020</v>
      </c>
      <c r="B546" s="45" t="s">
        <v>920</v>
      </c>
      <c r="C546" s="46" t="s">
        <v>96</v>
      </c>
      <c r="D546" s="54">
        <v>8.3699999999999992</v>
      </c>
      <c r="E546" s="45"/>
      <c r="F546" s="45"/>
      <c r="G546" s="45"/>
      <c r="H546" s="45"/>
      <c r="I546" s="45"/>
      <c r="J546" s="45"/>
    </row>
    <row r="547" spans="1:10" x14ac:dyDescent="0.25">
      <c r="A547" s="46">
        <v>7170100030</v>
      </c>
      <c r="B547" s="45" t="s">
        <v>921</v>
      </c>
      <c r="C547" s="46" t="s">
        <v>96</v>
      </c>
      <c r="D547" s="54">
        <v>8.98</v>
      </c>
      <c r="E547" s="45"/>
      <c r="F547" s="45"/>
      <c r="G547" s="45"/>
      <c r="H547" s="45"/>
      <c r="I547" s="45"/>
      <c r="J547" s="45"/>
    </row>
    <row r="548" spans="1:10" x14ac:dyDescent="0.25">
      <c r="A548" s="46">
        <v>7170100040</v>
      </c>
      <c r="B548" s="45" t="s">
        <v>922</v>
      </c>
      <c r="C548" s="46" t="s">
        <v>96</v>
      </c>
      <c r="D548" s="54">
        <v>11.78</v>
      </c>
      <c r="E548" s="45"/>
      <c r="F548" s="45"/>
      <c r="G548" s="45"/>
      <c r="H548" s="45"/>
      <c r="I548" s="45"/>
      <c r="J548" s="45"/>
    </row>
    <row r="549" spans="1:10" x14ac:dyDescent="0.25">
      <c r="A549" s="46">
        <v>7170100050</v>
      </c>
      <c r="B549" s="45" t="s">
        <v>923</v>
      </c>
      <c r="C549" s="46" t="s">
        <v>96</v>
      </c>
      <c r="D549" s="54">
        <v>13.73</v>
      </c>
      <c r="E549" s="45"/>
      <c r="F549" s="45"/>
      <c r="G549" s="45"/>
      <c r="H549" s="45"/>
      <c r="I549" s="45"/>
      <c r="J549" s="45"/>
    </row>
    <row r="550" spans="1:10" x14ac:dyDescent="0.25">
      <c r="A550" s="46">
        <v>7170100060</v>
      </c>
      <c r="B550" s="45" t="s">
        <v>924</v>
      </c>
      <c r="C550" s="46" t="s">
        <v>96</v>
      </c>
      <c r="D550" s="54">
        <v>16.63</v>
      </c>
      <c r="E550" s="45"/>
      <c r="F550" s="45"/>
      <c r="G550" s="45"/>
      <c r="H550" s="45"/>
      <c r="I550" s="45"/>
      <c r="J550" s="45"/>
    </row>
    <row r="551" spans="1:10" x14ac:dyDescent="0.25">
      <c r="A551" s="46">
        <v>7170100070</v>
      </c>
      <c r="B551" s="45" t="s">
        <v>925</v>
      </c>
      <c r="C551" s="46" t="s">
        <v>96</v>
      </c>
      <c r="D551" s="54">
        <v>20.97</v>
      </c>
      <c r="E551" s="45"/>
      <c r="F551" s="45"/>
      <c r="G551" s="45"/>
      <c r="H551" s="45"/>
      <c r="I551" s="45"/>
      <c r="J551" s="45"/>
    </row>
    <row r="552" spans="1:10" x14ac:dyDescent="0.25">
      <c r="A552" s="46">
        <v>7170100080</v>
      </c>
      <c r="B552" s="45" t="s">
        <v>926</v>
      </c>
      <c r="C552" s="46" t="s">
        <v>96</v>
      </c>
      <c r="D552" s="54">
        <v>25.11</v>
      </c>
      <c r="E552" s="45"/>
      <c r="F552" s="45"/>
      <c r="G552" s="45"/>
      <c r="H552" s="45"/>
      <c r="I552" s="45"/>
      <c r="J552" s="45"/>
    </row>
    <row r="553" spans="1:10" x14ac:dyDescent="0.25">
      <c r="A553" s="46">
        <v>7170100090</v>
      </c>
      <c r="B553" s="45" t="s">
        <v>927</v>
      </c>
      <c r="C553" s="46" t="s">
        <v>96</v>
      </c>
      <c r="D553" s="54">
        <v>28.96</v>
      </c>
      <c r="E553" s="45"/>
      <c r="F553" s="45"/>
      <c r="G553" s="45"/>
      <c r="H553" s="45"/>
      <c r="I553" s="45"/>
      <c r="J553" s="45"/>
    </row>
    <row r="554" spans="1:10" x14ac:dyDescent="0.25">
      <c r="A554" s="46">
        <v>7170100100</v>
      </c>
      <c r="B554" s="45" t="s">
        <v>928</v>
      </c>
      <c r="C554" s="46" t="s">
        <v>96</v>
      </c>
      <c r="D554" s="54">
        <v>32.61</v>
      </c>
      <c r="E554" s="45"/>
      <c r="F554" s="45"/>
      <c r="G554" s="45"/>
      <c r="H554" s="45"/>
      <c r="I554" s="45"/>
      <c r="J554" s="45"/>
    </row>
    <row r="555" spans="1:10" x14ac:dyDescent="0.25">
      <c r="A555" s="46">
        <v>7170100110</v>
      </c>
      <c r="B555" s="45" t="s">
        <v>929</v>
      </c>
      <c r="C555" s="46" t="s">
        <v>96</v>
      </c>
      <c r="D555" s="54">
        <v>37.69</v>
      </c>
      <c r="E555" s="45"/>
      <c r="F555" s="45"/>
      <c r="G555" s="45"/>
      <c r="H555" s="45"/>
      <c r="I555" s="45"/>
      <c r="J555" s="45"/>
    </row>
    <row r="556" spans="1:10" x14ac:dyDescent="0.25">
      <c r="A556" s="46">
        <v>7170100120</v>
      </c>
      <c r="B556" s="45" t="s">
        <v>930</v>
      </c>
      <c r="C556" s="46" t="s">
        <v>96</v>
      </c>
      <c r="D556" s="54">
        <v>47.2</v>
      </c>
      <c r="E556" s="45"/>
      <c r="F556" s="45"/>
      <c r="G556" s="45"/>
      <c r="H556" s="45"/>
      <c r="I556" s="45"/>
      <c r="J556" s="45"/>
    </row>
    <row r="557" spans="1:10" x14ac:dyDescent="0.25">
      <c r="A557" s="46">
        <v>7170100130</v>
      </c>
      <c r="B557" s="45" t="s">
        <v>931</v>
      </c>
      <c r="C557" s="46" t="s">
        <v>96</v>
      </c>
      <c r="D557" s="54">
        <v>57.68</v>
      </c>
      <c r="E557" s="45"/>
      <c r="F557" s="45"/>
      <c r="G557" s="45"/>
      <c r="H557" s="45"/>
      <c r="I557" s="45"/>
      <c r="J557" s="45"/>
    </row>
    <row r="558" spans="1:10" x14ac:dyDescent="0.25">
      <c r="A558" s="46">
        <v>7170100140</v>
      </c>
      <c r="B558" s="45" t="s">
        <v>932</v>
      </c>
      <c r="C558" s="46" t="s">
        <v>96</v>
      </c>
      <c r="D558" s="54">
        <v>70.37</v>
      </c>
      <c r="E558" s="45"/>
      <c r="F558" s="45"/>
      <c r="G558" s="45"/>
      <c r="H558" s="45"/>
      <c r="I558" s="45"/>
      <c r="J558" s="45"/>
    </row>
    <row r="559" spans="1:10" x14ac:dyDescent="0.25">
      <c r="A559" s="46">
        <v>7170100141</v>
      </c>
      <c r="B559" s="45" t="s">
        <v>933</v>
      </c>
      <c r="C559" s="46" t="s">
        <v>96</v>
      </c>
      <c r="D559" s="54">
        <v>78.62</v>
      </c>
      <c r="E559" s="45"/>
      <c r="F559" s="45"/>
      <c r="G559" s="45"/>
      <c r="H559" s="45"/>
      <c r="I559" s="45"/>
      <c r="J559" s="45"/>
    </row>
    <row r="560" spans="1:10" x14ac:dyDescent="0.25">
      <c r="A560" s="46">
        <v>7170100142</v>
      </c>
      <c r="B560" s="45" t="s">
        <v>934</v>
      </c>
      <c r="C560" s="46" t="s">
        <v>96</v>
      </c>
      <c r="D560" s="54">
        <v>86.49</v>
      </c>
      <c r="E560" s="45"/>
      <c r="F560" s="45"/>
      <c r="G560" s="45"/>
      <c r="H560" s="45"/>
      <c r="I560" s="45"/>
      <c r="J560" s="45"/>
    </row>
    <row r="561" spans="1:10" x14ac:dyDescent="0.25">
      <c r="A561" s="46">
        <v>7170100143</v>
      </c>
      <c r="B561" s="45" t="s">
        <v>935</v>
      </c>
      <c r="C561" s="46" t="s">
        <v>96</v>
      </c>
      <c r="D561" s="54">
        <v>94.34</v>
      </c>
      <c r="E561" s="45"/>
      <c r="F561" s="45"/>
      <c r="G561" s="45"/>
      <c r="H561" s="45"/>
      <c r="I561" s="45"/>
      <c r="J561" s="45"/>
    </row>
    <row r="562" spans="1:10" x14ac:dyDescent="0.25">
      <c r="A562" s="46">
        <v>7170100150</v>
      </c>
      <c r="B562" s="45" t="s">
        <v>936</v>
      </c>
      <c r="C562" s="46" t="s">
        <v>96</v>
      </c>
      <c r="D562" s="54">
        <v>2.98</v>
      </c>
      <c r="E562" s="45"/>
      <c r="F562" s="45"/>
      <c r="G562" s="45"/>
      <c r="H562" s="45"/>
      <c r="I562" s="45"/>
      <c r="J562" s="45"/>
    </row>
    <row r="563" spans="1:10" x14ac:dyDescent="0.25">
      <c r="A563" s="46">
        <v>7170100160</v>
      </c>
      <c r="B563" s="45" t="s">
        <v>937</v>
      </c>
      <c r="C563" s="46" t="s">
        <v>96</v>
      </c>
      <c r="D563" s="54">
        <v>3.65</v>
      </c>
      <c r="E563" s="45"/>
      <c r="F563" s="45"/>
      <c r="G563" s="45"/>
      <c r="H563" s="45"/>
      <c r="I563" s="45"/>
      <c r="J563" s="45"/>
    </row>
    <row r="564" spans="1:10" x14ac:dyDescent="0.25">
      <c r="A564" s="46">
        <v>7170100170</v>
      </c>
      <c r="B564" s="45" t="s">
        <v>938</v>
      </c>
      <c r="C564" s="46" t="s">
        <v>96</v>
      </c>
      <c r="D564" s="54">
        <v>4.42</v>
      </c>
      <c r="E564" s="45"/>
      <c r="F564" s="45"/>
      <c r="G564" s="45"/>
      <c r="H564" s="45"/>
      <c r="I564" s="45"/>
      <c r="J564" s="45"/>
    </row>
    <row r="565" spans="1:10" x14ac:dyDescent="0.25">
      <c r="A565" s="46">
        <v>7170100180</v>
      </c>
      <c r="B565" s="45" t="s">
        <v>939</v>
      </c>
      <c r="C565" s="46" t="s">
        <v>96</v>
      </c>
      <c r="D565" s="54">
        <v>4.42</v>
      </c>
      <c r="E565" s="45"/>
      <c r="F565" s="45"/>
      <c r="G565" s="45"/>
      <c r="H565" s="45"/>
      <c r="I565" s="45"/>
      <c r="J565" s="45"/>
    </row>
    <row r="566" spans="1:10" x14ac:dyDescent="0.25">
      <c r="A566" s="46">
        <v>7170100190</v>
      </c>
      <c r="B566" s="45" t="s">
        <v>940</v>
      </c>
      <c r="C566" s="46" t="s">
        <v>96</v>
      </c>
      <c r="D566" s="54">
        <v>5.87</v>
      </c>
      <c r="E566" s="45"/>
      <c r="F566" s="45"/>
      <c r="G566" s="45"/>
      <c r="H566" s="45"/>
      <c r="I566" s="45"/>
      <c r="J566" s="45"/>
    </row>
    <row r="567" spans="1:10" x14ac:dyDescent="0.25">
      <c r="A567" s="46">
        <v>7170100200</v>
      </c>
      <c r="B567" s="45" t="s">
        <v>941</v>
      </c>
      <c r="C567" s="46" t="s">
        <v>96</v>
      </c>
      <c r="D567" s="54">
        <v>6.75</v>
      </c>
      <c r="E567" s="45"/>
      <c r="F567" s="45"/>
      <c r="G567" s="45"/>
      <c r="H567" s="45"/>
      <c r="I567" s="45"/>
      <c r="J567" s="45"/>
    </row>
    <row r="568" spans="1:10" x14ac:dyDescent="0.25">
      <c r="A568" s="46">
        <v>7170100210</v>
      </c>
      <c r="B568" s="45" t="s">
        <v>942</v>
      </c>
      <c r="C568" s="46" t="s">
        <v>96</v>
      </c>
      <c r="D568" s="54">
        <v>7.85</v>
      </c>
      <c r="E568" s="45"/>
      <c r="F568" s="45"/>
      <c r="G568" s="45"/>
      <c r="H568" s="45"/>
      <c r="I568" s="45"/>
      <c r="J568" s="45"/>
    </row>
    <row r="569" spans="1:10" x14ac:dyDescent="0.25">
      <c r="A569" s="46">
        <v>7170100220</v>
      </c>
      <c r="B569" s="45" t="s">
        <v>943</v>
      </c>
      <c r="C569" s="46" t="s">
        <v>96</v>
      </c>
      <c r="D569" s="54">
        <v>8.6300000000000008</v>
      </c>
      <c r="E569" s="45"/>
      <c r="F569" s="45"/>
      <c r="G569" s="45"/>
      <c r="H569" s="45"/>
      <c r="I569" s="45"/>
      <c r="J569" s="45"/>
    </row>
    <row r="570" spans="1:10" x14ac:dyDescent="0.25">
      <c r="A570" s="46">
        <v>7170100230</v>
      </c>
      <c r="B570" s="45" t="s">
        <v>944</v>
      </c>
      <c r="C570" s="46" t="s">
        <v>96</v>
      </c>
      <c r="D570" s="54">
        <v>9.56</v>
      </c>
      <c r="E570" s="45"/>
      <c r="F570" s="45"/>
      <c r="G570" s="45"/>
      <c r="H570" s="45"/>
      <c r="I570" s="45"/>
      <c r="J570" s="45"/>
    </row>
    <row r="571" spans="1:10" x14ac:dyDescent="0.25">
      <c r="A571" s="46">
        <v>7170100240</v>
      </c>
      <c r="B571" s="45" t="s">
        <v>945</v>
      </c>
      <c r="C571" s="46" t="s">
        <v>96</v>
      </c>
      <c r="D571" s="54">
        <v>10.61</v>
      </c>
      <c r="E571" s="45"/>
      <c r="F571" s="45"/>
      <c r="G571" s="45"/>
      <c r="H571" s="45"/>
      <c r="I571" s="45"/>
      <c r="J571" s="45"/>
    </row>
    <row r="572" spans="1:10" x14ac:dyDescent="0.25">
      <c r="A572" s="46">
        <v>7170100250</v>
      </c>
      <c r="B572" s="45" t="s">
        <v>946</v>
      </c>
      <c r="C572" s="46" t="s">
        <v>96</v>
      </c>
      <c r="D572" s="54">
        <v>5.05</v>
      </c>
      <c r="E572" s="45"/>
      <c r="F572" s="45"/>
      <c r="G572" s="45"/>
      <c r="H572" s="45"/>
      <c r="I572" s="45"/>
      <c r="J572" s="45"/>
    </row>
    <row r="573" spans="1:10" x14ac:dyDescent="0.25">
      <c r="A573" s="46">
        <v>7170100260</v>
      </c>
      <c r="B573" s="45" t="s">
        <v>947</v>
      </c>
      <c r="C573" s="46" t="s">
        <v>96</v>
      </c>
      <c r="D573" s="54">
        <v>6.33</v>
      </c>
      <c r="E573" s="45"/>
      <c r="F573" s="45"/>
      <c r="G573" s="45"/>
      <c r="H573" s="45"/>
      <c r="I573" s="45"/>
      <c r="J573" s="45"/>
    </row>
    <row r="574" spans="1:10" x14ac:dyDescent="0.25">
      <c r="A574" s="46">
        <v>7170100270</v>
      </c>
      <c r="B574" s="45" t="s">
        <v>948</v>
      </c>
      <c r="C574" s="46" t="s">
        <v>96</v>
      </c>
      <c r="D574" s="54">
        <v>7.12</v>
      </c>
      <c r="E574" s="45"/>
      <c r="F574" s="45"/>
      <c r="G574" s="45"/>
      <c r="H574" s="45"/>
      <c r="I574" s="45"/>
      <c r="J574" s="45"/>
    </row>
    <row r="575" spans="1:10" x14ac:dyDescent="0.25">
      <c r="A575" s="46">
        <v>7170100280</v>
      </c>
      <c r="B575" s="45" t="s">
        <v>949</v>
      </c>
      <c r="C575" s="46" t="s">
        <v>96</v>
      </c>
      <c r="D575" s="54">
        <v>8.67</v>
      </c>
      <c r="E575" s="45"/>
      <c r="F575" s="45"/>
      <c r="G575" s="45"/>
      <c r="H575" s="45"/>
      <c r="I575" s="45"/>
      <c r="J575" s="45"/>
    </row>
    <row r="576" spans="1:10" x14ac:dyDescent="0.25">
      <c r="A576" s="46">
        <v>7170100290</v>
      </c>
      <c r="B576" s="45" t="s">
        <v>950</v>
      </c>
      <c r="C576" s="46" t="s">
        <v>96</v>
      </c>
      <c r="D576" s="54">
        <v>10.3</v>
      </c>
      <c r="E576" s="45"/>
      <c r="F576" s="45"/>
      <c r="G576" s="45"/>
      <c r="H576" s="45"/>
      <c r="I576" s="45"/>
      <c r="J576" s="45"/>
    </row>
    <row r="577" spans="1:10" x14ac:dyDescent="0.25">
      <c r="A577" s="46">
        <v>7170100300</v>
      </c>
      <c r="B577" s="45" t="s">
        <v>951</v>
      </c>
      <c r="C577" s="46" t="s">
        <v>96</v>
      </c>
      <c r="D577" s="54">
        <v>12.87</v>
      </c>
      <c r="E577" s="45"/>
      <c r="F577" s="45"/>
      <c r="G577" s="45"/>
      <c r="H577" s="45"/>
      <c r="I577" s="45"/>
      <c r="J577" s="45"/>
    </row>
    <row r="578" spans="1:10" x14ac:dyDescent="0.25">
      <c r="A578" s="46">
        <v>7170100310</v>
      </c>
      <c r="B578" s="45" t="s">
        <v>952</v>
      </c>
      <c r="C578" s="46" t="s">
        <v>96</v>
      </c>
      <c r="D578" s="54">
        <v>15.44</v>
      </c>
      <c r="E578" s="45"/>
      <c r="F578" s="45"/>
      <c r="G578" s="45"/>
      <c r="H578" s="45"/>
      <c r="I578" s="45"/>
      <c r="J578" s="45"/>
    </row>
    <row r="579" spans="1:10" x14ac:dyDescent="0.25">
      <c r="A579" s="46">
        <v>7170100320</v>
      </c>
      <c r="B579" s="45" t="s">
        <v>953</v>
      </c>
      <c r="C579" s="46" t="s">
        <v>96</v>
      </c>
      <c r="D579" s="54">
        <v>18.02</v>
      </c>
      <c r="E579" s="45"/>
      <c r="F579" s="45"/>
      <c r="G579" s="45"/>
      <c r="H579" s="45"/>
      <c r="I579" s="45"/>
      <c r="J579" s="45"/>
    </row>
    <row r="580" spans="1:10" x14ac:dyDescent="0.25">
      <c r="A580" s="46">
        <v>7170100330</v>
      </c>
      <c r="B580" s="45" t="s">
        <v>954</v>
      </c>
      <c r="C580" s="46" t="s">
        <v>96</v>
      </c>
      <c r="D580" s="54">
        <v>2.76</v>
      </c>
      <c r="E580" s="45"/>
      <c r="F580" s="45"/>
      <c r="G580" s="45"/>
      <c r="H580" s="45"/>
      <c r="I580" s="45"/>
      <c r="J580" s="45"/>
    </row>
    <row r="581" spans="1:10" x14ac:dyDescent="0.25">
      <c r="A581" s="46">
        <v>7170100340</v>
      </c>
      <c r="B581" s="45" t="s">
        <v>955</v>
      </c>
      <c r="C581" s="46" t="s">
        <v>96</v>
      </c>
      <c r="D581" s="54">
        <v>2.98</v>
      </c>
      <c r="E581" s="45"/>
      <c r="F581" s="45"/>
      <c r="G581" s="45"/>
      <c r="H581" s="45"/>
      <c r="I581" s="45"/>
      <c r="J581" s="45"/>
    </row>
    <row r="582" spans="1:10" x14ac:dyDescent="0.25">
      <c r="A582" s="46">
        <v>7170100350</v>
      </c>
      <c r="B582" s="45" t="s">
        <v>956</v>
      </c>
      <c r="C582" s="46" t="s">
        <v>96</v>
      </c>
      <c r="D582" s="54">
        <v>3.76</v>
      </c>
      <c r="E582" s="45"/>
      <c r="F582" s="45"/>
      <c r="G582" s="45"/>
      <c r="H582" s="45"/>
      <c r="I582" s="45"/>
      <c r="J582" s="45"/>
    </row>
    <row r="583" spans="1:10" x14ac:dyDescent="0.25">
      <c r="A583" s="46">
        <v>7170100360</v>
      </c>
      <c r="B583" s="45" t="s">
        <v>957</v>
      </c>
      <c r="C583" s="46" t="s">
        <v>96</v>
      </c>
      <c r="D583" s="54">
        <v>4.42</v>
      </c>
      <c r="E583" s="45"/>
      <c r="F583" s="45"/>
      <c r="G583" s="45"/>
      <c r="H583" s="45"/>
      <c r="I583" s="45"/>
      <c r="J583" s="45"/>
    </row>
    <row r="584" spans="1:10" x14ac:dyDescent="0.25">
      <c r="A584" s="46">
        <v>7170100370</v>
      </c>
      <c r="B584" s="45" t="s">
        <v>958</v>
      </c>
      <c r="C584" s="46" t="s">
        <v>96</v>
      </c>
      <c r="D584" s="54">
        <v>3.09</v>
      </c>
      <c r="E584" s="45"/>
      <c r="F584" s="45"/>
      <c r="G584" s="45"/>
      <c r="H584" s="45"/>
      <c r="I584" s="45"/>
      <c r="J584" s="45"/>
    </row>
    <row r="585" spans="1:10" x14ac:dyDescent="0.25">
      <c r="A585" s="46">
        <v>7170100380</v>
      </c>
      <c r="B585" s="45" t="s">
        <v>959</v>
      </c>
      <c r="C585" s="46" t="s">
        <v>96</v>
      </c>
      <c r="D585" s="54">
        <v>3.26</v>
      </c>
      <c r="E585" s="45"/>
      <c r="F585" s="45"/>
      <c r="G585" s="45"/>
      <c r="H585" s="45"/>
      <c r="I585" s="45"/>
      <c r="J585" s="45"/>
    </row>
    <row r="586" spans="1:10" x14ac:dyDescent="0.25">
      <c r="A586" s="46">
        <v>7170100390</v>
      </c>
      <c r="B586" s="45" t="s">
        <v>960</v>
      </c>
      <c r="C586" s="46" t="s">
        <v>96</v>
      </c>
      <c r="D586" s="54">
        <v>3.42</v>
      </c>
      <c r="E586" s="45"/>
      <c r="F586" s="45"/>
      <c r="G586" s="45"/>
      <c r="H586" s="45"/>
      <c r="I586" s="45"/>
      <c r="J586" s="45"/>
    </row>
    <row r="587" spans="1:10" x14ac:dyDescent="0.25">
      <c r="A587" s="46">
        <v>7170100400</v>
      </c>
      <c r="B587" s="45" t="s">
        <v>961</v>
      </c>
      <c r="C587" s="46" t="s">
        <v>96</v>
      </c>
      <c r="D587" s="54">
        <v>3.76</v>
      </c>
      <c r="E587" s="45"/>
      <c r="F587" s="45"/>
      <c r="G587" s="45"/>
      <c r="H587" s="45"/>
      <c r="I587" s="45"/>
      <c r="J587" s="45"/>
    </row>
    <row r="588" spans="1:10" x14ac:dyDescent="0.25">
      <c r="A588" s="46">
        <v>7170100410</v>
      </c>
      <c r="B588" s="45" t="s">
        <v>962</v>
      </c>
      <c r="C588" s="46" t="s">
        <v>96</v>
      </c>
      <c r="D588" s="54">
        <v>4.42</v>
      </c>
      <c r="E588" s="45"/>
      <c r="F588" s="45"/>
      <c r="G588" s="45"/>
      <c r="H588" s="45"/>
      <c r="I588" s="45"/>
      <c r="J588" s="45"/>
    </row>
    <row r="589" spans="1:10" x14ac:dyDescent="0.25">
      <c r="A589" s="46">
        <v>7170100420</v>
      </c>
      <c r="B589" s="45" t="s">
        <v>963</v>
      </c>
      <c r="C589" s="46" t="s">
        <v>96</v>
      </c>
      <c r="D589" s="54">
        <v>4.6500000000000004</v>
      </c>
      <c r="E589" s="45"/>
      <c r="F589" s="45"/>
      <c r="G589" s="45"/>
      <c r="H589" s="45"/>
      <c r="I589" s="45"/>
      <c r="J589" s="45"/>
    </row>
    <row r="590" spans="1:10" x14ac:dyDescent="0.25">
      <c r="A590" s="46">
        <v>7170100430</v>
      </c>
      <c r="B590" s="45" t="s">
        <v>964</v>
      </c>
      <c r="C590" s="46" t="s">
        <v>96</v>
      </c>
      <c r="D590" s="54">
        <v>5.09</v>
      </c>
      <c r="E590" s="45"/>
      <c r="F590" s="45"/>
      <c r="G590" s="45"/>
      <c r="H590" s="45"/>
      <c r="I590" s="45"/>
      <c r="J590" s="45"/>
    </row>
    <row r="591" spans="1:10" x14ac:dyDescent="0.25">
      <c r="A591" s="46">
        <v>7170100440</v>
      </c>
      <c r="B591" s="45" t="s">
        <v>965</v>
      </c>
      <c r="C591" s="46" t="s">
        <v>96</v>
      </c>
      <c r="D591" s="54">
        <v>5.42</v>
      </c>
      <c r="E591" s="45"/>
      <c r="F591" s="45"/>
      <c r="G591" s="45"/>
      <c r="H591" s="45"/>
      <c r="I591" s="45"/>
      <c r="J591" s="45"/>
    </row>
    <row r="592" spans="1:10" x14ac:dyDescent="0.25">
      <c r="A592" s="46">
        <v>7170100450</v>
      </c>
      <c r="B592" s="45" t="s">
        <v>966</v>
      </c>
      <c r="C592" s="46" t="s">
        <v>96</v>
      </c>
      <c r="D592" s="54">
        <v>5.75</v>
      </c>
      <c r="E592" s="45"/>
      <c r="F592" s="45"/>
      <c r="G592" s="45"/>
      <c r="H592" s="45"/>
      <c r="I592" s="45"/>
      <c r="J592" s="45"/>
    </row>
    <row r="593" spans="1:10" x14ac:dyDescent="0.25">
      <c r="A593" s="46">
        <v>7170100460</v>
      </c>
      <c r="B593" s="45" t="s">
        <v>967</v>
      </c>
      <c r="C593" s="46" t="s">
        <v>96</v>
      </c>
      <c r="D593" s="54">
        <v>1.0900000000000001</v>
      </c>
      <c r="E593" s="45"/>
      <c r="F593" s="45"/>
      <c r="G593" s="45"/>
      <c r="H593" s="45"/>
      <c r="I593" s="45"/>
      <c r="J593" s="45"/>
    </row>
    <row r="594" spans="1:10" x14ac:dyDescent="0.25">
      <c r="A594" s="46">
        <v>7170100470</v>
      </c>
      <c r="B594" s="45" t="s">
        <v>968</v>
      </c>
      <c r="C594" s="46" t="s">
        <v>96</v>
      </c>
      <c r="D594" s="54">
        <v>1.1499999999999999</v>
      </c>
      <c r="E594" s="45"/>
      <c r="F594" s="45"/>
      <c r="G594" s="45"/>
      <c r="H594" s="45"/>
      <c r="I594" s="45"/>
      <c r="J594" s="45"/>
    </row>
    <row r="595" spans="1:10" x14ac:dyDescent="0.25">
      <c r="A595" s="46">
        <v>7170100480</v>
      </c>
      <c r="B595" s="45" t="s">
        <v>969</v>
      </c>
      <c r="C595" s="46" t="s">
        <v>96</v>
      </c>
      <c r="D595" s="54">
        <v>1.21</v>
      </c>
      <c r="E595" s="45"/>
      <c r="F595" s="45"/>
      <c r="G595" s="45"/>
      <c r="H595" s="45"/>
      <c r="I595" s="45"/>
      <c r="J595" s="45"/>
    </row>
    <row r="596" spans="1:10" x14ac:dyDescent="0.25">
      <c r="A596" s="46">
        <v>7170100490</v>
      </c>
      <c r="B596" s="45" t="s">
        <v>970</v>
      </c>
      <c r="C596" s="46" t="s">
        <v>96</v>
      </c>
      <c r="D596" s="54">
        <v>2.98</v>
      </c>
      <c r="E596" s="45"/>
      <c r="F596" s="45"/>
      <c r="G596" s="45"/>
      <c r="H596" s="45"/>
      <c r="I596" s="45"/>
      <c r="J596" s="45"/>
    </row>
    <row r="597" spans="1:10" x14ac:dyDescent="0.25">
      <c r="A597" s="46">
        <v>7170100500</v>
      </c>
      <c r="B597" s="45" t="s">
        <v>971</v>
      </c>
      <c r="C597" s="46" t="s">
        <v>96</v>
      </c>
      <c r="D597" s="54">
        <v>3.65</v>
      </c>
      <c r="E597" s="45"/>
      <c r="F597" s="45"/>
      <c r="G597" s="45"/>
      <c r="H597" s="45"/>
      <c r="I597" s="45"/>
      <c r="J597" s="45"/>
    </row>
    <row r="598" spans="1:10" x14ac:dyDescent="0.25">
      <c r="A598" s="46">
        <v>7170100510</v>
      </c>
      <c r="B598" s="45" t="s">
        <v>972</v>
      </c>
      <c r="C598" s="46" t="s">
        <v>96</v>
      </c>
      <c r="D598" s="54">
        <v>3.98</v>
      </c>
      <c r="E598" s="45"/>
      <c r="F598" s="45"/>
      <c r="G598" s="45"/>
      <c r="H598" s="45"/>
      <c r="I598" s="45"/>
      <c r="J598" s="45"/>
    </row>
    <row r="599" spans="1:10" x14ac:dyDescent="0.25">
      <c r="A599" s="46">
        <v>7170100520</v>
      </c>
      <c r="B599" s="45" t="s">
        <v>973</v>
      </c>
      <c r="C599" s="46" t="s">
        <v>96</v>
      </c>
      <c r="D599" s="54">
        <v>4.42</v>
      </c>
      <c r="E599" s="45"/>
      <c r="F599" s="45"/>
      <c r="G599" s="45"/>
      <c r="H599" s="45"/>
      <c r="I599" s="45"/>
      <c r="J599" s="45"/>
    </row>
    <row r="600" spans="1:10" x14ac:dyDescent="0.25">
      <c r="A600" s="46">
        <v>7170100530</v>
      </c>
      <c r="B600" s="45" t="s">
        <v>974</v>
      </c>
      <c r="C600" s="46" t="s">
        <v>96</v>
      </c>
      <c r="D600" s="54">
        <v>3.76</v>
      </c>
      <c r="E600" s="45"/>
      <c r="F600" s="45"/>
      <c r="G600" s="45"/>
      <c r="H600" s="45"/>
      <c r="I600" s="45"/>
      <c r="J600" s="45"/>
    </row>
    <row r="601" spans="1:10" x14ac:dyDescent="0.25">
      <c r="A601" s="46">
        <v>7170100540</v>
      </c>
      <c r="B601" s="45" t="s">
        <v>975</v>
      </c>
      <c r="C601" s="46" t="s">
        <v>96</v>
      </c>
      <c r="D601" s="54">
        <v>4.42</v>
      </c>
      <c r="E601" s="45"/>
      <c r="F601" s="45"/>
      <c r="G601" s="45"/>
      <c r="H601" s="45"/>
      <c r="I601" s="45"/>
      <c r="J601" s="45"/>
    </row>
    <row r="602" spans="1:10" x14ac:dyDescent="0.25">
      <c r="A602" s="46">
        <v>7170100550</v>
      </c>
      <c r="B602" s="45" t="s">
        <v>976</v>
      </c>
      <c r="C602" s="46" t="s">
        <v>96</v>
      </c>
      <c r="D602" s="54">
        <v>7.41</v>
      </c>
      <c r="E602" s="45"/>
      <c r="F602" s="45"/>
      <c r="G602" s="45"/>
      <c r="H602" s="45"/>
      <c r="I602" s="45"/>
      <c r="J602" s="45"/>
    </row>
    <row r="603" spans="1:10" x14ac:dyDescent="0.25">
      <c r="A603" s="46">
        <v>7170100560</v>
      </c>
      <c r="B603" s="45" t="s">
        <v>977</v>
      </c>
      <c r="C603" s="46" t="s">
        <v>96</v>
      </c>
      <c r="D603" s="54">
        <v>8.19</v>
      </c>
      <c r="E603" s="45"/>
      <c r="F603" s="45"/>
      <c r="G603" s="45"/>
      <c r="H603" s="45"/>
      <c r="I603" s="45"/>
      <c r="J603" s="45"/>
    </row>
    <row r="604" spans="1:10" x14ac:dyDescent="0.25">
      <c r="A604" s="46">
        <v>7170100570</v>
      </c>
      <c r="B604" s="45" t="s">
        <v>978</v>
      </c>
      <c r="C604" s="46" t="s">
        <v>96</v>
      </c>
      <c r="D604" s="54">
        <v>8.52</v>
      </c>
      <c r="E604" s="45"/>
      <c r="F604" s="45"/>
      <c r="G604" s="45"/>
      <c r="H604" s="45"/>
      <c r="I604" s="45"/>
      <c r="J604" s="45"/>
    </row>
    <row r="605" spans="1:10" x14ac:dyDescent="0.25">
      <c r="A605" s="46">
        <v>7170100580</v>
      </c>
      <c r="B605" s="45" t="s">
        <v>979</v>
      </c>
      <c r="C605" s="46" t="s">
        <v>96</v>
      </c>
      <c r="D605" s="54">
        <v>9.84</v>
      </c>
      <c r="E605" s="45"/>
      <c r="F605" s="45"/>
      <c r="G605" s="45"/>
      <c r="H605" s="45"/>
      <c r="I605" s="45"/>
      <c r="J605" s="45"/>
    </row>
    <row r="606" spans="1:10" x14ac:dyDescent="0.25">
      <c r="A606" s="46">
        <v>7170100590</v>
      </c>
      <c r="B606" s="45" t="s">
        <v>980</v>
      </c>
      <c r="C606" s="46" t="s">
        <v>96</v>
      </c>
      <c r="D606" s="54">
        <v>13.83</v>
      </c>
      <c r="E606" s="45"/>
      <c r="F606" s="45"/>
      <c r="G606" s="45"/>
      <c r="H606" s="45"/>
      <c r="I606" s="45"/>
      <c r="J606" s="45"/>
    </row>
    <row r="607" spans="1:10" x14ac:dyDescent="0.25">
      <c r="A607" s="46">
        <v>7170100600</v>
      </c>
      <c r="B607" s="45" t="s">
        <v>981</v>
      </c>
      <c r="C607" s="46" t="s">
        <v>96</v>
      </c>
      <c r="D607" s="54">
        <v>32.369999999999997</v>
      </c>
      <c r="E607" s="45"/>
      <c r="F607" s="45"/>
      <c r="G607" s="45"/>
      <c r="H607" s="45"/>
      <c r="I607" s="45"/>
      <c r="J607" s="45"/>
    </row>
    <row r="608" spans="1:10" x14ac:dyDescent="0.25">
      <c r="A608" s="46">
        <v>7170100610</v>
      </c>
      <c r="B608" s="45" t="s">
        <v>982</v>
      </c>
      <c r="C608" s="46" t="s">
        <v>96</v>
      </c>
      <c r="D608" s="54">
        <v>41.42</v>
      </c>
      <c r="E608" s="45"/>
      <c r="F608" s="45"/>
      <c r="G608" s="45"/>
      <c r="H608" s="45"/>
      <c r="I608" s="45"/>
      <c r="J608" s="45"/>
    </row>
    <row r="609" spans="1:10" x14ac:dyDescent="0.25">
      <c r="A609" s="46">
        <v>7170100620</v>
      </c>
      <c r="B609" s="45" t="s">
        <v>983</v>
      </c>
      <c r="C609" s="46" t="s">
        <v>96</v>
      </c>
      <c r="D609" s="54">
        <v>53.18</v>
      </c>
      <c r="E609" s="45"/>
      <c r="F609" s="45"/>
      <c r="G609" s="45"/>
      <c r="H609" s="45"/>
      <c r="I609" s="45"/>
      <c r="J609" s="45"/>
    </row>
    <row r="610" spans="1:10" x14ac:dyDescent="0.25">
      <c r="A610" s="46">
        <v>7170100630</v>
      </c>
      <c r="B610" s="45" t="s">
        <v>984</v>
      </c>
      <c r="C610" s="46" t="s">
        <v>96</v>
      </c>
      <c r="D610" s="54">
        <v>66.760000000000005</v>
      </c>
      <c r="E610" s="45"/>
      <c r="F610" s="45"/>
      <c r="G610" s="45"/>
      <c r="H610" s="45"/>
      <c r="I610" s="45"/>
      <c r="J610" s="45"/>
    </row>
    <row r="611" spans="1:10" x14ac:dyDescent="0.25">
      <c r="A611" s="46">
        <v>7170100640</v>
      </c>
      <c r="B611" s="45" t="s">
        <v>985</v>
      </c>
      <c r="C611" s="46" t="s">
        <v>96</v>
      </c>
      <c r="D611" s="54">
        <v>78.540000000000006</v>
      </c>
      <c r="E611" s="45"/>
      <c r="F611" s="45"/>
      <c r="G611" s="45"/>
      <c r="H611" s="45"/>
      <c r="I611" s="45"/>
      <c r="J611" s="45"/>
    </row>
    <row r="612" spans="1:10" x14ac:dyDescent="0.25">
      <c r="A612" s="46">
        <v>7170100650</v>
      </c>
      <c r="B612" s="45" t="s">
        <v>986</v>
      </c>
      <c r="C612" s="46" t="s">
        <v>96</v>
      </c>
      <c r="D612" s="54">
        <v>113.15</v>
      </c>
      <c r="E612" s="45"/>
      <c r="F612" s="45"/>
      <c r="G612" s="45"/>
      <c r="H612" s="45"/>
      <c r="I612" s="45"/>
      <c r="J612" s="45"/>
    </row>
    <row r="613" spans="1:10" x14ac:dyDescent="0.25">
      <c r="A613" s="46">
        <v>7170100660</v>
      </c>
      <c r="B613" s="45" t="s">
        <v>987</v>
      </c>
      <c r="C613" s="46" t="s">
        <v>96</v>
      </c>
      <c r="D613" s="54">
        <v>157.88</v>
      </c>
      <c r="E613" s="45"/>
      <c r="F613" s="45"/>
      <c r="G613" s="45"/>
      <c r="H613" s="45"/>
      <c r="I613" s="45"/>
      <c r="J613" s="45"/>
    </row>
    <row r="614" spans="1:10" x14ac:dyDescent="0.25">
      <c r="A614" s="46">
        <v>7170100670</v>
      </c>
      <c r="B614" s="45" t="s">
        <v>988</v>
      </c>
      <c r="C614" s="46" t="s">
        <v>96</v>
      </c>
      <c r="D614" s="54">
        <v>208.2</v>
      </c>
      <c r="E614" s="45"/>
      <c r="F614" s="45"/>
      <c r="G614" s="45"/>
      <c r="H614" s="45"/>
      <c r="I614" s="45"/>
      <c r="J614" s="45"/>
    </row>
    <row r="615" spans="1:10" x14ac:dyDescent="0.25">
      <c r="A615" s="46">
        <v>7170100680</v>
      </c>
      <c r="B615" s="45" t="s">
        <v>989</v>
      </c>
      <c r="C615" s="46" t="s">
        <v>96</v>
      </c>
      <c r="D615" s="54">
        <v>220.76</v>
      </c>
      <c r="E615" s="45"/>
      <c r="F615" s="45"/>
      <c r="G615" s="45"/>
      <c r="H615" s="45"/>
      <c r="I615" s="45"/>
      <c r="J615" s="45"/>
    </row>
    <row r="616" spans="1:10" x14ac:dyDescent="0.25">
      <c r="A616" s="46">
        <v>7170100690</v>
      </c>
      <c r="B616" s="45" t="s">
        <v>990</v>
      </c>
      <c r="C616" s="46" t="s">
        <v>96</v>
      </c>
      <c r="D616" s="54">
        <v>245.07</v>
      </c>
      <c r="E616" s="45"/>
      <c r="F616" s="45"/>
      <c r="G616" s="45"/>
      <c r="H616" s="45"/>
      <c r="I616" s="45"/>
      <c r="J616" s="45"/>
    </row>
    <row r="617" spans="1:10" x14ac:dyDescent="0.25">
      <c r="A617" s="46">
        <v>7170100700</v>
      </c>
      <c r="B617" s="45" t="s">
        <v>991</v>
      </c>
      <c r="C617" s="46" t="s">
        <v>96</v>
      </c>
      <c r="D617" s="54">
        <v>255.82</v>
      </c>
      <c r="E617" s="45"/>
      <c r="F617" s="45"/>
      <c r="G617" s="45"/>
      <c r="H617" s="45"/>
      <c r="I617" s="45"/>
      <c r="J617" s="45"/>
    </row>
    <row r="618" spans="1:10" x14ac:dyDescent="0.25">
      <c r="A618" s="46">
        <v>7170100710</v>
      </c>
      <c r="B618" s="45" t="s">
        <v>992</v>
      </c>
      <c r="C618" s="46" t="s">
        <v>96</v>
      </c>
      <c r="D618" s="54">
        <v>13.58</v>
      </c>
      <c r="E618" s="45"/>
      <c r="F618" s="45"/>
      <c r="G618" s="45"/>
      <c r="H618" s="45"/>
      <c r="I618" s="45"/>
      <c r="J618" s="45"/>
    </row>
    <row r="619" spans="1:10" x14ac:dyDescent="0.25">
      <c r="A619" s="46">
        <v>7170100720</v>
      </c>
      <c r="B619" s="45" t="s">
        <v>993</v>
      </c>
      <c r="C619" s="46" t="s">
        <v>96</v>
      </c>
      <c r="D619" s="54">
        <v>15.8</v>
      </c>
      <c r="E619" s="45"/>
      <c r="F619" s="45"/>
      <c r="G619" s="45"/>
      <c r="H619" s="45"/>
      <c r="I619" s="45"/>
      <c r="J619" s="45"/>
    </row>
    <row r="620" spans="1:10" x14ac:dyDescent="0.25">
      <c r="A620" s="46">
        <v>7170100730</v>
      </c>
      <c r="B620" s="45" t="s">
        <v>994</v>
      </c>
      <c r="C620" s="46" t="s">
        <v>96</v>
      </c>
      <c r="D620" s="54">
        <v>16.87</v>
      </c>
      <c r="E620" s="45"/>
      <c r="F620" s="45"/>
      <c r="G620" s="45"/>
      <c r="H620" s="45"/>
      <c r="I620" s="45"/>
      <c r="J620" s="45"/>
    </row>
    <row r="621" spans="1:10" x14ac:dyDescent="0.25">
      <c r="A621" s="46">
        <v>7170100740</v>
      </c>
      <c r="B621" s="45" t="s">
        <v>995</v>
      </c>
      <c r="C621" s="46" t="s">
        <v>96</v>
      </c>
      <c r="D621" s="54">
        <v>19.55</v>
      </c>
      <c r="E621" s="45"/>
      <c r="F621" s="45"/>
      <c r="G621" s="45"/>
      <c r="H621" s="45"/>
      <c r="I621" s="45"/>
      <c r="J621" s="45"/>
    </row>
    <row r="622" spans="1:10" x14ac:dyDescent="0.25">
      <c r="A622" s="46">
        <v>7170100750</v>
      </c>
      <c r="B622" s="45" t="s">
        <v>996</v>
      </c>
      <c r="C622" s="46" t="s">
        <v>96</v>
      </c>
      <c r="D622" s="54">
        <v>21.57</v>
      </c>
      <c r="E622" s="45"/>
      <c r="F622" s="45"/>
      <c r="G622" s="45"/>
      <c r="H622" s="45"/>
      <c r="I622" s="45"/>
      <c r="J622" s="45"/>
    </row>
    <row r="623" spans="1:10" x14ac:dyDescent="0.25">
      <c r="A623" s="46">
        <v>7170100760</v>
      </c>
      <c r="B623" s="45" t="s">
        <v>997</v>
      </c>
      <c r="C623" s="46" t="s">
        <v>96</v>
      </c>
      <c r="D623" s="54">
        <v>24.3</v>
      </c>
      <c r="E623" s="45"/>
      <c r="F623" s="45"/>
      <c r="G623" s="45"/>
      <c r="H623" s="45"/>
      <c r="I623" s="45"/>
      <c r="J623" s="45"/>
    </row>
    <row r="624" spans="1:10" x14ac:dyDescent="0.25">
      <c r="A624" s="46">
        <v>7170100770</v>
      </c>
      <c r="B624" s="45" t="s">
        <v>998</v>
      </c>
      <c r="C624" s="46" t="s">
        <v>96</v>
      </c>
      <c r="D624" s="54">
        <v>27.99</v>
      </c>
      <c r="E624" s="45"/>
      <c r="F624" s="45"/>
      <c r="G624" s="45"/>
      <c r="H624" s="45"/>
      <c r="I624" s="45"/>
      <c r="J624" s="45"/>
    </row>
    <row r="625" spans="1:10" x14ac:dyDescent="0.25">
      <c r="A625" s="46">
        <v>7170100780</v>
      </c>
      <c r="B625" s="45" t="s">
        <v>999</v>
      </c>
      <c r="C625" s="46" t="s">
        <v>96</v>
      </c>
      <c r="D625" s="54">
        <v>34.700000000000003</v>
      </c>
      <c r="E625" s="45"/>
      <c r="F625" s="45"/>
      <c r="G625" s="45"/>
      <c r="H625" s="45"/>
      <c r="I625" s="45"/>
      <c r="J625" s="45"/>
    </row>
    <row r="626" spans="1:10" x14ac:dyDescent="0.25">
      <c r="A626" s="46" t="s">
        <v>1000</v>
      </c>
      <c r="B626" s="45"/>
      <c r="C626" s="46"/>
      <c r="D626" s="54"/>
      <c r="E626" s="45"/>
      <c r="F626" s="45"/>
      <c r="G626" s="45"/>
      <c r="H626" s="45"/>
      <c r="I626" s="45"/>
      <c r="J626" s="45"/>
    </row>
    <row r="627" spans="1:10" x14ac:dyDescent="0.25">
      <c r="A627" s="46">
        <v>7180100010</v>
      </c>
      <c r="B627" s="45" t="s">
        <v>1001</v>
      </c>
      <c r="C627" s="46" t="s">
        <v>247</v>
      </c>
      <c r="D627" s="54">
        <v>32.39</v>
      </c>
      <c r="E627" s="45"/>
      <c r="F627" s="45"/>
      <c r="G627" s="45"/>
      <c r="H627" s="45"/>
      <c r="I627" s="45"/>
      <c r="J627" s="45"/>
    </row>
    <row r="628" spans="1:10" x14ac:dyDescent="0.25">
      <c r="A628" s="46">
        <v>7180100020</v>
      </c>
      <c r="B628" s="45" t="s">
        <v>1002</v>
      </c>
      <c r="C628" s="46" t="s">
        <v>247</v>
      </c>
      <c r="D628" s="54">
        <v>51.89</v>
      </c>
      <c r="E628" s="45"/>
      <c r="F628" s="45"/>
      <c r="G628" s="45"/>
      <c r="H628" s="45"/>
      <c r="I628" s="45"/>
      <c r="J628" s="45"/>
    </row>
    <row r="629" spans="1:10" x14ac:dyDescent="0.25">
      <c r="A629" s="46">
        <v>7180100030</v>
      </c>
      <c r="B629" s="45" t="s">
        <v>1003</v>
      </c>
      <c r="C629" s="46" t="s">
        <v>247</v>
      </c>
      <c r="D629" s="54">
        <v>37.64</v>
      </c>
      <c r="E629" s="45"/>
      <c r="F629" s="45"/>
      <c r="G629" s="45"/>
      <c r="H629" s="45"/>
      <c r="I629" s="45"/>
      <c r="J629" s="45"/>
    </row>
    <row r="630" spans="1:10" x14ac:dyDescent="0.25">
      <c r="A630" s="46">
        <v>7180100040</v>
      </c>
      <c r="B630" s="45" t="s">
        <v>1004</v>
      </c>
      <c r="C630" s="46" t="s">
        <v>247</v>
      </c>
      <c r="D630" s="54">
        <v>53.7</v>
      </c>
      <c r="E630" s="45"/>
      <c r="F630" s="45"/>
      <c r="G630" s="45"/>
      <c r="H630" s="45"/>
      <c r="I630" s="45"/>
      <c r="J630" s="45"/>
    </row>
    <row r="631" spans="1:10" x14ac:dyDescent="0.25">
      <c r="A631" s="46">
        <v>7180100050</v>
      </c>
      <c r="B631" s="45" t="s">
        <v>1005</v>
      </c>
      <c r="C631" s="46" t="s">
        <v>247</v>
      </c>
      <c r="D631" s="54">
        <v>82.51</v>
      </c>
      <c r="E631" s="45"/>
      <c r="F631" s="45"/>
      <c r="G631" s="45"/>
      <c r="H631" s="45"/>
      <c r="I631" s="45"/>
      <c r="J631" s="45"/>
    </row>
    <row r="632" spans="1:10" x14ac:dyDescent="0.25">
      <c r="A632" s="46">
        <v>7180100060</v>
      </c>
      <c r="B632" s="45" t="s">
        <v>1006</v>
      </c>
      <c r="C632" s="46" t="s">
        <v>247</v>
      </c>
      <c r="D632" s="54">
        <v>16.579999999999998</v>
      </c>
      <c r="E632" s="45"/>
      <c r="F632" s="45"/>
      <c r="G632" s="45"/>
      <c r="H632" s="45"/>
      <c r="I632" s="45"/>
      <c r="J632" s="45"/>
    </row>
    <row r="633" spans="1:10" x14ac:dyDescent="0.25">
      <c r="A633" s="46">
        <v>7180100070</v>
      </c>
      <c r="B633" s="45" t="s">
        <v>1007</v>
      </c>
      <c r="C633" s="46" t="s">
        <v>90</v>
      </c>
      <c r="D633" s="54">
        <v>66.92</v>
      </c>
      <c r="E633" s="45"/>
      <c r="F633" s="45"/>
      <c r="G633" s="45"/>
      <c r="H633" s="45"/>
      <c r="I633" s="45"/>
      <c r="J633" s="45"/>
    </row>
    <row r="634" spans="1:10" x14ac:dyDescent="0.25">
      <c r="A634" s="46">
        <v>7180100080</v>
      </c>
      <c r="B634" s="45" t="s">
        <v>1008</v>
      </c>
      <c r="C634" s="46" t="s">
        <v>90</v>
      </c>
      <c r="D634" s="54">
        <v>78.41</v>
      </c>
      <c r="E634" s="45"/>
      <c r="F634" s="45"/>
      <c r="G634" s="45"/>
      <c r="H634" s="45"/>
      <c r="I634" s="45"/>
      <c r="J634" s="45"/>
    </row>
    <row r="635" spans="1:10" x14ac:dyDescent="0.25">
      <c r="A635" s="46">
        <v>7180100090</v>
      </c>
      <c r="B635" s="45" t="s">
        <v>1009</v>
      </c>
      <c r="C635" s="46" t="s">
        <v>90</v>
      </c>
      <c r="D635" s="54">
        <v>87.29</v>
      </c>
      <c r="E635" s="45"/>
      <c r="F635" s="45"/>
      <c r="G635" s="45"/>
      <c r="H635" s="45"/>
      <c r="I635" s="45"/>
      <c r="J635" s="45"/>
    </row>
    <row r="636" spans="1:10" x14ac:dyDescent="0.25">
      <c r="A636" s="46">
        <v>7180100100</v>
      </c>
      <c r="B636" s="45" t="s">
        <v>1010</v>
      </c>
      <c r="C636" s="46" t="s">
        <v>90</v>
      </c>
      <c r="D636" s="54">
        <v>106.56</v>
      </c>
      <c r="E636" s="45"/>
      <c r="F636" s="45"/>
      <c r="G636" s="45"/>
      <c r="H636" s="45"/>
      <c r="I636" s="45"/>
      <c r="J636" s="45"/>
    </row>
    <row r="637" spans="1:10" x14ac:dyDescent="0.25">
      <c r="A637" s="46">
        <v>7180100110</v>
      </c>
      <c r="B637" s="45" t="s">
        <v>1011</v>
      </c>
      <c r="C637" s="46" t="s">
        <v>90</v>
      </c>
      <c r="D637" s="54">
        <v>126.53</v>
      </c>
      <c r="E637" s="45"/>
      <c r="F637" s="45"/>
      <c r="G637" s="45"/>
      <c r="H637" s="45"/>
      <c r="I637" s="45"/>
      <c r="J637" s="45"/>
    </row>
    <row r="638" spans="1:10" x14ac:dyDescent="0.25">
      <c r="A638" s="46">
        <v>7180100120</v>
      </c>
      <c r="B638" s="45" t="s">
        <v>1012</v>
      </c>
      <c r="C638" s="46" t="s">
        <v>90</v>
      </c>
      <c r="D638" s="54">
        <v>162</v>
      </c>
      <c r="E638" s="45"/>
      <c r="F638" s="45"/>
      <c r="G638" s="45"/>
      <c r="H638" s="45"/>
      <c r="I638" s="45"/>
      <c r="J638" s="45"/>
    </row>
    <row r="639" spans="1:10" x14ac:dyDescent="0.25">
      <c r="A639" s="46">
        <v>7180100130</v>
      </c>
      <c r="B639" s="45" t="s">
        <v>1013</v>
      </c>
      <c r="C639" s="46" t="s">
        <v>90</v>
      </c>
      <c r="D639" s="54">
        <v>214.7</v>
      </c>
      <c r="E639" s="45"/>
      <c r="F639" s="45"/>
      <c r="G639" s="45"/>
      <c r="H639" s="45"/>
      <c r="I639" s="45"/>
      <c r="J639" s="45"/>
    </row>
    <row r="640" spans="1:10" x14ac:dyDescent="0.25">
      <c r="A640" s="46">
        <v>7180100140</v>
      </c>
      <c r="B640" s="45" t="s">
        <v>1014</v>
      </c>
      <c r="C640" s="46" t="s">
        <v>90</v>
      </c>
      <c r="D640" s="54">
        <v>267.42</v>
      </c>
      <c r="E640" s="45"/>
      <c r="F640" s="45"/>
      <c r="G640" s="45"/>
      <c r="H640" s="45"/>
      <c r="I640" s="45"/>
      <c r="J640" s="45"/>
    </row>
    <row r="641" spans="1:10" x14ac:dyDescent="0.25">
      <c r="A641" s="46" t="s">
        <v>1015</v>
      </c>
      <c r="B641" s="45"/>
      <c r="C641" s="46"/>
      <c r="D641" s="54"/>
      <c r="E641" s="45"/>
      <c r="F641" s="45"/>
      <c r="G641" s="45"/>
      <c r="H641" s="45"/>
      <c r="I641" s="45"/>
      <c r="J641" s="45"/>
    </row>
    <row r="642" spans="1:10" x14ac:dyDescent="0.25">
      <c r="A642" s="46">
        <v>7190100010</v>
      </c>
      <c r="B642" s="45" t="s">
        <v>1016</v>
      </c>
      <c r="C642" s="46" t="s">
        <v>90</v>
      </c>
      <c r="D642" s="54">
        <v>419.77</v>
      </c>
      <c r="E642" s="45"/>
      <c r="F642" s="45"/>
      <c r="G642" s="45"/>
      <c r="H642" s="45"/>
      <c r="I642" s="45"/>
      <c r="J642" s="45"/>
    </row>
    <row r="643" spans="1:10" x14ac:dyDescent="0.25">
      <c r="A643" s="46">
        <v>7190100020</v>
      </c>
      <c r="B643" s="45" t="s">
        <v>1017</v>
      </c>
      <c r="C643" s="46" t="s">
        <v>90</v>
      </c>
      <c r="D643" s="54">
        <v>1756.14</v>
      </c>
      <c r="E643" s="45"/>
      <c r="F643" s="45"/>
      <c r="G643" s="45"/>
      <c r="H643" s="45"/>
      <c r="I643" s="45"/>
      <c r="J643" s="45"/>
    </row>
    <row r="644" spans="1:10" x14ac:dyDescent="0.25">
      <c r="A644" s="46">
        <v>7190100030</v>
      </c>
      <c r="B644" s="45" t="s">
        <v>1018</v>
      </c>
      <c r="C644" s="46" t="s">
        <v>90</v>
      </c>
      <c r="D644" s="54">
        <v>7799</v>
      </c>
      <c r="E644" s="45"/>
      <c r="F644" s="45"/>
      <c r="G644" s="45"/>
      <c r="H644" s="45"/>
      <c r="I644" s="45"/>
      <c r="J644" s="45"/>
    </row>
    <row r="645" spans="1:10" x14ac:dyDescent="0.25">
      <c r="A645" s="46">
        <v>7190100040</v>
      </c>
      <c r="B645" s="45" t="s">
        <v>1019</v>
      </c>
      <c r="C645" s="46" t="s">
        <v>90</v>
      </c>
      <c r="D645" s="54">
        <v>9550.69</v>
      </c>
      <c r="E645" s="45"/>
      <c r="F645" s="45"/>
      <c r="G645" s="45"/>
      <c r="H645" s="45"/>
      <c r="I645" s="45"/>
      <c r="J645" s="45"/>
    </row>
    <row r="646" spans="1:10" x14ac:dyDescent="0.25">
      <c r="A646" s="46">
        <v>7190100050</v>
      </c>
      <c r="B646" s="45" t="s">
        <v>1020</v>
      </c>
      <c r="C646" s="46" t="s">
        <v>90</v>
      </c>
      <c r="D646" s="54">
        <v>18448.8</v>
      </c>
      <c r="E646" s="45"/>
      <c r="F646" s="45"/>
      <c r="G646" s="45"/>
      <c r="H646" s="45"/>
      <c r="I646" s="45"/>
      <c r="J646" s="45"/>
    </row>
    <row r="647" spans="1:10" x14ac:dyDescent="0.25">
      <c r="A647" s="46">
        <v>7190100060</v>
      </c>
      <c r="B647" s="45" t="s">
        <v>1021</v>
      </c>
      <c r="C647" s="46" t="s">
        <v>90</v>
      </c>
      <c r="D647" s="54">
        <v>28692.48</v>
      </c>
      <c r="E647" s="45"/>
      <c r="F647" s="45"/>
      <c r="G647" s="45"/>
      <c r="H647" s="45"/>
      <c r="I647" s="45"/>
      <c r="J647" s="45"/>
    </row>
    <row r="648" spans="1:10" x14ac:dyDescent="0.25">
      <c r="A648" s="46">
        <v>7190100070</v>
      </c>
      <c r="B648" s="45" t="s">
        <v>1022</v>
      </c>
      <c r="C648" s="46" t="s">
        <v>90</v>
      </c>
      <c r="D648" s="54">
        <v>36699.24</v>
      </c>
      <c r="E648" s="45"/>
      <c r="F648" s="45"/>
      <c r="G648" s="45"/>
      <c r="H648" s="45"/>
      <c r="I648" s="45"/>
      <c r="J648" s="45"/>
    </row>
    <row r="649" spans="1:10" x14ac:dyDescent="0.25">
      <c r="A649" s="46">
        <v>7190100080</v>
      </c>
      <c r="B649" s="45" t="s">
        <v>1023</v>
      </c>
      <c r="C649" s="46" t="s">
        <v>90</v>
      </c>
      <c r="D649" s="54">
        <v>487.69</v>
      </c>
      <c r="E649" s="45"/>
      <c r="F649" s="45"/>
      <c r="G649" s="45"/>
      <c r="H649" s="45"/>
      <c r="I649" s="45"/>
      <c r="J649" s="45"/>
    </row>
    <row r="650" spans="1:10" x14ac:dyDescent="0.25">
      <c r="A650" s="46">
        <v>7190100090</v>
      </c>
      <c r="B650" s="45" t="s">
        <v>1024</v>
      </c>
      <c r="C650" s="46" t="s">
        <v>90</v>
      </c>
      <c r="D650" s="54">
        <v>1430.96</v>
      </c>
      <c r="E650" s="45"/>
      <c r="F650" s="45"/>
      <c r="G650" s="45"/>
      <c r="H650" s="45"/>
      <c r="I650" s="45"/>
      <c r="J650" s="45"/>
    </row>
    <row r="651" spans="1:10" x14ac:dyDescent="0.25">
      <c r="A651" s="46">
        <v>7190100100</v>
      </c>
      <c r="B651" s="45" t="s">
        <v>1025</v>
      </c>
      <c r="C651" s="46" t="s">
        <v>90</v>
      </c>
      <c r="D651" s="54">
        <v>1452.14</v>
      </c>
      <c r="E651" s="45"/>
      <c r="F651" s="45"/>
      <c r="G651" s="45"/>
      <c r="H651" s="45"/>
      <c r="I651" s="45"/>
      <c r="J651" s="45"/>
    </row>
    <row r="652" spans="1:10" x14ac:dyDescent="0.25">
      <c r="A652" s="46">
        <v>7190100110</v>
      </c>
      <c r="B652" s="45" t="s">
        <v>1026</v>
      </c>
      <c r="C652" s="46" t="s">
        <v>90</v>
      </c>
      <c r="D652" s="54">
        <v>1957.78</v>
      </c>
      <c r="E652" s="45"/>
      <c r="F652" s="45"/>
      <c r="G652" s="45"/>
      <c r="H652" s="45"/>
      <c r="I652" s="45"/>
      <c r="J652" s="45"/>
    </row>
    <row r="653" spans="1:10" x14ac:dyDescent="0.25">
      <c r="A653" s="46">
        <v>7190100120</v>
      </c>
      <c r="B653" s="45" t="s">
        <v>1027</v>
      </c>
      <c r="C653" s="46" t="s">
        <v>90</v>
      </c>
      <c r="D653" s="54">
        <v>2009.87</v>
      </c>
      <c r="E653" s="45"/>
      <c r="F653" s="45"/>
      <c r="G653" s="45"/>
      <c r="H653" s="45"/>
      <c r="I653" s="45"/>
      <c r="J653" s="45"/>
    </row>
    <row r="654" spans="1:10" x14ac:dyDescent="0.25">
      <c r="A654" s="46">
        <v>7190100130</v>
      </c>
      <c r="B654" s="45" t="s">
        <v>1028</v>
      </c>
      <c r="C654" s="46" t="s">
        <v>90</v>
      </c>
      <c r="D654" s="54">
        <v>2394.62</v>
      </c>
      <c r="E654" s="45"/>
      <c r="F654" s="45"/>
      <c r="G654" s="45"/>
      <c r="H654" s="45"/>
      <c r="I654" s="45"/>
      <c r="J654" s="45"/>
    </row>
    <row r="655" spans="1:10" x14ac:dyDescent="0.25">
      <c r="A655" s="46">
        <v>7190100140</v>
      </c>
      <c r="B655" s="45" t="s">
        <v>1029</v>
      </c>
      <c r="C655" s="46" t="s">
        <v>90</v>
      </c>
      <c r="D655" s="54">
        <v>2399.84</v>
      </c>
      <c r="E655" s="45"/>
      <c r="F655" s="45"/>
      <c r="G655" s="45"/>
      <c r="H655" s="45"/>
      <c r="I655" s="45"/>
      <c r="J655" s="45"/>
    </row>
    <row r="656" spans="1:10" x14ac:dyDescent="0.25">
      <c r="A656" s="46">
        <v>7190100150</v>
      </c>
      <c r="B656" s="45" t="s">
        <v>1030</v>
      </c>
      <c r="C656" s="46" t="s">
        <v>90</v>
      </c>
      <c r="D656" s="54">
        <v>3182.4</v>
      </c>
      <c r="E656" s="45"/>
      <c r="F656" s="45"/>
      <c r="G656" s="45"/>
      <c r="H656" s="45"/>
      <c r="I656" s="45"/>
      <c r="J656" s="45"/>
    </row>
    <row r="657" spans="1:10" x14ac:dyDescent="0.25">
      <c r="A657" s="46" t="s">
        <v>1031</v>
      </c>
      <c r="B657" s="45"/>
      <c r="C657" s="46"/>
      <c r="D657" s="54"/>
      <c r="E657" s="45"/>
      <c r="F657" s="45"/>
      <c r="G657" s="45"/>
      <c r="H657" s="45"/>
      <c r="I657" s="45"/>
      <c r="J657" s="45"/>
    </row>
    <row r="658" spans="1:10" x14ac:dyDescent="0.25">
      <c r="A658" s="46">
        <v>7200100010</v>
      </c>
      <c r="B658" s="45" t="s">
        <v>1032</v>
      </c>
      <c r="C658" s="46" t="s">
        <v>90</v>
      </c>
      <c r="D658" s="54">
        <v>680.64</v>
      </c>
      <c r="E658" s="45"/>
      <c r="F658" s="45"/>
      <c r="G658" s="45"/>
      <c r="H658" s="45"/>
      <c r="I658" s="45"/>
      <c r="J658" s="45"/>
    </row>
    <row r="659" spans="1:10" x14ac:dyDescent="0.25">
      <c r="A659" s="46">
        <v>7200100020</v>
      </c>
      <c r="B659" s="45" t="s">
        <v>1033</v>
      </c>
      <c r="C659" s="46" t="s">
        <v>90</v>
      </c>
      <c r="D659" s="54">
        <v>944.42</v>
      </c>
      <c r="E659" s="45"/>
      <c r="F659" s="45"/>
      <c r="G659" s="45"/>
      <c r="H659" s="45"/>
      <c r="I659" s="45"/>
      <c r="J659" s="45"/>
    </row>
    <row r="660" spans="1:10" x14ac:dyDescent="0.25">
      <c r="A660" s="46">
        <v>7200100030</v>
      </c>
      <c r="B660" s="45" t="s">
        <v>1034</v>
      </c>
      <c r="C660" s="46" t="s">
        <v>90</v>
      </c>
      <c r="D660" s="54">
        <v>925.91</v>
      </c>
      <c r="E660" s="45"/>
      <c r="F660" s="45"/>
      <c r="G660" s="45"/>
      <c r="H660" s="45"/>
      <c r="I660" s="45"/>
      <c r="J660" s="45"/>
    </row>
    <row r="661" spans="1:10" x14ac:dyDescent="0.25">
      <c r="A661" s="46">
        <v>7200100040</v>
      </c>
      <c r="B661" s="45" t="s">
        <v>1035</v>
      </c>
      <c r="C661" s="46" t="s">
        <v>90</v>
      </c>
      <c r="D661" s="54">
        <v>1069.82</v>
      </c>
      <c r="E661" s="45"/>
      <c r="F661" s="45"/>
      <c r="G661" s="45"/>
      <c r="H661" s="45"/>
      <c r="I661" s="45"/>
      <c r="J661" s="45"/>
    </row>
    <row r="662" spans="1:10" x14ac:dyDescent="0.25">
      <c r="A662" s="46">
        <v>7200100050</v>
      </c>
      <c r="B662" s="45" t="s">
        <v>1036</v>
      </c>
      <c r="C662" s="46" t="s">
        <v>90</v>
      </c>
      <c r="D662" s="54">
        <v>479.54</v>
      </c>
      <c r="E662" s="45"/>
      <c r="F662" s="45"/>
      <c r="G662" s="45"/>
      <c r="H662" s="45"/>
      <c r="I662" s="45"/>
      <c r="J662" s="45"/>
    </row>
    <row r="663" spans="1:10" x14ac:dyDescent="0.25">
      <c r="A663" s="46">
        <v>7200100060</v>
      </c>
      <c r="B663" s="45" t="s">
        <v>1037</v>
      </c>
      <c r="C663" s="46" t="s">
        <v>90</v>
      </c>
      <c r="D663" s="54">
        <v>637.80999999999995</v>
      </c>
      <c r="E663" s="45"/>
      <c r="F663" s="45"/>
      <c r="G663" s="45"/>
      <c r="H663" s="45"/>
      <c r="I663" s="45"/>
      <c r="J663" s="45"/>
    </row>
    <row r="664" spans="1:10" x14ac:dyDescent="0.25">
      <c r="A664" s="46">
        <v>7200100070</v>
      </c>
      <c r="B664" s="45" t="s">
        <v>1038</v>
      </c>
      <c r="C664" s="46" t="s">
        <v>90</v>
      </c>
      <c r="D664" s="54">
        <v>626.30999999999995</v>
      </c>
      <c r="E664" s="45"/>
      <c r="F664" s="45"/>
      <c r="G664" s="45"/>
      <c r="H664" s="45"/>
      <c r="I664" s="45"/>
      <c r="J664" s="45"/>
    </row>
    <row r="665" spans="1:10" x14ac:dyDescent="0.25">
      <c r="A665" s="46">
        <v>7200100080</v>
      </c>
      <c r="B665" s="45" t="s">
        <v>1039</v>
      </c>
      <c r="C665" s="46" t="s">
        <v>90</v>
      </c>
      <c r="D665" s="54">
        <v>711.71</v>
      </c>
      <c r="E665" s="45"/>
      <c r="F665" s="45"/>
      <c r="G665" s="45"/>
      <c r="H665" s="45"/>
      <c r="I665" s="45"/>
      <c r="J665" s="45"/>
    </row>
    <row r="666" spans="1:10" x14ac:dyDescent="0.25">
      <c r="A666" s="46">
        <v>7200100090</v>
      </c>
      <c r="B666" s="45" t="s">
        <v>1040</v>
      </c>
      <c r="C666" s="46" t="s">
        <v>90</v>
      </c>
      <c r="D666" s="54">
        <v>224.54</v>
      </c>
      <c r="E666" s="45"/>
      <c r="F666" s="45"/>
      <c r="G666" s="45"/>
      <c r="H666" s="45"/>
      <c r="I666" s="45"/>
      <c r="J666" s="45"/>
    </row>
    <row r="667" spans="1:10" x14ac:dyDescent="0.25">
      <c r="A667" s="46">
        <v>7200100100</v>
      </c>
      <c r="B667" s="45" t="s">
        <v>1041</v>
      </c>
      <c r="C667" s="46" t="s">
        <v>90</v>
      </c>
      <c r="D667" s="54">
        <v>651.27</v>
      </c>
      <c r="E667" s="45"/>
      <c r="F667" s="45"/>
      <c r="G667" s="45"/>
      <c r="H667" s="45"/>
      <c r="I667" s="45"/>
      <c r="J667" s="45"/>
    </row>
    <row r="668" spans="1:10" x14ac:dyDescent="0.25">
      <c r="A668" s="46">
        <v>7200100110</v>
      </c>
      <c r="B668" s="45" t="s">
        <v>1042</v>
      </c>
      <c r="C668" s="46" t="s">
        <v>90</v>
      </c>
      <c r="D668" s="54">
        <v>388.67</v>
      </c>
      <c r="E668" s="45"/>
      <c r="F668" s="45"/>
      <c r="G668" s="45"/>
      <c r="H668" s="45"/>
      <c r="I668" s="45"/>
      <c r="J668" s="45"/>
    </row>
    <row r="669" spans="1:10" x14ac:dyDescent="0.25">
      <c r="A669" s="46">
        <v>7200100120</v>
      </c>
      <c r="B669" s="45" t="s">
        <v>1043</v>
      </c>
      <c r="C669" s="46" t="s">
        <v>90</v>
      </c>
      <c r="D669" s="54">
        <v>370.78</v>
      </c>
      <c r="E669" s="45"/>
      <c r="F669" s="45"/>
      <c r="G669" s="45"/>
      <c r="H669" s="45"/>
      <c r="I669" s="45"/>
      <c r="J669" s="45"/>
    </row>
    <row r="670" spans="1:10" x14ac:dyDescent="0.25">
      <c r="A670" s="46">
        <v>7200100130</v>
      </c>
      <c r="B670" s="45" t="s">
        <v>1044</v>
      </c>
      <c r="C670" s="46" t="s">
        <v>90</v>
      </c>
      <c r="D670" s="54">
        <v>240.09</v>
      </c>
      <c r="E670" s="45"/>
      <c r="F670" s="45"/>
      <c r="G670" s="45"/>
      <c r="H670" s="45"/>
      <c r="I670" s="45"/>
      <c r="J670" s="45"/>
    </row>
    <row r="671" spans="1:10" x14ac:dyDescent="0.25">
      <c r="A671" s="46">
        <v>7200100140</v>
      </c>
      <c r="B671" s="45" t="s">
        <v>1045</v>
      </c>
      <c r="C671" s="46" t="s">
        <v>90</v>
      </c>
      <c r="D671" s="54">
        <v>666.82</v>
      </c>
      <c r="E671" s="45"/>
      <c r="F671" s="45"/>
      <c r="G671" s="45"/>
      <c r="H671" s="45"/>
      <c r="I671" s="45"/>
      <c r="J671" s="45"/>
    </row>
    <row r="672" spans="1:10" x14ac:dyDescent="0.25">
      <c r="A672" s="46">
        <v>7200100150</v>
      </c>
      <c r="B672" s="45" t="s">
        <v>1046</v>
      </c>
      <c r="C672" s="46" t="s">
        <v>90</v>
      </c>
      <c r="D672" s="54">
        <v>404.22</v>
      </c>
      <c r="E672" s="45"/>
      <c r="F672" s="45"/>
      <c r="G672" s="45"/>
      <c r="H672" s="45"/>
      <c r="I672" s="45"/>
      <c r="J672" s="45"/>
    </row>
    <row r="673" spans="1:10" x14ac:dyDescent="0.25">
      <c r="A673" s="46">
        <v>7200100160</v>
      </c>
      <c r="B673" s="45" t="s">
        <v>1047</v>
      </c>
      <c r="C673" s="46" t="s">
        <v>90</v>
      </c>
      <c r="D673" s="54">
        <v>386.33</v>
      </c>
      <c r="E673" s="45"/>
      <c r="F673" s="45"/>
      <c r="G673" s="45"/>
      <c r="H673" s="45"/>
      <c r="I673" s="45"/>
      <c r="J673" s="45"/>
    </row>
    <row r="674" spans="1:10" x14ac:dyDescent="0.25">
      <c r="A674" s="46">
        <v>7200100170</v>
      </c>
      <c r="B674" s="45" t="s">
        <v>1048</v>
      </c>
      <c r="C674" s="46" t="s">
        <v>90</v>
      </c>
      <c r="D674" s="54">
        <v>230.45</v>
      </c>
      <c r="E674" s="45"/>
      <c r="F674" s="45"/>
      <c r="G674" s="45"/>
      <c r="H674" s="45"/>
      <c r="I674" s="45"/>
      <c r="J674" s="45"/>
    </row>
    <row r="675" spans="1:10" x14ac:dyDescent="0.25">
      <c r="A675" s="46">
        <v>7200100180</v>
      </c>
      <c r="B675" s="45" t="s">
        <v>1049</v>
      </c>
      <c r="C675" s="46" t="s">
        <v>90</v>
      </c>
      <c r="D675" s="54">
        <v>336.96</v>
      </c>
      <c r="E675" s="45"/>
      <c r="F675" s="45"/>
      <c r="G675" s="45"/>
      <c r="H675" s="45"/>
      <c r="I675" s="45"/>
      <c r="J675" s="45"/>
    </row>
    <row r="676" spans="1:10" x14ac:dyDescent="0.25">
      <c r="A676" s="46">
        <v>7200100190</v>
      </c>
      <c r="B676" s="45" t="s">
        <v>1050</v>
      </c>
      <c r="C676" s="46" t="s">
        <v>90</v>
      </c>
      <c r="D676" s="54">
        <v>296.16000000000003</v>
      </c>
      <c r="E676" s="45"/>
      <c r="F676" s="45"/>
      <c r="G676" s="45"/>
      <c r="H676" s="45"/>
      <c r="I676" s="45"/>
      <c r="J676" s="45"/>
    </row>
    <row r="677" spans="1:10" x14ac:dyDescent="0.25">
      <c r="A677" s="46">
        <v>7200100200</v>
      </c>
      <c r="B677" s="45" t="s">
        <v>1051</v>
      </c>
      <c r="C677" s="46" t="s">
        <v>90</v>
      </c>
      <c r="D677" s="54">
        <v>627.13</v>
      </c>
      <c r="E677" s="45"/>
      <c r="F677" s="45"/>
      <c r="G677" s="45"/>
      <c r="H677" s="45"/>
      <c r="I677" s="45"/>
      <c r="J677" s="45"/>
    </row>
    <row r="678" spans="1:10" x14ac:dyDescent="0.25">
      <c r="A678" s="46">
        <v>7200100210</v>
      </c>
      <c r="B678" s="45" t="s">
        <v>1052</v>
      </c>
      <c r="C678" s="46" t="s">
        <v>90</v>
      </c>
      <c r="D678" s="54">
        <v>718.71</v>
      </c>
      <c r="E678" s="45"/>
      <c r="F678" s="45"/>
      <c r="G678" s="45"/>
      <c r="H678" s="45"/>
      <c r="I678" s="45"/>
      <c r="J678" s="45"/>
    </row>
    <row r="679" spans="1:10" x14ac:dyDescent="0.25">
      <c r="A679" s="46">
        <v>7200100220</v>
      </c>
      <c r="B679" s="45" t="s">
        <v>1053</v>
      </c>
      <c r="C679" s="46" t="s">
        <v>90</v>
      </c>
      <c r="D679" s="54">
        <v>848.43</v>
      </c>
      <c r="E679" s="45"/>
      <c r="F679" s="45"/>
      <c r="G679" s="45"/>
      <c r="H679" s="45"/>
      <c r="I679" s="45"/>
      <c r="J679" s="45"/>
    </row>
    <row r="680" spans="1:10" x14ac:dyDescent="0.25">
      <c r="A680" s="46">
        <v>7200100230</v>
      </c>
      <c r="B680" s="45" t="s">
        <v>1054</v>
      </c>
      <c r="C680" s="46" t="s">
        <v>90</v>
      </c>
      <c r="D680" s="54">
        <v>1449.93</v>
      </c>
      <c r="E680" s="45"/>
      <c r="F680" s="45"/>
      <c r="G680" s="45"/>
      <c r="H680" s="45"/>
      <c r="I680" s="45"/>
      <c r="J680" s="45"/>
    </row>
    <row r="681" spans="1:10" x14ac:dyDescent="0.25">
      <c r="A681" s="46">
        <v>7200100240</v>
      </c>
      <c r="B681" s="45" t="s">
        <v>1055</v>
      </c>
      <c r="C681" s="46" t="s">
        <v>90</v>
      </c>
      <c r="D681" s="54">
        <v>10794.1</v>
      </c>
      <c r="E681" s="45"/>
      <c r="F681" s="45"/>
      <c r="G681" s="45"/>
      <c r="H681" s="45"/>
      <c r="I681" s="45"/>
      <c r="J681" s="45"/>
    </row>
    <row r="682" spans="1:10" x14ac:dyDescent="0.25">
      <c r="A682" s="46">
        <v>7200100250</v>
      </c>
      <c r="B682" s="45" t="s">
        <v>1056</v>
      </c>
      <c r="C682" s="46" t="s">
        <v>90</v>
      </c>
      <c r="D682" s="54">
        <v>14218.37</v>
      </c>
      <c r="E682" s="45"/>
      <c r="F682" s="45"/>
      <c r="G682" s="45"/>
      <c r="H682" s="45"/>
      <c r="I682" s="45"/>
      <c r="J682" s="45"/>
    </row>
    <row r="683" spans="1:10" x14ac:dyDescent="0.25">
      <c r="A683" s="46">
        <v>7200100260</v>
      </c>
      <c r="B683" s="45" t="s">
        <v>1057</v>
      </c>
      <c r="C683" s="46" t="s">
        <v>90</v>
      </c>
      <c r="D683" s="54">
        <v>68.680000000000007</v>
      </c>
      <c r="E683" s="45"/>
      <c r="F683" s="45"/>
      <c r="G683" s="45"/>
      <c r="H683" s="45"/>
      <c r="I683" s="45"/>
      <c r="J683" s="45"/>
    </row>
    <row r="684" spans="1:10" x14ac:dyDescent="0.25">
      <c r="A684" s="46">
        <v>7200100270</v>
      </c>
      <c r="B684" s="45" t="s">
        <v>1058</v>
      </c>
      <c r="C684" s="46" t="s">
        <v>90</v>
      </c>
      <c r="D684" s="54">
        <v>122.07</v>
      </c>
      <c r="E684" s="45"/>
      <c r="F684" s="45"/>
      <c r="G684" s="45"/>
      <c r="H684" s="45"/>
      <c r="I684" s="45"/>
      <c r="J684" s="45"/>
    </row>
    <row r="685" spans="1:10" x14ac:dyDescent="0.25">
      <c r="A685" s="46">
        <v>7200100280</v>
      </c>
      <c r="B685" s="45" t="s">
        <v>1059</v>
      </c>
      <c r="C685" s="46" t="s">
        <v>90</v>
      </c>
      <c r="D685" s="54">
        <v>183.91</v>
      </c>
      <c r="E685" s="45"/>
      <c r="F685" s="45"/>
      <c r="G685" s="45"/>
      <c r="H685" s="45"/>
      <c r="I685" s="45"/>
      <c r="J685" s="45"/>
    </row>
    <row r="686" spans="1:10" x14ac:dyDescent="0.25">
      <c r="A686" s="46">
        <v>7200100290</v>
      </c>
      <c r="B686" s="45" t="s">
        <v>1060</v>
      </c>
      <c r="C686" s="46" t="s">
        <v>90</v>
      </c>
      <c r="D686" s="54">
        <v>365.51</v>
      </c>
      <c r="E686" s="45"/>
      <c r="F686" s="45"/>
      <c r="G686" s="45"/>
      <c r="H686" s="45"/>
      <c r="I686" s="45"/>
      <c r="J686" s="45"/>
    </row>
    <row r="687" spans="1:10" x14ac:dyDescent="0.25">
      <c r="A687" s="46">
        <v>7200100300</v>
      </c>
      <c r="B687" s="45" t="s">
        <v>1061</v>
      </c>
      <c r="C687" s="46" t="s">
        <v>90</v>
      </c>
      <c r="D687" s="54">
        <v>90.24</v>
      </c>
      <c r="E687" s="45"/>
      <c r="F687" s="45"/>
      <c r="G687" s="45"/>
      <c r="H687" s="45"/>
      <c r="I687" s="45"/>
      <c r="J687" s="45"/>
    </row>
    <row r="688" spans="1:10" x14ac:dyDescent="0.25">
      <c r="A688" s="46">
        <v>7200100310</v>
      </c>
      <c r="B688" s="45" t="s">
        <v>1062</v>
      </c>
      <c r="C688" s="46" t="s">
        <v>90</v>
      </c>
      <c r="D688" s="54">
        <v>71.86</v>
      </c>
      <c r="E688" s="45"/>
      <c r="F688" s="45"/>
      <c r="G688" s="45"/>
      <c r="H688" s="45"/>
      <c r="I688" s="45"/>
      <c r="J688" s="45"/>
    </row>
    <row r="689" spans="1:10" x14ac:dyDescent="0.25">
      <c r="A689" s="46">
        <v>7200100320</v>
      </c>
      <c r="B689" s="45" t="s">
        <v>1063</v>
      </c>
      <c r="C689" s="46" t="s">
        <v>90</v>
      </c>
      <c r="D689" s="54">
        <v>108.24</v>
      </c>
      <c r="E689" s="45"/>
      <c r="F689" s="45"/>
      <c r="G689" s="45"/>
      <c r="H689" s="45"/>
      <c r="I689" s="45"/>
      <c r="J689" s="45"/>
    </row>
    <row r="690" spans="1:10" x14ac:dyDescent="0.25">
      <c r="A690" s="46">
        <v>7200100330</v>
      </c>
      <c r="B690" s="45" t="s">
        <v>1064</v>
      </c>
      <c r="C690" s="46" t="s">
        <v>90</v>
      </c>
      <c r="D690" s="54">
        <v>85.68</v>
      </c>
      <c r="E690" s="45"/>
      <c r="F690" s="45"/>
      <c r="G690" s="45"/>
      <c r="H690" s="45"/>
      <c r="I690" s="45"/>
      <c r="J690" s="45"/>
    </row>
    <row r="691" spans="1:10" x14ac:dyDescent="0.25">
      <c r="A691" s="46">
        <v>7200100340</v>
      </c>
      <c r="B691" s="45" t="s">
        <v>1065</v>
      </c>
      <c r="C691" s="46" t="s">
        <v>90</v>
      </c>
      <c r="D691" s="54">
        <v>104.46</v>
      </c>
      <c r="E691" s="45"/>
      <c r="F691" s="45"/>
      <c r="G691" s="45"/>
      <c r="H691" s="45"/>
      <c r="I691" s="45"/>
      <c r="J691" s="45"/>
    </row>
    <row r="692" spans="1:10" x14ac:dyDescent="0.25">
      <c r="A692" s="46">
        <v>7200100350</v>
      </c>
      <c r="B692" s="45" t="s">
        <v>1066</v>
      </c>
      <c r="C692" s="46" t="s">
        <v>90</v>
      </c>
      <c r="D692" s="54">
        <v>85.34</v>
      </c>
      <c r="E692" s="45"/>
      <c r="F692" s="45"/>
      <c r="G692" s="45"/>
      <c r="H692" s="45"/>
      <c r="I692" s="45"/>
      <c r="J692" s="45"/>
    </row>
    <row r="693" spans="1:10" x14ac:dyDescent="0.25">
      <c r="A693" s="46">
        <v>7200100360</v>
      </c>
      <c r="B693" s="45" t="s">
        <v>1067</v>
      </c>
      <c r="C693" s="46" t="s">
        <v>90</v>
      </c>
      <c r="D693" s="54">
        <v>293.39</v>
      </c>
      <c r="E693" s="45"/>
      <c r="F693" s="45"/>
      <c r="G693" s="45"/>
      <c r="H693" s="45"/>
      <c r="I693" s="45"/>
      <c r="J693" s="45"/>
    </row>
    <row r="694" spans="1:10" x14ac:dyDescent="0.25">
      <c r="A694" s="46">
        <v>7200100370</v>
      </c>
      <c r="B694" s="45" t="s">
        <v>1068</v>
      </c>
      <c r="C694" s="46" t="s">
        <v>96</v>
      </c>
      <c r="D694" s="54">
        <v>136.22</v>
      </c>
      <c r="E694" s="45"/>
      <c r="F694" s="45"/>
      <c r="G694" s="45"/>
      <c r="H694" s="45"/>
      <c r="I694" s="45"/>
      <c r="J694" s="45"/>
    </row>
    <row r="695" spans="1:10" x14ac:dyDescent="0.25">
      <c r="A695" s="46">
        <v>7200100375</v>
      </c>
      <c r="B695" s="45" t="s">
        <v>1069</v>
      </c>
      <c r="C695" s="46" t="s">
        <v>96</v>
      </c>
      <c r="D695" s="54">
        <v>371.81</v>
      </c>
      <c r="E695" s="45"/>
      <c r="F695" s="45"/>
      <c r="G695" s="45"/>
      <c r="H695" s="45"/>
      <c r="I695" s="45"/>
      <c r="J695" s="45"/>
    </row>
    <row r="696" spans="1:10" x14ac:dyDescent="0.25">
      <c r="A696" s="46">
        <v>7200100380</v>
      </c>
      <c r="B696" s="45" t="s">
        <v>1070</v>
      </c>
      <c r="C696" s="46" t="s">
        <v>90</v>
      </c>
      <c r="D696" s="54">
        <v>679.11</v>
      </c>
      <c r="E696" s="45"/>
      <c r="F696" s="45"/>
      <c r="G696" s="45"/>
      <c r="H696" s="45"/>
      <c r="I696" s="45"/>
      <c r="J696" s="45"/>
    </row>
    <row r="697" spans="1:10" x14ac:dyDescent="0.25">
      <c r="A697" s="46">
        <v>7200100390</v>
      </c>
      <c r="B697" s="45" t="s">
        <v>1071</v>
      </c>
      <c r="C697" s="46" t="s">
        <v>90</v>
      </c>
      <c r="D697" s="54">
        <v>968.38</v>
      </c>
      <c r="E697" s="45"/>
      <c r="F697" s="45"/>
      <c r="G697" s="45"/>
      <c r="H697" s="45"/>
      <c r="I697" s="45"/>
      <c r="J697" s="45"/>
    </row>
    <row r="698" spans="1:10" x14ac:dyDescent="0.25">
      <c r="A698" s="46">
        <v>7200100400</v>
      </c>
      <c r="B698" s="45" t="s">
        <v>1072</v>
      </c>
      <c r="C698" s="46" t="s">
        <v>90</v>
      </c>
      <c r="D698" s="54">
        <v>1336.65</v>
      </c>
      <c r="E698" s="45"/>
      <c r="F698" s="45"/>
      <c r="G698" s="45"/>
      <c r="H698" s="45"/>
      <c r="I698" s="45"/>
      <c r="J698" s="45"/>
    </row>
    <row r="699" spans="1:10" x14ac:dyDescent="0.25">
      <c r="A699" s="46">
        <v>7200100410</v>
      </c>
      <c r="B699" s="45" t="s">
        <v>1073</v>
      </c>
      <c r="C699" s="46" t="s">
        <v>90</v>
      </c>
      <c r="D699" s="54">
        <v>1915.11</v>
      </c>
      <c r="E699" s="45"/>
      <c r="F699" s="45"/>
      <c r="G699" s="45"/>
      <c r="H699" s="45"/>
      <c r="I699" s="45"/>
      <c r="J699" s="45"/>
    </row>
    <row r="700" spans="1:10" x14ac:dyDescent="0.25">
      <c r="A700" s="46">
        <v>7200100420</v>
      </c>
      <c r="B700" s="45" t="s">
        <v>1074</v>
      </c>
      <c r="C700" s="46" t="s">
        <v>90</v>
      </c>
      <c r="D700" s="54">
        <v>2484.7600000000002</v>
      </c>
      <c r="E700" s="45"/>
      <c r="F700" s="45"/>
      <c r="G700" s="45"/>
      <c r="H700" s="45"/>
      <c r="I700" s="45"/>
      <c r="J700" s="45"/>
    </row>
    <row r="701" spans="1:10" x14ac:dyDescent="0.25">
      <c r="A701" s="46">
        <v>7200100430</v>
      </c>
      <c r="B701" s="45" t="s">
        <v>1075</v>
      </c>
      <c r="C701" s="46" t="s">
        <v>90</v>
      </c>
      <c r="D701" s="54">
        <v>422.23</v>
      </c>
      <c r="E701" s="45"/>
      <c r="F701" s="45"/>
      <c r="G701" s="45"/>
      <c r="H701" s="45"/>
      <c r="I701" s="45"/>
      <c r="J701" s="45"/>
    </row>
    <row r="702" spans="1:10" x14ac:dyDescent="0.25">
      <c r="A702" s="46">
        <v>7200100440</v>
      </c>
      <c r="B702" s="45" t="s">
        <v>1076</v>
      </c>
      <c r="C702" s="46" t="s">
        <v>90</v>
      </c>
      <c r="D702" s="54">
        <v>810.5</v>
      </c>
      <c r="E702" s="45"/>
      <c r="F702" s="45"/>
      <c r="G702" s="45"/>
      <c r="H702" s="45"/>
      <c r="I702" s="45"/>
      <c r="J702" s="45"/>
    </row>
    <row r="703" spans="1:10" x14ac:dyDescent="0.25">
      <c r="A703" s="46">
        <v>7200100450</v>
      </c>
      <c r="B703" s="45" t="s">
        <v>1077</v>
      </c>
      <c r="C703" s="46" t="s">
        <v>90</v>
      </c>
      <c r="D703" s="54">
        <v>987.29</v>
      </c>
      <c r="E703" s="45"/>
      <c r="F703" s="45"/>
      <c r="G703" s="45"/>
      <c r="H703" s="45"/>
      <c r="I703" s="45"/>
      <c r="J703" s="45"/>
    </row>
    <row r="704" spans="1:10" x14ac:dyDescent="0.25">
      <c r="A704" s="46">
        <v>7200100460</v>
      </c>
      <c r="B704" s="45" t="s">
        <v>1078</v>
      </c>
      <c r="C704" s="46" t="s">
        <v>90</v>
      </c>
      <c r="D704" s="54">
        <v>1369.14</v>
      </c>
      <c r="E704" s="45"/>
      <c r="F704" s="45"/>
      <c r="G704" s="45"/>
      <c r="H704" s="45"/>
      <c r="I704" s="45"/>
      <c r="J704" s="45"/>
    </row>
    <row r="705" spans="1:10" x14ac:dyDescent="0.25">
      <c r="A705" s="46">
        <v>7200100470</v>
      </c>
      <c r="B705" s="45" t="s">
        <v>1079</v>
      </c>
      <c r="C705" s="46" t="s">
        <v>90</v>
      </c>
      <c r="D705" s="54">
        <v>1883.78</v>
      </c>
      <c r="E705" s="45"/>
      <c r="F705" s="45"/>
      <c r="G705" s="45"/>
      <c r="H705" s="45"/>
      <c r="I705" s="45"/>
      <c r="J705" s="45"/>
    </row>
    <row r="706" spans="1:10" x14ac:dyDescent="0.25">
      <c r="A706" s="46">
        <v>7200100480</v>
      </c>
      <c r="B706" s="45" t="s">
        <v>1080</v>
      </c>
      <c r="C706" s="46" t="s">
        <v>90</v>
      </c>
      <c r="D706" s="54">
        <v>82.87</v>
      </c>
      <c r="E706" s="45"/>
      <c r="F706" s="45"/>
      <c r="G706" s="45"/>
      <c r="H706" s="45"/>
      <c r="I706" s="45"/>
      <c r="J706" s="45"/>
    </row>
    <row r="707" spans="1:10" x14ac:dyDescent="0.25">
      <c r="A707" s="46">
        <v>7200100490</v>
      </c>
      <c r="B707" s="45" t="s">
        <v>1081</v>
      </c>
      <c r="C707" s="46" t="s">
        <v>90</v>
      </c>
      <c r="D707" s="54">
        <v>71.150000000000006</v>
      </c>
      <c r="E707" s="45"/>
      <c r="F707" s="45"/>
      <c r="G707" s="45"/>
      <c r="H707" s="45"/>
      <c r="I707" s="45"/>
      <c r="J707" s="45"/>
    </row>
    <row r="708" spans="1:10" x14ac:dyDescent="0.25">
      <c r="A708" s="46" t="s">
        <v>1082</v>
      </c>
      <c r="B708" s="45"/>
      <c r="C708" s="46"/>
      <c r="D708" s="54"/>
      <c r="E708" s="45"/>
      <c r="F708" s="45"/>
      <c r="G708" s="45"/>
      <c r="H708" s="45"/>
      <c r="I708" s="45"/>
      <c r="J708" s="45"/>
    </row>
    <row r="709" spans="1:10" x14ac:dyDescent="0.25">
      <c r="A709" s="46">
        <v>7210100010</v>
      </c>
      <c r="B709" s="45" t="s">
        <v>1083</v>
      </c>
      <c r="C709" s="46" t="s">
        <v>63</v>
      </c>
      <c r="D709" s="54">
        <v>6.21</v>
      </c>
      <c r="E709" s="45"/>
      <c r="F709" s="45"/>
      <c r="G709" s="45"/>
      <c r="H709" s="45"/>
      <c r="I709" s="45"/>
      <c r="J709" s="45"/>
    </row>
    <row r="710" spans="1:10" x14ac:dyDescent="0.25">
      <c r="A710" s="46">
        <v>7210100020</v>
      </c>
      <c r="B710" s="45" t="s">
        <v>1084</v>
      </c>
      <c r="C710" s="46" t="s">
        <v>63</v>
      </c>
      <c r="D710" s="54">
        <v>13.51</v>
      </c>
      <c r="E710" s="45"/>
      <c r="F710" s="45"/>
      <c r="G710" s="45"/>
      <c r="H710" s="45"/>
      <c r="I710" s="45"/>
      <c r="J710" s="45"/>
    </row>
    <row r="711" spans="1:10" x14ac:dyDescent="0.25">
      <c r="A711" s="46">
        <v>7210100030</v>
      </c>
      <c r="B711" s="45" t="s">
        <v>1085</v>
      </c>
      <c r="C711" s="46" t="s">
        <v>63</v>
      </c>
      <c r="D711" s="54">
        <v>16.87</v>
      </c>
      <c r="E711" s="45"/>
      <c r="F711" s="45"/>
      <c r="G711" s="45"/>
      <c r="H711" s="45"/>
      <c r="I711" s="45"/>
      <c r="J711" s="45"/>
    </row>
    <row r="712" spans="1:10" x14ac:dyDescent="0.25">
      <c r="A712" s="46">
        <v>7210100040</v>
      </c>
      <c r="B712" s="45" t="s">
        <v>1086</v>
      </c>
      <c r="C712" s="46" t="s">
        <v>63</v>
      </c>
      <c r="D712" s="54">
        <v>9.11</v>
      </c>
      <c r="E712" s="45"/>
      <c r="F712" s="45"/>
      <c r="G712" s="45"/>
      <c r="H712" s="45"/>
      <c r="I712" s="45"/>
      <c r="J712" s="45"/>
    </row>
    <row r="713" spans="1:10" x14ac:dyDescent="0.25">
      <c r="A713" s="46">
        <v>7210100050</v>
      </c>
      <c r="B713" s="45" t="s">
        <v>1087</v>
      </c>
      <c r="C713" s="46" t="s">
        <v>63</v>
      </c>
      <c r="D713" s="54">
        <v>10.65</v>
      </c>
      <c r="E713" s="45"/>
      <c r="F713" s="45"/>
      <c r="G713" s="45"/>
      <c r="H713" s="45"/>
      <c r="I713" s="45"/>
      <c r="J713" s="45"/>
    </row>
    <row r="714" spans="1:10" x14ac:dyDescent="0.25">
      <c r="A714" s="46">
        <v>7210100060</v>
      </c>
      <c r="B714" s="45" t="s">
        <v>1088</v>
      </c>
      <c r="C714" s="46" t="s">
        <v>63</v>
      </c>
      <c r="D714" s="54">
        <v>6.38</v>
      </c>
      <c r="E714" s="45"/>
      <c r="F714" s="45"/>
      <c r="G714" s="45"/>
      <c r="H714" s="45"/>
      <c r="I714" s="45"/>
      <c r="J714" s="45"/>
    </row>
    <row r="715" spans="1:10" x14ac:dyDescent="0.25">
      <c r="A715" s="46">
        <v>7210100070</v>
      </c>
      <c r="B715" s="45" t="s">
        <v>1089</v>
      </c>
      <c r="C715" s="46" t="s">
        <v>63</v>
      </c>
      <c r="D715" s="54">
        <v>6.38</v>
      </c>
      <c r="E715" s="45"/>
      <c r="F715" s="45"/>
      <c r="G715" s="45"/>
      <c r="H715" s="45"/>
      <c r="I715" s="45"/>
      <c r="J715" s="45"/>
    </row>
    <row r="716" spans="1:10" x14ac:dyDescent="0.25">
      <c r="A716" s="46">
        <v>7210100080</v>
      </c>
      <c r="B716" s="45" t="s">
        <v>1090</v>
      </c>
      <c r="C716" s="46" t="s">
        <v>63</v>
      </c>
      <c r="D716" s="54">
        <v>22.71</v>
      </c>
      <c r="E716" s="45"/>
      <c r="F716" s="45"/>
      <c r="G716" s="45"/>
      <c r="H716" s="45"/>
      <c r="I716" s="45"/>
      <c r="J716" s="45"/>
    </row>
    <row r="717" spans="1:10" x14ac:dyDescent="0.25">
      <c r="A717" s="46">
        <v>7210100090</v>
      </c>
      <c r="B717" s="45" t="s">
        <v>1091</v>
      </c>
      <c r="C717" s="46" t="s">
        <v>63</v>
      </c>
      <c r="D717" s="54">
        <v>25</v>
      </c>
      <c r="E717" s="45"/>
      <c r="F717" s="45"/>
      <c r="G717" s="45"/>
      <c r="H717" s="45"/>
      <c r="I717" s="45"/>
      <c r="J717" s="45"/>
    </row>
    <row r="718" spans="1:10" x14ac:dyDescent="0.25">
      <c r="A718" s="46">
        <v>7210100100</v>
      </c>
      <c r="B718" s="45" t="s">
        <v>1092</v>
      </c>
      <c r="C718" s="46" t="s">
        <v>63</v>
      </c>
      <c r="D718" s="54">
        <v>22.98</v>
      </c>
      <c r="E718" s="45"/>
      <c r="F718" s="45"/>
      <c r="G718" s="45"/>
      <c r="H718" s="45"/>
      <c r="I718" s="45"/>
      <c r="J718" s="45"/>
    </row>
    <row r="719" spans="1:10" x14ac:dyDescent="0.25">
      <c r="A719" s="46">
        <v>7210100110</v>
      </c>
      <c r="B719" s="45" t="s">
        <v>1093</v>
      </c>
      <c r="C719" s="46" t="s">
        <v>96</v>
      </c>
      <c r="D719" s="54">
        <v>7.99</v>
      </c>
      <c r="E719" s="45"/>
      <c r="F719" s="45"/>
      <c r="G719" s="45"/>
      <c r="H719" s="45"/>
      <c r="I719" s="45"/>
      <c r="J719" s="45"/>
    </row>
    <row r="720" spans="1:10" x14ac:dyDescent="0.25">
      <c r="A720" s="46">
        <v>7210100120</v>
      </c>
      <c r="B720" s="45" t="s">
        <v>1094</v>
      </c>
      <c r="C720" s="46" t="s">
        <v>96</v>
      </c>
      <c r="D720" s="54">
        <v>15.96</v>
      </c>
      <c r="E720" s="45"/>
      <c r="F720" s="45"/>
      <c r="G720" s="45"/>
      <c r="H720" s="45"/>
      <c r="I720" s="45"/>
      <c r="J720" s="45"/>
    </row>
    <row r="721" spans="1:10" x14ac:dyDescent="0.25">
      <c r="A721" s="46">
        <v>7210100130</v>
      </c>
      <c r="B721" s="45" t="s">
        <v>1095</v>
      </c>
      <c r="C721" s="46" t="s">
        <v>63</v>
      </c>
      <c r="D721" s="54">
        <v>29.97</v>
      </c>
      <c r="E721" s="45"/>
      <c r="F721" s="45"/>
      <c r="G721" s="45"/>
      <c r="H721" s="45"/>
      <c r="I721" s="45"/>
      <c r="J721" s="45"/>
    </row>
    <row r="722" spans="1:10" x14ac:dyDescent="0.25">
      <c r="A722" s="46">
        <v>7210100140</v>
      </c>
      <c r="B722" s="45" t="s">
        <v>1096</v>
      </c>
      <c r="C722" s="46" t="s">
        <v>63</v>
      </c>
      <c r="D722" s="54">
        <v>24.17</v>
      </c>
      <c r="E722" s="45"/>
      <c r="F722" s="45"/>
      <c r="G722" s="45"/>
      <c r="H722" s="45"/>
      <c r="I722" s="45"/>
      <c r="J722" s="45"/>
    </row>
    <row r="723" spans="1:10" x14ac:dyDescent="0.25">
      <c r="A723" s="46">
        <v>7210100150</v>
      </c>
      <c r="B723" s="45" t="s">
        <v>1097</v>
      </c>
      <c r="C723" s="46" t="s">
        <v>63</v>
      </c>
      <c r="D723" s="54">
        <v>28.35</v>
      </c>
      <c r="E723" s="45"/>
      <c r="F723" s="45"/>
      <c r="G723" s="45"/>
      <c r="H723" s="45"/>
      <c r="I723" s="45"/>
      <c r="J723" s="45"/>
    </row>
    <row r="724" spans="1:10" x14ac:dyDescent="0.25">
      <c r="A724" s="46">
        <v>7210100160</v>
      </c>
      <c r="B724" s="45" t="s">
        <v>1098</v>
      </c>
      <c r="C724" s="46" t="s">
        <v>63</v>
      </c>
      <c r="D724" s="54">
        <v>73.56</v>
      </c>
      <c r="E724" s="45"/>
      <c r="F724" s="45"/>
      <c r="G724" s="45"/>
      <c r="H724" s="45"/>
      <c r="I724" s="45"/>
      <c r="J724" s="45"/>
    </row>
    <row r="725" spans="1:10" x14ac:dyDescent="0.25">
      <c r="A725" s="46">
        <v>7210100170</v>
      </c>
      <c r="B725" s="45" t="s">
        <v>1099</v>
      </c>
      <c r="C725" s="46" t="s">
        <v>63</v>
      </c>
      <c r="D725" s="54">
        <v>14.17</v>
      </c>
      <c r="E725" s="45"/>
      <c r="F725" s="45"/>
      <c r="G725" s="45"/>
      <c r="H725" s="45"/>
      <c r="I725" s="45"/>
      <c r="J725" s="45"/>
    </row>
    <row r="726" spans="1:10" x14ac:dyDescent="0.25">
      <c r="A726" s="46">
        <v>7210100180</v>
      </c>
      <c r="B726" s="45" t="s">
        <v>1100</v>
      </c>
      <c r="C726" s="46" t="s">
        <v>63</v>
      </c>
      <c r="D726" s="54">
        <v>92.92</v>
      </c>
      <c r="E726" s="45"/>
      <c r="F726" s="45"/>
      <c r="G726" s="45"/>
      <c r="H726" s="45"/>
      <c r="I726" s="45"/>
      <c r="J726" s="45"/>
    </row>
    <row r="727" spans="1:10" x14ac:dyDescent="0.25">
      <c r="A727" s="46">
        <v>7210100190</v>
      </c>
      <c r="B727" s="45" t="s">
        <v>1101</v>
      </c>
      <c r="C727" s="46" t="s">
        <v>63</v>
      </c>
      <c r="D727" s="54">
        <v>55.22</v>
      </c>
      <c r="E727" s="45"/>
      <c r="F727" s="45"/>
      <c r="G727" s="45"/>
      <c r="H727" s="45"/>
      <c r="I727" s="45"/>
      <c r="J727" s="45"/>
    </row>
    <row r="728" spans="1:10" x14ac:dyDescent="0.25">
      <c r="A728" s="46">
        <v>7210100200</v>
      </c>
      <c r="B728" s="45" t="s">
        <v>1102</v>
      </c>
      <c r="C728" s="46" t="s">
        <v>96</v>
      </c>
      <c r="D728" s="54">
        <v>16.61</v>
      </c>
      <c r="E728" s="45"/>
      <c r="F728" s="45"/>
      <c r="G728" s="45"/>
      <c r="H728" s="45"/>
      <c r="I728" s="45"/>
      <c r="J728" s="45"/>
    </row>
    <row r="729" spans="1:10" x14ac:dyDescent="0.25">
      <c r="A729" s="46">
        <v>7210100210</v>
      </c>
      <c r="B729" s="45" t="s">
        <v>1103</v>
      </c>
      <c r="C729" s="46" t="s">
        <v>96</v>
      </c>
      <c r="D729" s="54">
        <v>57.84</v>
      </c>
      <c r="E729" s="45"/>
      <c r="F729" s="45"/>
      <c r="G729" s="45"/>
      <c r="H729" s="45"/>
      <c r="I729" s="45"/>
      <c r="J729" s="45"/>
    </row>
    <row r="730" spans="1:10" x14ac:dyDescent="0.25">
      <c r="A730" s="46">
        <v>7210100220</v>
      </c>
      <c r="B730" s="45" t="s">
        <v>1104</v>
      </c>
      <c r="C730" s="46" t="s">
        <v>48</v>
      </c>
      <c r="D730" s="54">
        <v>103.24</v>
      </c>
      <c r="E730" s="45"/>
      <c r="F730" s="45"/>
      <c r="G730" s="45"/>
      <c r="H730" s="45"/>
      <c r="I730" s="45"/>
      <c r="J730" s="45"/>
    </row>
    <row r="731" spans="1:10" x14ac:dyDescent="0.25">
      <c r="A731" s="46">
        <v>7210100230</v>
      </c>
      <c r="B731" s="45" t="s">
        <v>1105</v>
      </c>
      <c r="C731" s="46" t="s">
        <v>63</v>
      </c>
      <c r="D731" s="54">
        <v>2.7</v>
      </c>
      <c r="E731" s="45"/>
      <c r="F731" s="45"/>
      <c r="G731" s="45"/>
      <c r="H731" s="45"/>
      <c r="I731" s="45"/>
      <c r="J731" s="45"/>
    </row>
    <row r="732" spans="1:10" x14ac:dyDescent="0.25">
      <c r="A732" s="46">
        <v>7210100240</v>
      </c>
      <c r="B732" s="45" t="s">
        <v>1106</v>
      </c>
      <c r="C732" s="46" t="s">
        <v>48</v>
      </c>
      <c r="D732" s="54">
        <v>1779.53</v>
      </c>
      <c r="E732" s="45"/>
      <c r="F732" s="45"/>
      <c r="G732" s="45"/>
      <c r="H732" s="45"/>
      <c r="I732" s="45"/>
      <c r="J732" s="45"/>
    </row>
    <row r="733" spans="1:10" x14ac:dyDescent="0.25">
      <c r="A733" s="46">
        <v>7210100250</v>
      </c>
      <c r="B733" s="45" t="s">
        <v>1107</v>
      </c>
      <c r="C733" s="46" t="s">
        <v>48</v>
      </c>
      <c r="D733" s="54">
        <v>2167.1799999999998</v>
      </c>
      <c r="E733" s="45"/>
      <c r="F733" s="45"/>
      <c r="G733" s="45"/>
      <c r="H733" s="45"/>
      <c r="I733" s="45"/>
      <c r="J733" s="45"/>
    </row>
    <row r="734" spans="1:10" x14ac:dyDescent="0.25">
      <c r="A734" s="46">
        <v>7210100260</v>
      </c>
      <c r="B734" s="45" t="s">
        <v>1108</v>
      </c>
      <c r="C734" s="46" t="s">
        <v>564</v>
      </c>
      <c r="D734" s="54">
        <v>0.42</v>
      </c>
      <c r="E734" s="45"/>
      <c r="F734" s="45"/>
      <c r="G734" s="45"/>
      <c r="H734" s="45"/>
      <c r="I734" s="45"/>
      <c r="J734" s="45"/>
    </row>
    <row r="735" spans="1:10" x14ac:dyDescent="0.25">
      <c r="A735" s="46">
        <v>7210100270</v>
      </c>
      <c r="B735" s="45" t="s">
        <v>1109</v>
      </c>
      <c r="C735" s="46" t="s">
        <v>63</v>
      </c>
      <c r="D735" s="54">
        <v>59.21</v>
      </c>
      <c r="E735" s="45"/>
      <c r="F735" s="45"/>
      <c r="G735" s="45"/>
      <c r="H735" s="45"/>
      <c r="I735" s="45"/>
      <c r="J735" s="45"/>
    </row>
    <row r="736" spans="1:10" x14ac:dyDescent="0.25">
      <c r="A736" s="46">
        <v>7210100280</v>
      </c>
      <c r="B736" s="45" t="s">
        <v>1110</v>
      </c>
      <c r="C736" s="46" t="s">
        <v>63</v>
      </c>
      <c r="D736" s="54">
        <v>70.459999999999994</v>
      </c>
      <c r="E736" s="45"/>
      <c r="F736" s="45"/>
      <c r="G736" s="45"/>
      <c r="H736" s="45"/>
      <c r="I736" s="45"/>
      <c r="J736" s="45"/>
    </row>
    <row r="737" spans="1:10" x14ac:dyDescent="0.25">
      <c r="A737" s="46">
        <v>7210100290</v>
      </c>
      <c r="B737" s="45" t="s">
        <v>1111</v>
      </c>
      <c r="C737" s="46" t="s">
        <v>63</v>
      </c>
      <c r="D737" s="54">
        <v>61.27</v>
      </c>
      <c r="E737" s="45"/>
      <c r="F737" s="45"/>
      <c r="G737" s="45"/>
      <c r="H737" s="45"/>
      <c r="I737" s="45"/>
      <c r="J737" s="45"/>
    </row>
    <row r="738" spans="1:10" x14ac:dyDescent="0.25">
      <c r="A738" s="46">
        <v>7210100300</v>
      </c>
      <c r="B738" s="45" t="s">
        <v>1112</v>
      </c>
      <c r="C738" s="46" t="s">
        <v>63</v>
      </c>
      <c r="D738" s="54">
        <v>72.599999999999994</v>
      </c>
      <c r="E738" s="45"/>
      <c r="F738" s="45"/>
      <c r="G738" s="45"/>
      <c r="H738" s="45"/>
      <c r="I738" s="45"/>
      <c r="J738" s="45"/>
    </row>
    <row r="739" spans="1:10" x14ac:dyDescent="0.25">
      <c r="A739" s="46">
        <v>7210100310</v>
      </c>
      <c r="B739" s="45" t="s">
        <v>1113</v>
      </c>
      <c r="C739" s="46" t="s">
        <v>63</v>
      </c>
      <c r="D739" s="54">
        <v>122.92</v>
      </c>
      <c r="E739" s="45"/>
      <c r="F739" s="45"/>
      <c r="G739" s="45"/>
      <c r="H739" s="45"/>
      <c r="I739" s="45"/>
      <c r="J739" s="45"/>
    </row>
    <row r="740" spans="1:10" x14ac:dyDescent="0.25">
      <c r="A740" s="46">
        <v>7210100320</v>
      </c>
      <c r="B740" s="45" t="s">
        <v>1114</v>
      </c>
      <c r="C740" s="46" t="s">
        <v>96</v>
      </c>
      <c r="D740" s="54">
        <v>55.86</v>
      </c>
      <c r="E740" s="45"/>
      <c r="F740" s="45"/>
      <c r="G740" s="45"/>
      <c r="H740" s="45"/>
      <c r="I740" s="45"/>
      <c r="J740" s="45"/>
    </row>
    <row r="741" spans="1:10" x14ac:dyDescent="0.25">
      <c r="A741" s="46">
        <v>7210100330</v>
      </c>
      <c r="B741" s="45" t="s">
        <v>1115</v>
      </c>
      <c r="C741" s="46" t="s">
        <v>63</v>
      </c>
      <c r="D741" s="54">
        <v>7.2</v>
      </c>
      <c r="E741" s="45"/>
      <c r="F741" s="45"/>
      <c r="G741" s="45"/>
      <c r="H741" s="45"/>
      <c r="I741" s="45"/>
      <c r="J741" s="45"/>
    </row>
    <row r="742" spans="1:10" x14ac:dyDescent="0.25">
      <c r="A742" s="46">
        <v>7210100340</v>
      </c>
      <c r="B742" s="45" t="s">
        <v>1116</v>
      </c>
      <c r="C742" s="46" t="s">
        <v>63</v>
      </c>
      <c r="D742" s="54">
        <v>13.03</v>
      </c>
      <c r="E742" s="45"/>
      <c r="F742" s="45"/>
      <c r="G742" s="45"/>
      <c r="H742" s="45"/>
      <c r="I742" s="45"/>
      <c r="J742" s="45"/>
    </row>
    <row r="743" spans="1:10" x14ac:dyDescent="0.25">
      <c r="A743" s="46">
        <v>7210100350</v>
      </c>
      <c r="B743" s="45" t="s">
        <v>1117</v>
      </c>
      <c r="C743" s="46" t="s">
        <v>96</v>
      </c>
      <c r="D743" s="54">
        <v>267.08</v>
      </c>
      <c r="E743" s="45"/>
      <c r="F743" s="45"/>
      <c r="G743" s="45"/>
      <c r="H743" s="45"/>
      <c r="I743" s="45"/>
      <c r="J743" s="45"/>
    </row>
    <row r="744" spans="1:10" x14ac:dyDescent="0.25">
      <c r="A744" s="46">
        <v>7210100360</v>
      </c>
      <c r="B744" s="45" t="s">
        <v>1118</v>
      </c>
      <c r="C744" s="46" t="s">
        <v>96</v>
      </c>
      <c r="D744" s="54">
        <v>306.75</v>
      </c>
      <c r="E744" s="45"/>
      <c r="F744" s="45"/>
      <c r="G744" s="45"/>
      <c r="H744" s="45"/>
      <c r="I744" s="45"/>
      <c r="J744" s="45"/>
    </row>
    <row r="745" spans="1:10" x14ac:dyDescent="0.25">
      <c r="A745" s="46">
        <v>7210100370</v>
      </c>
      <c r="B745" s="45" t="s">
        <v>1119</v>
      </c>
      <c r="C745" s="46" t="s">
        <v>96</v>
      </c>
      <c r="D745" s="54">
        <v>191.2</v>
      </c>
      <c r="E745" s="45"/>
      <c r="F745" s="45"/>
      <c r="G745" s="45"/>
      <c r="H745" s="45"/>
      <c r="I745" s="45"/>
      <c r="J745" s="45"/>
    </row>
    <row r="746" spans="1:10" x14ac:dyDescent="0.25">
      <c r="A746" s="46">
        <v>7210100380</v>
      </c>
      <c r="B746" s="45" t="s">
        <v>1120</v>
      </c>
      <c r="C746" s="46" t="s">
        <v>96</v>
      </c>
      <c r="D746" s="54">
        <v>257.44</v>
      </c>
      <c r="E746" s="45"/>
      <c r="F746" s="45"/>
      <c r="G746" s="45"/>
      <c r="H746" s="45"/>
      <c r="I746" s="45"/>
      <c r="J746" s="45"/>
    </row>
    <row r="747" spans="1:10" x14ac:dyDescent="0.25">
      <c r="A747" s="46">
        <v>7210100390</v>
      </c>
      <c r="B747" s="45" t="s">
        <v>1121</v>
      </c>
      <c r="C747" s="46" t="s">
        <v>96</v>
      </c>
      <c r="D747" s="54">
        <v>805.19</v>
      </c>
      <c r="E747" s="45"/>
      <c r="F747" s="45"/>
      <c r="G747" s="45"/>
      <c r="H747" s="45"/>
      <c r="I747" s="45"/>
      <c r="J747" s="45"/>
    </row>
    <row r="748" spans="1:10" x14ac:dyDescent="0.25">
      <c r="A748" s="46">
        <v>7210100400</v>
      </c>
      <c r="B748" s="45" t="s">
        <v>1122</v>
      </c>
      <c r="C748" s="46" t="s">
        <v>96</v>
      </c>
      <c r="D748" s="54">
        <v>34.590000000000003</v>
      </c>
      <c r="E748" s="45"/>
      <c r="F748" s="45"/>
      <c r="G748" s="45"/>
      <c r="H748" s="45"/>
      <c r="I748" s="45"/>
      <c r="J748" s="45"/>
    </row>
    <row r="749" spans="1:10" x14ac:dyDescent="0.25">
      <c r="A749" s="46">
        <v>7210100410</v>
      </c>
      <c r="B749" s="45" t="s">
        <v>1123</v>
      </c>
      <c r="C749" s="46" t="s">
        <v>96</v>
      </c>
      <c r="D749" s="54">
        <v>42.6</v>
      </c>
      <c r="E749" s="45"/>
      <c r="F749" s="45"/>
      <c r="G749" s="45"/>
      <c r="H749" s="45"/>
      <c r="I749" s="45"/>
      <c r="J749" s="45"/>
    </row>
    <row r="750" spans="1:10" x14ac:dyDescent="0.25">
      <c r="A750" s="46">
        <v>7210100420</v>
      </c>
      <c r="B750" s="45" t="s">
        <v>1124</v>
      </c>
      <c r="C750" s="46" t="s">
        <v>90</v>
      </c>
      <c r="D750" s="54">
        <v>5747.65</v>
      </c>
      <c r="E750" s="45"/>
      <c r="F750" s="45"/>
      <c r="G750" s="45"/>
      <c r="H750" s="45"/>
      <c r="I750" s="45"/>
      <c r="J750" s="45"/>
    </row>
    <row r="751" spans="1:10" x14ac:dyDescent="0.25">
      <c r="A751" s="46">
        <v>7210100430</v>
      </c>
      <c r="B751" s="45" t="s">
        <v>1125</v>
      </c>
      <c r="C751" s="46" t="s">
        <v>90</v>
      </c>
      <c r="D751" s="54">
        <v>2938.12</v>
      </c>
      <c r="E751" s="45"/>
      <c r="F751" s="45"/>
      <c r="G751" s="45"/>
      <c r="H751" s="45"/>
      <c r="I751" s="45"/>
      <c r="J751" s="45"/>
    </row>
    <row r="752" spans="1:10" x14ac:dyDescent="0.25">
      <c r="A752" s="46">
        <v>7210100440</v>
      </c>
      <c r="B752" s="45" t="s">
        <v>1126</v>
      </c>
      <c r="C752" s="46" t="s">
        <v>90</v>
      </c>
      <c r="D752" s="54">
        <v>7930.18</v>
      </c>
      <c r="E752" s="45"/>
      <c r="F752" s="45"/>
      <c r="G752" s="45"/>
      <c r="H752" s="45"/>
      <c r="I752" s="45"/>
      <c r="J752" s="45"/>
    </row>
    <row r="753" spans="1:10" x14ac:dyDescent="0.25">
      <c r="A753" s="46">
        <v>7210100450</v>
      </c>
      <c r="B753" s="45" t="s">
        <v>1127</v>
      </c>
      <c r="C753" s="46" t="s">
        <v>63</v>
      </c>
      <c r="D753" s="54">
        <v>130.65</v>
      </c>
      <c r="E753" s="45"/>
      <c r="F753" s="45"/>
      <c r="G753" s="45"/>
      <c r="H753" s="45"/>
      <c r="I753" s="45"/>
      <c r="J753" s="45"/>
    </row>
    <row r="754" spans="1:10" x14ac:dyDescent="0.25">
      <c r="A754" s="46">
        <v>7210100460</v>
      </c>
      <c r="B754" s="45" t="s">
        <v>1128</v>
      </c>
      <c r="C754" s="46" t="s">
        <v>63</v>
      </c>
      <c r="D754" s="54">
        <v>17.420000000000002</v>
      </c>
      <c r="E754" s="45"/>
      <c r="F754" s="45"/>
      <c r="G754" s="45"/>
      <c r="H754" s="45"/>
      <c r="I754" s="45"/>
      <c r="J754" s="45"/>
    </row>
    <row r="755" spans="1:10" x14ac:dyDescent="0.25">
      <c r="A755" s="46">
        <v>7210100470</v>
      </c>
      <c r="B755" s="45" t="s">
        <v>1129</v>
      </c>
      <c r="C755" s="46" t="s">
        <v>90</v>
      </c>
      <c r="D755" s="54">
        <v>58.65</v>
      </c>
      <c r="E755" s="45"/>
      <c r="F755" s="45"/>
      <c r="G755" s="45"/>
      <c r="H755" s="45"/>
      <c r="I755" s="45"/>
      <c r="J755" s="45"/>
    </row>
    <row r="756" spans="1:10" x14ac:dyDescent="0.25">
      <c r="A756" s="46">
        <v>7210100480</v>
      </c>
      <c r="B756" s="45" t="s">
        <v>1130</v>
      </c>
      <c r="C756" s="46" t="s">
        <v>90</v>
      </c>
      <c r="D756" s="54">
        <v>291.05</v>
      </c>
      <c r="E756" s="45"/>
      <c r="F756" s="45"/>
      <c r="G756" s="45"/>
      <c r="H756" s="45"/>
      <c r="I756" s="45"/>
      <c r="J756" s="45"/>
    </row>
    <row r="757" spans="1:10" x14ac:dyDescent="0.25">
      <c r="A757" s="46">
        <v>7210100490</v>
      </c>
      <c r="B757" s="45" t="s">
        <v>1131</v>
      </c>
      <c r="C757" s="46" t="s">
        <v>90</v>
      </c>
      <c r="D757" s="54">
        <v>370.84</v>
      </c>
      <c r="E757" s="45"/>
      <c r="F757" s="45"/>
      <c r="G757" s="45"/>
      <c r="H757" s="45"/>
      <c r="I757" s="45"/>
      <c r="J757" s="45"/>
    </row>
    <row r="758" spans="1:10" x14ac:dyDescent="0.25">
      <c r="A758" s="46">
        <v>7210100500</v>
      </c>
      <c r="B758" s="45" t="s">
        <v>1132</v>
      </c>
      <c r="C758" s="46" t="s">
        <v>96</v>
      </c>
      <c r="D758" s="54">
        <v>31.84</v>
      </c>
      <c r="E758" s="45"/>
      <c r="F758" s="45"/>
      <c r="G758" s="45"/>
      <c r="H758" s="45"/>
      <c r="I758" s="45"/>
      <c r="J758" s="45"/>
    </row>
    <row r="759" spans="1:10" x14ac:dyDescent="0.25">
      <c r="A759" s="46">
        <v>7210100510</v>
      </c>
      <c r="B759" s="45" t="s">
        <v>1133</v>
      </c>
      <c r="C759" s="46" t="s">
        <v>96</v>
      </c>
      <c r="D759" s="54">
        <v>36.58</v>
      </c>
      <c r="E759" s="45"/>
      <c r="F759" s="45"/>
      <c r="G759" s="45"/>
      <c r="H759" s="45"/>
      <c r="I759" s="45"/>
      <c r="J759" s="45"/>
    </row>
    <row r="760" spans="1:10" x14ac:dyDescent="0.25">
      <c r="A760" s="46">
        <v>7210100520</v>
      </c>
      <c r="B760" s="45" t="s">
        <v>1134</v>
      </c>
      <c r="C760" s="46" t="s">
        <v>96</v>
      </c>
      <c r="D760" s="54">
        <v>47.62</v>
      </c>
      <c r="E760" s="45"/>
      <c r="F760" s="45"/>
      <c r="G760" s="45"/>
      <c r="H760" s="45"/>
      <c r="I760" s="45"/>
      <c r="J760" s="45"/>
    </row>
    <row r="761" spans="1:10" x14ac:dyDescent="0.25">
      <c r="A761" s="46">
        <v>7210100530</v>
      </c>
      <c r="B761" s="45" t="s">
        <v>1135</v>
      </c>
      <c r="C761" s="46" t="s">
        <v>96</v>
      </c>
      <c r="D761" s="54">
        <v>67.3</v>
      </c>
      <c r="E761" s="45"/>
      <c r="F761" s="45"/>
      <c r="G761" s="45"/>
      <c r="H761" s="45"/>
      <c r="I761" s="45"/>
      <c r="J761" s="45"/>
    </row>
    <row r="762" spans="1:10" x14ac:dyDescent="0.25">
      <c r="A762" s="46">
        <v>7210100540</v>
      </c>
      <c r="B762" s="45" t="s">
        <v>1136</v>
      </c>
      <c r="C762" s="46" t="s">
        <v>96</v>
      </c>
      <c r="D762" s="54">
        <v>86.01</v>
      </c>
      <c r="E762" s="45"/>
      <c r="F762" s="45"/>
      <c r="G762" s="45"/>
      <c r="H762" s="45"/>
      <c r="I762" s="45"/>
      <c r="J762" s="45"/>
    </row>
    <row r="763" spans="1:10" x14ac:dyDescent="0.25">
      <c r="A763" s="46">
        <v>7210100550</v>
      </c>
      <c r="B763" s="45" t="s">
        <v>1137</v>
      </c>
      <c r="C763" s="46" t="s">
        <v>96</v>
      </c>
      <c r="D763" s="54">
        <v>37.299999999999997</v>
      </c>
      <c r="E763" s="45"/>
      <c r="F763" s="45"/>
      <c r="G763" s="45"/>
      <c r="H763" s="45"/>
      <c r="I763" s="45"/>
      <c r="J763" s="45"/>
    </row>
    <row r="764" spans="1:10" x14ac:dyDescent="0.25">
      <c r="A764" s="46">
        <v>7210100580</v>
      </c>
      <c r="B764" s="45" t="s">
        <v>1138</v>
      </c>
      <c r="C764" s="46" t="s">
        <v>96</v>
      </c>
      <c r="D764" s="54">
        <v>210.52</v>
      </c>
      <c r="E764" s="45"/>
      <c r="F764" s="45"/>
      <c r="G764" s="45"/>
      <c r="H764" s="45"/>
      <c r="I764" s="45"/>
      <c r="J764" s="45"/>
    </row>
    <row r="765" spans="1:10" x14ac:dyDescent="0.25">
      <c r="A765" s="46">
        <v>7210100640</v>
      </c>
      <c r="B765" s="45" t="s">
        <v>1139</v>
      </c>
      <c r="C765" s="46" t="s">
        <v>96</v>
      </c>
      <c r="D765" s="54">
        <v>190.52</v>
      </c>
      <c r="E765" s="45"/>
      <c r="F765" s="45"/>
      <c r="G765" s="45"/>
      <c r="H765" s="45"/>
      <c r="I765" s="45"/>
      <c r="J765" s="45"/>
    </row>
    <row r="766" spans="1:10" x14ac:dyDescent="0.25">
      <c r="A766" s="46">
        <v>7210100650</v>
      </c>
      <c r="B766" s="45" t="s">
        <v>1140</v>
      </c>
      <c r="C766" s="46" t="s">
        <v>96</v>
      </c>
      <c r="D766" s="54">
        <v>214.98</v>
      </c>
      <c r="E766" s="45"/>
      <c r="F766" s="45"/>
      <c r="G766" s="45"/>
      <c r="H766" s="45"/>
      <c r="I766" s="45"/>
      <c r="J766" s="45"/>
    </row>
    <row r="767" spans="1:10" x14ac:dyDescent="0.25">
      <c r="A767" s="46">
        <v>7210100720</v>
      </c>
      <c r="B767" s="45" t="s">
        <v>1141</v>
      </c>
      <c r="C767" s="46" t="s">
        <v>90</v>
      </c>
      <c r="D767" s="54">
        <v>830.17</v>
      </c>
      <c r="E767" s="45"/>
      <c r="F767" s="45"/>
      <c r="G767" s="45"/>
      <c r="H767" s="45"/>
      <c r="I767" s="45"/>
      <c r="J767" s="45"/>
    </row>
    <row r="768" spans="1:10" x14ac:dyDescent="0.25">
      <c r="A768" s="46">
        <v>7210100725</v>
      </c>
      <c r="B768" s="45" t="s">
        <v>1142</v>
      </c>
      <c r="C768" s="46" t="s">
        <v>90</v>
      </c>
      <c r="D768" s="54">
        <v>1871.2</v>
      </c>
      <c r="E768" s="45"/>
      <c r="F768" s="45"/>
      <c r="G768" s="45"/>
      <c r="H768" s="45"/>
      <c r="I768" s="45"/>
      <c r="J768" s="45"/>
    </row>
    <row r="769" spans="1:10" x14ac:dyDescent="0.25">
      <c r="A769" s="46">
        <v>7210100740</v>
      </c>
      <c r="B769" s="45" t="s">
        <v>1143</v>
      </c>
      <c r="C769" s="46" t="s">
        <v>96</v>
      </c>
      <c r="D769" s="54">
        <v>35.51</v>
      </c>
      <c r="E769" s="45"/>
      <c r="F769" s="45"/>
      <c r="G769" s="45"/>
      <c r="H769" s="45"/>
      <c r="I769" s="45"/>
      <c r="J769" s="45"/>
    </row>
    <row r="770" spans="1:10" x14ac:dyDescent="0.25">
      <c r="A770" s="46">
        <v>7210100750</v>
      </c>
      <c r="B770" s="45" t="s">
        <v>1144</v>
      </c>
      <c r="C770" s="46" t="s">
        <v>63</v>
      </c>
      <c r="D770" s="54">
        <v>100.59</v>
      </c>
      <c r="E770" s="45"/>
      <c r="F770" s="45"/>
      <c r="G770" s="45"/>
      <c r="H770" s="45"/>
      <c r="I770" s="45"/>
      <c r="J770" s="45"/>
    </row>
    <row r="771" spans="1:10" x14ac:dyDescent="0.25">
      <c r="A771" s="46">
        <v>7210100760</v>
      </c>
      <c r="B771" s="45" t="s">
        <v>1145</v>
      </c>
      <c r="C771" s="46" t="s">
        <v>247</v>
      </c>
      <c r="D771" s="54">
        <v>5.74</v>
      </c>
      <c r="E771" s="45"/>
      <c r="F771" s="45"/>
      <c r="G771" s="45"/>
      <c r="H771" s="45"/>
      <c r="I771" s="45"/>
      <c r="J771" s="45"/>
    </row>
    <row r="772" spans="1:10" x14ac:dyDescent="0.25">
      <c r="A772" s="46">
        <v>7210100770</v>
      </c>
      <c r="B772" s="45" t="s">
        <v>1146</v>
      </c>
      <c r="C772" s="46" t="s">
        <v>63</v>
      </c>
      <c r="D772" s="54">
        <v>21.08</v>
      </c>
      <c r="E772" s="45"/>
      <c r="F772" s="45"/>
      <c r="G772" s="45"/>
      <c r="H772" s="45"/>
      <c r="I772" s="45"/>
      <c r="J772" s="45"/>
    </row>
    <row r="773" spans="1:10" x14ac:dyDescent="0.25">
      <c r="A773" s="46">
        <v>7210100780</v>
      </c>
      <c r="B773" s="45" t="s">
        <v>1147</v>
      </c>
      <c r="C773" s="46" t="s">
        <v>63</v>
      </c>
      <c r="D773" s="54">
        <v>31.67</v>
      </c>
      <c r="E773" s="45"/>
      <c r="F773" s="45"/>
      <c r="G773" s="45"/>
      <c r="H773" s="45"/>
      <c r="I773" s="45"/>
      <c r="J773" s="45"/>
    </row>
    <row r="774" spans="1:10" x14ac:dyDescent="0.25">
      <c r="A774" s="46">
        <v>7210100790</v>
      </c>
      <c r="B774" s="45" t="s">
        <v>1148</v>
      </c>
      <c r="C774" s="46" t="s">
        <v>48</v>
      </c>
      <c r="D774" s="54">
        <v>150.84</v>
      </c>
      <c r="E774" s="45"/>
      <c r="F774" s="45"/>
      <c r="G774" s="45"/>
      <c r="H774" s="45"/>
      <c r="I774" s="45"/>
      <c r="J774" s="45"/>
    </row>
    <row r="775" spans="1:10" x14ac:dyDescent="0.25">
      <c r="A775" s="46">
        <v>7210100800</v>
      </c>
      <c r="B775" s="45" t="s">
        <v>1149</v>
      </c>
      <c r="C775" s="46" t="s">
        <v>63</v>
      </c>
      <c r="D775" s="54">
        <v>22.04</v>
      </c>
      <c r="E775" s="45"/>
      <c r="F775" s="45"/>
      <c r="G775" s="45"/>
      <c r="H775" s="45"/>
      <c r="I775" s="45"/>
      <c r="J775" s="45"/>
    </row>
    <row r="776" spans="1:10" x14ac:dyDescent="0.25">
      <c r="A776" s="46" t="s">
        <v>1150</v>
      </c>
      <c r="B776" s="45"/>
      <c r="C776" s="46"/>
      <c r="D776" s="54"/>
      <c r="E776" s="45"/>
      <c r="F776" s="45"/>
      <c r="G776" s="45"/>
      <c r="H776" s="45"/>
      <c r="I776" s="45"/>
      <c r="J776" s="45"/>
    </row>
    <row r="777" spans="1:10" x14ac:dyDescent="0.25">
      <c r="A777" s="46">
        <v>7230100010</v>
      </c>
      <c r="B777" s="45" t="s">
        <v>1151</v>
      </c>
      <c r="C777" s="46" t="s">
        <v>48</v>
      </c>
      <c r="D777" s="54">
        <v>123.06</v>
      </c>
      <c r="E777" s="45"/>
      <c r="F777" s="45"/>
      <c r="G777" s="45"/>
      <c r="H777" s="45"/>
      <c r="I777" s="45"/>
      <c r="J777" s="45"/>
    </row>
    <row r="778" spans="1:10" x14ac:dyDescent="0.25">
      <c r="A778" s="46">
        <v>7230100020</v>
      </c>
      <c r="B778" s="45" t="s">
        <v>1152</v>
      </c>
      <c r="C778" s="46" t="s">
        <v>48</v>
      </c>
      <c r="D778" s="54">
        <v>110.35</v>
      </c>
      <c r="E778" s="45"/>
      <c r="F778" s="45"/>
      <c r="G778" s="45"/>
      <c r="H778" s="45"/>
      <c r="I778" s="45"/>
      <c r="J778" s="45"/>
    </row>
    <row r="779" spans="1:10" x14ac:dyDescent="0.25">
      <c r="A779" s="46">
        <v>7230100030</v>
      </c>
      <c r="B779" s="45" t="s">
        <v>1153</v>
      </c>
      <c r="C779" s="46" t="s">
        <v>48</v>
      </c>
      <c r="D779" s="54">
        <v>110.79</v>
      </c>
      <c r="E779" s="45"/>
      <c r="F779" s="45"/>
      <c r="G779" s="45"/>
      <c r="H779" s="45"/>
      <c r="I779" s="45"/>
      <c r="J779" s="45"/>
    </row>
    <row r="780" spans="1:10" x14ac:dyDescent="0.25">
      <c r="A780" s="46">
        <v>7230100040</v>
      </c>
      <c r="B780" s="45" t="s">
        <v>1154</v>
      </c>
      <c r="C780" s="46" t="s">
        <v>48</v>
      </c>
      <c r="D780" s="54">
        <v>263.5</v>
      </c>
      <c r="E780" s="45"/>
      <c r="F780" s="45"/>
      <c r="G780" s="45"/>
      <c r="H780" s="45"/>
      <c r="I780" s="45"/>
      <c r="J780" s="45"/>
    </row>
    <row r="781" spans="1:10" x14ac:dyDescent="0.25">
      <c r="A781" s="46">
        <v>7230100050</v>
      </c>
      <c r="B781" s="45" t="s">
        <v>1155</v>
      </c>
      <c r="C781" s="46" t="s">
        <v>63</v>
      </c>
      <c r="D781" s="54">
        <v>21.97</v>
      </c>
      <c r="E781" s="45"/>
      <c r="F781" s="45"/>
      <c r="G781" s="45"/>
      <c r="H781" s="45"/>
      <c r="I781" s="45"/>
      <c r="J781" s="45"/>
    </row>
    <row r="782" spans="1:10" x14ac:dyDescent="0.25">
      <c r="A782" s="46">
        <v>7230100060</v>
      </c>
      <c r="B782" s="45" t="s">
        <v>1156</v>
      </c>
      <c r="C782" s="46" t="s">
        <v>48</v>
      </c>
      <c r="D782" s="54">
        <v>106.5</v>
      </c>
      <c r="E782" s="45"/>
      <c r="F782" s="45"/>
      <c r="G782" s="45"/>
      <c r="H782" s="45"/>
      <c r="I782" s="45"/>
      <c r="J782" s="45"/>
    </row>
    <row r="783" spans="1:10" x14ac:dyDescent="0.25">
      <c r="A783" s="46">
        <v>7230100070</v>
      </c>
      <c r="B783" s="45" t="s">
        <v>1157</v>
      </c>
      <c r="C783" s="46" t="s">
        <v>48</v>
      </c>
      <c r="D783" s="54">
        <v>397.31</v>
      </c>
      <c r="E783" s="45"/>
      <c r="F783" s="45"/>
      <c r="G783" s="45"/>
      <c r="H783" s="45"/>
      <c r="I783" s="45"/>
      <c r="J783" s="45"/>
    </row>
    <row r="784" spans="1:10" x14ac:dyDescent="0.25">
      <c r="A784" s="46">
        <v>7230100080</v>
      </c>
      <c r="B784" s="45" t="s">
        <v>1158</v>
      </c>
      <c r="C784" s="46" t="s">
        <v>90</v>
      </c>
      <c r="D784" s="54">
        <v>671.77</v>
      </c>
      <c r="E784" s="45"/>
      <c r="F784" s="45"/>
      <c r="G784" s="45"/>
      <c r="H784" s="45"/>
      <c r="I784" s="45"/>
      <c r="J784" s="45"/>
    </row>
    <row r="785" spans="1:10" x14ac:dyDescent="0.25">
      <c r="A785" s="46">
        <v>7230100090</v>
      </c>
      <c r="B785" s="45" t="s">
        <v>1159</v>
      </c>
      <c r="C785" s="46" t="s">
        <v>96</v>
      </c>
      <c r="D785" s="54">
        <v>460.36</v>
      </c>
      <c r="E785" s="45"/>
      <c r="F785" s="45"/>
      <c r="G785" s="45"/>
      <c r="H785" s="45"/>
      <c r="I785" s="45"/>
      <c r="J785" s="45"/>
    </row>
    <row r="786" spans="1:10" x14ac:dyDescent="0.25">
      <c r="A786" s="46">
        <v>7230100100</v>
      </c>
      <c r="B786" s="45" t="s">
        <v>1160</v>
      </c>
      <c r="C786" s="46" t="s">
        <v>48</v>
      </c>
      <c r="D786" s="54">
        <v>2741.27</v>
      </c>
      <c r="E786" s="45"/>
      <c r="F786" s="45"/>
      <c r="G786" s="45"/>
      <c r="H786" s="45"/>
      <c r="I786" s="45"/>
      <c r="J786" s="45"/>
    </row>
    <row r="787" spans="1:10" x14ac:dyDescent="0.25">
      <c r="A787" s="46">
        <v>7230100110</v>
      </c>
      <c r="B787" s="45" t="s">
        <v>1161</v>
      </c>
      <c r="C787" s="46" t="s">
        <v>48</v>
      </c>
      <c r="D787" s="54">
        <v>1692.91</v>
      </c>
      <c r="E787" s="45"/>
      <c r="F787" s="45"/>
      <c r="G787" s="45"/>
      <c r="H787" s="45"/>
      <c r="I787" s="45"/>
      <c r="J787" s="45"/>
    </row>
    <row r="788" spans="1:10" x14ac:dyDescent="0.25">
      <c r="A788" s="46">
        <v>7230100120</v>
      </c>
      <c r="B788" s="45" t="s">
        <v>1162</v>
      </c>
      <c r="C788" s="46" t="s">
        <v>48</v>
      </c>
      <c r="D788" s="54">
        <v>1692.91</v>
      </c>
      <c r="E788" s="45"/>
      <c r="F788" s="45"/>
      <c r="G788" s="45"/>
      <c r="H788" s="45"/>
      <c r="I788" s="45"/>
      <c r="J788" s="45"/>
    </row>
    <row r="789" spans="1:10" x14ac:dyDescent="0.25">
      <c r="A789" s="46">
        <v>7230100130</v>
      </c>
      <c r="B789" s="45" t="s">
        <v>1163</v>
      </c>
      <c r="C789" s="46" t="s">
        <v>48</v>
      </c>
      <c r="D789" s="54">
        <v>1692.91</v>
      </c>
      <c r="E789" s="45"/>
      <c r="F789" s="45"/>
      <c r="G789" s="45"/>
      <c r="H789" s="45"/>
      <c r="I789" s="45"/>
      <c r="J789" s="45"/>
    </row>
    <row r="790" spans="1:10" x14ac:dyDescent="0.25">
      <c r="A790" s="46">
        <v>7230100140</v>
      </c>
      <c r="B790" s="45" t="s">
        <v>1164</v>
      </c>
      <c r="C790" s="46" t="s">
        <v>48</v>
      </c>
      <c r="D790" s="54">
        <v>1692.91</v>
      </c>
      <c r="E790" s="45"/>
      <c r="F790" s="45"/>
      <c r="G790" s="45"/>
      <c r="H790" s="45"/>
      <c r="I790" s="45"/>
      <c r="J790" s="45"/>
    </row>
    <row r="791" spans="1:10" x14ac:dyDescent="0.25">
      <c r="A791" s="46">
        <v>7230100150</v>
      </c>
      <c r="B791" s="45" t="s">
        <v>1165</v>
      </c>
      <c r="C791" s="46" t="s">
        <v>48</v>
      </c>
      <c r="D791" s="54">
        <v>1692.91</v>
      </c>
      <c r="E791" s="45"/>
      <c r="F791" s="45"/>
      <c r="G791" s="45"/>
      <c r="H791" s="45"/>
      <c r="I791" s="45"/>
      <c r="J791" s="45"/>
    </row>
    <row r="792" spans="1:10" x14ac:dyDescent="0.25">
      <c r="A792" s="46">
        <v>7230100160</v>
      </c>
      <c r="B792" s="45" t="s">
        <v>1166</v>
      </c>
      <c r="C792" s="46" t="s">
        <v>48</v>
      </c>
      <c r="D792" s="54">
        <v>1043.77</v>
      </c>
      <c r="E792" s="45"/>
      <c r="F792" s="45"/>
      <c r="G792" s="45"/>
      <c r="H792" s="45"/>
      <c r="I792" s="45"/>
      <c r="J792" s="45"/>
    </row>
    <row r="793" spans="1:10" x14ac:dyDescent="0.25">
      <c r="A793" s="46" t="s">
        <v>1167</v>
      </c>
      <c r="B793" s="45"/>
      <c r="C793" s="46"/>
      <c r="D793" s="54"/>
      <c r="E793" s="45"/>
      <c r="F793" s="45"/>
      <c r="G793" s="45"/>
      <c r="H793" s="45"/>
      <c r="I793" s="45"/>
      <c r="J793" s="45"/>
    </row>
    <row r="794" spans="1:10" x14ac:dyDescent="0.25">
      <c r="A794" s="46">
        <v>7250100010</v>
      </c>
      <c r="B794" s="45" t="s">
        <v>1168</v>
      </c>
      <c r="C794" s="46" t="s">
        <v>96</v>
      </c>
      <c r="D794" s="54">
        <v>59.91</v>
      </c>
      <c r="E794" s="45"/>
      <c r="F794" s="45"/>
      <c r="G794" s="45"/>
      <c r="H794" s="45"/>
      <c r="I794" s="45"/>
      <c r="J794" s="45"/>
    </row>
    <row r="795" spans="1:10" x14ac:dyDescent="0.25">
      <c r="A795" s="46">
        <v>7250100020</v>
      </c>
      <c r="B795" s="45" t="s">
        <v>1169</v>
      </c>
      <c r="C795" s="46" t="s">
        <v>96</v>
      </c>
      <c r="D795" s="54">
        <v>134.03</v>
      </c>
      <c r="E795" s="45"/>
      <c r="F795" s="45"/>
      <c r="G795" s="45"/>
      <c r="H795" s="45"/>
      <c r="I795" s="45"/>
      <c r="J795" s="45"/>
    </row>
    <row r="796" spans="1:10" x14ac:dyDescent="0.25">
      <c r="A796" s="46">
        <v>7250100030</v>
      </c>
      <c r="B796" s="45" t="s">
        <v>1170</v>
      </c>
      <c r="C796" s="46" t="s">
        <v>96</v>
      </c>
      <c r="D796" s="54">
        <v>108.78</v>
      </c>
      <c r="E796" s="45"/>
      <c r="F796" s="45"/>
      <c r="G796" s="45"/>
      <c r="H796" s="45"/>
      <c r="I796" s="45"/>
      <c r="J796" s="45"/>
    </row>
    <row r="797" spans="1:10" x14ac:dyDescent="0.25">
      <c r="A797" s="46">
        <v>7250100040</v>
      </c>
      <c r="B797" s="45" t="s">
        <v>1171</v>
      </c>
      <c r="C797" s="46" t="s">
        <v>96</v>
      </c>
      <c r="D797" s="54">
        <v>112.7</v>
      </c>
      <c r="E797" s="45"/>
      <c r="F797" s="45"/>
      <c r="G797" s="45"/>
      <c r="H797" s="45"/>
      <c r="I797" s="45"/>
      <c r="J797" s="45"/>
    </row>
    <row r="798" spans="1:10" x14ac:dyDescent="0.25">
      <c r="A798" s="46">
        <v>7250100050</v>
      </c>
      <c r="B798" s="45" t="s">
        <v>1172</v>
      </c>
      <c r="C798" s="46" t="s">
        <v>96</v>
      </c>
      <c r="D798" s="54">
        <v>85.54</v>
      </c>
      <c r="E798" s="45"/>
      <c r="F798" s="45"/>
      <c r="G798" s="45"/>
      <c r="H798" s="45"/>
      <c r="I798" s="45"/>
      <c r="J798" s="45"/>
    </row>
    <row r="799" spans="1:10" x14ac:dyDescent="0.25">
      <c r="A799" s="46">
        <v>7250100060</v>
      </c>
      <c r="B799" s="45" t="s">
        <v>1173</v>
      </c>
      <c r="C799" s="46" t="s">
        <v>96</v>
      </c>
      <c r="D799" s="54">
        <v>159.66</v>
      </c>
      <c r="E799" s="45"/>
      <c r="F799" s="45"/>
      <c r="G799" s="45"/>
      <c r="H799" s="45"/>
      <c r="I799" s="45"/>
      <c r="J799" s="45"/>
    </row>
    <row r="800" spans="1:10" x14ac:dyDescent="0.25">
      <c r="A800" s="46">
        <v>7250100070</v>
      </c>
      <c r="B800" s="45" t="s">
        <v>1174</v>
      </c>
      <c r="C800" s="46" t="s">
        <v>96</v>
      </c>
      <c r="D800" s="54">
        <v>134.41</v>
      </c>
      <c r="E800" s="45"/>
      <c r="F800" s="45"/>
      <c r="G800" s="45"/>
      <c r="H800" s="45"/>
      <c r="I800" s="45"/>
      <c r="J800" s="45"/>
    </row>
    <row r="801" spans="1:10" x14ac:dyDescent="0.25">
      <c r="A801" s="46">
        <v>7250100080</v>
      </c>
      <c r="B801" s="45" t="s">
        <v>1175</v>
      </c>
      <c r="C801" s="46" t="s">
        <v>96</v>
      </c>
      <c r="D801" s="54">
        <v>138.31</v>
      </c>
      <c r="E801" s="45"/>
      <c r="F801" s="45"/>
      <c r="G801" s="45"/>
      <c r="H801" s="45"/>
      <c r="I801" s="45"/>
      <c r="J801" s="45"/>
    </row>
    <row r="802" spans="1:10" x14ac:dyDescent="0.25">
      <c r="A802" s="46">
        <v>7250100090</v>
      </c>
      <c r="B802" s="45" t="s">
        <v>1176</v>
      </c>
      <c r="C802" s="46" t="s">
        <v>96</v>
      </c>
      <c r="D802" s="54">
        <v>119.69</v>
      </c>
      <c r="E802" s="45"/>
      <c r="F802" s="45"/>
      <c r="G802" s="45"/>
      <c r="H802" s="45"/>
      <c r="I802" s="45"/>
      <c r="J802" s="45"/>
    </row>
    <row r="803" spans="1:10" x14ac:dyDescent="0.25">
      <c r="A803" s="46">
        <v>7250100100</v>
      </c>
      <c r="B803" s="45" t="s">
        <v>1177</v>
      </c>
      <c r="C803" s="46" t="s">
        <v>96</v>
      </c>
      <c r="D803" s="54">
        <v>193.72</v>
      </c>
      <c r="E803" s="45"/>
      <c r="F803" s="45"/>
      <c r="G803" s="45"/>
      <c r="H803" s="45"/>
      <c r="I803" s="45"/>
      <c r="J803" s="45"/>
    </row>
    <row r="804" spans="1:10" x14ac:dyDescent="0.25">
      <c r="A804" s="46">
        <v>7250100110</v>
      </c>
      <c r="B804" s="45" t="s">
        <v>1178</v>
      </c>
      <c r="C804" s="46" t="s">
        <v>96</v>
      </c>
      <c r="D804" s="54">
        <v>168.48</v>
      </c>
      <c r="E804" s="45"/>
      <c r="F804" s="45"/>
      <c r="G804" s="45"/>
      <c r="H804" s="45"/>
      <c r="I804" s="45"/>
      <c r="J804" s="45"/>
    </row>
    <row r="805" spans="1:10" x14ac:dyDescent="0.25">
      <c r="A805" s="46">
        <v>7250100120</v>
      </c>
      <c r="B805" s="45" t="s">
        <v>1179</v>
      </c>
      <c r="C805" s="46" t="s">
        <v>96</v>
      </c>
      <c r="D805" s="54">
        <v>172.39</v>
      </c>
      <c r="E805" s="45"/>
      <c r="F805" s="45"/>
      <c r="G805" s="45"/>
      <c r="H805" s="45"/>
      <c r="I805" s="45"/>
      <c r="J805" s="45"/>
    </row>
    <row r="806" spans="1:10" x14ac:dyDescent="0.25">
      <c r="A806" s="46">
        <v>7250100130</v>
      </c>
      <c r="B806" s="45" t="s">
        <v>1180</v>
      </c>
      <c r="C806" s="46" t="s">
        <v>96</v>
      </c>
      <c r="D806" s="54">
        <v>65.400000000000006</v>
      </c>
      <c r="E806" s="45"/>
      <c r="F806" s="45"/>
      <c r="G806" s="45"/>
      <c r="H806" s="45"/>
      <c r="I806" s="45"/>
      <c r="J806" s="45"/>
    </row>
    <row r="807" spans="1:10" x14ac:dyDescent="0.25">
      <c r="A807" s="46">
        <v>7250100140</v>
      </c>
      <c r="B807" s="45" t="s">
        <v>1181</v>
      </c>
      <c r="C807" s="46" t="s">
        <v>96</v>
      </c>
      <c r="D807" s="54">
        <v>139.52000000000001</v>
      </c>
      <c r="E807" s="45"/>
      <c r="F807" s="45"/>
      <c r="G807" s="45"/>
      <c r="H807" s="45"/>
      <c r="I807" s="45"/>
      <c r="J807" s="45"/>
    </row>
    <row r="808" spans="1:10" x14ac:dyDescent="0.25">
      <c r="A808" s="46">
        <v>7250100150</v>
      </c>
      <c r="B808" s="45" t="s">
        <v>1182</v>
      </c>
      <c r="C808" s="46" t="s">
        <v>96</v>
      </c>
      <c r="D808" s="54">
        <v>114.27</v>
      </c>
      <c r="E808" s="45"/>
      <c r="F808" s="45"/>
      <c r="G808" s="45"/>
      <c r="H808" s="45"/>
      <c r="I808" s="45"/>
      <c r="J808" s="45"/>
    </row>
    <row r="809" spans="1:10" x14ac:dyDescent="0.25">
      <c r="A809" s="46">
        <v>7250100160</v>
      </c>
      <c r="B809" s="45" t="s">
        <v>1183</v>
      </c>
      <c r="C809" s="46" t="s">
        <v>96</v>
      </c>
      <c r="D809" s="54">
        <v>118.19</v>
      </c>
      <c r="E809" s="45"/>
      <c r="F809" s="45"/>
      <c r="G809" s="45"/>
      <c r="H809" s="45"/>
      <c r="I809" s="45"/>
      <c r="J809" s="45"/>
    </row>
    <row r="810" spans="1:10" x14ac:dyDescent="0.25">
      <c r="A810" s="46">
        <v>7250100170</v>
      </c>
      <c r="B810" s="45" t="s">
        <v>1184</v>
      </c>
      <c r="C810" s="46" t="s">
        <v>96</v>
      </c>
      <c r="D810" s="54">
        <v>97.86</v>
      </c>
      <c r="E810" s="45"/>
      <c r="F810" s="45"/>
      <c r="G810" s="45"/>
      <c r="H810" s="45"/>
      <c r="I810" s="45"/>
      <c r="J810" s="45"/>
    </row>
    <row r="811" spans="1:10" x14ac:dyDescent="0.25">
      <c r="A811" s="46">
        <v>7250100180</v>
      </c>
      <c r="B811" s="45" t="s">
        <v>1185</v>
      </c>
      <c r="C811" s="46" t="s">
        <v>96</v>
      </c>
      <c r="D811" s="54">
        <v>171.98</v>
      </c>
      <c r="E811" s="45"/>
      <c r="F811" s="45"/>
      <c r="G811" s="45"/>
      <c r="H811" s="45"/>
      <c r="I811" s="45"/>
      <c r="J811" s="45"/>
    </row>
    <row r="812" spans="1:10" x14ac:dyDescent="0.25">
      <c r="A812" s="46">
        <v>7250100190</v>
      </c>
      <c r="B812" s="45" t="s">
        <v>1186</v>
      </c>
      <c r="C812" s="46" t="s">
        <v>96</v>
      </c>
      <c r="D812" s="54">
        <v>146.72999999999999</v>
      </c>
      <c r="E812" s="45"/>
      <c r="F812" s="45"/>
      <c r="G812" s="45"/>
      <c r="H812" s="45"/>
      <c r="I812" s="45"/>
      <c r="J812" s="45"/>
    </row>
    <row r="813" spans="1:10" x14ac:dyDescent="0.25">
      <c r="A813" s="46">
        <v>7250100200</v>
      </c>
      <c r="B813" s="45" t="s">
        <v>1187</v>
      </c>
      <c r="C813" s="46" t="s">
        <v>96</v>
      </c>
      <c r="D813" s="54">
        <v>150.63</v>
      </c>
      <c r="E813" s="45"/>
      <c r="F813" s="45"/>
      <c r="G813" s="45"/>
      <c r="H813" s="45"/>
      <c r="I813" s="45"/>
      <c r="J813" s="45"/>
    </row>
    <row r="814" spans="1:10" x14ac:dyDescent="0.25">
      <c r="A814" s="46">
        <v>7250100210</v>
      </c>
      <c r="B814" s="45" t="s">
        <v>1188</v>
      </c>
      <c r="C814" s="46" t="s">
        <v>96</v>
      </c>
      <c r="D814" s="54">
        <v>139.28</v>
      </c>
      <c r="E814" s="45"/>
      <c r="F814" s="45"/>
      <c r="G814" s="45"/>
      <c r="H814" s="45"/>
      <c r="I814" s="45"/>
      <c r="J814" s="45"/>
    </row>
    <row r="815" spans="1:10" x14ac:dyDescent="0.25">
      <c r="A815" s="46">
        <v>7250100220</v>
      </c>
      <c r="B815" s="45" t="s">
        <v>1189</v>
      </c>
      <c r="C815" s="46" t="s">
        <v>96</v>
      </c>
      <c r="D815" s="54">
        <v>213.4</v>
      </c>
      <c r="E815" s="45"/>
      <c r="F815" s="45"/>
      <c r="G815" s="45"/>
      <c r="H815" s="45"/>
      <c r="I815" s="45"/>
      <c r="J815" s="45"/>
    </row>
    <row r="816" spans="1:10" x14ac:dyDescent="0.25">
      <c r="A816" s="46">
        <v>7250100230</v>
      </c>
      <c r="B816" s="45" t="s">
        <v>1190</v>
      </c>
      <c r="C816" s="46" t="s">
        <v>96</v>
      </c>
      <c r="D816" s="54">
        <v>188.16</v>
      </c>
      <c r="E816" s="45"/>
      <c r="F816" s="45"/>
      <c r="G816" s="45"/>
      <c r="H816" s="45"/>
      <c r="I816" s="45"/>
      <c r="J816" s="45"/>
    </row>
    <row r="817" spans="1:10" x14ac:dyDescent="0.25">
      <c r="A817" s="46">
        <v>7250100240</v>
      </c>
      <c r="B817" s="45" t="s">
        <v>1191</v>
      </c>
      <c r="C817" s="46" t="s">
        <v>96</v>
      </c>
      <c r="D817" s="54">
        <v>192.07</v>
      </c>
      <c r="E817" s="45"/>
      <c r="F817" s="45"/>
      <c r="G817" s="45"/>
      <c r="H817" s="45"/>
      <c r="I817" s="45"/>
      <c r="J817" s="45"/>
    </row>
    <row r="818" spans="1:10" x14ac:dyDescent="0.25">
      <c r="A818" s="46">
        <v>7250200010</v>
      </c>
      <c r="B818" s="45" t="s">
        <v>1192</v>
      </c>
      <c r="C818" s="46" t="s">
        <v>96</v>
      </c>
      <c r="D818" s="54">
        <v>96.45</v>
      </c>
      <c r="E818" s="45"/>
      <c r="F818" s="45"/>
      <c r="G818" s="45"/>
      <c r="H818" s="45"/>
      <c r="I818" s="45"/>
      <c r="J818" s="45"/>
    </row>
    <row r="819" spans="1:10" x14ac:dyDescent="0.25">
      <c r="A819" s="46">
        <v>7250200020</v>
      </c>
      <c r="B819" s="45" t="s">
        <v>1193</v>
      </c>
      <c r="C819" s="46" t="s">
        <v>96</v>
      </c>
      <c r="D819" s="54">
        <v>170.58</v>
      </c>
      <c r="E819" s="45"/>
      <c r="F819" s="45"/>
      <c r="G819" s="45"/>
      <c r="H819" s="45"/>
      <c r="I819" s="45"/>
      <c r="J819" s="45"/>
    </row>
    <row r="820" spans="1:10" x14ac:dyDescent="0.25">
      <c r="A820" s="46">
        <v>7250200030</v>
      </c>
      <c r="B820" s="45" t="s">
        <v>1194</v>
      </c>
      <c r="C820" s="46" t="s">
        <v>96</v>
      </c>
      <c r="D820" s="54">
        <v>145.33000000000001</v>
      </c>
      <c r="E820" s="45"/>
      <c r="F820" s="45"/>
      <c r="G820" s="45"/>
      <c r="H820" s="45"/>
      <c r="I820" s="45"/>
      <c r="J820" s="45"/>
    </row>
    <row r="821" spans="1:10" x14ac:dyDescent="0.25">
      <c r="A821" s="46">
        <v>7250200040</v>
      </c>
      <c r="B821" s="45" t="s">
        <v>1195</v>
      </c>
      <c r="C821" s="46" t="s">
        <v>96</v>
      </c>
      <c r="D821" s="54">
        <v>149.22999999999999</v>
      </c>
      <c r="E821" s="45"/>
      <c r="F821" s="45"/>
      <c r="G821" s="45"/>
      <c r="H821" s="45"/>
      <c r="I821" s="45"/>
      <c r="J821" s="45"/>
    </row>
    <row r="822" spans="1:10" x14ac:dyDescent="0.25">
      <c r="A822" s="46">
        <v>7250200050</v>
      </c>
      <c r="B822" s="45" t="s">
        <v>1196</v>
      </c>
      <c r="C822" s="46" t="s">
        <v>96</v>
      </c>
      <c r="D822" s="54">
        <v>200.8</v>
      </c>
      <c r="E822" s="45"/>
      <c r="F822" s="45"/>
      <c r="G822" s="45"/>
      <c r="H822" s="45"/>
      <c r="I822" s="45"/>
      <c r="J822" s="45"/>
    </row>
    <row r="823" spans="1:10" x14ac:dyDescent="0.25">
      <c r="A823" s="46">
        <v>7250200060</v>
      </c>
      <c r="B823" s="45" t="s">
        <v>1197</v>
      </c>
      <c r="C823" s="46" t="s">
        <v>96</v>
      </c>
      <c r="D823" s="54">
        <v>286.52</v>
      </c>
      <c r="E823" s="45"/>
      <c r="F823" s="45"/>
      <c r="G823" s="45"/>
      <c r="H823" s="45"/>
      <c r="I823" s="45"/>
      <c r="J823" s="45"/>
    </row>
    <row r="824" spans="1:10" x14ac:dyDescent="0.25">
      <c r="A824" s="46">
        <v>7250200070</v>
      </c>
      <c r="B824" s="45" t="s">
        <v>1198</v>
      </c>
      <c r="C824" s="46" t="s">
        <v>96</v>
      </c>
      <c r="D824" s="54">
        <v>253.13</v>
      </c>
      <c r="E824" s="45"/>
      <c r="F824" s="45"/>
      <c r="G824" s="45"/>
      <c r="H824" s="45"/>
      <c r="I824" s="45"/>
      <c r="J824" s="45"/>
    </row>
    <row r="825" spans="1:10" x14ac:dyDescent="0.25">
      <c r="A825" s="46">
        <v>7250200080</v>
      </c>
      <c r="B825" s="45" t="s">
        <v>1199</v>
      </c>
      <c r="C825" s="46" t="s">
        <v>96</v>
      </c>
      <c r="D825" s="54">
        <v>257.48</v>
      </c>
      <c r="E825" s="45"/>
      <c r="F825" s="45"/>
      <c r="G825" s="45"/>
      <c r="H825" s="45"/>
      <c r="I825" s="45"/>
      <c r="J825" s="45"/>
    </row>
    <row r="826" spans="1:10" x14ac:dyDescent="0.25">
      <c r="A826" s="46">
        <v>7250200090</v>
      </c>
      <c r="B826" s="45" t="s">
        <v>1200</v>
      </c>
      <c r="C826" s="46" t="s">
        <v>96</v>
      </c>
      <c r="D826" s="54">
        <v>315.44</v>
      </c>
      <c r="E826" s="45"/>
      <c r="F826" s="45"/>
      <c r="G826" s="45"/>
      <c r="H826" s="45"/>
      <c r="I826" s="45"/>
      <c r="J826" s="45"/>
    </row>
    <row r="827" spans="1:10" x14ac:dyDescent="0.25">
      <c r="A827" s="46">
        <v>7250200100</v>
      </c>
      <c r="B827" s="45" t="s">
        <v>1201</v>
      </c>
      <c r="C827" s="46" t="s">
        <v>96</v>
      </c>
      <c r="D827" s="54">
        <v>412.76</v>
      </c>
      <c r="E827" s="45"/>
      <c r="F827" s="45"/>
      <c r="G827" s="45"/>
      <c r="H827" s="45"/>
      <c r="I827" s="45"/>
      <c r="J827" s="45"/>
    </row>
    <row r="828" spans="1:10" x14ac:dyDescent="0.25">
      <c r="A828" s="46">
        <v>7250200110</v>
      </c>
      <c r="B828" s="45" t="s">
        <v>1202</v>
      </c>
      <c r="C828" s="46" t="s">
        <v>96</v>
      </c>
      <c r="D828" s="54">
        <v>371.23</v>
      </c>
      <c r="E828" s="45"/>
      <c r="F828" s="45"/>
      <c r="G828" s="45"/>
      <c r="H828" s="45"/>
      <c r="I828" s="45"/>
      <c r="J828" s="45"/>
    </row>
    <row r="829" spans="1:10" x14ac:dyDescent="0.25">
      <c r="A829" s="46">
        <v>7250200120</v>
      </c>
      <c r="B829" s="45" t="s">
        <v>1203</v>
      </c>
      <c r="C829" s="46" t="s">
        <v>96</v>
      </c>
      <c r="D829" s="54">
        <v>376.03</v>
      </c>
      <c r="E829" s="45"/>
      <c r="F829" s="45"/>
      <c r="G829" s="45"/>
      <c r="H829" s="45"/>
      <c r="I829" s="45"/>
      <c r="J829" s="45"/>
    </row>
    <row r="830" spans="1:10" x14ac:dyDescent="0.25">
      <c r="A830" s="46">
        <v>7250200130</v>
      </c>
      <c r="B830" s="45" t="s">
        <v>1204</v>
      </c>
      <c r="C830" s="46" t="s">
        <v>96</v>
      </c>
      <c r="D830" s="54">
        <v>448.62</v>
      </c>
      <c r="E830" s="45"/>
      <c r="F830" s="45"/>
      <c r="G830" s="45"/>
      <c r="H830" s="45"/>
      <c r="I830" s="45"/>
      <c r="J830" s="45"/>
    </row>
    <row r="831" spans="1:10" x14ac:dyDescent="0.25">
      <c r="A831" s="46">
        <v>7250200140</v>
      </c>
      <c r="B831" s="45" t="s">
        <v>1205</v>
      </c>
      <c r="C831" s="46" t="s">
        <v>96</v>
      </c>
      <c r="D831" s="54">
        <v>545.94000000000005</v>
      </c>
      <c r="E831" s="45"/>
      <c r="F831" s="45"/>
      <c r="G831" s="45"/>
      <c r="H831" s="45"/>
      <c r="I831" s="45"/>
      <c r="J831" s="45"/>
    </row>
    <row r="832" spans="1:10" x14ac:dyDescent="0.25">
      <c r="A832" s="46">
        <v>7250200150</v>
      </c>
      <c r="B832" s="45" t="s">
        <v>1206</v>
      </c>
      <c r="C832" s="46" t="s">
        <v>96</v>
      </c>
      <c r="D832" s="54">
        <v>504.41</v>
      </c>
      <c r="E832" s="45"/>
      <c r="F832" s="45"/>
      <c r="G832" s="45"/>
      <c r="H832" s="45"/>
      <c r="I832" s="45"/>
      <c r="J832" s="45"/>
    </row>
    <row r="833" spans="1:10" x14ac:dyDescent="0.25">
      <c r="A833" s="46">
        <v>7250200160</v>
      </c>
      <c r="B833" s="45" t="s">
        <v>1207</v>
      </c>
      <c r="C833" s="46" t="s">
        <v>96</v>
      </c>
      <c r="D833" s="54">
        <v>509.2</v>
      </c>
      <c r="E833" s="45"/>
      <c r="F833" s="45"/>
      <c r="G833" s="45"/>
      <c r="H833" s="45"/>
      <c r="I833" s="45"/>
      <c r="J833" s="45"/>
    </row>
    <row r="834" spans="1:10" x14ac:dyDescent="0.25">
      <c r="A834" s="46">
        <v>7250200170</v>
      </c>
      <c r="B834" s="45" t="s">
        <v>1208</v>
      </c>
      <c r="C834" s="46" t="s">
        <v>96</v>
      </c>
      <c r="D834" s="54">
        <v>622.11</v>
      </c>
      <c r="E834" s="45"/>
      <c r="F834" s="45"/>
      <c r="G834" s="45"/>
      <c r="H834" s="45"/>
      <c r="I834" s="45"/>
      <c r="J834" s="45"/>
    </row>
    <row r="835" spans="1:10" x14ac:dyDescent="0.25">
      <c r="A835" s="46">
        <v>7250200180</v>
      </c>
      <c r="B835" s="45" t="s">
        <v>1209</v>
      </c>
      <c r="C835" s="46" t="s">
        <v>96</v>
      </c>
      <c r="D835" s="54">
        <v>731.03</v>
      </c>
      <c r="E835" s="45"/>
      <c r="F835" s="45"/>
      <c r="G835" s="45"/>
      <c r="H835" s="45"/>
      <c r="I835" s="45"/>
      <c r="J835" s="45"/>
    </row>
    <row r="836" spans="1:10" x14ac:dyDescent="0.25">
      <c r="A836" s="46">
        <v>7250200190</v>
      </c>
      <c r="B836" s="45" t="s">
        <v>1210</v>
      </c>
      <c r="C836" s="46" t="s">
        <v>96</v>
      </c>
      <c r="D836" s="54">
        <v>681.33</v>
      </c>
      <c r="E836" s="45"/>
      <c r="F836" s="45"/>
      <c r="G836" s="45"/>
      <c r="H836" s="45"/>
      <c r="I836" s="45"/>
      <c r="J836" s="45"/>
    </row>
    <row r="837" spans="1:10" x14ac:dyDescent="0.25">
      <c r="A837" s="46">
        <v>7250200200</v>
      </c>
      <c r="B837" s="45" t="s">
        <v>1211</v>
      </c>
      <c r="C837" s="46" t="s">
        <v>96</v>
      </c>
      <c r="D837" s="54">
        <v>686.57</v>
      </c>
      <c r="E837" s="45"/>
      <c r="F837" s="45"/>
      <c r="G837" s="45"/>
      <c r="H837" s="45"/>
      <c r="I837" s="45"/>
      <c r="J837" s="45"/>
    </row>
    <row r="838" spans="1:10" x14ac:dyDescent="0.25">
      <c r="A838" s="46">
        <v>7250200210</v>
      </c>
      <c r="B838" s="45" t="s">
        <v>1212</v>
      </c>
      <c r="C838" s="46" t="s">
        <v>96</v>
      </c>
      <c r="D838" s="54">
        <v>668.48</v>
      </c>
      <c r="E838" s="45"/>
      <c r="F838" s="45"/>
      <c r="G838" s="45"/>
      <c r="H838" s="45"/>
      <c r="I838" s="45"/>
      <c r="J838" s="45"/>
    </row>
    <row r="839" spans="1:10" x14ac:dyDescent="0.25">
      <c r="A839" s="46">
        <v>7250200220</v>
      </c>
      <c r="B839" s="45" t="s">
        <v>1213</v>
      </c>
      <c r="C839" s="46" t="s">
        <v>96</v>
      </c>
      <c r="D839" s="54">
        <v>777.4</v>
      </c>
      <c r="E839" s="45"/>
      <c r="F839" s="45"/>
      <c r="G839" s="45"/>
      <c r="H839" s="45"/>
      <c r="I839" s="45"/>
      <c r="J839" s="45"/>
    </row>
    <row r="840" spans="1:10" x14ac:dyDescent="0.25">
      <c r="A840" s="46">
        <v>7250200230</v>
      </c>
      <c r="B840" s="45" t="s">
        <v>1214</v>
      </c>
      <c r="C840" s="46" t="s">
        <v>96</v>
      </c>
      <c r="D840" s="54">
        <v>727.7</v>
      </c>
      <c r="E840" s="45"/>
      <c r="F840" s="45"/>
      <c r="G840" s="45"/>
      <c r="H840" s="45"/>
      <c r="I840" s="45"/>
      <c r="J840" s="45"/>
    </row>
    <row r="841" spans="1:10" x14ac:dyDescent="0.25">
      <c r="A841" s="46">
        <v>7250200240</v>
      </c>
      <c r="B841" s="45" t="s">
        <v>1215</v>
      </c>
      <c r="C841" s="46" t="s">
        <v>96</v>
      </c>
      <c r="D841" s="54">
        <v>732.94</v>
      </c>
      <c r="E841" s="45"/>
      <c r="F841" s="45"/>
      <c r="G841" s="45"/>
      <c r="H841" s="45"/>
      <c r="I841" s="45"/>
      <c r="J841" s="45"/>
    </row>
    <row r="842" spans="1:10" x14ac:dyDescent="0.25">
      <c r="A842" s="46">
        <v>7250200250</v>
      </c>
      <c r="B842" s="45" t="s">
        <v>1216</v>
      </c>
      <c r="C842" s="46" t="s">
        <v>96</v>
      </c>
      <c r="D842" s="54">
        <v>1029.28</v>
      </c>
      <c r="E842" s="45"/>
      <c r="F842" s="45"/>
      <c r="G842" s="45"/>
      <c r="H842" s="45"/>
      <c r="I842" s="45"/>
      <c r="J842" s="45"/>
    </row>
    <row r="843" spans="1:10" x14ac:dyDescent="0.25">
      <c r="A843" s="46">
        <v>7250200260</v>
      </c>
      <c r="B843" s="45" t="s">
        <v>1217</v>
      </c>
      <c r="C843" s="46" t="s">
        <v>96</v>
      </c>
      <c r="D843" s="54">
        <v>1144.9100000000001</v>
      </c>
      <c r="E843" s="45"/>
      <c r="F843" s="45"/>
      <c r="G843" s="45"/>
      <c r="H843" s="45"/>
      <c r="I843" s="45"/>
      <c r="J843" s="45"/>
    </row>
    <row r="844" spans="1:10" x14ac:dyDescent="0.25">
      <c r="A844" s="46">
        <v>7250200270</v>
      </c>
      <c r="B844" s="45" t="s">
        <v>1218</v>
      </c>
      <c r="C844" s="46" t="s">
        <v>96</v>
      </c>
      <c r="D844" s="54">
        <v>1090.24</v>
      </c>
      <c r="E844" s="45"/>
      <c r="F844" s="45"/>
      <c r="G844" s="45"/>
      <c r="H844" s="45"/>
      <c r="I844" s="45"/>
      <c r="J844" s="45"/>
    </row>
    <row r="845" spans="1:10" x14ac:dyDescent="0.25">
      <c r="A845" s="46">
        <v>7250200280</v>
      </c>
      <c r="B845" s="45" t="s">
        <v>1219</v>
      </c>
      <c r="C845" s="46" t="s">
        <v>96</v>
      </c>
      <c r="D845" s="54">
        <v>1095.8499999999999</v>
      </c>
      <c r="E845" s="45"/>
      <c r="F845" s="45"/>
      <c r="G845" s="45"/>
      <c r="H845" s="45"/>
      <c r="I845" s="45"/>
      <c r="J845" s="45"/>
    </row>
    <row r="846" spans="1:10" x14ac:dyDescent="0.25">
      <c r="A846" s="46">
        <v>7250300010</v>
      </c>
      <c r="B846" s="45" t="s">
        <v>1220</v>
      </c>
      <c r="C846" s="46" t="s">
        <v>96</v>
      </c>
      <c r="D846" s="54">
        <v>343.19</v>
      </c>
      <c r="E846" s="45"/>
      <c r="F846" s="45"/>
      <c r="G846" s="45"/>
      <c r="H846" s="45"/>
      <c r="I846" s="45"/>
      <c r="J846" s="45"/>
    </row>
    <row r="847" spans="1:10" x14ac:dyDescent="0.25">
      <c r="A847" s="46">
        <v>7250300020</v>
      </c>
      <c r="B847" s="45" t="s">
        <v>1221</v>
      </c>
      <c r="C847" s="46" t="s">
        <v>96</v>
      </c>
      <c r="D847" s="54">
        <v>417.31</v>
      </c>
      <c r="E847" s="45"/>
      <c r="F847" s="45"/>
      <c r="G847" s="45"/>
      <c r="H847" s="45"/>
      <c r="I847" s="45"/>
      <c r="J847" s="45"/>
    </row>
    <row r="848" spans="1:10" x14ac:dyDescent="0.25">
      <c r="A848" s="46">
        <v>7250300030</v>
      </c>
      <c r="B848" s="45" t="s">
        <v>1222</v>
      </c>
      <c r="C848" s="46" t="s">
        <v>96</v>
      </c>
      <c r="D848" s="54">
        <v>392.06</v>
      </c>
      <c r="E848" s="45"/>
      <c r="F848" s="45"/>
      <c r="G848" s="45"/>
      <c r="H848" s="45"/>
      <c r="I848" s="45"/>
      <c r="J848" s="45"/>
    </row>
    <row r="849" spans="1:10" x14ac:dyDescent="0.25">
      <c r="A849" s="46">
        <v>7250300040</v>
      </c>
      <c r="B849" s="45" t="s">
        <v>1223</v>
      </c>
      <c r="C849" s="46" t="s">
        <v>96</v>
      </c>
      <c r="D849" s="54">
        <v>395.95</v>
      </c>
      <c r="E849" s="45"/>
      <c r="F849" s="45"/>
      <c r="G849" s="45"/>
      <c r="H849" s="45"/>
      <c r="I849" s="45"/>
      <c r="J849" s="45"/>
    </row>
    <row r="850" spans="1:10" x14ac:dyDescent="0.25">
      <c r="A850" s="46">
        <v>7250300050</v>
      </c>
      <c r="B850" s="45" t="s">
        <v>1224</v>
      </c>
      <c r="C850" s="46" t="s">
        <v>96</v>
      </c>
      <c r="D850" s="54">
        <v>352.68</v>
      </c>
      <c r="E850" s="45"/>
      <c r="F850" s="45"/>
      <c r="G850" s="45"/>
      <c r="H850" s="45"/>
      <c r="I850" s="45"/>
      <c r="J850" s="45"/>
    </row>
    <row r="851" spans="1:10" x14ac:dyDescent="0.25">
      <c r="A851" s="46">
        <v>7250300060</v>
      </c>
      <c r="B851" s="45" t="s">
        <v>1225</v>
      </c>
      <c r="C851" s="46" t="s">
        <v>96</v>
      </c>
      <c r="D851" s="54">
        <v>426.81</v>
      </c>
      <c r="E851" s="45"/>
      <c r="F851" s="45"/>
      <c r="G851" s="45"/>
      <c r="H851" s="45"/>
      <c r="I851" s="45"/>
      <c r="J851" s="45"/>
    </row>
    <row r="852" spans="1:10" x14ac:dyDescent="0.25">
      <c r="A852" s="46">
        <v>7250300070</v>
      </c>
      <c r="B852" s="45" t="s">
        <v>1226</v>
      </c>
      <c r="C852" s="46" t="s">
        <v>96</v>
      </c>
      <c r="D852" s="54">
        <v>401.55</v>
      </c>
      <c r="E852" s="45"/>
      <c r="F852" s="45"/>
      <c r="G852" s="45"/>
      <c r="H852" s="45"/>
      <c r="I852" s="45"/>
      <c r="J852" s="45"/>
    </row>
    <row r="853" spans="1:10" x14ac:dyDescent="0.25">
      <c r="A853" s="46">
        <v>7250300080</v>
      </c>
      <c r="B853" s="45" t="s">
        <v>1227</v>
      </c>
      <c r="C853" s="46" t="s">
        <v>96</v>
      </c>
      <c r="D853" s="54">
        <v>405.46</v>
      </c>
      <c r="E853" s="45"/>
      <c r="F853" s="45"/>
      <c r="G853" s="45"/>
      <c r="H853" s="45"/>
      <c r="I853" s="45"/>
      <c r="J853" s="45"/>
    </row>
    <row r="854" spans="1:10" x14ac:dyDescent="0.25">
      <c r="A854" s="46">
        <v>7250300090</v>
      </c>
      <c r="B854" s="45" t="s">
        <v>1228</v>
      </c>
      <c r="C854" s="46" t="s">
        <v>96</v>
      </c>
      <c r="D854" s="54">
        <v>378.24</v>
      </c>
      <c r="E854" s="45"/>
      <c r="F854" s="45"/>
      <c r="G854" s="45"/>
      <c r="H854" s="45"/>
      <c r="I854" s="45"/>
      <c r="J854" s="45"/>
    </row>
    <row r="855" spans="1:10" x14ac:dyDescent="0.25">
      <c r="A855" s="46">
        <v>7250300100</v>
      </c>
      <c r="B855" s="45" t="s">
        <v>1229</v>
      </c>
      <c r="C855" s="46" t="s">
        <v>96</v>
      </c>
      <c r="D855" s="54">
        <v>463.96</v>
      </c>
      <c r="E855" s="45"/>
      <c r="F855" s="45"/>
      <c r="G855" s="45"/>
      <c r="H855" s="45"/>
      <c r="I855" s="45"/>
      <c r="J855" s="45"/>
    </row>
    <row r="856" spans="1:10" x14ac:dyDescent="0.25">
      <c r="A856" s="46">
        <v>7250300110</v>
      </c>
      <c r="B856" s="45" t="s">
        <v>1230</v>
      </c>
      <c r="C856" s="46" t="s">
        <v>96</v>
      </c>
      <c r="D856" s="54">
        <v>430.57</v>
      </c>
      <c r="E856" s="45"/>
      <c r="F856" s="45"/>
      <c r="G856" s="45"/>
      <c r="H856" s="45"/>
      <c r="I856" s="45"/>
      <c r="J856" s="45"/>
    </row>
    <row r="857" spans="1:10" x14ac:dyDescent="0.25">
      <c r="A857" s="46">
        <v>7250300120</v>
      </c>
      <c r="B857" s="45" t="s">
        <v>1231</v>
      </c>
      <c r="C857" s="46" t="s">
        <v>96</v>
      </c>
      <c r="D857" s="54">
        <v>434.92</v>
      </c>
      <c r="E857" s="45"/>
      <c r="F857" s="45"/>
      <c r="G857" s="45"/>
      <c r="H857" s="45"/>
      <c r="I857" s="45"/>
      <c r="J857" s="45"/>
    </row>
    <row r="858" spans="1:10" x14ac:dyDescent="0.25">
      <c r="A858" s="46">
        <v>7250300130</v>
      </c>
      <c r="B858" s="45" t="s">
        <v>1232</v>
      </c>
      <c r="C858" s="46" t="s">
        <v>96</v>
      </c>
      <c r="D858" s="54">
        <v>457.3</v>
      </c>
      <c r="E858" s="45"/>
      <c r="F858" s="45"/>
      <c r="G858" s="45"/>
      <c r="H858" s="45"/>
      <c r="I858" s="45"/>
      <c r="J858" s="45"/>
    </row>
    <row r="859" spans="1:10" x14ac:dyDescent="0.25">
      <c r="A859" s="46">
        <v>7250300140</v>
      </c>
      <c r="B859" s="45" t="s">
        <v>1233</v>
      </c>
      <c r="C859" s="46" t="s">
        <v>96</v>
      </c>
      <c r="D859" s="54">
        <v>554.62</v>
      </c>
      <c r="E859" s="45"/>
      <c r="F859" s="45"/>
      <c r="G859" s="45"/>
      <c r="H859" s="45"/>
      <c r="I859" s="45"/>
      <c r="J859" s="45"/>
    </row>
    <row r="860" spans="1:10" x14ac:dyDescent="0.25">
      <c r="A860" s="46">
        <v>7250300150</v>
      </c>
      <c r="B860" s="45" t="s">
        <v>1234</v>
      </c>
      <c r="C860" s="46" t="s">
        <v>96</v>
      </c>
      <c r="D860" s="54">
        <v>513.09</v>
      </c>
      <c r="E860" s="45"/>
      <c r="F860" s="45"/>
      <c r="G860" s="45"/>
      <c r="H860" s="45"/>
      <c r="I860" s="45"/>
      <c r="J860" s="45"/>
    </row>
    <row r="861" spans="1:10" x14ac:dyDescent="0.25">
      <c r="A861" s="46">
        <v>7250300160</v>
      </c>
      <c r="B861" s="45" t="s">
        <v>1235</v>
      </c>
      <c r="C861" s="46" t="s">
        <v>96</v>
      </c>
      <c r="D861" s="54">
        <v>517.88</v>
      </c>
      <c r="E861" s="45"/>
      <c r="F861" s="45"/>
      <c r="G861" s="45"/>
      <c r="H861" s="45"/>
      <c r="I861" s="45"/>
      <c r="J861" s="45"/>
    </row>
    <row r="862" spans="1:10" x14ac:dyDescent="0.25">
      <c r="A862" s="46">
        <v>7250300170</v>
      </c>
      <c r="B862" s="45" t="s">
        <v>1236</v>
      </c>
      <c r="C862" s="46" t="s">
        <v>96</v>
      </c>
      <c r="D862" s="54">
        <v>552.07000000000005</v>
      </c>
      <c r="E862" s="45"/>
      <c r="F862" s="45"/>
      <c r="G862" s="45"/>
      <c r="H862" s="45"/>
      <c r="I862" s="45"/>
      <c r="J862" s="45"/>
    </row>
    <row r="863" spans="1:10" x14ac:dyDescent="0.25">
      <c r="A863" s="46">
        <v>7250300180</v>
      </c>
      <c r="B863" s="45" t="s">
        <v>1237</v>
      </c>
      <c r="C863" s="46" t="s">
        <v>96</v>
      </c>
      <c r="D863" s="54">
        <v>649.39</v>
      </c>
      <c r="E863" s="45"/>
      <c r="F863" s="45"/>
      <c r="G863" s="45"/>
      <c r="H863" s="45"/>
      <c r="I863" s="45"/>
      <c r="J863" s="45"/>
    </row>
    <row r="864" spans="1:10" x14ac:dyDescent="0.25">
      <c r="A864" s="46">
        <v>7250300190</v>
      </c>
      <c r="B864" s="45" t="s">
        <v>1238</v>
      </c>
      <c r="C864" s="46" t="s">
        <v>96</v>
      </c>
      <c r="D864" s="54">
        <v>607.86</v>
      </c>
      <c r="E864" s="45"/>
      <c r="F864" s="45"/>
      <c r="G864" s="45"/>
      <c r="H864" s="45"/>
      <c r="I864" s="45"/>
      <c r="J864" s="45"/>
    </row>
    <row r="865" spans="1:10" x14ac:dyDescent="0.25">
      <c r="A865" s="46">
        <v>7250300200</v>
      </c>
      <c r="B865" s="45" t="s">
        <v>1239</v>
      </c>
      <c r="C865" s="46" t="s">
        <v>96</v>
      </c>
      <c r="D865" s="54">
        <v>612.66</v>
      </c>
      <c r="E865" s="45"/>
      <c r="F865" s="45"/>
      <c r="G865" s="45"/>
      <c r="H865" s="45"/>
      <c r="I865" s="45"/>
      <c r="J865" s="45"/>
    </row>
    <row r="866" spans="1:10" x14ac:dyDescent="0.25">
      <c r="A866" s="46">
        <v>7250300210</v>
      </c>
      <c r="B866" s="45" t="s">
        <v>1240</v>
      </c>
      <c r="C866" s="46" t="s">
        <v>96</v>
      </c>
      <c r="D866" s="54">
        <v>652.21</v>
      </c>
      <c r="E866" s="45"/>
      <c r="F866" s="45"/>
      <c r="G866" s="45"/>
      <c r="H866" s="45"/>
      <c r="I866" s="45"/>
      <c r="J866" s="45"/>
    </row>
    <row r="867" spans="1:10" x14ac:dyDescent="0.25">
      <c r="A867" s="46">
        <v>7250300220</v>
      </c>
      <c r="B867" s="45" t="s">
        <v>1241</v>
      </c>
      <c r="C867" s="46" t="s">
        <v>96</v>
      </c>
      <c r="D867" s="54">
        <v>761.13</v>
      </c>
      <c r="E867" s="45"/>
      <c r="F867" s="45"/>
      <c r="G867" s="45"/>
      <c r="H867" s="45"/>
      <c r="I867" s="45"/>
      <c r="J867" s="45"/>
    </row>
    <row r="868" spans="1:10" x14ac:dyDescent="0.25">
      <c r="A868" s="46">
        <v>7250300230</v>
      </c>
      <c r="B868" s="45" t="s">
        <v>1242</v>
      </c>
      <c r="C868" s="46" t="s">
        <v>96</v>
      </c>
      <c r="D868" s="54">
        <v>711.44</v>
      </c>
      <c r="E868" s="45"/>
      <c r="F868" s="45"/>
      <c r="G868" s="45"/>
      <c r="H868" s="45"/>
      <c r="I868" s="45"/>
      <c r="J868" s="45"/>
    </row>
    <row r="869" spans="1:10" x14ac:dyDescent="0.25">
      <c r="A869" s="46">
        <v>7250300240</v>
      </c>
      <c r="B869" s="45" t="s">
        <v>1243</v>
      </c>
      <c r="C869" s="46" t="s">
        <v>96</v>
      </c>
      <c r="D869" s="54">
        <v>716.68</v>
      </c>
      <c r="E869" s="45"/>
      <c r="F869" s="45"/>
      <c r="G869" s="45"/>
      <c r="H869" s="45"/>
      <c r="I869" s="45"/>
      <c r="J869" s="45"/>
    </row>
    <row r="870" spans="1:10" x14ac:dyDescent="0.25">
      <c r="A870" s="46">
        <v>7250300250</v>
      </c>
      <c r="B870" s="45" t="s">
        <v>1244</v>
      </c>
      <c r="C870" s="46" t="s">
        <v>96</v>
      </c>
      <c r="D870" s="54">
        <v>762.07</v>
      </c>
      <c r="E870" s="45"/>
      <c r="F870" s="45"/>
      <c r="G870" s="45"/>
      <c r="H870" s="45"/>
      <c r="I870" s="45"/>
      <c r="J870" s="45"/>
    </row>
    <row r="871" spans="1:10" x14ac:dyDescent="0.25">
      <c r="A871" s="46">
        <v>7250300260</v>
      </c>
      <c r="B871" s="45" t="s">
        <v>1245</v>
      </c>
      <c r="C871" s="46" t="s">
        <v>96</v>
      </c>
      <c r="D871" s="54">
        <v>870.99</v>
      </c>
      <c r="E871" s="45"/>
      <c r="F871" s="45"/>
      <c r="G871" s="45"/>
      <c r="H871" s="45"/>
      <c r="I871" s="45"/>
      <c r="J871" s="45"/>
    </row>
    <row r="872" spans="1:10" x14ac:dyDescent="0.25">
      <c r="A872" s="46">
        <v>7250300270</v>
      </c>
      <c r="B872" s="45" t="s">
        <v>1246</v>
      </c>
      <c r="C872" s="46" t="s">
        <v>96</v>
      </c>
      <c r="D872" s="54">
        <v>821.29</v>
      </c>
      <c r="E872" s="45"/>
      <c r="F872" s="45"/>
      <c r="G872" s="45"/>
      <c r="H872" s="45"/>
      <c r="I872" s="45"/>
      <c r="J872" s="45"/>
    </row>
    <row r="873" spans="1:10" x14ac:dyDescent="0.25">
      <c r="A873" s="46">
        <v>7250300280</v>
      </c>
      <c r="B873" s="45" t="s">
        <v>1247</v>
      </c>
      <c r="C873" s="46" t="s">
        <v>96</v>
      </c>
      <c r="D873" s="54">
        <v>826.53</v>
      </c>
      <c r="E873" s="45"/>
      <c r="F873" s="45"/>
      <c r="G873" s="45"/>
      <c r="H873" s="45"/>
      <c r="I873" s="45"/>
      <c r="J873" s="45"/>
    </row>
    <row r="874" spans="1:10" x14ac:dyDescent="0.25">
      <c r="A874" s="46">
        <v>7250300290</v>
      </c>
      <c r="B874" s="45" t="s">
        <v>1248</v>
      </c>
      <c r="C874" s="46" t="s">
        <v>96</v>
      </c>
      <c r="D874" s="54">
        <v>886.53</v>
      </c>
      <c r="E874" s="45"/>
      <c r="F874" s="45"/>
      <c r="G874" s="45"/>
      <c r="H874" s="45"/>
      <c r="I874" s="45"/>
      <c r="J874" s="45"/>
    </row>
    <row r="875" spans="1:10" x14ac:dyDescent="0.25">
      <c r="A875" s="46">
        <v>7250300300</v>
      </c>
      <c r="B875" s="45" t="s">
        <v>1249</v>
      </c>
      <c r="C875" s="46" t="s">
        <v>96</v>
      </c>
      <c r="D875" s="54">
        <v>1002.29</v>
      </c>
      <c r="E875" s="45"/>
      <c r="F875" s="45"/>
      <c r="G875" s="45"/>
      <c r="H875" s="45"/>
      <c r="I875" s="45"/>
      <c r="J875" s="45"/>
    </row>
    <row r="876" spans="1:10" x14ac:dyDescent="0.25">
      <c r="A876" s="46">
        <v>7250300310</v>
      </c>
      <c r="B876" s="45" t="s">
        <v>1250</v>
      </c>
      <c r="C876" s="46" t="s">
        <v>96</v>
      </c>
      <c r="D876" s="54">
        <v>945.77</v>
      </c>
      <c r="E876" s="45"/>
      <c r="F876" s="45"/>
      <c r="G876" s="45"/>
      <c r="H876" s="45"/>
      <c r="I876" s="45"/>
      <c r="J876" s="45"/>
    </row>
    <row r="877" spans="1:10" x14ac:dyDescent="0.25">
      <c r="A877" s="46">
        <v>7250300320</v>
      </c>
      <c r="B877" s="45" t="s">
        <v>1251</v>
      </c>
      <c r="C877" s="46" t="s">
        <v>96</v>
      </c>
      <c r="D877" s="54">
        <v>951.01</v>
      </c>
      <c r="E877" s="45"/>
      <c r="F877" s="45"/>
      <c r="G877" s="45"/>
      <c r="H877" s="45"/>
      <c r="I877" s="45"/>
      <c r="J877" s="45"/>
    </row>
    <row r="878" spans="1:10" x14ac:dyDescent="0.25">
      <c r="A878" s="46">
        <v>7250350010</v>
      </c>
      <c r="B878" s="45" t="s">
        <v>1252</v>
      </c>
      <c r="C878" s="46" t="s">
        <v>96</v>
      </c>
      <c r="D878" s="54">
        <v>44.66</v>
      </c>
      <c r="E878" s="45"/>
      <c r="F878" s="45"/>
      <c r="G878" s="45"/>
      <c r="H878" s="45"/>
      <c r="I878" s="45"/>
      <c r="J878" s="45"/>
    </row>
    <row r="879" spans="1:10" x14ac:dyDescent="0.25">
      <c r="A879" s="46">
        <v>7250350020</v>
      </c>
      <c r="B879" s="45" t="s">
        <v>1253</v>
      </c>
      <c r="C879" s="46" t="s">
        <v>96</v>
      </c>
      <c r="D879" s="54">
        <v>118.78</v>
      </c>
      <c r="E879" s="45"/>
      <c r="F879" s="45"/>
      <c r="G879" s="45"/>
      <c r="H879" s="45"/>
      <c r="I879" s="45"/>
      <c r="J879" s="45"/>
    </row>
    <row r="880" spans="1:10" x14ac:dyDescent="0.25">
      <c r="A880" s="46">
        <v>7250350030</v>
      </c>
      <c r="B880" s="45" t="s">
        <v>1254</v>
      </c>
      <c r="C880" s="46" t="s">
        <v>96</v>
      </c>
      <c r="D880" s="54">
        <v>93.53</v>
      </c>
      <c r="E880" s="45"/>
      <c r="F880" s="45"/>
      <c r="G880" s="45"/>
      <c r="H880" s="45"/>
      <c r="I880" s="45"/>
      <c r="J880" s="45"/>
    </row>
    <row r="881" spans="1:10" x14ac:dyDescent="0.25">
      <c r="A881" s="46">
        <v>7250350040</v>
      </c>
      <c r="B881" s="45" t="s">
        <v>1255</v>
      </c>
      <c r="C881" s="46" t="s">
        <v>96</v>
      </c>
      <c r="D881" s="54">
        <v>97.42</v>
      </c>
      <c r="E881" s="45"/>
      <c r="F881" s="45"/>
      <c r="G881" s="45"/>
      <c r="H881" s="45"/>
      <c r="I881" s="45"/>
      <c r="J881" s="45"/>
    </row>
    <row r="882" spans="1:10" x14ac:dyDescent="0.25">
      <c r="A882" s="46">
        <v>7250350050</v>
      </c>
      <c r="B882" s="45" t="s">
        <v>1256</v>
      </c>
      <c r="C882" s="46" t="s">
        <v>96</v>
      </c>
      <c r="D882" s="54">
        <v>45.74</v>
      </c>
      <c r="E882" s="45"/>
      <c r="F882" s="45"/>
      <c r="G882" s="45"/>
      <c r="H882" s="45"/>
      <c r="I882" s="45"/>
      <c r="J882" s="45"/>
    </row>
    <row r="883" spans="1:10" x14ac:dyDescent="0.25">
      <c r="A883" s="46">
        <v>7250350060</v>
      </c>
      <c r="B883" s="45" t="s">
        <v>1257</v>
      </c>
      <c r="C883" s="46" t="s">
        <v>96</v>
      </c>
      <c r="D883" s="54">
        <v>119.87</v>
      </c>
      <c r="E883" s="45"/>
      <c r="F883" s="45"/>
      <c r="G883" s="45"/>
      <c r="H883" s="45"/>
      <c r="I883" s="45"/>
      <c r="J883" s="45"/>
    </row>
    <row r="884" spans="1:10" x14ac:dyDescent="0.25">
      <c r="A884" s="46">
        <v>7250350070</v>
      </c>
      <c r="B884" s="45" t="s">
        <v>1258</v>
      </c>
      <c r="C884" s="46" t="s">
        <v>96</v>
      </c>
      <c r="D884" s="54">
        <v>94.61</v>
      </c>
      <c r="E884" s="45"/>
      <c r="F884" s="45"/>
      <c r="G884" s="45"/>
      <c r="H884" s="45"/>
      <c r="I884" s="45"/>
      <c r="J884" s="45"/>
    </row>
    <row r="885" spans="1:10" x14ac:dyDescent="0.25">
      <c r="A885" s="46">
        <v>7250350080</v>
      </c>
      <c r="B885" s="45" t="s">
        <v>1259</v>
      </c>
      <c r="C885" s="46" t="s">
        <v>96</v>
      </c>
      <c r="D885" s="54">
        <v>98.52</v>
      </c>
      <c r="E885" s="45"/>
      <c r="F885" s="45"/>
      <c r="G885" s="45"/>
      <c r="H885" s="45"/>
      <c r="I885" s="45"/>
      <c r="J885" s="45"/>
    </row>
    <row r="886" spans="1:10" x14ac:dyDescent="0.25">
      <c r="A886" s="46">
        <v>7250350090</v>
      </c>
      <c r="B886" s="45" t="s">
        <v>1260</v>
      </c>
      <c r="C886" s="46" t="s">
        <v>96</v>
      </c>
      <c r="D886" s="54">
        <v>59.04</v>
      </c>
      <c r="E886" s="45"/>
      <c r="F886" s="45"/>
      <c r="G886" s="45"/>
      <c r="H886" s="45"/>
      <c r="I886" s="45"/>
      <c r="J886" s="45"/>
    </row>
    <row r="887" spans="1:10" x14ac:dyDescent="0.25">
      <c r="A887" s="46">
        <v>7250350100</v>
      </c>
      <c r="B887" s="45" t="s">
        <v>1261</v>
      </c>
      <c r="C887" s="46" t="s">
        <v>96</v>
      </c>
      <c r="D887" s="54">
        <v>144.76</v>
      </c>
      <c r="E887" s="45"/>
      <c r="F887" s="45"/>
      <c r="G887" s="45"/>
      <c r="H887" s="45"/>
      <c r="I887" s="45"/>
      <c r="J887" s="45"/>
    </row>
    <row r="888" spans="1:10" x14ac:dyDescent="0.25">
      <c r="A888" s="46">
        <v>7250350110</v>
      </c>
      <c r="B888" s="45" t="s">
        <v>1262</v>
      </c>
      <c r="C888" s="46" t="s">
        <v>96</v>
      </c>
      <c r="D888" s="54">
        <v>111.37</v>
      </c>
      <c r="E888" s="45"/>
      <c r="F888" s="45"/>
      <c r="G888" s="45"/>
      <c r="H888" s="45"/>
      <c r="I888" s="45"/>
      <c r="J888" s="45"/>
    </row>
    <row r="889" spans="1:10" x14ac:dyDescent="0.25">
      <c r="A889" s="46">
        <v>7250350120</v>
      </c>
      <c r="B889" s="45" t="s">
        <v>1263</v>
      </c>
      <c r="C889" s="46" t="s">
        <v>96</v>
      </c>
      <c r="D889" s="54">
        <v>115.72</v>
      </c>
      <c r="E889" s="45"/>
      <c r="F889" s="45"/>
      <c r="G889" s="45"/>
      <c r="H889" s="45"/>
      <c r="I889" s="45"/>
      <c r="J889" s="45"/>
    </row>
    <row r="890" spans="1:10" x14ac:dyDescent="0.25">
      <c r="A890" s="46">
        <v>7250350130</v>
      </c>
      <c r="B890" s="45" t="s">
        <v>1264</v>
      </c>
      <c r="C890" s="46" t="s">
        <v>96</v>
      </c>
      <c r="D890" s="54">
        <v>72.849999999999994</v>
      </c>
      <c r="E890" s="45"/>
      <c r="F890" s="45"/>
      <c r="G890" s="45"/>
      <c r="H890" s="45"/>
      <c r="I890" s="45"/>
      <c r="J890" s="45"/>
    </row>
    <row r="891" spans="1:10" x14ac:dyDescent="0.25">
      <c r="A891" s="46">
        <v>7250350140</v>
      </c>
      <c r="B891" s="45" t="s">
        <v>1265</v>
      </c>
      <c r="C891" s="46" t="s">
        <v>96</v>
      </c>
      <c r="D891" s="54">
        <v>170.17</v>
      </c>
      <c r="E891" s="45"/>
      <c r="F891" s="45"/>
      <c r="G891" s="45"/>
      <c r="H891" s="45"/>
      <c r="I891" s="45"/>
      <c r="J891" s="45"/>
    </row>
    <row r="892" spans="1:10" x14ac:dyDescent="0.25">
      <c r="A892" s="46">
        <v>7250350150</v>
      </c>
      <c r="B892" s="45" t="s">
        <v>1266</v>
      </c>
      <c r="C892" s="46" t="s">
        <v>96</v>
      </c>
      <c r="D892" s="54">
        <v>128.63999999999999</v>
      </c>
      <c r="E892" s="45"/>
      <c r="F892" s="45"/>
      <c r="G892" s="45"/>
      <c r="H892" s="45"/>
      <c r="I892" s="45"/>
      <c r="J892" s="45"/>
    </row>
    <row r="893" spans="1:10" x14ac:dyDescent="0.25">
      <c r="A893" s="46">
        <v>7250350160</v>
      </c>
      <c r="B893" s="45" t="s">
        <v>1267</v>
      </c>
      <c r="C893" s="46" t="s">
        <v>96</v>
      </c>
      <c r="D893" s="54">
        <v>133.43</v>
      </c>
      <c r="E893" s="45"/>
      <c r="F893" s="45"/>
      <c r="G893" s="45"/>
      <c r="H893" s="45"/>
      <c r="I893" s="45"/>
      <c r="J893" s="45"/>
    </row>
    <row r="894" spans="1:10" x14ac:dyDescent="0.25">
      <c r="A894" s="46">
        <v>7250350170</v>
      </c>
      <c r="B894" s="45" t="s">
        <v>1268</v>
      </c>
      <c r="C894" s="46" t="s">
        <v>96</v>
      </c>
      <c r="D894" s="54">
        <v>77.2</v>
      </c>
      <c r="E894" s="45"/>
      <c r="F894" s="45"/>
      <c r="G894" s="45"/>
      <c r="H894" s="45"/>
      <c r="I894" s="45"/>
      <c r="J894" s="45"/>
    </row>
    <row r="895" spans="1:10" x14ac:dyDescent="0.25">
      <c r="A895" s="46">
        <v>7250350180</v>
      </c>
      <c r="B895" s="45" t="s">
        <v>1269</v>
      </c>
      <c r="C895" s="46" t="s">
        <v>96</v>
      </c>
      <c r="D895" s="54">
        <v>174.52</v>
      </c>
      <c r="E895" s="45"/>
      <c r="F895" s="45"/>
      <c r="G895" s="45"/>
      <c r="H895" s="45"/>
      <c r="I895" s="45"/>
      <c r="J895" s="45"/>
    </row>
    <row r="896" spans="1:10" x14ac:dyDescent="0.25">
      <c r="A896" s="46">
        <v>7250350190</v>
      </c>
      <c r="B896" s="45" t="s">
        <v>1270</v>
      </c>
      <c r="C896" s="46" t="s">
        <v>96</v>
      </c>
      <c r="D896" s="54">
        <v>132.99</v>
      </c>
      <c r="E896" s="45"/>
      <c r="F896" s="45"/>
      <c r="G896" s="45"/>
      <c r="H896" s="45"/>
      <c r="I896" s="45"/>
      <c r="J896" s="45"/>
    </row>
    <row r="897" spans="1:10" x14ac:dyDescent="0.25">
      <c r="A897" s="46">
        <v>7250350200</v>
      </c>
      <c r="B897" s="45" t="s">
        <v>1271</v>
      </c>
      <c r="C897" s="46" t="s">
        <v>96</v>
      </c>
      <c r="D897" s="54">
        <v>137.79</v>
      </c>
      <c r="E897" s="45"/>
      <c r="F897" s="45"/>
      <c r="G897" s="45"/>
      <c r="H897" s="45"/>
      <c r="I897" s="45"/>
      <c r="J897" s="45"/>
    </row>
    <row r="898" spans="1:10" x14ac:dyDescent="0.25">
      <c r="A898" s="46">
        <v>7250350210</v>
      </c>
      <c r="B898" s="45" t="s">
        <v>1272</v>
      </c>
      <c r="C898" s="46" t="s">
        <v>96</v>
      </c>
      <c r="D898" s="54">
        <v>94.07</v>
      </c>
      <c r="E898" s="45"/>
      <c r="F898" s="45"/>
      <c r="G898" s="45"/>
      <c r="H898" s="45"/>
      <c r="I898" s="45"/>
      <c r="J898" s="45"/>
    </row>
    <row r="899" spans="1:10" x14ac:dyDescent="0.25">
      <c r="A899" s="46">
        <v>7250350220</v>
      </c>
      <c r="B899" s="45" t="s">
        <v>1273</v>
      </c>
      <c r="C899" s="46" t="s">
        <v>96</v>
      </c>
      <c r="D899" s="54">
        <v>202.99</v>
      </c>
      <c r="E899" s="45"/>
      <c r="F899" s="45"/>
      <c r="G899" s="45"/>
      <c r="H899" s="45"/>
      <c r="I899" s="45"/>
      <c r="J899" s="45"/>
    </row>
    <row r="900" spans="1:10" x14ac:dyDescent="0.25">
      <c r="A900" s="46">
        <v>7250350230</v>
      </c>
      <c r="B900" s="45" t="s">
        <v>1274</v>
      </c>
      <c r="C900" s="46" t="s">
        <v>96</v>
      </c>
      <c r="D900" s="54">
        <v>153.30000000000001</v>
      </c>
      <c r="E900" s="45"/>
      <c r="F900" s="45"/>
      <c r="G900" s="45"/>
      <c r="H900" s="45"/>
      <c r="I900" s="45"/>
      <c r="J900" s="45"/>
    </row>
    <row r="901" spans="1:10" x14ac:dyDescent="0.25">
      <c r="A901" s="46">
        <v>7250350240</v>
      </c>
      <c r="B901" s="45" t="s">
        <v>1275</v>
      </c>
      <c r="C901" s="46" t="s">
        <v>96</v>
      </c>
      <c r="D901" s="54">
        <v>158.54</v>
      </c>
      <c r="E901" s="45"/>
      <c r="F901" s="45"/>
      <c r="G901" s="45"/>
      <c r="H901" s="45"/>
      <c r="I901" s="45"/>
      <c r="J901" s="45"/>
    </row>
    <row r="902" spans="1:10" x14ac:dyDescent="0.25">
      <c r="A902" s="46">
        <v>7250350250</v>
      </c>
      <c r="B902" s="45" t="s">
        <v>1276</v>
      </c>
      <c r="C902" s="46" t="s">
        <v>96</v>
      </c>
      <c r="D902" s="54">
        <v>99.27</v>
      </c>
      <c r="E902" s="45"/>
      <c r="F902" s="45"/>
      <c r="G902" s="45"/>
      <c r="H902" s="45"/>
      <c r="I902" s="45"/>
      <c r="J902" s="45"/>
    </row>
    <row r="903" spans="1:10" x14ac:dyDescent="0.25">
      <c r="A903" s="46">
        <v>7250350260</v>
      </c>
      <c r="B903" s="45" t="s">
        <v>1277</v>
      </c>
      <c r="C903" s="46" t="s">
        <v>96</v>
      </c>
      <c r="D903" s="54">
        <v>208.19</v>
      </c>
      <c r="E903" s="45"/>
      <c r="F903" s="45"/>
      <c r="G903" s="45"/>
      <c r="H903" s="45"/>
      <c r="I903" s="45"/>
      <c r="J903" s="45"/>
    </row>
    <row r="904" spans="1:10" x14ac:dyDescent="0.25">
      <c r="A904" s="46">
        <v>7250350270</v>
      </c>
      <c r="B904" s="45" t="s">
        <v>1278</v>
      </c>
      <c r="C904" s="46" t="s">
        <v>96</v>
      </c>
      <c r="D904" s="54">
        <v>158.49</v>
      </c>
      <c r="E904" s="45"/>
      <c r="F904" s="45"/>
      <c r="G904" s="45"/>
      <c r="H904" s="45"/>
      <c r="I904" s="45"/>
      <c r="J904" s="45"/>
    </row>
    <row r="905" spans="1:10" x14ac:dyDescent="0.25">
      <c r="A905" s="46">
        <v>7250350280</v>
      </c>
      <c r="B905" s="45" t="s">
        <v>1279</v>
      </c>
      <c r="C905" s="46" t="s">
        <v>96</v>
      </c>
      <c r="D905" s="54">
        <v>163.72999999999999</v>
      </c>
      <c r="E905" s="45"/>
      <c r="F905" s="45"/>
      <c r="G905" s="45"/>
      <c r="H905" s="45"/>
      <c r="I905" s="45"/>
      <c r="J905" s="45"/>
    </row>
    <row r="906" spans="1:10" x14ac:dyDescent="0.25">
      <c r="A906" s="46">
        <v>7250350290</v>
      </c>
      <c r="B906" s="45" t="s">
        <v>1280</v>
      </c>
      <c r="C906" s="46" t="s">
        <v>96</v>
      </c>
      <c r="D906" s="54">
        <v>150.66999999999999</v>
      </c>
      <c r="E906" s="45"/>
      <c r="F906" s="45"/>
      <c r="G906" s="45"/>
      <c r="H906" s="45"/>
      <c r="I906" s="45"/>
      <c r="J906" s="45"/>
    </row>
    <row r="907" spans="1:10" x14ac:dyDescent="0.25">
      <c r="A907" s="46">
        <v>7250350300</v>
      </c>
      <c r="B907" s="45" t="s">
        <v>1281</v>
      </c>
      <c r="C907" s="46" t="s">
        <v>96</v>
      </c>
      <c r="D907" s="54">
        <v>266.43</v>
      </c>
      <c r="E907" s="45"/>
      <c r="F907" s="45"/>
      <c r="G907" s="45"/>
      <c r="H907" s="45"/>
      <c r="I907" s="45"/>
      <c r="J907" s="45"/>
    </row>
    <row r="908" spans="1:10" x14ac:dyDescent="0.25">
      <c r="A908" s="46">
        <v>7250350310</v>
      </c>
      <c r="B908" s="45" t="s">
        <v>1282</v>
      </c>
      <c r="C908" s="46" t="s">
        <v>96</v>
      </c>
      <c r="D908" s="54">
        <v>209.91</v>
      </c>
      <c r="E908" s="45"/>
      <c r="F908" s="45"/>
      <c r="G908" s="45"/>
      <c r="H908" s="45"/>
      <c r="I908" s="45"/>
      <c r="J908" s="45"/>
    </row>
    <row r="909" spans="1:10" x14ac:dyDescent="0.25">
      <c r="A909" s="46">
        <v>7250350320</v>
      </c>
      <c r="B909" s="45" t="s">
        <v>1283</v>
      </c>
      <c r="C909" s="46" t="s">
        <v>96</v>
      </c>
      <c r="D909" s="54">
        <v>215.15</v>
      </c>
      <c r="E909" s="45"/>
      <c r="F909" s="45"/>
      <c r="G909" s="45"/>
      <c r="H909" s="45"/>
      <c r="I909" s="45"/>
      <c r="J909" s="45"/>
    </row>
    <row r="910" spans="1:10" x14ac:dyDescent="0.25">
      <c r="A910" s="46">
        <v>7250400010</v>
      </c>
      <c r="B910" s="45" t="s">
        <v>1284</v>
      </c>
      <c r="C910" s="46" t="s">
        <v>96</v>
      </c>
      <c r="D910" s="54">
        <v>315.72000000000003</v>
      </c>
      <c r="E910" s="45"/>
      <c r="F910" s="45"/>
      <c r="G910" s="45"/>
      <c r="H910" s="45"/>
      <c r="I910" s="45"/>
      <c r="J910" s="45"/>
    </row>
    <row r="911" spans="1:10" x14ac:dyDescent="0.25">
      <c r="A911" s="46">
        <v>7250400020</v>
      </c>
      <c r="B911" s="45" t="s">
        <v>1285</v>
      </c>
      <c r="C911" s="46" t="s">
        <v>96</v>
      </c>
      <c r="D911" s="54">
        <v>326.35000000000002</v>
      </c>
      <c r="E911" s="45"/>
      <c r="F911" s="45"/>
      <c r="G911" s="45"/>
      <c r="H911" s="45"/>
      <c r="I911" s="45"/>
      <c r="J911" s="45"/>
    </row>
    <row r="912" spans="1:10" x14ac:dyDescent="0.25">
      <c r="A912" s="46">
        <v>7250400030</v>
      </c>
      <c r="B912" s="45" t="s">
        <v>1286</v>
      </c>
      <c r="C912" s="46" t="s">
        <v>96</v>
      </c>
      <c r="D912" s="54">
        <v>339.68</v>
      </c>
      <c r="E912" s="45"/>
      <c r="F912" s="45"/>
      <c r="G912" s="45"/>
      <c r="H912" s="45"/>
      <c r="I912" s="45"/>
      <c r="J912" s="45"/>
    </row>
    <row r="913" spans="1:10" x14ac:dyDescent="0.25">
      <c r="A913" s="46">
        <v>7250400040</v>
      </c>
      <c r="B913" s="45" t="s">
        <v>1287</v>
      </c>
      <c r="C913" s="46" t="s">
        <v>96</v>
      </c>
      <c r="D913" s="54">
        <v>407.61</v>
      </c>
      <c r="E913" s="45"/>
      <c r="F913" s="45"/>
      <c r="G913" s="45"/>
      <c r="H913" s="45"/>
      <c r="I913" s="45"/>
      <c r="J913" s="45"/>
    </row>
    <row r="914" spans="1:10" x14ac:dyDescent="0.25">
      <c r="A914" s="46">
        <v>7250400050</v>
      </c>
      <c r="B914" s="45" t="s">
        <v>1288</v>
      </c>
      <c r="C914" s="46" t="s">
        <v>96</v>
      </c>
      <c r="D914" s="54">
        <v>500.05</v>
      </c>
      <c r="E914" s="45"/>
      <c r="F914" s="45"/>
      <c r="G914" s="45"/>
      <c r="H914" s="45"/>
      <c r="I914" s="45"/>
      <c r="J914" s="45"/>
    </row>
    <row r="915" spans="1:10" x14ac:dyDescent="0.25">
      <c r="A915" s="46">
        <v>7250400060</v>
      </c>
      <c r="B915" s="45" t="s">
        <v>1289</v>
      </c>
      <c r="C915" s="46" t="s">
        <v>96</v>
      </c>
      <c r="D915" s="54">
        <v>586.04999999999995</v>
      </c>
      <c r="E915" s="45"/>
      <c r="F915" s="45"/>
      <c r="G915" s="45"/>
      <c r="H915" s="45"/>
      <c r="I915" s="45"/>
      <c r="J915" s="45"/>
    </row>
    <row r="916" spans="1:10" x14ac:dyDescent="0.25">
      <c r="A916" s="46">
        <v>7250450010</v>
      </c>
      <c r="B916" s="45" t="s">
        <v>1290</v>
      </c>
      <c r="C916" s="46" t="s">
        <v>96</v>
      </c>
      <c r="D916" s="54">
        <v>17.190000000000001</v>
      </c>
      <c r="E916" s="45"/>
      <c r="F916" s="45"/>
      <c r="G916" s="45"/>
      <c r="H916" s="45"/>
      <c r="I916" s="45"/>
      <c r="J916" s="45"/>
    </row>
    <row r="917" spans="1:10" x14ac:dyDescent="0.25">
      <c r="A917" s="46">
        <v>7250450020</v>
      </c>
      <c r="B917" s="45" t="s">
        <v>1291</v>
      </c>
      <c r="C917" s="46" t="s">
        <v>96</v>
      </c>
      <c r="D917" s="54">
        <v>19.41</v>
      </c>
      <c r="E917" s="45"/>
      <c r="F917" s="45"/>
      <c r="G917" s="45"/>
      <c r="H917" s="45"/>
      <c r="I917" s="45"/>
      <c r="J917" s="45"/>
    </row>
    <row r="918" spans="1:10" x14ac:dyDescent="0.25">
      <c r="A918" s="46">
        <v>7250450030</v>
      </c>
      <c r="B918" s="45" t="s">
        <v>1292</v>
      </c>
      <c r="C918" s="46" t="s">
        <v>96</v>
      </c>
      <c r="D918" s="54">
        <v>20.48</v>
      </c>
      <c r="E918" s="45"/>
      <c r="F918" s="45"/>
      <c r="G918" s="45"/>
      <c r="H918" s="45"/>
      <c r="I918" s="45"/>
      <c r="J918" s="45"/>
    </row>
    <row r="919" spans="1:10" x14ac:dyDescent="0.25">
      <c r="A919" s="46">
        <v>7250450040</v>
      </c>
      <c r="B919" s="45" t="s">
        <v>1293</v>
      </c>
      <c r="C919" s="46" t="s">
        <v>96</v>
      </c>
      <c r="D919" s="54">
        <v>23.16</v>
      </c>
      <c r="E919" s="45"/>
      <c r="F919" s="45"/>
      <c r="G919" s="45"/>
      <c r="H919" s="45"/>
      <c r="I919" s="45"/>
      <c r="J919" s="45"/>
    </row>
    <row r="920" spans="1:10" x14ac:dyDescent="0.25">
      <c r="A920" s="46">
        <v>7250450050</v>
      </c>
      <c r="B920" s="45" t="s">
        <v>1294</v>
      </c>
      <c r="C920" s="46" t="s">
        <v>96</v>
      </c>
      <c r="D920" s="54">
        <v>25.18</v>
      </c>
      <c r="E920" s="45"/>
      <c r="F920" s="45"/>
      <c r="G920" s="45"/>
      <c r="H920" s="45"/>
      <c r="I920" s="45"/>
      <c r="J920" s="45"/>
    </row>
    <row r="921" spans="1:10" x14ac:dyDescent="0.25">
      <c r="A921" s="46">
        <v>7250450060</v>
      </c>
      <c r="B921" s="45" t="s">
        <v>1295</v>
      </c>
      <c r="C921" s="46" t="s">
        <v>96</v>
      </c>
      <c r="D921" s="54">
        <v>27.91</v>
      </c>
      <c r="E921" s="45"/>
      <c r="F921" s="45"/>
      <c r="G921" s="45"/>
      <c r="H921" s="45"/>
      <c r="I921" s="45"/>
      <c r="J921" s="45"/>
    </row>
    <row r="922" spans="1:10" x14ac:dyDescent="0.25">
      <c r="A922" s="46" t="s">
        <v>1296</v>
      </c>
      <c r="B922" s="45"/>
      <c r="C922" s="46"/>
      <c r="D922" s="54"/>
      <c r="E922" s="45"/>
      <c r="F922" s="45"/>
      <c r="G922" s="45"/>
      <c r="H922" s="45"/>
      <c r="I922" s="45"/>
      <c r="J922" s="45"/>
    </row>
    <row r="923" spans="1:10" x14ac:dyDescent="0.25">
      <c r="A923" s="46">
        <v>7260100010</v>
      </c>
      <c r="B923" s="45" t="s">
        <v>1297</v>
      </c>
      <c r="C923" s="46" t="s">
        <v>96</v>
      </c>
      <c r="D923" s="54">
        <v>154.09</v>
      </c>
      <c r="E923" s="45"/>
      <c r="F923" s="45"/>
      <c r="G923" s="45"/>
      <c r="H923" s="45"/>
      <c r="I923" s="45"/>
      <c r="J923" s="45"/>
    </row>
    <row r="924" spans="1:10" x14ac:dyDescent="0.25">
      <c r="A924" s="46">
        <v>7260100020</v>
      </c>
      <c r="B924" s="45" t="s">
        <v>1298</v>
      </c>
      <c r="C924" s="46" t="s">
        <v>96</v>
      </c>
      <c r="D924" s="54">
        <v>258.54000000000002</v>
      </c>
      <c r="E924" s="45"/>
      <c r="F924" s="45"/>
      <c r="G924" s="45"/>
      <c r="H924" s="45"/>
      <c r="I924" s="45"/>
      <c r="J924" s="45"/>
    </row>
    <row r="925" spans="1:10" x14ac:dyDescent="0.25">
      <c r="A925" s="46">
        <v>7260100030</v>
      </c>
      <c r="B925" s="45" t="s">
        <v>1299</v>
      </c>
      <c r="C925" s="46" t="s">
        <v>96</v>
      </c>
      <c r="D925" s="54">
        <v>209.14</v>
      </c>
      <c r="E925" s="45"/>
      <c r="F925" s="45"/>
      <c r="G925" s="45"/>
      <c r="H925" s="45"/>
      <c r="I925" s="45"/>
      <c r="J925" s="45"/>
    </row>
    <row r="926" spans="1:10" x14ac:dyDescent="0.25">
      <c r="A926" s="46">
        <v>7260100040</v>
      </c>
      <c r="B926" s="45" t="s">
        <v>1300</v>
      </c>
      <c r="C926" s="46" t="s">
        <v>96</v>
      </c>
      <c r="D926" s="54">
        <v>213.92</v>
      </c>
      <c r="E926" s="45"/>
      <c r="F926" s="45"/>
      <c r="G926" s="45"/>
      <c r="H926" s="45"/>
      <c r="I926" s="45"/>
      <c r="J926" s="45"/>
    </row>
    <row r="927" spans="1:10" x14ac:dyDescent="0.25">
      <c r="A927" s="46">
        <v>7260100050</v>
      </c>
      <c r="B927" s="45" t="s">
        <v>1301</v>
      </c>
      <c r="C927" s="46" t="s">
        <v>96</v>
      </c>
      <c r="D927" s="54">
        <v>215.85</v>
      </c>
      <c r="E927" s="45"/>
      <c r="F927" s="45"/>
      <c r="G927" s="45"/>
      <c r="H927" s="45"/>
      <c r="I927" s="45"/>
      <c r="J927" s="45"/>
    </row>
    <row r="928" spans="1:10" x14ac:dyDescent="0.25">
      <c r="A928" s="46">
        <v>7260100060</v>
      </c>
      <c r="B928" s="45" t="s">
        <v>1302</v>
      </c>
      <c r="C928" s="46" t="s">
        <v>96</v>
      </c>
      <c r="D928" s="54">
        <v>325.23</v>
      </c>
      <c r="E928" s="45"/>
      <c r="F928" s="45"/>
      <c r="G928" s="45"/>
      <c r="H928" s="45"/>
      <c r="I928" s="45"/>
      <c r="J928" s="45"/>
    </row>
    <row r="929" spans="1:10" x14ac:dyDescent="0.25">
      <c r="A929" s="46">
        <v>7260100070</v>
      </c>
      <c r="B929" s="45" t="s">
        <v>1303</v>
      </c>
      <c r="C929" s="46" t="s">
        <v>96</v>
      </c>
      <c r="D929" s="54">
        <v>272.5</v>
      </c>
      <c r="E929" s="45"/>
      <c r="F929" s="45"/>
      <c r="G929" s="45"/>
      <c r="H929" s="45"/>
      <c r="I929" s="45"/>
      <c r="J929" s="45"/>
    </row>
    <row r="930" spans="1:10" x14ac:dyDescent="0.25">
      <c r="A930" s="46">
        <v>7260100080</v>
      </c>
      <c r="B930" s="45" t="s">
        <v>1304</v>
      </c>
      <c r="C930" s="46" t="s">
        <v>96</v>
      </c>
      <c r="D930" s="54">
        <v>277.51</v>
      </c>
      <c r="E930" s="45"/>
      <c r="F930" s="45"/>
      <c r="G930" s="45"/>
      <c r="H930" s="45"/>
      <c r="I930" s="45"/>
      <c r="J930" s="45"/>
    </row>
    <row r="931" spans="1:10" x14ac:dyDescent="0.25">
      <c r="A931" s="46">
        <v>7260100090</v>
      </c>
      <c r="B931" s="45" t="s">
        <v>1305</v>
      </c>
      <c r="C931" s="46" t="s">
        <v>96</v>
      </c>
      <c r="D931" s="54">
        <v>243.85</v>
      </c>
      <c r="E931" s="45"/>
      <c r="F931" s="45"/>
      <c r="G931" s="45"/>
      <c r="H931" s="45"/>
      <c r="I931" s="45"/>
      <c r="J931" s="45"/>
    </row>
    <row r="932" spans="1:10" x14ac:dyDescent="0.25">
      <c r="A932" s="46">
        <v>7260100100</v>
      </c>
      <c r="B932" s="45" t="s">
        <v>1306</v>
      </c>
      <c r="C932" s="46" t="s">
        <v>96</v>
      </c>
      <c r="D932" s="54">
        <v>353.23</v>
      </c>
      <c r="E932" s="45"/>
      <c r="F932" s="45"/>
      <c r="G932" s="45"/>
      <c r="H932" s="45"/>
      <c r="I932" s="45"/>
      <c r="J932" s="45"/>
    </row>
    <row r="933" spans="1:10" x14ac:dyDescent="0.25">
      <c r="A933" s="46">
        <v>7260100110</v>
      </c>
      <c r="B933" s="45" t="s">
        <v>1307</v>
      </c>
      <c r="C933" s="46" t="s">
        <v>96</v>
      </c>
      <c r="D933" s="54">
        <v>300.5</v>
      </c>
      <c r="E933" s="45"/>
      <c r="F933" s="45"/>
      <c r="G933" s="45"/>
      <c r="H933" s="45"/>
      <c r="I933" s="45"/>
      <c r="J933" s="45"/>
    </row>
    <row r="934" spans="1:10" x14ac:dyDescent="0.25">
      <c r="A934" s="46">
        <v>7260100120</v>
      </c>
      <c r="B934" s="45" t="s">
        <v>1308</v>
      </c>
      <c r="C934" s="46" t="s">
        <v>96</v>
      </c>
      <c r="D934" s="54">
        <v>305.51</v>
      </c>
      <c r="E934" s="45"/>
      <c r="F934" s="45"/>
      <c r="G934" s="45"/>
      <c r="H934" s="45"/>
      <c r="I934" s="45"/>
      <c r="J934" s="45"/>
    </row>
    <row r="935" spans="1:10" x14ac:dyDescent="0.25">
      <c r="A935" s="46">
        <v>7260100130</v>
      </c>
      <c r="B935" s="45" t="s">
        <v>1309</v>
      </c>
      <c r="C935" s="46" t="s">
        <v>96</v>
      </c>
      <c r="D935" s="54">
        <v>285.14</v>
      </c>
      <c r="E935" s="45"/>
      <c r="F935" s="45"/>
      <c r="G935" s="45"/>
      <c r="H935" s="45"/>
      <c r="I935" s="45"/>
      <c r="J935" s="45"/>
    </row>
    <row r="936" spans="1:10" x14ac:dyDescent="0.25">
      <c r="A936" s="46">
        <v>7260100140</v>
      </c>
      <c r="B936" s="45" t="s">
        <v>1310</v>
      </c>
      <c r="C936" s="46" t="s">
        <v>96</v>
      </c>
      <c r="D936" s="54">
        <v>406.21</v>
      </c>
      <c r="E936" s="45"/>
      <c r="F936" s="45"/>
      <c r="G936" s="45"/>
      <c r="H936" s="45"/>
      <c r="I936" s="45"/>
      <c r="J936" s="45"/>
    </row>
    <row r="937" spans="1:10" x14ac:dyDescent="0.25">
      <c r="A937" s="46">
        <v>7260100150</v>
      </c>
      <c r="B937" s="45" t="s">
        <v>1311</v>
      </c>
      <c r="C937" s="46" t="s">
        <v>96</v>
      </c>
      <c r="D937" s="54">
        <v>345.06</v>
      </c>
      <c r="E937" s="45"/>
      <c r="F937" s="45"/>
      <c r="G937" s="45"/>
      <c r="H937" s="45"/>
      <c r="I937" s="45"/>
      <c r="J937" s="45"/>
    </row>
    <row r="938" spans="1:10" x14ac:dyDescent="0.25">
      <c r="A938" s="46">
        <v>7260100160</v>
      </c>
      <c r="B938" s="45" t="s">
        <v>1312</v>
      </c>
      <c r="C938" s="46" t="s">
        <v>96</v>
      </c>
      <c r="D938" s="54">
        <v>350.5</v>
      </c>
      <c r="E938" s="45"/>
      <c r="F938" s="45"/>
      <c r="G938" s="45"/>
      <c r="H938" s="45"/>
      <c r="I938" s="45"/>
      <c r="J938" s="45"/>
    </row>
    <row r="939" spans="1:10" x14ac:dyDescent="0.25">
      <c r="A939" s="46">
        <v>7260100170</v>
      </c>
      <c r="B939" s="45" t="s">
        <v>1313</v>
      </c>
      <c r="C939" s="46" t="s">
        <v>96</v>
      </c>
      <c r="D939" s="54">
        <v>315.68</v>
      </c>
      <c r="E939" s="45"/>
      <c r="F939" s="45"/>
      <c r="G939" s="45"/>
      <c r="H939" s="45"/>
      <c r="I939" s="45"/>
      <c r="J939" s="45"/>
    </row>
    <row r="940" spans="1:10" x14ac:dyDescent="0.25">
      <c r="A940" s="46">
        <v>7260100180</v>
      </c>
      <c r="B940" s="45" t="s">
        <v>1314</v>
      </c>
      <c r="C940" s="46" t="s">
        <v>96</v>
      </c>
      <c r="D940" s="54">
        <v>436.75</v>
      </c>
      <c r="E940" s="45"/>
      <c r="F940" s="45"/>
      <c r="G940" s="45"/>
      <c r="H940" s="45"/>
      <c r="I940" s="45"/>
      <c r="J940" s="45"/>
    </row>
    <row r="941" spans="1:10" x14ac:dyDescent="0.25">
      <c r="A941" s="46">
        <v>7260100190</v>
      </c>
      <c r="B941" s="45" t="s">
        <v>1315</v>
      </c>
      <c r="C941" s="46" t="s">
        <v>96</v>
      </c>
      <c r="D941" s="54">
        <v>374.53</v>
      </c>
      <c r="E941" s="45"/>
      <c r="F941" s="45"/>
      <c r="G941" s="45"/>
      <c r="H941" s="45"/>
      <c r="I941" s="45"/>
      <c r="J941" s="45"/>
    </row>
    <row r="942" spans="1:10" x14ac:dyDescent="0.25">
      <c r="A942" s="46">
        <v>7260100200</v>
      </c>
      <c r="B942" s="45" t="s">
        <v>1316</v>
      </c>
      <c r="C942" s="46" t="s">
        <v>96</v>
      </c>
      <c r="D942" s="54">
        <v>379.7</v>
      </c>
      <c r="E942" s="45"/>
      <c r="F942" s="45"/>
      <c r="G942" s="45"/>
      <c r="H942" s="45"/>
      <c r="I942" s="45"/>
      <c r="J942" s="45"/>
    </row>
    <row r="943" spans="1:10" x14ac:dyDescent="0.25">
      <c r="A943" s="46">
        <v>7260100210</v>
      </c>
      <c r="B943" s="45" t="s">
        <v>1317</v>
      </c>
      <c r="C943" s="46" t="s">
        <v>96</v>
      </c>
      <c r="D943" s="54">
        <v>365.75</v>
      </c>
      <c r="E943" s="45"/>
      <c r="F943" s="45"/>
      <c r="G943" s="45"/>
      <c r="H943" s="45"/>
      <c r="I943" s="45"/>
      <c r="J943" s="45"/>
    </row>
    <row r="944" spans="1:10" x14ac:dyDescent="0.25">
      <c r="A944" s="46">
        <v>7260100220</v>
      </c>
      <c r="B944" s="45" t="s">
        <v>1318</v>
      </c>
      <c r="C944" s="46" t="s">
        <v>96</v>
      </c>
      <c r="D944" s="54">
        <v>498.47</v>
      </c>
      <c r="E944" s="45"/>
      <c r="F944" s="45"/>
      <c r="G944" s="45"/>
      <c r="H944" s="45"/>
      <c r="I944" s="45"/>
      <c r="J944" s="45"/>
    </row>
    <row r="945" spans="1:10" x14ac:dyDescent="0.25">
      <c r="A945" s="46">
        <v>7260100230</v>
      </c>
      <c r="B945" s="45" t="s">
        <v>1319</v>
      </c>
      <c r="C945" s="46" t="s">
        <v>96</v>
      </c>
      <c r="D945" s="54">
        <v>427.53</v>
      </c>
      <c r="E945" s="45"/>
      <c r="F945" s="45"/>
      <c r="G945" s="45"/>
      <c r="H945" s="45"/>
      <c r="I945" s="45"/>
      <c r="J945" s="45"/>
    </row>
    <row r="946" spans="1:10" x14ac:dyDescent="0.25">
      <c r="A946" s="46">
        <v>7260100240</v>
      </c>
      <c r="B946" s="45" t="s">
        <v>1320</v>
      </c>
      <c r="C946" s="46" t="s">
        <v>96</v>
      </c>
      <c r="D946" s="54">
        <v>433.18</v>
      </c>
      <c r="E946" s="45"/>
      <c r="F946" s="45"/>
      <c r="G946" s="45"/>
      <c r="H946" s="45"/>
      <c r="I946" s="45"/>
      <c r="J946" s="45"/>
    </row>
    <row r="947" spans="1:10" x14ac:dyDescent="0.25">
      <c r="A947" s="46">
        <v>7260100250</v>
      </c>
      <c r="B947" s="45" t="s">
        <v>1321</v>
      </c>
      <c r="C947" s="46" t="s">
        <v>96</v>
      </c>
      <c r="D947" s="54">
        <v>401.68</v>
      </c>
      <c r="E947" s="45"/>
      <c r="F947" s="45"/>
      <c r="G947" s="45"/>
      <c r="H947" s="45"/>
      <c r="I947" s="45"/>
      <c r="J947" s="45"/>
    </row>
    <row r="948" spans="1:10" x14ac:dyDescent="0.25">
      <c r="A948" s="46">
        <v>7260100260</v>
      </c>
      <c r="B948" s="45" t="s">
        <v>1322</v>
      </c>
      <c r="C948" s="46" t="s">
        <v>96</v>
      </c>
      <c r="D948" s="54">
        <v>534.41</v>
      </c>
      <c r="E948" s="45"/>
      <c r="F948" s="45"/>
      <c r="G948" s="45"/>
      <c r="H948" s="45"/>
      <c r="I948" s="45"/>
      <c r="J948" s="45"/>
    </row>
    <row r="949" spans="1:10" x14ac:dyDescent="0.25">
      <c r="A949" s="46">
        <v>7260100270</v>
      </c>
      <c r="B949" s="45" t="s">
        <v>1323</v>
      </c>
      <c r="C949" s="46" t="s">
        <v>96</v>
      </c>
      <c r="D949" s="54">
        <v>463.46</v>
      </c>
      <c r="E949" s="45"/>
      <c r="F949" s="45"/>
      <c r="G949" s="45"/>
      <c r="H949" s="45"/>
      <c r="I949" s="45"/>
      <c r="J949" s="45"/>
    </row>
    <row r="950" spans="1:10" x14ac:dyDescent="0.25">
      <c r="A950" s="46">
        <v>7260100280</v>
      </c>
      <c r="B950" s="45" t="s">
        <v>1324</v>
      </c>
      <c r="C950" s="46" t="s">
        <v>96</v>
      </c>
      <c r="D950" s="54">
        <v>469.06</v>
      </c>
      <c r="E950" s="45"/>
      <c r="F950" s="45"/>
      <c r="G950" s="45"/>
      <c r="H950" s="45"/>
      <c r="I950" s="45"/>
      <c r="J950" s="45"/>
    </row>
    <row r="951" spans="1:10" x14ac:dyDescent="0.25">
      <c r="A951" s="46">
        <v>7260100290</v>
      </c>
      <c r="B951" s="45" t="s">
        <v>1325</v>
      </c>
      <c r="C951" s="46" t="s">
        <v>96</v>
      </c>
      <c r="D951" s="54">
        <v>197.07</v>
      </c>
      <c r="E951" s="45"/>
      <c r="F951" s="45"/>
      <c r="G951" s="45"/>
      <c r="H951" s="45"/>
      <c r="I951" s="45"/>
      <c r="J951" s="45"/>
    </row>
    <row r="952" spans="1:10" x14ac:dyDescent="0.25">
      <c r="A952" s="46">
        <v>7260100300</v>
      </c>
      <c r="B952" s="45" t="s">
        <v>1326</v>
      </c>
      <c r="C952" s="46" t="s">
        <v>96</v>
      </c>
      <c r="D952" s="54">
        <v>301.51</v>
      </c>
      <c r="E952" s="45"/>
      <c r="F952" s="45"/>
      <c r="G952" s="45"/>
      <c r="H952" s="45"/>
      <c r="I952" s="45"/>
      <c r="J952" s="45"/>
    </row>
    <row r="953" spans="1:10" x14ac:dyDescent="0.25">
      <c r="A953" s="46">
        <v>7260100310</v>
      </c>
      <c r="B953" s="45" t="s">
        <v>1327</v>
      </c>
      <c r="C953" s="46" t="s">
        <v>96</v>
      </c>
      <c r="D953" s="54">
        <v>252.11</v>
      </c>
      <c r="E953" s="45"/>
      <c r="F953" s="45"/>
      <c r="G953" s="45"/>
      <c r="H953" s="45"/>
      <c r="I953" s="45"/>
      <c r="J953" s="45"/>
    </row>
    <row r="954" spans="1:10" x14ac:dyDescent="0.25">
      <c r="A954" s="46">
        <v>7260100320</v>
      </c>
      <c r="B954" s="45" t="s">
        <v>1328</v>
      </c>
      <c r="C954" s="46" t="s">
        <v>96</v>
      </c>
      <c r="D954" s="54">
        <v>256.89</v>
      </c>
      <c r="E954" s="45"/>
      <c r="F954" s="45"/>
      <c r="G954" s="45"/>
      <c r="H954" s="45"/>
      <c r="I954" s="45"/>
      <c r="J954" s="45"/>
    </row>
    <row r="955" spans="1:10" x14ac:dyDescent="0.25">
      <c r="A955" s="46">
        <v>7260100330</v>
      </c>
      <c r="B955" s="45" t="s">
        <v>1329</v>
      </c>
      <c r="C955" s="46" t="s">
        <v>96</v>
      </c>
      <c r="D955" s="54">
        <v>259.02</v>
      </c>
      <c r="E955" s="45"/>
      <c r="F955" s="45"/>
      <c r="G955" s="45"/>
      <c r="H955" s="45"/>
      <c r="I955" s="45"/>
      <c r="J955" s="45"/>
    </row>
    <row r="956" spans="1:10" x14ac:dyDescent="0.25">
      <c r="A956" s="46">
        <v>7260100340</v>
      </c>
      <c r="B956" s="45" t="s">
        <v>1330</v>
      </c>
      <c r="C956" s="46" t="s">
        <v>96</v>
      </c>
      <c r="D956" s="54">
        <v>368.42</v>
      </c>
      <c r="E956" s="45"/>
      <c r="F956" s="45"/>
      <c r="G956" s="45"/>
      <c r="H956" s="45"/>
      <c r="I956" s="45"/>
      <c r="J956" s="45"/>
    </row>
    <row r="957" spans="1:10" x14ac:dyDescent="0.25">
      <c r="A957" s="46">
        <v>7260100350</v>
      </c>
      <c r="B957" s="45" t="s">
        <v>1331</v>
      </c>
      <c r="C957" s="46" t="s">
        <v>96</v>
      </c>
      <c r="D957" s="54">
        <v>315.69</v>
      </c>
      <c r="E957" s="45"/>
      <c r="F957" s="45"/>
      <c r="G957" s="45"/>
      <c r="H957" s="45"/>
      <c r="I957" s="45"/>
      <c r="J957" s="45"/>
    </row>
    <row r="958" spans="1:10" x14ac:dyDescent="0.25">
      <c r="A958" s="46">
        <v>7260100360</v>
      </c>
      <c r="B958" s="45" t="s">
        <v>1332</v>
      </c>
      <c r="C958" s="46" t="s">
        <v>96</v>
      </c>
      <c r="D958" s="54">
        <v>320.69</v>
      </c>
      <c r="E958" s="45"/>
      <c r="F958" s="45"/>
      <c r="G958" s="45"/>
      <c r="H958" s="45"/>
      <c r="I958" s="45"/>
      <c r="J958" s="45"/>
    </row>
    <row r="959" spans="1:10" x14ac:dyDescent="0.25">
      <c r="A959" s="46">
        <v>7260100370</v>
      </c>
      <c r="B959" s="45" t="s">
        <v>1333</v>
      </c>
      <c r="C959" s="46" t="s">
        <v>96</v>
      </c>
      <c r="D959" s="54">
        <v>287.02</v>
      </c>
      <c r="E959" s="45"/>
      <c r="F959" s="45"/>
      <c r="G959" s="45"/>
      <c r="H959" s="45"/>
      <c r="I959" s="45"/>
      <c r="J959" s="45"/>
    </row>
    <row r="960" spans="1:10" x14ac:dyDescent="0.25">
      <c r="A960" s="46">
        <v>7260100380</v>
      </c>
      <c r="B960" s="45" t="s">
        <v>1334</v>
      </c>
      <c r="C960" s="46" t="s">
        <v>96</v>
      </c>
      <c r="D960" s="54">
        <v>396.42</v>
      </c>
      <c r="E960" s="45"/>
      <c r="F960" s="45"/>
      <c r="G960" s="45"/>
      <c r="H960" s="45"/>
      <c r="I960" s="45"/>
      <c r="J960" s="45"/>
    </row>
    <row r="961" spans="1:10" x14ac:dyDescent="0.25">
      <c r="A961" s="46">
        <v>7260100390</v>
      </c>
      <c r="B961" s="45" t="s">
        <v>1335</v>
      </c>
      <c r="C961" s="46" t="s">
        <v>96</v>
      </c>
      <c r="D961" s="54">
        <v>343.69</v>
      </c>
      <c r="E961" s="45"/>
      <c r="F961" s="45"/>
      <c r="G961" s="45"/>
      <c r="H961" s="45"/>
      <c r="I961" s="45"/>
      <c r="J961" s="45"/>
    </row>
    <row r="962" spans="1:10" x14ac:dyDescent="0.25">
      <c r="A962" s="46">
        <v>7260100400</v>
      </c>
      <c r="B962" s="45" t="s">
        <v>1336</v>
      </c>
      <c r="C962" s="46" t="s">
        <v>96</v>
      </c>
      <c r="D962" s="54">
        <v>348.69</v>
      </c>
      <c r="E962" s="45"/>
      <c r="F962" s="45"/>
      <c r="G962" s="45"/>
      <c r="H962" s="45"/>
      <c r="I962" s="45"/>
      <c r="J962" s="45"/>
    </row>
    <row r="963" spans="1:10" x14ac:dyDescent="0.25">
      <c r="A963" s="46">
        <v>7260100410</v>
      </c>
      <c r="B963" s="45" t="s">
        <v>1337</v>
      </c>
      <c r="C963" s="46" t="s">
        <v>96</v>
      </c>
      <c r="D963" s="54">
        <v>328.78</v>
      </c>
      <c r="E963" s="45"/>
      <c r="F963" s="45"/>
      <c r="G963" s="45"/>
      <c r="H963" s="45"/>
      <c r="I963" s="45"/>
      <c r="J963" s="45"/>
    </row>
    <row r="964" spans="1:10" x14ac:dyDescent="0.25">
      <c r="A964" s="46">
        <v>7260100420</v>
      </c>
      <c r="B964" s="45" t="s">
        <v>1338</v>
      </c>
      <c r="C964" s="46" t="s">
        <v>96</v>
      </c>
      <c r="D964" s="54">
        <v>449.84</v>
      </c>
      <c r="E964" s="45"/>
      <c r="F964" s="45"/>
      <c r="G964" s="45"/>
      <c r="H964" s="45"/>
      <c r="I964" s="45"/>
      <c r="J964" s="45"/>
    </row>
    <row r="965" spans="1:10" x14ac:dyDescent="0.25">
      <c r="A965" s="46">
        <v>7260100430</v>
      </c>
      <c r="B965" s="45" t="s">
        <v>1339</v>
      </c>
      <c r="C965" s="46" t="s">
        <v>96</v>
      </c>
      <c r="D965" s="54">
        <v>388.69</v>
      </c>
      <c r="E965" s="45"/>
      <c r="F965" s="45"/>
      <c r="G965" s="45"/>
      <c r="H965" s="45"/>
      <c r="I965" s="45"/>
      <c r="J965" s="45"/>
    </row>
    <row r="966" spans="1:10" x14ac:dyDescent="0.25">
      <c r="A966" s="46">
        <v>7260100440</v>
      </c>
      <c r="B966" s="45" t="s">
        <v>1340</v>
      </c>
      <c r="C966" s="46" t="s">
        <v>96</v>
      </c>
      <c r="D966" s="54">
        <v>394.13</v>
      </c>
      <c r="E966" s="45"/>
      <c r="F966" s="45"/>
      <c r="G966" s="45"/>
      <c r="H966" s="45"/>
      <c r="I966" s="45"/>
      <c r="J966" s="45"/>
    </row>
    <row r="967" spans="1:10" x14ac:dyDescent="0.25">
      <c r="A967" s="46">
        <v>7260100450</v>
      </c>
      <c r="B967" s="45" t="s">
        <v>1341</v>
      </c>
      <c r="C967" s="46" t="s">
        <v>96</v>
      </c>
      <c r="D967" s="54">
        <v>359.32</v>
      </c>
      <c r="E967" s="45"/>
      <c r="F967" s="45"/>
      <c r="G967" s="45"/>
      <c r="H967" s="45"/>
      <c r="I967" s="45"/>
      <c r="J967" s="45"/>
    </row>
    <row r="968" spans="1:10" x14ac:dyDescent="0.25">
      <c r="A968" s="46">
        <v>7260100460</v>
      </c>
      <c r="B968" s="45" t="s">
        <v>1342</v>
      </c>
      <c r="C968" s="46" t="s">
        <v>96</v>
      </c>
      <c r="D968" s="54">
        <v>480.39</v>
      </c>
      <c r="E968" s="45"/>
      <c r="F968" s="45"/>
      <c r="G968" s="45"/>
      <c r="H968" s="45"/>
      <c r="I968" s="45"/>
      <c r="J968" s="45"/>
    </row>
    <row r="969" spans="1:10" x14ac:dyDescent="0.25">
      <c r="A969" s="46">
        <v>7260100470</v>
      </c>
      <c r="B969" s="45" t="s">
        <v>1343</v>
      </c>
      <c r="C969" s="46" t="s">
        <v>96</v>
      </c>
      <c r="D969" s="54">
        <v>418.17</v>
      </c>
      <c r="E969" s="45"/>
      <c r="F969" s="45"/>
      <c r="G969" s="45"/>
      <c r="H969" s="45"/>
      <c r="I969" s="45"/>
      <c r="J969" s="45"/>
    </row>
    <row r="970" spans="1:10" x14ac:dyDescent="0.25">
      <c r="A970" s="46">
        <v>7260100480</v>
      </c>
      <c r="B970" s="45" t="s">
        <v>1344</v>
      </c>
      <c r="C970" s="46" t="s">
        <v>96</v>
      </c>
      <c r="D970" s="54">
        <v>423.34</v>
      </c>
      <c r="E970" s="45"/>
      <c r="F970" s="45"/>
      <c r="G970" s="45"/>
      <c r="H970" s="45"/>
      <c r="I970" s="45"/>
      <c r="J970" s="45"/>
    </row>
    <row r="971" spans="1:10" x14ac:dyDescent="0.25">
      <c r="A971" s="46">
        <v>7260100490</v>
      </c>
      <c r="B971" s="45" t="s">
        <v>1345</v>
      </c>
      <c r="C971" s="46" t="s">
        <v>96</v>
      </c>
      <c r="D971" s="54">
        <v>409.83</v>
      </c>
      <c r="E971" s="45"/>
      <c r="F971" s="45"/>
      <c r="G971" s="45"/>
      <c r="H971" s="45"/>
      <c r="I971" s="45"/>
      <c r="J971" s="45"/>
    </row>
    <row r="972" spans="1:10" x14ac:dyDescent="0.25">
      <c r="A972" s="46">
        <v>7260100500</v>
      </c>
      <c r="B972" s="45" t="s">
        <v>1346</v>
      </c>
      <c r="C972" s="46" t="s">
        <v>96</v>
      </c>
      <c r="D972" s="54">
        <v>542.57000000000005</v>
      </c>
      <c r="E972" s="45"/>
      <c r="F972" s="45"/>
      <c r="G972" s="45"/>
      <c r="H972" s="45"/>
      <c r="I972" s="45"/>
      <c r="J972" s="45"/>
    </row>
    <row r="973" spans="1:10" x14ac:dyDescent="0.25">
      <c r="A973" s="46">
        <v>7260100510</v>
      </c>
      <c r="B973" s="45" t="s">
        <v>1347</v>
      </c>
      <c r="C973" s="46" t="s">
        <v>96</v>
      </c>
      <c r="D973" s="54">
        <v>471.62</v>
      </c>
      <c r="E973" s="45"/>
      <c r="F973" s="45"/>
      <c r="G973" s="45"/>
      <c r="H973" s="45"/>
      <c r="I973" s="45"/>
      <c r="J973" s="45"/>
    </row>
    <row r="974" spans="1:10" x14ac:dyDescent="0.25">
      <c r="A974" s="46">
        <v>7260100520</v>
      </c>
      <c r="B974" s="45" t="s">
        <v>1348</v>
      </c>
      <c r="C974" s="46" t="s">
        <v>96</v>
      </c>
      <c r="D974" s="54">
        <v>477.27</v>
      </c>
      <c r="E974" s="45"/>
      <c r="F974" s="45"/>
      <c r="G974" s="45"/>
      <c r="H974" s="45"/>
      <c r="I974" s="45"/>
      <c r="J974" s="45"/>
    </row>
    <row r="975" spans="1:10" x14ac:dyDescent="0.25">
      <c r="A975" s="46">
        <v>7260100530</v>
      </c>
      <c r="B975" s="45" t="s">
        <v>1349</v>
      </c>
      <c r="C975" s="46" t="s">
        <v>96</v>
      </c>
      <c r="D975" s="54">
        <v>445.77</v>
      </c>
      <c r="E975" s="45"/>
      <c r="F975" s="45"/>
      <c r="G975" s="45"/>
      <c r="H975" s="45"/>
      <c r="I975" s="45"/>
      <c r="J975" s="45"/>
    </row>
    <row r="976" spans="1:10" x14ac:dyDescent="0.25">
      <c r="A976" s="46">
        <v>7260100540</v>
      </c>
      <c r="B976" s="45" t="s">
        <v>1350</v>
      </c>
      <c r="C976" s="46" t="s">
        <v>96</v>
      </c>
      <c r="D976" s="54">
        <v>578.5</v>
      </c>
      <c r="E976" s="45"/>
      <c r="F976" s="45"/>
      <c r="G976" s="45"/>
      <c r="H976" s="45"/>
      <c r="I976" s="45"/>
      <c r="J976" s="45"/>
    </row>
    <row r="977" spans="1:10" x14ac:dyDescent="0.25">
      <c r="A977" s="46">
        <v>7260100550</v>
      </c>
      <c r="B977" s="45" t="s">
        <v>1351</v>
      </c>
      <c r="C977" s="46" t="s">
        <v>96</v>
      </c>
      <c r="D977" s="54">
        <v>507.54</v>
      </c>
      <c r="E977" s="45"/>
      <c r="F977" s="45"/>
      <c r="G977" s="45"/>
      <c r="H977" s="45"/>
      <c r="I977" s="45"/>
      <c r="J977" s="45"/>
    </row>
    <row r="978" spans="1:10" x14ac:dyDescent="0.25">
      <c r="A978" s="46">
        <v>7260100560</v>
      </c>
      <c r="B978" s="45" t="s">
        <v>1352</v>
      </c>
      <c r="C978" s="46" t="s">
        <v>96</v>
      </c>
      <c r="D978" s="54">
        <v>513.14</v>
      </c>
      <c r="E978" s="45"/>
      <c r="F978" s="45"/>
      <c r="G978" s="45"/>
      <c r="H978" s="45"/>
      <c r="I978" s="45"/>
      <c r="J978" s="45"/>
    </row>
    <row r="979" spans="1:10" x14ac:dyDescent="0.25">
      <c r="A979" s="46">
        <v>7260100570</v>
      </c>
      <c r="B979" s="45" t="s">
        <v>1353</v>
      </c>
      <c r="C979" s="46" t="s">
        <v>96</v>
      </c>
      <c r="D979" s="54">
        <v>284.8</v>
      </c>
      <c r="E979" s="45"/>
      <c r="F979" s="45"/>
      <c r="G979" s="45"/>
      <c r="H979" s="45"/>
      <c r="I979" s="45"/>
      <c r="J979" s="45"/>
    </row>
    <row r="980" spans="1:10" x14ac:dyDescent="0.25">
      <c r="A980" s="46">
        <v>7260100580</v>
      </c>
      <c r="B980" s="45" t="s">
        <v>1354</v>
      </c>
      <c r="C980" s="46" t="s">
        <v>96</v>
      </c>
      <c r="D980" s="54">
        <v>389.25</v>
      </c>
      <c r="E980" s="45"/>
      <c r="F980" s="45"/>
      <c r="G980" s="45"/>
      <c r="H980" s="45"/>
      <c r="I980" s="45"/>
      <c r="J980" s="45"/>
    </row>
    <row r="981" spans="1:10" x14ac:dyDescent="0.25">
      <c r="A981" s="46">
        <v>7260100590</v>
      </c>
      <c r="B981" s="45" t="s">
        <v>1355</v>
      </c>
      <c r="C981" s="46" t="s">
        <v>96</v>
      </c>
      <c r="D981" s="54">
        <v>339.84</v>
      </c>
      <c r="E981" s="45"/>
      <c r="F981" s="45"/>
      <c r="G981" s="45"/>
      <c r="H981" s="45"/>
      <c r="I981" s="45"/>
      <c r="J981" s="45"/>
    </row>
    <row r="982" spans="1:10" x14ac:dyDescent="0.25">
      <c r="A982" s="46">
        <v>7260100600</v>
      </c>
      <c r="B982" s="45" t="s">
        <v>1356</v>
      </c>
      <c r="C982" s="46" t="s">
        <v>96</v>
      </c>
      <c r="D982" s="54">
        <v>344.63</v>
      </c>
      <c r="E982" s="45"/>
      <c r="F982" s="45"/>
      <c r="G982" s="45"/>
      <c r="H982" s="45"/>
      <c r="I982" s="45"/>
      <c r="J982" s="45"/>
    </row>
    <row r="983" spans="1:10" x14ac:dyDescent="0.25">
      <c r="A983" s="46">
        <v>7260100610</v>
      </c>
      <c r="B983" s="45" t="s">
        <v>1357</v>
      </c>
      <c r="C983" s="46" t="s">
        <v>96</v>
      </c>
      <c r="D983" s="54">
        <v>347.04</v>
      </c>
      <c r="E983" s="45"/>
      <c r="F983" s="45"/>
      <c r="G983" s="45"/>
      <c r="H983" s="45"/>
      <c r="I983" s="45"/>
      <c r="J983" s="45"/>
    </row>
    <row r="984" spans="1:10" x14ac:dyDescent="0.25">
      <c r="A984" s="46">
        <v>7260100620</v>
      </c>
      <c r="B984" s="45" t="s">
        <v>1358</v>
      </c>
      <c r="C984" s="46" t="s">
        <v>96</v>
      </c>
      <c r="D984" s="54">
        <v>456.43</v>
      </c>
      <c r="E984" s="45"/>
      <c r="F984" s="45"/>
      <c r="G984" s="45"/>
      <c r="H984" s="45"/>
      <c r="I984" s="45"/>
      <c r="J984" s="45"/>
    </row>
    <row r="985" spans="1:10" x14ac:dyDescent="0.25">
      <c r="A985" s="46">
        <v>7260100630</v>
      </c>
      <c r="B985" s="45" t="s">
        <v>1359</v>
      </c>
      <c r="C985" s="46" t="s">
        <v>96</v>
      </c>
      <c r="D985" s="54">
        <v>403.7</v>
      </c>
      <c r="E985" s="45"/>
      <c r="F985" s="45"/>
      <c r="G985" s="45"/>
      <c r="H985" s="45"/>
      <c r="I985" s="45"/>
      <c r="J985" s="45"/>
    </row>
    <row r="986" spans="1:10" x14ac:dyDescent="0.25">
      <c r="A986" s="46">
        <v>7260100640</v>
      </c>
      <c r="B986" s="45" t="s">
        <v>1360</v>
      </c>
      <c r="C986" s="46" t="s">
        <v>96</v>
      </c>
      <c r="D986" s="54">
        <v>408.7</v>
      </c>
      <c r="E986" s="45"/>
      <c r="F986" s="45"/>
      <c r="G986" s="45"/>
      <c r="H986" s="45"/>
      <c r="I986" s="45"/>
      <c r="J986" s="45"/>
    </row>
    <row r="987" spans="1:10" x14ac:dyDescent="0.25">
      <c r="A987" s="46">
        <v>7260100650</v>
      </c>
      <c r="B987" s="45" t="s">
        <v>1361</v>
      </c>
      <c r="C987" s="46" t="s">
        <v>96</v>
      </c>
      <c r="D987" s="54">
        <v>375.04</v>
      </c>
      <c r="E987" s="45"/>
      <c r="F987" s="45"/>
      <c r="G987" s="45"/>
      <c r="H987" s="45"/>
      <c r="I987" s="45"/>
      <c r="J987" s="45"/>
    </row>
    <row r="988" spans="1:10" x14ac:dyDescent="0.25">
      <c r="A988" s="46">
        <v>7260100660</v>
      </c>
      <c r="B988" s="45" t="s">
        <v>1362</v>
      </c>
      <c r="C988" s="46" t="s">
        <v>96</v>
      </c>
      <c r="D988" s="54">
        <v>484.43</v>
      </c>
      <c r="E988" s="45"/>
      <c r="F988" s="45"/>
      <c r="G988" s="45"/>
      <c r="H988" s="45"/>
      <c r="I988" s="45"/>
      <c r="J988" s="45"/>
    </row>
    <row r="989" spans="1:10" x14ac:dyDescent="0.25">
      <c r="A989" s="46">
        <v>7260100670</v>
      </c>
      <c r="B989" s="45" t="s">
        <v>1363</v>
      </c>
      <c r="C989" s="46" t="s">
        <v>96</v>
      </c>
      <c r="D989" s="54">
        <v>431.7</v>
      </c>
      <c r="E989" s="45"/>
      <c r="F989" s="45"/>
      <c r="G989" s="45"/>
      <c r="H989" s="45"/>
      <c r="I989" s="45"/>
      <c r="J989" s="45"/>
    </row>
    <row r="990" spans="1:10" x14ac:dyDescent="0.25">
      <c r="A990" s="46">
        <v>7260100680</v>
      </c>
      <c r="B990" s="45" t="s">
        <v>1364</v>
      </c>
      <c r="C990" s="46" t="s">
        <v>96</v>
      </c>
      <c r="D990" s="54">
        <v>436.7</v>
      </c>
      <c r="E990" s="45"/>
      <c r="F990" s="45"/>
      <c r="G990" s="45"/>
      <c r="H990" s="45"/>
      <c r="I990" s="45"/>
      <c r="J990" s="45"/>
    </row>
    <row r="991" spans="1:10" x14ac:dyDescent="0.25">
      <c r="A991" s="46">
        <v>7260100690</v>
      </c>
      <c r="B991" s="45" t="s">
        <v>1365</v>
      </c>
      <c r="C991" s="46" t="s">
        <v>96</v>
      </c>
      <c r="D991" s="54">
        <v>417.15</v>
      </c>
      <c r="E991" s="45"/>
      <c r="F991" s="45"/>
      <c r="G991" s="45"/>
      <c r="H991" s="45"/>
      <c r="I991" s="45"/>
      <c r="J991" s="45"/>
    </row>
    <row r="992" spans="1:10" x14ac:dyDescent="0.25">
      <c r="A992" s="46">
        <v>7260100700</v>
      </c>
      <c r="B992" s="45" t="s">
        <v>1366</v>
      </c>
      <c r="C992" s="46" t="s">
        <v>96</v>
      </c>
      <c r="D992" s="54">
        <v>538.21</v>
      </c>
      <c r="E992" s="45"/>
      <c r="F992" s="45"/>
      <c r="G992" s="45"/>
      <c r="H992" s="45"/>
      <c r="I992" s="45"/>
      <c r="J992" s="45"/>
    </row>
    <row r="993" spans="1:10" x14ac:dyDescent="0.25">
      <c r="A993" s="46">
        <v>7260100710</v>
      </c>
      <c r="B993" s="45" t="s">
        <v>1367</v>
      </c>
      <c r="C993" s="46" t="s">
        <v>96</v>
      </c>
      <c r="D993" s="54">
        <v>477.08</v>
      </c>
      <c r="E993" s="45"/>
      <c r="F993" s="45"/>
      <c r="G993" s="45"/>
      <c r="H993" s="45"/>
      <c r="I993" s="45"/>
      <c r="J993" s="45"/>
    </row>
    <row r="994" spans="1:10" x14ac:dyDescent="0.25">
      <c r="A994" s="46">
        <v>7260100720</v>
      </c>
      <c r="B994" s="45" t="s">
        <v>1368</v>
      </c>
      <c r="C994" s="46" t="s">
        <v>96</v>
      </c>
      <c r="D994" s="54">
        <v>482.51</v>
      </c>
      <c r="E994" s="45"/>
      <c r="F994" s="45"/>
      <c r="G994" s="45"/>
      <c r="H994" s="45"/>
      <c r="I994" s="45"/>
      <c r="J994" s="45"/>
    </row>
    <row r="995" spans="1:10" x14ac:dyDescent="0.25">
      <c r="A995" s="46">
        <v>7260100730</v>
      </c>
      <c r="B995" s="45" t="s">
        <v>1369</v>
      </c>
      <c r="C995" s="46" t="s">
        <v>96</v>
      </c>
      <c r="D995" s="54">
        <v>447.7</v>
      </c>
      <c r="E995" s="45"/>
      <c r="F995" s="45"/>
      <c r="G995" s="45"/>
      <c r="H995" s="45"/>
      <c r="I995" s="45"/>
      <c r="J995" s="45"/>
    </row>
    <row r="996" spans="1:10" x14ac:dyDescent="0.25">
      <c r="A996" s="46">
        <v>7260100740</v>
      </c>
      <c r="B996" s="45" t="s">
        <v>1370</v>
      </c>
      <c r="C996" s="46" t="s">
        <v>96</v>
      </c>
      <c r="D996" s="54">
        <v>568.75</v>
      </c>
      <c r="E996" s="45"/>
      <c r="F996" s="45"/>
      <c r="G996" s="45"/>
      <c r="H996" s="45"/>
      <c r="I996" s="45"/>
      <c r="J996" s="45"/>
    </row>
    <row r="997" spans="1:10" x14ac:dyDescent="0.25">
      <c r="A997" s="46">
        <v>7260100750</v>
      </c>
      <c r="B997" s="45" t="s">
        <v>1371</v>
      </c>
      <c r="C997" s="46" t="s">
        <v>96</v>
      </c>
      <c r="D997" s="54">
        <v>506.55</v>
      </c>
      <c r="E997" s="45"/>
      <c r="F997" s="45"/>
      <c r="G997" s="45"/>
      <c r="H997" s="45"/>
      <c r="I997" s="45"/>
      <c r="J997" s="45"/>
    </row>
    <row r="998" spans="1:10" x14ac:dyDescent="0.25">
      <c r="A998" s="46">
        <v>7260100760</v>
      </c>
      <c r="B998" s="45" t="s">
        <v>1372</v>
      </c>
      <c r="C998" s="46" t="s">
        <v>96</v>
      </c>
      <c r="D998" s="54">
        <v>511.71</v>
      </c>
      <c r="E998" s="45"/>
      <c r="F998" s="45"/>
      <c r="G998" s="45"/>
      <c r="H998" s="45"/>
      <c r="I998" s="45"/>
      <c r="J998" s="45"/>
    </row>
    <row r="999" spans="1:10" x14ac:dyDescent="0.25">
      <c r="A999" s="46">
        <v>7260100770</v>
      </c>
      <c r="B999" s="45" t="s">
        <v>1373</v>
      </c>
      <c r="C999" s="46" t="s">
        <v>96</v>
      </c>
      <c r="D999" s="54">
        <v>498.58</v>
      </c>
      <c r="E999" s="45"/>
      <c r="F999" s="45"/>
      <c r="G999" s="45"/>
      <c r="H999" s="45"/>
      <c r="I999" s="45"/>
      <c r="J999" s="45"/>
    </row>
    <row r="1000" spans="1:10" x14ac:dyDescent="0.25">
      <c r="A1000" s="46">
        <v>7260100780</v>
      </c>
      <c r="B1000" s="45" t="s">
        <v>1374</v>
      </c>
      <c r="C1000" s="46" t="s">
        <v>96</v>
      </c>
      <c r="D1000" s="54">
        <v>631.30999999999995</v>
      </c>
      <c r="E1000" s="45"/>
      <c r="F1000" s="45"/>
      <c r="G1000" s="45"/>
      <c r="H1000" s="45"/>
      <c r="I1000" s="45"/>
      <c r="J1000" s="45"/>
    </row>
    <row r="1001" spans="1:10" x14ac:dyDescent="0.25">
      <c r="A1001" s="46">
        <v>7260100790</v>
      </c>
      <c r="B1001" s="45" t="s">
        <v>1375</v>
      </c>
      <c r="C1001" s="46" t="s">
        <v>96</v>
      </c>
      <c r="D1001" s="54">
        <v>560.37</v>
      </c>
      <c r="E1001" s="45"/>
      <c r="F1001" s="45"/>
      <c r="G1001" s="45"/>
      <c r="H1001" s="45"/>
      <c r="I1001" s="45"/>
      <c r="J1001" s="45"/>
    </row>
    <row r="1002" spans="1:10" x14ac:dyDescent="0.25">
      <c r="A1002" s="46">
        <v>7260100800</v>
      </c>
      <c r="B1002" s="45" t="s">
        <v>1376</v>
      </c>
      <c r="C1002" s="46" t="s">
        <v>96</v>
      </c>
      <c r="D1002" s="54">
        <v>566.02</v>
      </c>
      <c r="E1002" s="45"/>
      <c r="F1002" s="45"/>
      <c r="G1002" s="45"/>
      <c r="H1002" s="45"/>
      <c r="I1002" s="45"/>
      <c r="J1002" s="45"/>
    </row>
    <row r="1003" spans="1:10" x14ac:dyDescent="0.25">
      <c r="A1003" s="46">
        <v>7260100810</v>
      </c>
      <c r="B1003" s="45" t="s">
        <v>1377</v>
      </c>
      <c r="C1003" s="46" t="s">
        <v>96</v>
      </c>
      <c r="D1003" s="54">
        <v>534.52</v>
      </c>
      <c r="E1003" s="45"/>
      <c r="F1003" s="45"/>
      <c r="G1003" s="45"/>
      <c r="H1003" s="45"/>
      <c r="I1003" s="45"/>
      <c r="J1003" s="45"/>
    </row>
    <row r="1004" spans="1:10" x14ac:dyDescent="0.25">
      <c r="A1004" s="46">
        <v>7260100820</v>
      </c>
      <c r="B1004" s="45" t="s">
        <v>1378</v>
      </c>
      <c r="C1004" s="46" t="s">
        <v>96</v>
      </c>
      <c r="D1004" s="54">
        <v>667.24</v>
      </c>
      <c r="E1004" s="45"/>
      <c r="F1004" s="45"/>
      <c r="G1004" s="45"/>
      <c r="H1004" s="45"/>
      <c r="I1004" s="45"/>
      <c r="J1004" s="45"/>
    </row>
    <row r="1005" spans="1:10" x14ac:dyDescent="0.25">
      <c r="A1005" s="46">
        <v>7260100830</v>
      </c>
      <c r="B1005" s="45" t="s">
        <v>1379</v>
      </c>
      <c r="C1005" s="46" t="s">
        <v>96</v>
      </c>
      <c r="D1005" s="54">
        <v>596.29</v>
      </c>
      <c r="E1005" s="45"/>
      <c r="F1005" s="45"/>
      <c r="G1005" s="45"/>
      <c r="H1005" s="45"/>
      <c r="I1005" s="45"/>
      <c r="J1005" s="45"/>
    </row>
    <row r="1006" spans="1:10" x14ac:dyDescent="0.25">
      <c r="A1006" s="46">
        <v>7260100840</v>
      </c>
      <c r="B1006" s="45" t="s">
        <v>1380</v>
      </c>
      <c r="C1006" s="46" t="s">
        <v>96</v>
      </c>
      <c r="D1006" s="54">
        <v>601.89</v>
      </c>
      <c r="E1006" s="45"/>
      <c r="F1006" s="45"/>
      <c r="G1006" s="45"/>
      <c r="H1006" s="45"/>
      <c r="I1006" s="45"/>
      <c r="J1006" s="45"/>
    </row>
    <row r="1007" spans="1:10" x14ac:dyDescent="0.25">
      <c r="A1007" s="46">
        <v>7260100850</v>
      </c>
      <c r="B1007" s="45" t="s">
        <v>1381</v>
      </c>
      <c r="C1007" s="46" t="s">
        <v>96</v>
      </c>
      <c r="D1007" s="54">
        <v>414.38</v>
      </c>
      <c r="E1007" s="45"/>
      <c r="F1007" s="45"/>
      <c r="G1007" s="45"/>
      <c r="H1007" s="45"/>
      <c r="I1007" s="45"/>
      <c r="J1007" s="45"/>
    </row>
    <row r="1008" spans="1:10" x14ac:dyDescent="0.25">
      <c r="A1008" s="46">
        <v>7260100860</v>
      </c>
      <c r="B1008" s="45" t="s">
        <v>1382</v>
      </c>
      <c r="C1008" s="46" t="s">
        <v>96</v>
      </c>
      <c r="D1008" s="54">
        <v>518.82000000000005</v>
      </c>
      <c r="E1008" s="45"/>
      <c r="F1008" s="45"/>
      <c r="G1008" s="45"/>
      <c r="H1008" s="45"/>
      <c r="I1008" s="45"/>
      <c r="J1008" s="45"/>
    </row>
    <row r="1009" spans="1:10" x14ac:dyDescent="0.25">
      <c r="A1009" s="46">
        <v>7260100870</v>
      </c>
      <c r="B1009" s="45" t="s">
        <v>1383</v>
      </c>
      <c r="C1009" s="46" t="s">
        <v>96</v>
      </c>
      <c r="D1009" s="54">
        <v>469.43</v>
      </c>
      <c r="E1009" s="45"/>
      <c r="F1009" s="45"/>
      <c r="G1009" s="45"/>
      <c r="H1009" s="45"/>
      <c r="I1009" s="45"/>
      <c r="J1009" s="45"/>
    </row>
    <row r="1010" spans="1:10" x14ac:dyDescent="0.25">
      <c r="A1010" s="46">
        <v>7260100880</v>
      </c>
      <c r="B1010" s="45" t="s">
        <v>1384</v>
      </c>
      <c r="C1010" s="46" t="s">
        <v>96</v>
      </c>
      <c r="D1010" s="54">
        <v>474.21</v>
      </c>
      <c r="E1010" s="45"/>
      <c r="F1010" s="45"/>
      <c r="G1010" s="45"/>
      <c r="H1010" s="45"/>
      <c r="I1010" s="45"/>
      <c r="J1010" s="45"/>
    </row>
    <row r="1011" spans="1:10" x14ac:dyDescent="0.25">
      <c r="A1011" s="46">
        <v>7260100890</v>
      </c>
      <c r="B1011" s="45" t="s">
        <v>1385</v>
      </c>
      <c r="C1011" s="46" t="s">
        <v>96</v>
      </c>
      <c r="D1011" s="54">
        <v>476.97</v>
      </c>
      <c r="E1011" s="45"/>
      <c r="F1011" s="45"/>
      <c r="G1011" s="45"/>
      <c r="H1011" s="45"/>
      <c r="I1011" s="45"/>
      <c r="J1011" s="45"/>
    </row>
    <row r="1012" spans="1:10" x14ac:dyDescent="0.25">
      <c r="A1012" s="46">
        <v>7260100900</v>
      </c>
      <c r="B1012" s="45" t="s">
        <v>1386</v>
      </c>
      <c r="C1012" s="46" t="s">
        <v>96</v>
      </c>
      <c r="D1012" s="54">
        <v>586.37</v>
      </c>
      <c r="E1012" s="45"/>
      <c r="F1012" s="45"/>
      <c r="G1012" s="45"/>
      <c r="H1012" s="45"/>
      <c r="I1012" s="45"/>
      <c r="J1012" s="45"/>
    </row>
    <row r="1013" spans="1:10" x14ac:dyDescent="0.25">
      <c r="A1013" s="46">
        <v>7260100910</v>
      </c>
      <c r="B1013" s="45" t="s">
        <v>1387</v>
      </c>
      <c r="C1013" s="46" t="s">
        <v>96</v>
      </c>
      <c r="D1013" s="54">
        <v>533.63</v>
      </c>
      <c r="E1013" s="45"/>
      <c r="F1013" s="45"/>
      <c r="G1013" s="45"/>
      <c r="H1013" s="45"/>
      <c r="I1013" s="45"/>
      <c r="J1013" s="45"/>
    </row>
    <row r="1014" spans="1:10" x14ac:dyDescent="0.25">
      <c r="A1014" s="46">
        <v>7260100920</v>
      </c>
      <c r="B1014" s="45" t="s">
        <v>1388</v>
      </c>
      <c r="C1014" s="46" t="s">
        <v>96</v>
      </c>
      <c r="D1014" s="54">
        <v>538.64</v>
      </c>
      <c r="E1014" s="45"/>
      <c r="F1014" s="45"/>
      <c r="G1014" s="45"/>
      <c r="H1014" s="45"/>
      <c r="I1014" s="45"/>
      <c r="J1014" s="45"/>
    </row>
    <row r="1015" spans="1:10" x14ac:dyDescent="0.25">
      <c r="A1015" s="46">
        <v>7260100930</v>
      </c>
      <c r="B1015" s="45" t="s">
        <v>1389</v>
      </c>
      <c r="C1015" s="46" t="s">
        <v>96</v>
      </c>
      <c r="D1015" s="54">
        <v>505.07</v>
      </c>
      <c r="E1015" s="45"/>
      <c r="F1015" s="45"/>
      <c r="G1015" s="45"/>
      <c r="H1015" s="45"/>
      <c r="I1015" s="45"/>
      <c r="J1015" s="45"/>
    </row>
    <row r="1016" spans="1:10" x14ac:dyDescent="0.25">
      <c r="A1016" s="46">
        <v>7260100940</v>
      </c>
      <c r="B1016" s="45" t="s">
        <v>1390</v>
      </c>
      <c r="C1016" s="46" t="s">
        <v>96</v>
      </c>
      <c r="D1016" s="54">
        <v>614.46</v>
      </c>
      <c r="E1016" s="45"/>
      <c r="F1016" s="45"/>
      <c r="G1016" s="45"/>
      <c r="H1016" s="45"/>
      <c r="I1016" s="45"/>
      <c r="J1016" s="45"/>
    </row>
    <row r="1017" spans="1:10" x14ac:dyDescent="0.25">
      <c r="A1017" s="46">
        <v>7260100950</v>
      </c>
      <c r="B1017" s="45" t="s">
        <v>1391</v>
      </c>
      <c r="C1017" s="46" t="s">
        <v>96</v>
      </c>
      <c r="D1017" s="54">
        <v>561.72</v>
      </c>
      <c r="E1017" s="45"/>
      <c r="F1017" s="45"/>
      <c r="G1017" s="45"/>
      <c r="H1017" s="45"/>
      <c r="I1017" s="45"/>
      <c r="J1017" s="45"/>
    </row>
    <row r="1018" spans="1:10" x14ac:dyDescent="0.25">
      <c r="A1018" s="46">
        <v>7260100960</v>
      </c>
      <c r="B1018" s="45" t="s">
        <v>1392</v>
      </c>
      <c r="C1018" s="46" t="s">
        <v>96</v>
      </c>
      <c r="D1018" s="54">
        <v>566.73</v>
      </c>
      <c r="E1018" s="45"/>
      <c r="F1018" s="45"/>
      <c r="G1018" s="45"/>
      <c r="H1018" s="45"/>
      <c r="I1018" s="45"/>
      <c r="J1018" s="45"/>
    </row>
    <row r="1019" spans="1:10" x14ac:dyDescent="0.25">
      <c r="A1019" s="46">
        <v>7260100970</v>
      </c>
      <c r="B1019" s="45" t="s">
        <v>1393</v>
      </c>
      <c r="C1019" s="46" t="s">
        <v>96</v>
      </c>
      <c r="D1019" s="54">
        <v>547.9</v>
      </c>
      <c r="E1019" s="45"/>
      <c r="F1019" s="45"/>
      <c r="G1019" s="45"/>
      <c r="H1019" s="45"/>
      <c r="I1019" s="45"/>
      <c r="J1019" s="45"/>
    </row>
    <row r="1020" spans="1:10" x14ac:dyDescent="0.25">
      <c r="A1020" s="46">
        <v>7260100980</v>
      </c>
      <c r="B1020" s="45" t="s">
        <v>1394</v>
      </c>
      <c r="C1020" s="46" t="s">
        <v>96</v>
      </c>
      <c r="D1020" s="54">
        <v>668.97</v>
      </c>
      <c r="E1020" s="45"/>
      <c r="F1020" s="45"/>
      <c r="G1020" s="45"/>
      <c r="H1020" s="45"/>
      <c r="I1020" s="45"/>
      <c r="J1020" s="45"/>
    </row>
    <row r="1021" spans="1:10" x14ac:dyDescent="0.25">
      <c r="A1021" s="46">
        <v>7260100990</v>
      </c>
      <c r="B1021" s="45" t="s">
        <v>1395</v>
      </c>
      <c r="C1021" s="46" t="s">
        <v>96</v>
      </c>
      <c r="D1021" s="54">
        <v>607.83000000000004</v>
      </c>
      <c r="E1021" s="45"/>
      <c r="F1021" s="45"/>
      <c r="G1021" s="45"/>
      <c r="H1021" s="45"/>
      <c r="I1021" s="45"/>
      <c r="J1021" s="45"/>
    </row>
    <row r="1022" spans="1:10" x14ac:dyDescent="0.25">
      <c r="A1022" s="46">
        <v>7260101000</v>
      </c>
      <c r="B1022" s="45" t="s">
        <v>1396</v>
      </c>
      <c r="C1022" s="46" t="s">
        <v>96</v>
      </c>
      <c r="D1022" s="54">
        <v>613.27</v>
      </c>
      <c r="E1022" s="45"/>
      <c r="F1022" s="45"/>
      <c r="G1022" s="45"/>
      <c r="H1022" s="45"/>
      <c r="I1022" s="45"/>
      <c r="J1022" s="45"/>
    </row>
    <row r="1023" spans="1:10" x14ac:dyDescent="0.25">
      <c r="A1023" s="46">
        <v>7260101010</v>
      </c>
      <c r="B1023" s="45" t="s">
        <v>1397</v>
      </c>
      <c r="C1023" s="46" t="s">
        <v>96</v>
      </c>
      <c r="D1023" s="54">
        <v>578.78</v>
      </c>
      <c r="E1023" s="45"/>
      <c r="F1023" s="45"/>
      <c r="G1023" s="45"/>
      <c r="H1023" s="45"/>
      <c r="I1023" s="45"/>
      <c r="J1023" s="45"/>
    </row>
    <row r="1024" spans="1:10" x14ac:dyDescent="0.25">
      <c r="A1024" s="46">
        <v>7260101020</v>
      </c>
      <c r="B1024" s="45" t="s">
        <v>1398</v>
      </c>
      <c r="C1024" s="46" t="s">
        <v>96</v>
      </c>
      <c r="D1024" s="54">
        <v>699.85</v>
      </c>
      <c r="E1024" s="45"/>
      <c r="F1024" s="45"/>
      <c r="G1024" s="45"/>
      <c r="H1024" s="45"/>
      <c r="I1024" s="45"/>
      <c r="J1024" s="45"/>
    </row>
    <row r="1025" spans="1:10" x14ac:dyDescent="0.25">
      <c r="A1025" s="46">
        <v>7260101030</v>
      </c>
      <c r="B1025" s="45" t="s">
        <v>1399</v>
      </c>
      <c r="C1025" s="46" t="s">
        <v>96</v>
      </c>
      <c r="D1025" s="54">
        <v>637.64</v>
      </c>
      <c r="E1025" s="45"/>
      <c r="F1025" s="45"/>
      <c r="G1025" s="45"/>
      <c r="H1025" s="45"/>
      <c r="I1025" s="45"/>
      <c r="J1025" s="45"/>
    </row>
    <row r="1026" spans="1:10" x14ac:dyDescent="0.25">
      <c r="A1026" s="46">
        <v>7260101040</v>
      </c>
      <c r="B1026" s="45" t="s">
        <v>1400</v>
      </c>
      <c r="C1026" s="46" t="s">
        <v>96</v>
      </c>
      <c r="D1026" s="54">
        <v>642.80999999999995</v>
      </c>
      <c r="E1026" s="45"/>
      <c r="F1026" s="45"/>
      <c r="G1026" s="45"/>
      <c r="H1026" s="45"/>
      <c r="I1026" s="45"/>
      <c r="J1026" s="45"/>
    </row>
    <row r="1027" spans="1:10" x14ac:dyDescent="0.25">
      <c r="A1027" s="46">
        <v>7260101050</v>
      </c>
      <c r="B1027" s="45" t="s">
        <v>1401</v>
      </c>
      <c r="C1027" s="46" t="s">
        <v>96</v>
      </c>
      <c r="D1027" s="54">
        <v>631.27</v>
      </c>
      <c r="E1027" s="45"/>
      <c r="F1027" s="45"/>
      <c r="G1027" s="45"/>
      <c r="H1027" s="45"/>
      <c r="I1027" s="45"/>
      <c r="J1027" s="45"/>
    </row>
    <row r="1028" spans="1:10" x14ac:dyDescent="0.25">
      <c r="A1028" s="46">
        <v>7260101060</v>
      </c>
      <c r="B1028" s="45" t="s">
        <v>1402</v>
      </c>
      <c r="C1028" s="46" t="s">
        <v>96</v>
      </c>
      <c r="D1028" s="54">
        <v>764</v>
      </c>
      <c r="E1028" s="45"/>
      <c r="F1028" s="45"/>
      <c r="G1028" s="45"/>
      <c r="H1028" s="45"/>
      <c r="I1028" s="45"/>
      <c r="J1028" s="45"/>
    </row>
    <row r="1029" spans="1:10" x14ac:dyDescent="0.25">
      <c r="A1029" s="46">
        <v>7260101070</v>
      </c>
      <c r="B1029" s="45" t="s">
        <v>1403</v>
      </c>
      <c r="C1029" s="46" t="s">
        <v>96</v>
      </c>
      <c r="D1029" s="54">
        <v>693.05</v>
      </c>
      <c r="E1029" s="45"/>
      <c r="F1029" s="45"/>
      <c r="G1029" s="45"/>
      <c r="H1029" s="45"/>
      <c r="I1029" s="45"/>
      <c r="J1029" s="45"/>
    </row>
    <row r="1030" spans="1:10" x14ac:dyDescent="0.25">
      <c r="A1030" s="46">
        <v>7260101080</v>
      </c>
      <c r="B1030" s="45" t="s">
        <v>1404</v>
      </c>
      <c r="C1030" s="46" t="s">
        <v>96</v>
      </c>
      <c r="D1030" s="54">
        <v>698.71</v>
      </c>
      <c r="E1030" s="45"/>
      <c r="F1030" s="45"/>
      <c r="G1030" s="45"/>
      <c r="H1030" s="45"/>
      <c r="I1030" s="45"/>
      <c r="J1030" s="45"/>
    </row>
    <row r="1031" spans="1:10" x14ac:dyDescent="0.25">
      <c r="A1031" s="46">
        <v>7260101090</v>
      </c>
      <c r="B1031" s="45" t="s">
        <v>1405</v>
      </c>
      <c r="C1031" s="46" t="s">
        <v>96</v>
      </c>
      <c r="D1031" s="54">
        <v>670.84</v>
      </c>
      <c r="E1031" s="45"/>
      <c r="F1031" s="45"/>
      <c r="G1031" s="45"/>
      <c r="H1031" s="45"/>
      <c r="I1031" s="45"/>
      <c r="J1031" s="45"/>
    </row>
    <row r="1032" spans="1:10" x14ac:dyDescent="0.25">
      <c r="A1032" s="46">
        <v>7260101100</v>
      </c>
      <c r="B1032" s="45" t="s">
        <v>1406</v>
      </c>
      <c r="C1032" s="46" t="s">
        <v>96</v>
      </c>
      <c r="D1032" s="54">
        <v>803.57</v>
      </c>
      <c r="E1032" s="45"/>
      <c r="F1032" s="45"/>
      <c r="G1032" s="45"/>
      <c r="H1032" s="45"/>
      <c r="I1032" s="45"/>
      <c r="J1032" s="45"/>
    </row>
    <row r="1033" spans="1:10" x14ac:dyDescent="0.25">
      <c r="A1033" s="46">
        <v>7260101110</v>
      </c>
      <c r="B1033" s="45" t="s">
        <v>1407</v>
      </c>
      <c r="C1033" s="46" t="s">
        <v>96</v>
      </c>
      <c r="D1033" s="54">
        <v>732.61</v>
      </c>
      <c r="E1033" s="45"/>
      <c r="F1033" s="45"/>
      <c r="G1033" s="45"/>
      <c r="H1033" s="45"/>
      <c r="I1033" s="45"/>
      <c r="J1033" s="45"/>
    </row>
    <row r="1034" spans="1:10" x14ac:dyDescent="0.25">
      <c r="A1034" s="46">
        <v>7260101120</v>
      </c>
      <c r="B1034" s="45" t="s">
        <v>1408</v>
      </c>
      <c r="C1034" s="46" t="s">
        <v>96</v>
      </c>
      <c r="D1034" s="54">
        <v>738.22</v>
      </c>
      <c r="E1034" s="45"/>
      <c r="F1034" s="45"/>
      <c r="G1034" s="45"/>
      <c r="H1034" s="45"/>
      <c r="I1034" s="45"/>
      <c r="J1034" s="45"/>
    </row>
    <row r="1035" spans="1:10" x14ac:dyDescent="0.25">
      <c r="A1035" s="46">
        <v>7260101130</v>
      </c>
      <c r="B1035" s="45" t="s">
        <v>1409</v>
      </c>
      <c r="C1035" s="46" t="s">
        <v>96</v>
      </c>
      <c r="D1035" s="54">
        <v>495.46</v>
      </c>
      <c r="E1035" s="45"/>
      <c r="F1035" s="45"/>
      <c r="G1035" s="45"/>
      <c r="H1035" s="45"/>
      <c r="I1035" s="45"/>
      <c r="J1035" s="45"/>
    </row>
    <row r="1036" spans="1:10" x14ac:dyDescent="0.25">
      <c r="A1036" s="46">
        <v>7260101140</v>
      </c>
      <c r="B1036" s="45" t="s">
        <v>1410</v>
      </c>
      <c r="C1036" s="46" t="s">
        <v>96</v>
      </c>
      <c r="D1036" s="54">
        <v>599.9</v>
      </c>
      <c r="E1036" s="45"/>
      <c r="F1036" s="45"/>
      <c r="G1036" s="45"/>
      <c r="H1036" s="45"/>
      <c r="I1036" s="45"/>
      <c r="J1036" s="45"/>
    </row>
    <row r="1037" spans="1:10" x14ac:dyDescent="0.25">
      <c r="A1037" s="46">
        <v>7260101150</v>
      </c>
      <c r="B1037" s="45" t="s">
        <v>1411</v>
      </c>
      <c r="C1037" s="46" t="s">
        <v>96</v>
      </c>
      <c r="D1037" s="54">
        <v>550.49</v>
      </c>
      <c r="E1037" s="45"/>
      <c r="F1037" s="45"/>
      <c r="G1037" s="45"/>
      <c r="H1037" s="45"/>
      <c r="I1037" s="45"/>
      <c r="J1037" s="45"/>
    </row>
    <row r="1038" spans="1:10" x14ac:dyDescent="0.25">
      <c r="A1038" s="46">
        <v>7260101160</v>
      </c>
      <c r="B1038" s="45" t="s">
        <v>1412</v>
      </c>
      <c r="C1038" s="46" t="s">
        <v>96</v>
      </c>
      <c r="D1038" s="54">
        <v>555.28</v>
      </c>
      <c r="E1038" s="45"/>
      <c r="F1038" s="45"/>
      <c r="G1038" s="45"/>
      <c r="H1038" s="45"/>
      <c r="I1038" s="45"/>
      <c r="J1038" s="45"/>
    </row>
    <row r="1039" spans="1:10" x14ac:dyDescent="0.25">
      <c r="A1039" s="46">
        <v>7260101170</v>
      </c>
      <c r="B1039" s="45" t="s">
        <v>1413</v>
      </c>
      <c r="C1039" s="46" t="s">
        <v>96</v>
      </c>
      <c r="D1039" s="54">
        <v>558.23</v>
      </c>
      <c r="E1039" s="45"/>
      <c r="F1039" s="45"/>
      <c r="G1039" s="45"/>
      <c r="H1039" s="45"/>
      <c r="I1039" s="45"/>
      <c r="J1039" s="45"/>
    </row>
    <row r="1040" spans="1:10" x14ac:dyDescent="0.25">
      <c r="A1040" s="46">
        <v>7260101180</v>
      </c>
      <c r="B1040" s="45" t="s">
        <v>1414</v>
      </c>
      <c r="C1040" s="46" t="s">
        <v>96</v>
      </c>
      <c r="D1040" s="54">
        <v>667.62</v>
      </c>
      <c r="E1040" s="45"/>
      <c r="F1040" s="45"/>
      <c r="G1040" s="45"/>
      <c r="H1040" s="45"/>
      <c r="I1040" s="45"/>
      <c r="J1040" s="45"/>
    </row>
    <row r="1041" spans="1:10" x14ac:dyDescent="0.25">
      <c r="A1041" s="46">
        <v>7260101190</v>
      </c>
      <c r="B1041" s="45" t="s">
        <v>1415</v>
      </c>
      <c r="C1041" s="46" t="s">
        <v>96</v>
      </c>
      <c r="D1041" s="54">
        <v>614.89</v>
      </c>
      <c r="E1041" s="45"/>
      <c r="F1041" s="45"/>
      <c r="G1041" s="45"/>
      <c r="H1041" s="45"/>
      <c r="I1041" s="45"/>
      <c r="J1041" s="45"/>
    </row>
    <row r="1042" spans="1:10" x14ac:dyDescent="0.25">
      <c r="A1042" s="46">
        <v>7260101200</v>
      </c>
      <c r="B1042" s="45" t="s">
        <v>1416</v>
      </c>
      <c r="C1042" s="46" t="s">
        <v>96</v>
      </c>
      <c r="D1042" s="54">
        <v>619.89</v>
      </c>
      <c r="E1042" s="45"/>
      <c r="F1042" s="45"/>
      <c r="G1042" s="45"/>
      <c r="H1042" s="45"/>
      <c r="I1042" s="45"/>
      <c r="J1042" s="45"/>
    </row>
    <row r="1043" spans="1:10" x14ac:dyDescent="0.25">
      <c r="A1043" s="46">
        <v>7260101210</v>
      </c>
      <c r="B1043" s="45" t="s">
        <v>1417</v>
      </c>
      <c r="C1043" s="46" t="s">
        <v>96</v>
      </c>
      <c r="D1043" s="54">
        <v>586.32000000000005</v>
      </c>
      <c r="E1043" s="45"/>
      <c r="F1043" s="45"/>
      <c r="G1043" s="45"/>
      <c r="H1043" s="45"/>
      <c r="I1043" s="45"/>
      <c r="J1043" s="45"/>
    </row>
    <row r="1044" spans="1:10" x14ac:dyDescent="0.25">
      <c r="A1044" s="46">
        <v>7260101220</v>
      </c>
      <c r="B1044" s="45" t="s">
        <v>1418</v>
      </c>
      <c r="C1044" s="46" t="s">
        <v>96</v>
      </c>
      <c r="D1044" s="54">
        <v>695.71</v>
      </c>
      <c r="E1044" s="45"/>
      <c r="F1044" s="45"/>
      <c r="G1044" s="45"/>
      <c r="H1044" s="45"/>
      <c r="I1044" s="45"/>
      <c r="J1044" s="45"/>
    </row>
    <row r="1045" spans="1:10" x14ac:dyDescent="0.25">
      <c r="A1045" s="46">
        <v>7260101230</v>
      </c>
      <c r="B1045" s="45" t="s">
        <v>1419</v>
      </c>
      <c r="C1045" s="46" t="s">
        <v>96</v>
      </c>
      <c r="D1045" s="54">
        <v>642.98</v>
      </c>
      <c r="E1045" s="45"/>
      <c r="F1045" s="45"/>
      <c r="G1045" s="45"/>
      <c r="H1045" s="45"/>
      <c r="I1045" s="45"/>
      <c r="J1045" s="45"/>
    </row>
    <row r="1046" spans="1:10" x14ac:dyDescent="0.25">
      <c r="A1046" s="46">
        <v>7260101240</v>
      </c>
      <c r="B1046" s="45" t="s">
        <v>1420</v>
      </c>
      <c r="C1046" s="46" t="s">
        <v>96</v>
      </c>
      <c r="D1046" s="54">
        <v>647.98</v>
      </c>
      <c r="E1046" s="45"/>
      <c r="F1046" s="45"/>
      <c r="G1046" s="45"/>
      <c r="H1046" s="45"/>
      <c r="I1046" s="45"/>
      <c r="J1046" s="45"/>
    </row>
    <row r="1047" spans="1:10" x14ac:dyDescent="0.25">
      <c r="A1047" s="46">
        <v>7260101250</v>
      </c>
      <c r="B1047" s="45" t="s">
        <v>1421</v>
      </c>
      <c r="C1047" s="46" t="s">
        <v>96</v>
      </c>
      <c r="D1047" s="54">
        <v>629.54</v>
      </c>
      <c r="E1047" s="45"/>
      <c r="F1047" s="45"/>
      <c r="G1047" s="45"/>
      <c r="H1047" s="45"/>
      <c r="I1047" s="45"/>
      <c r="J1047" s="45"/>
    </row>
    <row r="1048" spans="1:10" x14ac:dyDescent="0.25">
      <c r="A1048" s="46">
        <v>7260101260</v>
      </c>
      <c r="B1048" s="45" t="s">
        <v>1422</v>
      </c>
      <c r="C1048" s="46" t="s">
        <v>96</v>
      </c>
      <c r="D1048" s="54">
        <v>750.6</v>
      </c>
      <c r="E1048" s="45"/>
      <c r="F1048" s="45"/>
      <c r="G1048" s="45"/>
      <c r="H1048" s="45"/>
      <c r="I1048" s="45"/>
      <c r="J1048" s="45"/>
    </row>
    <row r="1049" spans="1:10" x14ac:dyDescent="0.25">
      <c r="A1049" s="46">
        <v>7260101270</v>
      </c>
      <c r="B1049" s="45" t="s">
        <v>1423</v>
      </c>
      <c r="C1049" s="46" t="s">
        <v>96</v>
      </c>
      <c r="D1049" s="54">
        <v>689.46</v>
      </c>
      <c r="E1049" s="45"/>
      <c r="F1049" s="45"/>
      <c r="G1049" s="45"/>
      <c r="H1049" s="45"/>
      <c r="I1049" s="45"/>
      <c r="J1049" s="45"/>
    </row>
    <row r="1050" spans="1:10" x14ac:dyDescent="0.25">
      <c r="A1050" s="46">
        <v>7260101280</v>
      </c>
      <c r="B1050" s="45" t="s">
        <v>1424</v>
      </c>
      <c r="C1050" s="46" t="s">
        <v>96</v>
      </c>
      <c r="D1050" s="54">
        <v>694.9</v>
      </c>
      <c r="E1050" s="45"/>
      <c r="F1050" s="45"/>
      <c r="G1050" s="45"/>
      <c r="H1050" s="45"/>
      <c r="I1050" s="45"/>
      <c r="J1050" s="45"/>
    </row>
    <row r="1051" spans="1:10" x14ac:dyDescent="0.25">
      <c r="A1051" s="46">
        <v>7260101290</v>
      </c>
      <c r="B1051" s="45" t="s">
        <v>1425</v>
      </c>
      <c r="C1051" s="46" t="s">
        <v>96</v>
      </c>
      <c r="D1051" s="54">
        <v>660.42</v>
      </c>
      <c r="E1051" s="45"/>
      <c r="F1051" s="45"/>
      <c r="G1051" s="45"/>
      <c r="H1051" s="45"/>
      <c r="I1051" s="45"/>
      <c r="J1051" s="45"/>
    </row>
    <row r="1052" spans="1:10" x14ac:dyDescent="0.25">
      <c r="A1052" s="46">
        <v>7260101300</v>
      </c>
      <c r="B1052" s="45" t="s">
        <v>1426</v>
      </c>
      <c r="C1052" s="46" t="s">
        <v>96</v>
      </c>
      <c r="D1052" s="54">
        <v>781.48</v>
      </c>
      <c r="E1052" s="45"/>
      <c r="F1052" s="45"/>
      <c r="G1052" s="45"/>
      <c r="H1052" s="45"/>
      <c r="I1052" s="45"/>
      <c r="J1052" s="45"/>
    </row>
    <row r="1053" spans="1:10" x14ac:dyDescent="0.25">
      <c r="A1053" s="46">
        <v>7260101310</v>
      </c>
      <c r="B1053" s="45" t="s">
        <v>1427</v>
      </c>
      <c r="C1053" s="46" t="s">
        <v>96</v>
      </c>
      <c r="D1053" s="54">
        <v>719.27</v>
      </c>
      <c r="E1053" s="45"/>
      <c r="F1053" s="45"/>
      <c r="G1053" s="45"/>
      <c r="H1053" s="45"/>
      <c r="I1053" s="45"/>
      <c r="J1053" s="45"/>
    </row>
    <row r="1054" spans="1:10" x14ac:dyDescent="0.25">
      <c r="A1054" s="46">
        <v>7260101320</v>
      </c>
      <c r="B1054" s="45" t="s">
        <v>1428</v>
      </c>
      <c r="C1054" s="46" t="s">
        <v>96</v>
      </c>
      <c r="D1054" s="54">
        <v>724.44</v>
      </c>
      <c r="E1054" s="45"/>
      <c r="F1054" s="45"/>
      <c r="G1054" s="45"/>
      <c r="H1054" s="45"/>
      <c r="I1054" s="45"/>
      <c r="J1054" s="45"/>
    </row>
    <row r="1055" spans="1:10" x14ac:dyDescent="0.25">
      <c r="A1055" s="46">
        <v>7260101330</v>
      </c>
      <c r="B1055" s="45" t="s">
        <v>1429</v>
      </c>
      <c r="C1055" s="46" t="s">
        <v>96</v>
      </c>
      <c r="D1055" s="54">
        <v>713.26</v>
      </c>
      <c r="E1055" s="45"/>
      <c r="F1055" s="45"/>
      <c r="G1055" s="45"/>
      <c r="H1055" s="45"/>
      <c r="I1055" s="45"/>
      <c r="J1055" s="45"/>
    </row>
    <row r="1056" spans="1:10" x14ac:dyDescent="0.25">
      <c r="A1056" s="46">
        <v>7260101340</v>
      </c>
      <c r="B1056" s="45" t="s">
        <v>1430</v>
      </c>
      <c r="C1056" s="46" t="s">
        <v>96</v>
      </c>
      <c r="D1056" s="54">
        <v>846</v>
      </c>
      <c r="E1056" s="45"/>
      <c r="F1056" s="45"/>
      <c r="G1056" s="45"/>
      <c r="H1056" s="45"/>
      <c r="I1056" s="45"/>
      <c r="J1056" s="45"/>
    </row>
    <row r="1057" spans="1:10" x14ac:dyDescent="0.25">
      <c r="A1057" s="46">
        <v>7260101350</v>
      </c>
      <c r="B1057" s="45" t="s">
        <v>1431</v>
      </c>
      <c r="C1057" s="46" t="s">
        <v>96</v>
      </c>
      <c r="D1057" s="54">
        <v>775.05</v>
      </c>
      <c r="E1057" s="45"/>
      <c r="F1057" s="45"/>
      <c r="G1057" s="45"/>
      <c r="H1057" s="45"/>
      <c r="I1057" s="45"/>
      <c r="J1057" s="45"/>
    </row>
    <row r="1058" spans="1:10" x14ac:dyDescent="0.25">
      <c r="A1058" s="46">
        <v>7260101360</v>
      </c>
      <c r="B1058" s="45" t="s">
        <v>1432</v>
      </c>
      <c r="C1058" s="46" t="s">
        <v>96</v>
      </c>
      <c r="D1058" s="54">
        <v>780.7</v>
      </c>
      <c r="E1058" s="45"/>
      <c r="F1058" s="45"/>
      <c r="G1058" s="45"/>
      <c r="H1058" s="45"/>
      <c r="I1058" s="45"/>
      <c r="J1058" s="45"/>
    </row>
    <row r="1059" spans="1:10" x14ac:dyDescent="0.25">
      <c r="A1059" s="46">
        <v>7260101370</v>
      </c>
      <c r="B1059" s="45" t="s">
        <v>1433</v>
      </c>
      <c r="C1059" s="46" t="s">
        <v>96</v>
      </c>
      <c r="D1059" s="54">
        <v>752.83</v>
      </c>
      <c r="E1059" s="45"/>
      <c r="F1059" s="45"/>
      <c r="G1059" s="45"/>
      <c r="H1059" s="45"/>
      <c r="I1059" s="45"/>
      <c r="J1059" s="45"/>
    </row>
    <row r="1060" spans="1:10" x14ac:dyDescent="0.25">
      <c r="A1060" s="46">
        <v>7260101380</v>
      </c>
      <c r="B1060" s="45" t="s">
        <v>1434</v>
      </c>
      <c r="C1060" s="46" t="s">
        <v>96</v>
      </c>
      <c r="D1060" s="54">
        <v>885.57</v>
      </c>
      <c r="E1060" s="45"/>
      <c r="F1060" s="45"/>
      <c r="G1060" s="45"/>
      <c r="H1060" s="45"/>
      <c r="I1060" s="45"/>
      <c r="J1060" s="45"/>
    </row>
    <row r="1061" spans="1:10" x14ac:dyDescent="0.25">
      <c r="A1061" s="46">
        <v>7260101390</v>
      </c>
      <c r="B1061" s="45" t="s">
        <v>1435</v>
      </c>
      <c r="C1061" s="46" t="s">
        <v>96</v>
      </c>
      <c r="D1061" s="54">
        <v>814.61</v>
      </c>
      <c r="E1061" s="45"/>
      <c r="F1061" s="45"/>
      <c r="G1061" s="45"/>
      <c r="H1061" s="45"/>
      <c r="I1061" s="45"/>
      <c r="J1061" s="45"/>
    </row>
    <row r="1062" spans="1:10" x14ac:dyDescent="0.25">
      <c r="A1062" s="46">
        <v>7260101400</v>
      </c>
      <c r="B1062" s="45" t="s">
        <v>1436</v>
      </c>
      <c r="C1062" s="46" t="s">
        <v>96</v>
      </c>
      <c r="D1062" s="54">
        <v>820.21</v>
      </c>
      <c r="E1062" s="45"/>
      <c r="F1062" s="45"/>
      <c r="G1062" s="45"/>
      <c r="H1062" s="45"/>
      <c r="I1062" s="45"/>
      <c r="J1062" s="45"/>
    </row>
    <row r="1063" spans="1:10" x14ac:dyDescent="0.25">
      <c r="A1063" s="46">
        <v>7260101410</v>
      </c>
      <c r="B1063" s="45" t="s">
        <v>1437</v>
      </c>
      <c r="C1063" s="46" t="s">
        <v>96</v>
      </c>
      <c r="D1063" s="54">
        <v>619.17999999999995</v>
      </c>
      <c r="E1063" s="45"/>
      <c r="F1063" s="45"/>
      <c r="G1063" s="45"/>
      <c r="H1063" s="45"/>
      <c r="I1063" s="45"/>
      <c r="J1063" s="45"/>
    </row>
    <row r="1064" spans="1:10" x14ac:dyDescent="0.25">
      <c r="A1064" s="46">
        <v>7260101420</v>
      </c>
      <c r="B1064" s="45" t="s">
        <v>1438</v>
      </c>
      <c r="C1064" s="46" t="s">
        <v>96</v>
      </c>
      <c r="D1064" s="54">
        <v>723.64</v>
      </c>
      <c r="E1064" s="45"/>
      <c r="F1064" s="45"/>
      <c r="G1064" s="45"/>
      <c r="H1064" s="45"/>
      <c r="I1064" s="45"/>
      <c r="J1064" s="45"/>
    </row>
    <row r="1065" spans="1:10" x14ac:dyDescent="0.25">
      <c r="A1065" s="46">
        <v>7260101430</v>
      </c>
      <c r="B1065" s="45" t="s">
        <v>1439</v>
      </c>
      <c r="C1065" s="46" t="s">
        <v>96</v>
      </c>
      <c r="D1065" s="54">
        <v>674.23</v>
      </c>
      <c r="E1065" s="45"/>
      <c r="F1065" s="45"/>
      <c r="G1065" s="45"/>
      <c r="H1065" s="45"/>
      <c r="I1065" s="45"/>
      <c r="J1065" s="45"/>
    </row>
    <row r="1066" spans="1:10" x14ac:dyDescent="0.25">
      <c r="A1066" s="46">
        <v>7260101440</v>
      </c>
      <c r="B1066" s="45" t="s">
        <v>1440</v>
      </c>
      <c r="C1066" s="46" t="s">
        <v>96</v>
      </c>
      <c r="D1066" s="54">
        <v>679.01</v>
      </c>
      <c r="E1066" s="45"/>
      <c r="F1066" s="45"/>
      <c r="G1066" s="45"/>
      <c r="H1066" s="45"/>
      <c r="I1066" s="45"/>
      <c r="J1066" s="45"/>
    </row>
    <row r="1067" spans="1:10" x14ac:dyDescent="0.25">
      <c r="A1067" s="46">
        <v>7260101450</v>
      </c>
      <c r="B1067" s="45" t="s">
        <v>1441</v>
      </c>
      <c r="C1067" s="46" t="s">
        <v>96</v>
      </c>
      <c r="D1067" s="54">
        <v>682.24</v>
      </c>
      <c r="E1067" s="45"/>
      <c r="F1067" s="45"/>
      <c r="G1067" s="45"/>
      <c r="H1067" s="45"/>
      <c r="I1067" s="45"/>
      <c r="J1067" s="45"/>
    </row>
    <row r="1068" spans="1:10" x14ac:dyDescent="0.25">
      <c r="A1068" s="46">
        <v>7260101460</v>
      </c>
      <c r="B1068" s="45" t="s">
        <v>1442</v>
      </c>
      <c r="C1068" s="46" t="s">
        <v>96</v>
      </c>
      <c r="D1068" s="54">
        <v>791.62</v>
      </c>
      <c r="E1068" s="45"/>
      <c r="F1068" s="45"/>
      <c r="G1068" s="45"/>
      <c r="H1068" s="45"/>
      <c r="I1068" s="45"/>
      <c r="J1068" s="45"/>
    </row>
    <row r="1069" spans="1:10" x14ac:dyDescent="0.25">
      <c r="A1069" s="46">
        <v>7260101470</v>
      </c>
      <c r="B1069" s="45" t="s">
        <v>1443</v>
      </c>
      <c r="C1069" s="46" t="s">
        <v>96</v>
      </c>
      <c r="D1069" s="54">
        <v>738.89</v>
      </c>
      <c r="E1069" s="45"/>
      <c r="F1069" s="45"/>
      <c r="G1069" s="45"/>
      <c r="H1069" s="45"/>
      <c r="I1069" s="45"/>
      <c r="J1069" s="45"/>
    </row>
    <row r="1070" spans="1:10" x14ac:dyDescent="0.25">
      <c r="A1070" s="46">
        <v>7260101480</v>
      </c>
      <c r="B1070" s="45" t="s">
        <v>1444</v>
      </c>
      <c r="C1070" s="46" t="s">
        <v>96</v>
      </c>
      <c r="D1070" s="54">
        <v>743.89</v>
      </c>
      <c r="E1070" s="45"/>
      <c r="F1070" s="45"/>
      <c r="G1070" s="45"/>
      <c r="H1070" s="45"/>
      <c r="I1070" s="45"/>
      <c r="J1070" s="45"/>
    </row>
    <row r="1071" spans="1:10" x14ac:dyDescent="0.25">
      <c r="A1071" s="46">
        <v>7260101490</v>
      </c>
      <c r="B1071" s="45" t="s">
        <v>1445</v>
      </c>
      <c r="C1071" s="46" t="s">
        <v>96</v>
      </c>
      <c r="D1071" s="54">
        <v>710.53</v>
      </c>
      <c r="E1071" s="45"/>
      <c r="F1071" s="45"/>
      <c r="G1071" s="45"/>
      <c r="H1071" s="45"/>
      <c r="I1071" s="45"/>
      <c r="J1071" s="45"/>
    </row>
    <row r="1072" spans="1:10" x14ac:dyDescent="0.25">
      <c r="A1072" s="46">
        <v>7260101500</v>
      </c>
      <c r="B1072" s="45" t="s">
        <v>1446</v>
      </c>
      <c r="C1072" s="46" t="s">
        <v>96</v>
      </c>
      <c r="D1072" s="54">
        <v>819.91</v>
      </c>
      <c r="E1072" s="45"/>
      <c r="F1072" s="45"/>
      <c r="G1072" s="45"/>
      <c r="H1072" s="45"/>
      <c r="I1072" s="45"/>
      <c r="J1072" s="45"/>
    </row>
    <row r="1073" spans="1:10" x14ac:dyDescent="0.25">
      <c r="A1073" s="46">
        <v>7260101510</v>
      </c>
      <c r="B1073" s="45" t="s">
        <v>1447</v>
      </c>
      <c r="C1073" s="46" t="s">
        <v>96</v>
      </c>
      <c r="D1073" s="54">
        <v>767.18</v>
      </c>
      <c r="E1073" s="45"/>
      <c r="F1073" s="45"/>
      <c r="G1073" s="45"/>
      <c r="H1073" s="45"/>
      <c r="I1073" s="45"/>
      <c r="J1073" s="45"/>
    </row>
    <row r="1074" spans="1:10" x14ac:dyDescent="0.25">
      <c r="A1074" s="46">
        <v>7260101520</v>
      </c>
      <c r="B1074" s="45" t="s">
        <v>1448</v>
      </c>
      <c r="C1074" s="46" t="s">
        <v>96</v>
      </c>
      <c r="D1074" s="54">
        <v>772.18</v>
      </c>
      <c r="E1074" s="45"/>
      <c r="F1074" s="45"/>
      <c r="G1074" s="45"/>
      <c r="H1074" s="45"/>
      <c r="I1074" s="45"/>
      <c r="J1074" s="45"/>
    </row>
    <row r="1075" spans="1:10" x14ac:dyDescent="0.25">
      <c r="A1075" s="46">
        <v>7260101530</v>
      </c>
      <c r="B1075" s="45" t="s">
        <v>1449</v>
      </c>
      <c r="C1075" s="46" t="s">
        <v>96</v>
      </c>
      <c r="D1075" s="54">
        <v>754.54</v>
      </c>
      <c r="E1075" s="45"/>
      <c r="F1075" s="45"/>
      <c r="G1075" s="45"/>
      <c r="H1075" s="45"/>
      <c r="I1075" s="45"/>
      <c r="J1075" s="45"/>
    </row>
    <row r="1076" spans="1:10" x14ac:dyDescent="0.25">
      <c r="A1076" s="46">
        <v>7260101540</v>
      </c>
      <c r="B1076" s="45" t="s">
        <v>1450</v>
      </c>
      <c r="C1076" s="46" t="s">
        <v>96</v>
      </c>
      <c r="D1076" s="54">
        <v>875.61</v>
      </c>
      <c r="E1076" s="45"/>
      <c r="F1076" s="45"/>
      <c r="G1076" s="45"/>
      <c r="H1076" s="45"/>
      <c r="I1076" s="45"/>
      <c r="J1076" s="45"/>
    </row>
    <row r="1077" spans="1:10" x14ac:dyDescent="0.25">
      <c r="A1077" s="46">
        <v>7260101550</v>
      </c>
      <c r="B1077" s="45" t="s">
        <v>1451</v>
      </c>
      <c r="C1077" s="46" t="s">
        <v>96</v>
      </c>
      <c r="D1077" s="54">
        <v>814.47</v>
      </c>
      <c r="E1077" s="45"/>
      <c r="F1077" s="45"/>
      <c r="G1077" s="45"/>
      <c r="H1077" s="45"/>
      <c r="I1077" s="45"/>
      <c r="J1077" s="45"/>
    </row>
    <row r="1078" spans="1:10" x14ac:dyDescent="0.25">
      <c r="A1078" s="46">
        <v>7260101560</v>
      </c>
      <c r="B1078" s="45" t="s">
        <v>1452</v>
      </c>
      <c r="C1078" s="46" t="s">
        <v>96</v>
      </c>
      <c r="D1078" s="54">
        <v>819.91</v>
      </c>
      <c r="E1078" s="45"/>
      <c r="F1078" s="45"/>
      <c r="G1078" s="45"/>
      <c r="H1078" s="45"/>
      <c r="I1078" s="45"/>
      <c r="J1078" s="45"/>
    </row>
    <row r="1079" spans="1:10" x14ac:dyDescent="0.25">
      <c r="A1079" s="46">
        <v>7260101570</v>
      </c>
      <c r="B1079" s="45" t="s">
        <v>1453</v>
      </c>
      <c r="C1079" s="46" t="s">
        <v>96</v>
      </c>
      <c r="D1079" s="54">
        <v>786.35</v>
      </c>
      <c r="E1079" s="45"/>
      <c r="F1079" s="45"/>
      <c r="G1079" s="45"/>
      <c r="H1079" s="45"/>
      <c r="I1079" s="45"/>
      <c r="J1079" s="45"/>
    </row>
    <row r="1080" spans="1:10" x14ac:dyDescent="0.25">
      <c r="A1080" s="46">
        <v>7260101580</v>
      </c>
      <c r="B1080" s="45" t="s">
        <v>1454</v>
      </c>
      <c r="C1080" s="46" t="s">
        <v>96</v>
      </c>
      <c r="D1080" s="54">
        <v>907.42</v>
      </c>
      <c r="E1080" s="45"/>
      <c r="F1080" s="45"/>
      <c r="G1080" s="45"/>
      <c r="H1080" s="45"/>
      <c r="I1080" s="45"/>
      <c r="J1080" s="45"/>
    </row>
    <row r="1081" spans="1:10" x14ac:dyDescent="0.25">
      <c r="A1081" s="46">
        <v>7260101590</v>
      </c>
      <c r="B1081" s="45" t="s">
        <v>1455</v>
      </c>
      <c r="C1081" s="46" t="s">
        <v>96</v>
      </c>
      <c r="D1081" s="54">
        <v>845.21</v>
      </c>
      <c r="E1081" s="45"/>
      <c r="F1081" s="45"/>
      <c r="G1081" s="45"/>
      <c r="H1081" s="45"/>
      <c r="I1081" s="45"/>
      <c r="J1081" s="45"/>
    </row>
    <row r="1082" spans="1:10" x14ac:dyDescent="0.25">
      <c r="A1082" s="46">
        <v>7260101600</v>
      </c>
      <c r="B1082" s="45" t="s">
        <v>1456</v>
      </c>
      <c r="C1082" s="46" t="s">
        <v>96</v>
      </c>
      <c r="D1082" s="54">
        <v>850.38</v>
      </c>
      <c r="E1082" s="45"/>
      <c r="F1082" s="45"/>
      <c r="G1082" s="45"/>
      <c r="H1082" s="45"/>
      <c r="I1082" s="45"/>
      <c r="J1082" s="45"/>
    </row>
    <row r="1083" spans="1:10" x14ac:dyDescent="0.25">
      <c r="A1083" s="46">
        <v>7260101610</v>
      </c>
      <c r="B1083" s="45" t="s">
        <v>1457</v>
      </c>
      <c r="C1083" s="46" t="s">
        <v>96</v>
      </c>
      <c r="D1083" s="54">
        <v>843.19</v>
      </c>
      <c r="E1083" s="45"/>
      <c r="F1083" s="45"/>
      <c r="G1083" s="45"/>
      <c r="H1083" s="45"/>
      <c r="I1083" s="45"/>
      <c r="J1083" s="45"/>
    </row>
    <row r="1084" spans="1:10" x14ac:dyDescent="0.25">
      <c r="A1084" s="46">
        <v>7260101620</v>
      </c>
      <c r="B1084" s="45" t="s">
        <v>1458</v>
      </c>
      <c r="C1084" s="46" t="s">
        <v>96</v>
      </c>
      <c r="D1084" s="54">
        <v>975.93</v>
      </c>
      <c r="E1084" s="45"/>
      <c r="F1084" s="45"/>
      <c r="G1084" s="45"/>
      <c r="H1084" s="45"/>
      <c r="I1084" s="45"/>
      <c r="J1084" s="45"/>
    </row>
    <row r="1085" spans="1:10" x14ac:dyDescent="0.25">
      <c r="A1085" s="46">
        <v>7260101630</v>
      </c>
      <c r="B1085" s="45" t="s">
        <v>1459</v>
      </c>
      <c r="C1085" s="46" t="s">
        <v>96</v>
      </c>
      <c r="D1085" s="54">
        <v>904.97</v>
      </c>
      <c r="E1085" s="45"/>
      <c r="F1085" s="45"/>
      <c r="G1085" s="45"/>
      <c r="H1085" s="45"/>
      <c r="I1085" s="45"/>
      <c r="J1085" s="45"/>
    </row>
    <row r="1086" spans="1:10" x14ac:dyDescent="0.25">
      <c r="A1086" s="46">
        <v>7260101640</v>
      </c>
      <c r="B1086" s="45" t="s">
        <v>1460</v>
      </c>
      <c r="C1086" s="46" t="s">
        <v>96</v>
      </c>
      <c r="D1086" s="54">
        <v>910.62</v>
      </c>
      <c r="E1086" s="45"/>
      <c r="F1086" s="45"/>
      <c r="G1086" s="45"/>
      <c r="H1086" s="45"/>
      <c r="I1086" s="45"/>
      <c r="J1086" s="45"/>
    </row>
    <row r="1087" spans="1:10" x14ac:dyDescent="0.25">
      <c r="A1087" s="46">
        <v>7260101650</v>
      </c>
      <c r="B1087" s="45" t="s">
        <v>1461</v>
      </c>
      <c r="C1087" s="46" t="s">
        <v>96</v>
      </c>
      <c r="D1087" s="54">
        <v>877.3</v>
      </c>
      <c r="E1087" s="45"/>
      <c r="F1087" s="45"/>
      <c r="G1087" s="45"/>
      <c r="H1087" s="45"/>
      <c r="I1087" s="45"/>
      <c r="J1087" s="45"/>
    </row>
    <row r="1088" spans="1:10" x14ac:dyDescent="0.25">
      <c r="A1088" s="46">
        <v>7260101660</v>
      </c>
      <c r="B1088" s="45" t="s">
        <v>1462</v>
      </c>
      <c r="C1088" s="46" t="s">
        <v>96</v>
      </c>
      <c r="D1088" s="54">
        <v>1010.03</v>
      </c>
      <c r="E1088" s="45"/>
      <c r="F1088" s="45"/>
      <c r="G1088" s="45"/>
      <c r="H1088" s="45"/>
      <c r="I1088" s="45"/>
      <c r="J1088" s="45"/>
    </row>
    <row r="1089" spans="1:10" x14ac:dyDescent="0.25">
      <c r="A1089" s="46">
        <v>7260101670</v>
      </c>
      <c r="B1089" s="45" t="s">
        <v>1463</v>
      </c>
      <c r="C1089" s="46" t="s">
        <v>96</v>
      </c>
      <c r="D1089" s="54">
        <v>939.06</v>
      </c>
      <c r="E1089" s="45"/>
      <c r="F1089" s="45"/>
      <c r="G1089" s="45"/>
      <c r="H1089" s="45"/>
      <c r="I1089" s="45"/>
      <c r="J1089" s="45"/>
    </row>
    <row r="1090" spans="1:10" x14ac:dyDescent="0.25">
      <c r="A1090" s="46">
        <v>7260101680</v>
      </c>
      <c r="B1090" s="45" t="s">
        <v>1464</v>
      </c>
      <c r="C1090" s="46" t="s">
        <v>96</v>
      </c>
      <c r="D1090" s="54">
        <v>944.66</v>
      </c>
      <c r="E1090" s="45"/>
      <c r="F1090" s="45"/>
      <c r="G1090" s="45"/>
      <c r="H1090" s="45"/>
      <c r="I1090" s="45"/>
      <c r="J1090" s="45"/>
    </row>
    <row r="1091" spans="1:10" x14ac:dyDescent="0.25">
      <c r="A1091" s="46">
        <v>7260200010</v>
      </c>
      <c r="B1091" s="45" t="s">
        <v>1465</v>
      </c>
      <c r="C1091" s="46" t="s">
        <v>96</v>
      </c>
      <c r="D1091" s="54">
        <v>408.58</v>
      </c>
      <c r="E1091" s="45"/>
      <c r="F1091" s="45"/>
      <c r="G1091" s="45"/>
      <c r="H1091" s="45"/>
      <c r="I1091" s="45"/>
      <c r="J1091" s="45"/>
    </row>
    <row r="1092" spans="1:10" x14ac:dyDescent="0.25">
      <c r="A1092" s="46">
        <v>7260200020</v>
      </c>
      <c r="B1092" s="45" t="s">
        <v>1466</v>
      </c>
      <c r="C1092" s="46" t="s">
        <v>96</v>
      </c>
      <c r="D1092" s="54">
        <v>513.03</v>
      </c>
      <c r="E1092" s="45"/>
      <c r="F1092" s="45"/>
      <c r="G1092" s="45"/>
      <c r="H1092" s="45"/>
      <c r="I1092" s="45"/>
      <c r="J1092" s="45"/>
    </row>
    <row r="1093" spans="1:10" x14ac:dyDescent="0.25">
      <c r="A1093" s="46">
        <v>7260200030</v>
      </c>
      <c r="B1093" s="45" t="s">
        <v>1467</v>
      </c>
      <c r="C1093" s="46" t="s">
        <v>96</v>
      </c>
      <c r="D1093" s="54">
        <v>463.63</v>
      </c>
      <c r="E1093" s="45"/>
      <c r="F1093" s="45"/>
      <c r="G1093" s="45"/>
      <c r="H1093" s="45"/>
      <c r="I1093" s="45"/>
      <c r="J1093" s="45"/>
    </row>
    <row r="1094" spans="1:10" x14ac:dyDescent="0.25">
      <c r="A1094" s="46">
        <v>7260200040</v>
      </c>
      <c r="B1094" s="45" t="s">
        <v>1468</v>
      </c>
      <c r="C1094" s="46" t="s">
        <v>96</v>
      </c>
      <c r="D1094" s="54">
        <v>468.41</v>
      </c>
      <c r="E1094" s="45"/>
      <c r="F1094" s="45"/>
      <c r="G1094" s="45"/>
      <c r="H1094" s="45"/>
      <c r="I1094" s="45"/>
      <c r="J1094" s="45"/>
    </row>
    <row r="1095" spans="1:10" x14ac:dyDescent="0.25">
      <c r="A1095" s="46">
        <v>7260200050</v>
      </c>
      <c r="B1095" s="45" t="s">
        <v>1469</v>
      </c>
      <c r="C1095" s="46" t="s">
        <v>96</v>
      </c>
      <c r="D1095" s="54">
        <v>470.07</v>
      </c>
      <c r="E1095" s="45"/>
      <c r="F1095" s="45"/>
      <c r="G1095" s="45"/>
      <c r="H1095" s="45"/>
      <c r="I1095" s="45"/>
      <c r="J1095" s="45"/>
    </row>
    <row r="1096" spans="1:10" x14ac:dyDescent="0.25">
      <c r="A1096" s="46">
        <v>7260200060</v>
      </c>
      <c r="B1096" s="45" t="s">
        <v>1470</v>
      </c>
      <c r="C1096" s="46" t="s">
        <v>96</v>
      </c>
      <c r="D1096" s="54">
        <v>579.45000000000005</v>
      </c>
      <c r="E1096" s="45"/>
      <c r="F1096" s="45"/>
      <c r="G1096" s="45"/>
      <c r="H1096" s="45"/>
      <c r="I1096" s="45"/>
      <c r="J1096" s="45"/>
    </row>
    <row r="1097" spans="1:10" x14ac:dyDescent="0.25">
      <c r="A1097" s="46">
        <v>7260200070</v>
      </c>
      <c r="B1097" s="45" t="s">
        <v>1471</v>
      </c>
      <c r="C1097" s="46" t="s">
        <v>96</v>
      </c>
      <c r="D1097" s="54">
        <v>526.72</v>
      </c>
      <c r="E1097" s="45"/>
      <c r="F1097" s="45"/>
      <c r="G1097" s="45"/>
      <c r="H1097" s="45"/>
      <c r="I1097" s="45"/>
      <c r="J1097" s="45"/>
    </row>
    <row r="1098" spans="1:10" x14ac:dyDescent="0.25">
      <c r="A1098" s="46">
        <v>7260200080</v>
      </c>
      <c r="B1098" s="45" t="s">
        <v>1472</v>
      </c>
      <c r="C1098" s="46" t="s">
        <v>96</v>
      </c>
      <c r="D1098" s="54">
        <v>531.72</v>
      </c>
      <c r="E1098" s="45"/>
      <c r="F1098" s="45"/>
      <c r="G1098" s="45"/>
      <c r="H1098" s="45"/>
      <c r="I1098" s="45"/>
      <c r="J1098" s="45"/>
    </row>
    <row r="1099" spans="1:10" x14ac:dyDescent="0.25">
      <c r="A1099" s="46">
        <v>7260200090</v>
      </c>
      <c r="B1099" s="45" t="s">
        <v>1473</v>
      </c>
      <c r="C1099" s="46" t="s">
        <v>96</v>
      </c>
      <c r="D1099" s="54">
        <v>498.07</v>
      </c>
      <c r="E1099" s="45"/>
      <c r="F1099" s="45"/>
      <c r="G1099" s="45"/>
      <c r="H1099" s="45"/>
      <c r="I1099" s="45"/>
      <c r="J1099" s="45"/>
    </row>
    <row r="1100" spans="1:10" x14ac:dyDescent="0.25">
      <c r="A1100" s="46">
        <v>7260200100</v>
      </c>
      <c r="B1100" s="45" t="s">
        <v>1474</v>
      </c>
      <c r="C1100" s="46" t="s">
        <v>96</v>
      </c>
      <c r="D1100" s="54">
        <v>607.45000000000005</v>
      </c>
      <c r="E1100" s="45"/>
      <c r="F1100" s="45"/>
      <c r="G1100" s="45"/>
      <c r="H1100" s="45"/>
      <c r="I1100" s="45"/>
      <c r="J1100" s="45"/>
    </row>
    <row r="1101" spans="1:10" x14ac:dyDescent="0.25">
      <c r="A1101" s="46">
        <v>7260200110</v>
      </c>
      <c r="B1101" s="45" t="s">
        <v>1475</v>
      </c>
      <c r="C1101" s="46" t="s">
        <v>96</v>
      </c>
      <c r="D1101" s="54">
        <v>554.72</v>
      </c>
      <c r="E1101" s="45"/>
      <c r="F1101" s="45"/>
      <c r="G1101" s="45"/>
      <c r="H1101" s="45"/>
      <c r="I1101" s="45"/>
      <c r="J1101" s="45"/>
    </row>
    <row r="1102" spans="1:10" x14ac:dyDescent="0.25">
      <c r="A1102" s="46">
        <v>7260200120</v>
      </c>
      <c r="B1102" s="45" t="s">
        <v>1476</v>
      </c>
      <c r="C1102" s="46" t="s">
        <v>96</v>
      </c>
      <c r="D1102" s="54">
        <v>559.72</v>
      </c>
      <c r="E1102" s="45"/>
      <c r="F1102" s="45"/>
      <c r="G1102" s="45"/>
      <c r="H1102" s="45"/>
      <c r="I1102" s="45"/>
      <c r="J1102" s="45"/>
    </row>
    <row r="1103" spans="1:10" x14ac:dyDescent="0.25">
      <c r="A1103" s="46">
        <v>7260200130</v>
      </c>
      <c r="B1103" s="45" t="s">
        <v>1477</v>
      </c>
      <c r="C1103" s="46" t="s">
        <v>96</v>
      </c>
      <c r="D1103" s="54">
        <v>538.79999999999995</v>
      </c>
      <c r="E1103" s="45"/>
      <c r="F1103" s="45"/>
      <c r="G1103" s="45"/>
      <c r="H1103" s="45"/>
      <c r="I1103" s="45"/>
      <c r="J1103" s="45"/>
    </row>
    <row r="1104" spans="1:10" x14ac:dyDescent="0.25">
      <c r="A1104" s="46">
        <v>7260200140</v>
      </c>
      <c r="B1104" s="45" t="s">
        <v>1478</v>
      </c>
      <c r="C1104" s="46" t="s">
        <v>96</v>
      </c>
      <c r="D1104" s="54">
        <v>659.87</v>
      </c>
      <c r="E1104" s="45"/>
      <c r="F1104" s="45"/>
      <c r="G1104" s="45"/>
      <c r="H1104" s="45"/>
      <c r="I1104" s="45"/>
      <c r="J1104" s="45"/>
    </row>
    <row r="1105" spans="1:10" x14ac:dyDescent="0.25">
      <c r="A1105" s="46">
        <v>7260200150</v>
      </c>
      <c r="B1105" s="45" t="s">
        <v>1479</v>
      </c>
      <c r="C1105" s="46" t="s">
        <v>96</v>
      </c>
      <c r="D1105" s="54">
        <v>598.73</v>
      </c>
      <c r="E1105" s="45"/>
      <c r="F1105" s="45"/>
      <c r="G1105" s="45"/>
      <c r="H1105" s="45"/>
      <c r="I1105" s="45"/>
      <c r="J1105" s="45"/>
    </row>
    <row r="1106" spans="1:10" x14ac:dyDescent="0.25">
      <c r="A1106" s="46">
        <v>7260200160</v>
      </c>
      <c r="B1106" s="45" t="s">
        <v>1480</v>
      </c>
      <c r="C1106" s="46" t="s">
        <v>96</v>
      </c>
      <c r="D1106" s="54">
        <v>604.16999999999996</v>
      </c>
      <c r="E1106" s="45"/>
      <c r="F1106" s="45"/>
      <c r="G1106" s="45"/>
      <c r="H1106" s="45"/>
      <c r="I1106" s="45"/>
      <c r="J1106" s="45"/>
    </row>
    <row r="1107" spans="1:10" x14ac:dyDescent="0.25">
      <c r="A1107" s="46">
        <v>7260200170</v>
      </c>
      <c r="B1107" s="45" t="s">
        <v>1481</v>
      </c>
      <c r="C1107" s="46" t="s">
        <v>96</v>
      </c>
      <c r="D1107" s="54">
        <v>569.34</v>
      </c>
      <c r="E1107" s="45"/>
      <c r="F1107" s="45"/>
      <c r="G1107" s="45"/>
      <c r="H1107" s="45"/>
      <c r="I1107" s="45"/>
      <c r="J1107" s="45"/>
    </row>
    <row r="1108" spans="1:10" x14ac:dyDescent="0.25">
      <c r="A1108" s="46">
        <v>7260200180</v>
      </c>
      <c r="B1108" s="45" t="s">
        <v>1482</v>
      </c>
      <c r="C1108" s="46" t="s">
        <v>96</v>
      </c>
      <c r="D1108" s="54">
        <v>690.41</v>
      </c>
      <c r="E1108" s="45"/>
      <c r="F1108" s="45"/>
      <c r="G1108" s="45"/>
      <c r="H1108" s="45"/>
      <c r="I1108" s="45"/>
      <c r="J1108" s="45"/>
    </row>
    <row r="1109" spans="1:10" x14ac:dyDescent="0.25">
      <c r="A1109" s="46">
        <v>7260200190</v>
      </c>
      <c r="B1109" s="45" t="s">
        <v>1483</v>
      </c>
      <c r="C1109" s="46" t="s">
        <v>96</v>
      </c>
      <c r="D1109" s="54">
        <v>628.20000000000005</v>
      </c>
      <c r="E1109" s="45"/>
      <c r="F1109" s="45"/>
      <c r="G1109" s="45"/>
      <c r="H1109" s="45"/>
      <c r="I1109" s="45"/>
      <c r="J1109" s="45"/>
    </row>
    <row r="1110" spans="1:10" x14ac:dyDescent="0.25">
      <c r="A1110" s="46">
        <v>7260200200</v>
      </c>
      <c r="B1110" s="45" t="s">
        <v>1484</v>
      </c>
      <c r="C1110" s="46" t="s">
        <v>96</v>
      </c>
      <c r="D1110" s="54">
        <v>633.37</v>
      </c>
      <c r="E1110" s="45"/>
      <c r="F1110" s="45"/>
      <c r="G1110" s="45"/>
      <c r="H1110" s="45"/>
      <c r="I1110" s="45"/>
      <c r="J1110" s="45"/>
    </row>
    <row r="1111" spans="1:10" x14ac:dyDescent="0.25">
      <c r="A1111" s="46">
        <v>7260200210</v>
      </c>
      <c r="B1111" s="45" t="s">
        <v>1485</v>
      </c>
      <c r="C1111" s="46" t="s">
        <v>96</v>
      </c>
      <c r="D1111" s="54">
        <v>618.87</v>
      </c>
      <c r="E1111" s="45"/>
      <c r="F1111" s="45"/>
      <c r="G1111" s="45"/>
      <c r="H1111" s="45"/>
      <c r="I1111" s="45"/>
      <c r="J1111" s="45"/>
    </row>
    <row r="1112" spans="1:10" x14ac:dyDescent="0.25">
      <c r="A1112" s="46">
        <v>7260200220</v>
      </c>
      <c r="B1112" s="45" t="s">
        <v>1486</v>
      </c>
      <c r="C1112" s="46" t="s">
        <v>96</v>
      </c>
      <c r="D1112" s="54">
        <v>751.6</v>
      </c>
      <c r="E1112" s="45"/>
      <c r="F1112" s="45"/>
      <c r="G1112" s="45"/>
      <c r="H1112" s="45"/>
      <c r="I1112" s="45"/>
      <c r="J1112" s="45"/>
    </row>
    <row r="1113" spans="1:10" x14ac:dyDescent="0.25">
      <c r="A1113" s="46">
        <v>7260200230</v>
      </c>
      <c r="B1113" s="45" t="s">
        <v>1487</v>
      </c>
      <c r="C1113" s="46" t="s">
        <v>96</v>
      </c>
      <c r="D1113" s="54">
        <v>680.65</v>
      </c>
      <c r="E1113" s="45"/>
      <c r="F1113" s="45"/>
      <c r="G1113" s="45"/>
      <c r="H1113" s="45"/>
      <c r="I1113" s="45"/>
      <c r="J1113" s="45"/>
    </row>
    <row r="1114" spans="1:10" x14ac:dyDescent="0.25">
      <c r="A1114" s="46">
        <v>7260200240</v>
      </c>
      <c r="B1114" s="45" t="s">
        <v>1488</v>
      </c>
      <c r="C1114" s="46" t="s">
        <v>96</v>
      </c>
      <c r="D1114" s="54">
        <v>686.3</v>
      </c>
      <c r="E1114" s="45"/>
      <c r="F1114" s="45"/>
      <c r="G1114" s="45"/>
      <c r="H1114" s="45"/>
      <c r="I1114" s="45"/>
      <c r="J1114" s="45"/>
    </row>
    <row r="1115" spans="1:10" x14ac:dyDescent="0.25">
      <c r="A1115" s="46">
        <v>7260200250</v>
      </c>
      <c r="B1115" s="45" t="s">
        <v>1489</v>
      </c>
      <c r="C1115" s="46" t="s">
        <v>96</v>
      </c>
      <c r="D1115" s="54">
        <v>654.79999999999995</v>
      </c>
      <c r="E1115" s="45"/>
      <c r="F1115" s="45"/>
      <c r="G1115" s="45"/>
      <c r="H1115" s="45"/>
      <c r="I1115" s="45"/>
      <c r="J1115" s="45"/>
    </row>
    <row r="1116" spans="1:10" x14ac:dyDescent="0.25">
      <c r="A1116" s="46">
        <v>7260200260</v>
      </c>
      <c r="B1116" s="45" t="s">
        <v>1490</v>
      </c>
      <c r="C1116" s="46" t="s">
        <v>96</v>
      </c>
      <c r="D1116" s="54">
        <v>787.54</v>
      </c>
      <c r="E1116" s="45"/>
      <c r="F1116" s="45"/>
      <c r="G1116" s="45"/>
      <c r="H1116" s="45"/>
      <c r="I1116" s="45"/>
      <c r="J1116" s="45"/>
    </row>
    <row r="1117" spans="1:10" x14ac:dyDescent="0.25">
      <c r="A1117" s="46">
        <v>7260200270</v>
      </c>
      <c r="B1117" s="45" t="s">
        <v>1491</v>
      </c>
      <c r="C1117" s="46" t="s">
        <v>96</v>
      </c>
      <c r="D1117" s="54">
        <v>716.58</v>
      </c>
      <c r="E1117" s="45"/>
      <c r="F1117" s="45"/>
      <c r="G1117" s="45"/>
      <c r="H1117" s="45"/>
      <c r="I1117" s="45"/>
      <c r="J1117" s="45"/>
    </row>
    <row r="1118" spans="1:10" x14ac:dyDescent="0.25">
      <c r="A1118" s="46">
        <v>7260200280</v>
      </c>
      <c r="B1118" s="45" t="s">
        <v>1492</v>
      </c>
      <c r="C1118" s="46" t="s">
        <v>96</v>
      </c>
      <c r="D1118" s="54">
        <v>722.18</v>
      </c>
      <c r="E1118" s="45"/>
      <c r="F1118" s="45"/>
      <c r="G1118" s="45"/>
      <c r="H1118" s="45"/>
      <c r="I1118" s="45"/>
      <c r="J1118" s="45"/>
    </row>
    <row r="1119" spans="1:10" x14ac:dyDescent="0.25">
      <c r="A1119" s="46">
        <v>7260200290</v>
      </c>
      <c r="B1119" s="45" t="s">
        <v>1493</v>
      </c>
      <c r="C1119" s="46" t="s">
        <v>96</v>
      </c>
      <c r="D1119" s="54">
        <v>426.1</v>
      </c>
      <c r="E1119" s="45"/>
      <c r="F1119" s="45"/>
      <c r="G1119" s="45"/>
      <c r="H1119" s="45"/>
      <c r="I1119" s="45"/>
      <c r="J1119" s="45"/>
    </row>
    <row r="1120" spans="1:10" x14ac:dyDescent="0.25">
      <c r="A1120" s="46">
        <v>7260200300</v>
      </c>
      <c r="B1120" s="45" t="s">
        <v>1494</v>
      </c>
      <c r="C1120" s="46" t="s">
        <v>96</v>
      </c>
      <c r="D1120" s="54">
        <v>530.54999999999995</v>
      </c>
      <c r="E1120" s="45"/>
      <c r="F1120" s="45"/>
      <c r="G1120" s="45"/>
      <c r="H1120" s="45"/>
      <c r="I1120" s="45"/>
      <c r="J1120" s="45"/>
    </row>
    <row r="1121" spans="1:10" x14ac:dyDescent="0.25">
      <c r="A1121" s="46">
        <v>7260200310</v>
      </c>
      <c r="B1121" s="45" t="s">
        <v>1495</v>
      </c>
      <c r="C1121" s="46" t="s">
        <v>96</v>
      </c>
      <c r="D1121" s="54">
        <v>481.15</v>
      </c>
      <c r="E1121" s="45"/>
      <c r="F1121" s="45"/>
      <c r="G1121" s="45"/>
      <c r="H1121" s="45"/>
      <c r="I1121" s="45"/>
      <c r="J1121" s="45"/>
    </row>
    <row r="1122" spans="1:10" x14ac:dyDescent="0.25">
      <c r="A1122" s="46">
        <v>7260200320</v>
      </c>
      <c r="B1122" s="45" t="s">
        <v>1496</v>
      </c>
      <c r="C1122" s="46" t="s">
        <v>96</v>
      </c>
      <c r="D1122" s="54">
        <v>485.93</v>
      </c>
      <c r="E1122" s="45"/>
      <c r="F1122" s="45"/>
      <c r="G1122" s="45"/>
      <c r="H1122" s="45"/>
      <c r="I1122" s="45"/>
      <c r="J1122" s="45"/>
    </row>
    <row r="1123" spans="1:10" x14ac:dyDescent="0.25">
      <c r="A1123" s="46">
        <v>7260200330</v>
      </c>
      <c r="B1123" s="45" t="s">
        <v>1497</v>
      </c>
      <c r="C1123" s="46" t="s">
        <v>96</v>
      </c>
      <c r="D1123" s="54">
        <v>487.69</v>
      </c>
      <c r="E1123" s="45"/>
      <c r="F1123" s="45"/>
      <c r="G1123" s="45"/>
      <c r="H1123" s="45"/>
      <c r="I1123" s="45"/>
      <c r="J1123" s="45"/>
    </row>
    <row r="1124" spans="1:10" x14ac:dyDescent="0.25">
      <c r="A1124" s="46">
        <v>7260200340</v>
      </c>
      <c r="B1124" s="45" t="s">
        <v>1498</v>
      </c>
      <c r="C1124" s="46" t="s">
        <v>96</v>
      </c>
      <c r="D1124" s="54">
        <v>597.08000000000004</v>
      </c>
      <c r="E1124" s="45"/>
      <c r="F1124" s="45"/>
      <c r="G1124" s="45"/>
      <c r="H1124" s="45"/>
      <c r="I1124" s="45"/>
      <c r="J1124" s="45"/>
    </row>
    <row r="1125" spans="1:10" x14ac:dyDescent="0.25">
      <c r="A1125" s="46">
        <v>7260200350</v>
      </c>
      <c r="B1125" s="45" t="s">
        <v>1499</v>
      </c>
      <c r="C1125" s="46" t="s">
        <v>96</v>
      </c>
      <c r="D1125" s="54">
        <v>544.34</v>
      </c>
      <c r="E1125" s="45"/>
      <c r="F1125" s="45"/>
      <c r="G1125" s="45"/>
      <c r="H1125" s="45"/>
      <c r="I1125" s="45"/>
      <c r="J1125" s="45"/>
    </row>
    <row r="1126" spans="1:10" x14ac:dyDescent="0.25">
      <c r="A1126" s="46">
        <v>7260200360</v>
      </c>
      <c r="B1126" s="45" t="s">
        <v>1500</v>
      </c>
      <c r="C1126" s="46" t="s">
        <v>96</v>
      </c>
      <c r="D1126" s="54">
        <v>549.35</v>
      </c>
      <c r="E1126" s="45"/>
      <c r="F1126" s="45"/>
      <c r="G1126" s="45"/>
      <c r="H1126" s="45"/>
      <c r="I1126" s="45"/>
      <c r="J1126" s="45"/>
    </row>
    <row r="1127" spans="1:10" x14ac:dyDescent="0.25">
      <c r="A1127" s="46">
        <v>7260200370</v>
      </c>
      <c r="B1127" s="45" t="s">
        <v>1501</v>
      </c>
      <c r="C1127" s="46" t="s">
        <v>96</v>
      </c>
      <c r="D1127" s="54">
        <v>515.69000000000005</v>
      </c>
      <c r="E1127" s="45"/>
      <c r="F1127" s="45"/>
      <c r="G1127" s="45"/>
      <c r="H1127" s="45"/>
      <c r="I1127" s="45"/>
      <c r="J1127" s="45"/>
    </row>
    <row r="1128" spans="1:10" x14ac:dyDescent="0.25">
      <c r="A1128" s="46">
        <v>7260200380</v>
      </c>
      <c r="B1128" s="45" t="s">
        <v>1502</v>
      </c>
      <c r="C1128" s="46" t="s">
        <v>96</v>
      </c>
      <c r="D1128" s="54">
        <v>625.08000000000004</v>
      </c>
      <c r="E1128" s="45"/>
      <c r="F1128" s="45"/>
      <c r="G1128" s="45"/>
      <c r="H1128" s="45"/>
      <c r="I1128" s="45"/>
      <c r="J1128" s="45"/>
    </row>
    <row r="1129" spans="1:10" x14ac:dyDescent="0.25">
      <c r="A1129" s="46">
        <v>7260200390</v>
      </c>
      <c r="B1129" s="45" t="s">
        <v>1503</v>
      </c>
      <c r="C1129" s="46" t="s">
        <v>96</v>
      </c>
      <c r="D1129" s="54">
        <v>572.34</v>
      </c>
      <c r="E1129" s="45"/>
      <c r="F1129" s="45"/>
      <c r="G1129" s="45"/>
      <c r="H1129" s="45"/>
      <c r="I1129" s="45"/>
      <c r="J1129" s="45"/>
    </row>
    <row r="1130" spans="1:10" x14ac:dyDescent="0.25">
      <c r="A1130" s="46">
        <v>7260200400</v>
      </c>
      <c r="B1130" s="45" t="s">
        <v>1504</v>
      </c>
      <c r="C1130" s="46" t="s">
        <v>96</v>
      </c>
      <c r="D1130" s="54">
        <v>577.35</v>
      </c>
      <c r="E1130" s="45"/>
      <c r="F1130" s="45"/>
      <c r="G1130" s="45"/>
      <c r="H1130" s="45"/>
      <c r="I1130" s="45"/>
      <c r="J1130" s="45"/>
    </row>
    <row r="1131" spans="1:10" x14ac:dyDescent="0.25">
      <c r="A1131" s="46">
        <v>7260200410</v>
      </c>
      <c r="B1131" s="45" t="s">
        <v>1505</v>
      </c>
      <c r="C1131" s="46" t="s">
        <v>96</v>
      </c>
      <c r="D1131" s="54">
        <v>556.52</v>
      </c>
      <c r="E1131" s="45"/>
      <c r="F1131" s="45"/>
      <c r="G1131" s="45"/>
      <c r="H1131" s="45"/>
      <c r="I1131" s="45"/>
      <c r="J1131" s="45"/>
    </row>
    <row r="1132" spans="1:10" x14ac:dyDescent="0.25">
      <c r="A1132" s="46">
        <v>7260200420</v>
      </c>
      <c r="B1132" s="45" t="s">
        <v>1506</v>
      </c>
      <c r="C1132" s="46" t="s">
        <v>96</v>
      </c>
      <c r="D1132" s="54">
        <v>677.59</v>
      </c>
      <c r="E1132" s="45"/>
      <c r="F1132" s="45"/>
      <c r="G1132" s="45"/>
      <c r="H1132" s="45"/>
      <c r="I1132" s="45"/>
      <c r="J1132" s="45"/>
    </row>
    <row r="1133" spans="1:10" x14ac:dyDescent="0.25">
      <c r="A1133" s="46">
        <v>7260200430</v>
      </c>
      <c r="B1133" s="45" t="s">
        <v>1507</v>
      </c>
      <c r="C1133" s="46" t="s">
        <v>96</v>
      </c>
      <c r="D1133" s="54">
        <v>616.44000000000005</v>
      </c>
      <c r="E1133" s="45"/>
      <c r="F1133" s="45"/>
      <c r="G1133" s="45"/>
      <c r="H1133" s="45"/>
      <c r="I1133" s="45"/>
      <c r="J1133" s="45"/>
    </row>
    <row r="1134" spans="1:10" x14ac:dyDescent="0.25">
      <c r="A1134" s="46">
        <v>7260200440</v>
      </c>
      <c r="B1134" s="45" t="s">
        <v>1508</v>
      </c>
      <c r="C1134" s="46" t="s">
        <v>96</v>
      </c>
      <c r="D1134" s="54">
        <v>621.88</v>
      </c>
      <c r="E1134" s="45"/>
      <c r="F1134" s="45"/>
      <c r="G1134" s="45"/>
      <c r="H1134" s="45"/>
      <c r="I1134" s="45"/>
      <c r="J1134" s="45"/>
    </row>
    <row r="1135" spans="1:10" x14ac:dyDescent="0.25">
      <c r="A1135" s="46">
        <v>7260200450</v>
      </c>
      <c r="B1135" s="45" t="s">
        <v>1509</v>
      </c>
      <c r="C1135" s="46" t="s">
        <v>96</v>
      </c>
      <c r="D1135" s="54">
        <v>587.05999999999995</v>
      </c>
      <c r="E1135" s="45"/>
      <c r="F1135" s="45"/>
      <c r="G1135" s="45"/>
      <c r="H1135" s="45"/>
      <c r="I1135" s="45"/>
      <c r="J1135" s="45"/>
    </row>
    <row r="1136" spans="1:10" x14ac:dyDescent="0.25">
      <c r="A1136" s="46">
        <v>7260200460</v>
      </c>
      <c r="B1136" s="45" t="s">
        <v>1510</v>
      </c>
      <c r="C1136" s="46" t="s">
        <v>96</v>
      </c>
      <c r="D1136" s="54">
        <v>708.13</v>
      </c>
      <c r="E1136" s="45"/>
      <c r="F1136" s="45"/>
      <c r="G1136" s="45"/>
      <c r="H1136" s="45"/>
      <c r="I1136" s="45"/>
      <c r="J1136" s="45"/>
    </row>
    <row r="1137" spans="1:10" x14ac:dyDescent="0.25">
      <c r="A1137" s="46">
        <v>7260200470</v>
      </c>
      <c r="B1137" s="45" t="s">
        <v>1511</v>
      </c>
      <c r="C1137" s="46" t="s">
        <v>96</v>
      </c>
      <c r="D1137" s="54">
        <v>645.91</v>
      </c>
      <c r="E1137" s="45"/>
      <c r="F1137" s="45"/>
      <c r="G1137" s="45"/>
      <c r="H1137" s="45"/>
      <c r="I1137" s="45"/>
      <c r="J1137" s="45"/>
    </row>
    <row r="1138" spans="1:10" x14ac:dyDescent="0.25">
      <c r="A1138" s="46">
        <v>7260200480</v>
      </c>
      <c r="B1138" s="45" t="s">
        <v>1512</v>
      </c>
      <c r="C1138" s="46" t="s">
        <v>96</v>
      </c>
      <c r="D1138" s="54">
        <v>651.08000000000004</v>
      </c>
      <c r="E1138" s="45"/>
      <c r="F1138" s="45"/>
      <c r="G1138" s="45"/>
      <c r="H1138" s="45"/>
      <c r="I1138" s="45"/>
      <c r="J1138" s="45"/>
    </row>
    <row r="1139" spans="1:10" x14ac:dyDescent="0.25">
      <c r="A1139" s="46">
        <v>7260200490</v>
      </c>
      <c r="B1139" s="45" t="s">
        <v>1513</v>
      </c>
      <c r="C1139" s="46" t="s">
        <v>96</v>
      </c>
      <c r="D1139" s="54">
        <v>636.76</v>
      </c>
      <c r="E1139" s="45"/>
      <c r="F1139" s="45"/>
      <c r="G1139" s="45"/>
      <c r="H1139" s="45"/>
      <c r="I1139" s="45"/>
      <c r="J1139" s="45"/>
    </row>
    <row r="1140" spans="1:10" x14ac:dyDescent="0.25">
      <c r="A1140" s="46">
        <v>7260200500</v>
      </c>
      <c r="B1140" s="45" t="s">
        <v>1514</v>
      </c>
      <c r="C1140" s="46" t="s">
        <v>96</v>
      </c>
      <c r="D1140" s="54">
        <v>769.48</v>
      </c>
      <c r="E1140" s="45"/>
      <c r="F1140" s="45"/>
      <c r="G1140" s="45"/>
      <c r="H1140" s="45"/>
      <c r="I1140" s="45"/>
      <c r="J1140" s="45"/>
    </row>
    <row r="1141" spans="1:10" x14ac:dyDescent="0.25">
      <c r="A1141" s="46">
        <v>7260200510</v>
      </c>
      <c r="B1141" s="45" t="s">
        <v>1515</v>
      </c>
      <c r="C1141" s="46" t="s">
        <v>96</v>
      </c>
      <c r="D1141" s="54">
        <v>698.53</v>
      </c>
      <c r="E1141" s="45"/>
      <c r="F1141" s="45"/>
      <c r="G1141" s="45"/>
      <c r="H1141" s="45"/>
      <c r="I1141" s="45"/>
      <c r="J1141" s="45"/>
    </row>
    <row r="1142" spans="1:10" x14ac:dyDescent="0.25">
      <c r="A1142" s="46">
        <v>7260200520</v>
      </c>
      <c r="B1142" s="45" t="s">
        <v>1516</v>
      </c>
      <c r="C1142" s="46" t="s">
        <v>96</v>
      </c>
      <c r="D1142" s="54">
        <v>704.19</v>
      </c>
      <c r="E1142" s="45"/>
      <c r="F1142" s="45"/>
      <c r="G1142" s="45"/>
      <c r="H1142" s="45"/>
      <c r="I1142" s="45"/>
      <c r="J1142" s="45"/>
    </row>
    <row r="1143" spans="1:10" x14ac:dyDescent="0.25">
      <c r="A1143" s="46">
        <v>7260200530</v>
      </c>
      <c r="B1143" s="45" t="s">
        <v>1517</v>
      </c>
      <c r="C1143" s="46" t="s">
        <v>96</v>
      </c>
      <c r="D1143" s="54">
        <v>672.69</v>
      </c>
      <c r="E1143" s="45"/>
      <c r="F1143" s="45"/>
      <c r="G1143" s="45"/>
      <c r="H1143" s="45"/>
      <c r="I1143" s="45"/>
      <c r="J1143" s="45"/>
    </row>
    <row r="1144" spans="1:10" x14ac:dyDescent="0.25">
      <c r="A1144" s="46">
        <v>7260200540</v>
      </c>
      <c r="B1144" s="45" t="s">
        <v>1518</v>
      </c>
      <c r="C1144" s="46" t="s">
        <v>96</v>
      </c>
      <c r="D1144" s="54">
        <v>805.42</v>
      </c>
      <c r="E1144" s="45"/>
      <c r="F1144" s="45"/>
      <c r="G1144" s="45"/>
      <c r="H1144" s="45"/>
      <c r="I1144" s="45"/>
      <c r="J1144" s="45"/>
    </row>
    <row r="1145" spans="1:10" x14ac:dyDescent="0.25">
      <c r="A1145" s="46">
        <v>7260200550</v>
      </c>
      <c r="B1145" s="45" t="s">
        <v>1519</v>
      </c>
      <c r="C1145" s="46" t="s">
        <v>96</v>
      </c>
      <c r="D1145" s="54">
        <v>734.46</v>
      </c>
      <c r="E1145" s="45"/>
      <c r="F1145" s="45"/>
      <c r="G1145" s="45"/>
      <c r="H1145" s="45"/>
      <c r="I1145" s="45"/>
      <c r="J1145" s="45"/>
    </row>
    <row r="1146" spans="1:10" x14ac:dyDescent="0.25">
      <c r="A1146" s="46">
        <v>7260200560</v>
      </c>
      <c r="B1146" s="45" t="s">
        <v>1520</v>
      </c>
      <c r="C1146" s="46" t="s">
        <v>96</v>
      </c>
      <c r="D1146" s="54">
        <v>740.07</v>
      </c>
      <c r="E1146" s="45"/>
      <c r="F1146" s="45"/>
      <c r="G1146" s="45"/>
      <c r="H1146" s="45"/>
      <c r="I1146" s="45"/>
      <c r="J1146" s="45"/>
    </row>
    <row r="1147" spans="1:10" x14ac:dyDescent="0.25">
      <c r="A1147" s="46">
        <v>7260250010</v>
      </c>
      <c r="B1147" s="45" t="s">
        <v>1521</v>
      </c>
      <c r="C1147" s="46" t="s">
        <v>96</v>
      </c>
      <c r="D1147" s="54">
        <v>73.12</v>
      </c>
      <c r="E1147" s="45"/>
      <c r="F1147" s="45"/>
      <c r="G1147" s="45"/>
      <c r="H1147" s="45"/>
      <c r="I1147" s="45"/>
      <c r="J1147" s="45"/>
    </row>
    <row r="1148" spans="1:10" x14ac:dyDescent="0.25">
      <c r="A1148" s="46">
        <v>7260250020</v>
      </c>
      <c r="B1148" s="45" t="s">
        <v>1522</v>
      </c>
      <c r="C1148" s="46" t="s">
        <v>96</v>
      </c>
      <c r="D1148" s="54">
        <v>177.57</v>
      </c>
      <c r="E1148" s="45"/>
      <c r="F1148" s="45"/>
      <c r="G1148" s="45"/>
      <c r="H1148" s="45"/>
      <c r="I1148" s="45"/>
      <c r="J1148" s="45"/>
    </row>
    <row r="1149" spans="1:10" x14ac:dyDescent="0.25">
      <c r="A1149" s="46">
        <v>7260250030</v>
      </c>
      <c r="B1149" s="45" t="s">
        <v>1523</v>
      </c>
      <c r="C1149" s="46" t="s">
        <v>96</v>
      </c>
      <c r="D1149" s="54">
        <v>128.16999999999999</v>
      </c>
      <c r="E1149" s="45"/>
      <c r="F1149" s="45"/>
      <c r="G1149" s="45"/>
      <c r="H1149" s="45"/>
      <c r="I1149" s="45"/>
      <c r="J1149" s="45"/>
    </row>
    <row r="1150" spans="1:10" x14ac:dyDescent="0.25">
      <c r="A1150" s="46">
        <v>7260250040</v>
      </c>
      <c r="B1150" s="45" t="s">
        <v>1524</v>
      </c>
      <c r="C1150" s="46" t="s">
        <v>96</v>
      </c>
      <c r="D1150" s="54">
        <v>132.94999999999999</v>
      </c>
      <c r="E1150" s="45"/>
      <c r="F1150" s="45"/>
      <c r="G1150" s="45"/>
      <c r="H1150" s="45"/>
      <c r="I1150" s="45"/>
      <c r="J1150" s="45"/>
    </row>
    <row r="1151" spans="1:10" x14ac:dyDescent="0.25">
      <c r="A1151" s="46">
        <v>7260250050</v>
      </c>
      <c r="B1151" s="45" t="s">
        <v>1525</v>
      </c>
      <c r="C1151" s="46" t="s">
        <v>96</v>
      </c>
      <c r="D1151" s="54">
        <v>134.61000000000001</v>
      </c>
      <c r="E1151" s="45"/>
      <c r="F1151" s="45"/>
      <c r="G1151" s="45"/>
      <c r="H1151" s="45"/>
      <c r="I1151" s="45"/>
      <c r="J1151" s="45"/>
    </row>
    <row r="1152" spans="1:10" x14ac:dyDescent="0.25">
      <c r="A1152" s="46">
        <v>7260250060</v>
      </c>
      <c r="B1152" s="45" t="s">
        <v>1526</v>
      </c>
      <c r="C1152" s="46" t="s">
        <v>96</v>
      </c>
      <c r="D1152" s="54">
        <v>243.99</v>
      </c>
      <c r="E1152" s="45"/>
      <c r="F1152" s="45"/>
      <c r="G1152" s="45"/>
      <c r="H1152" s="45"/>
      <c r="I1152" s="45"/>
      <c r="J1152" s="45"/>
    </row>
    <row r="1153" spans="1:10" x14ac:dyDescent="0.25">
      <c r="A1153" s="46">
        <v>7260250070</v>
      </c>
      <c r="B1153" s="45" t="s">
        <v>1527</v>
      </c>
      <c r="C1153" s="46" t="s">
        <v>96</v>
      </c>
      <c r="D1153" s="54">
        <v>191.26</v>
      </c>
      <c r="E1153" s="45"/>
      <c r="F1153" s="45"/>
      <c r="G1153" s="45"/>
      <c r="H1153" s="45"/>
      <c r="I1153" s="45"/>
      <c r="J1153" s="45"/>
    </row>
    <row r="1154" spans="1:10" x14ac:dyDescent="0.25">
      <c r="A1154" s="46">
        <v>7260250080</v>
      </c>
      <c r="B1154" s="45" t="s">
        <v>1528</v>
      </c>
      <c r="C1154" s="46" t="s">
        <v>96</v>
      </c>
      <c r="D1154" s="54">
        <v>196.26</v>
      </c>
      <c r="E1154" s="45"/>
      <c r="F1154" s="45"/>
      <c r="G1154" s="45"/>
      <c r="H1154" s="45"/>
      <c r="I1154" s="45"/>
      <c r="J1154" s="45"/>
    </row>
    <row r="1155" spans="1:10" x14ac:dyDescent="0.25">
      <c r="A1155" s="46">
        <v>7260250090</v>
      </c>
      <c r="B1155" s="45" t="s">
        <v>1529</v>
      </c>
      <c r="C1155" s="46" t="s">
        <v>96</v>
      </c>
      <c r="D1155" s="54">
        <v>162.61000000000001</v>
      </c>
      <c r="E1155" s="45"/>
      <c r="F1155" s="45"/>
      <c r="G1155" s="45"/>
      <c r="H1155" s="45"/>
      <c r="I1155" s="45"/>
      <c r="J1155" s="45"/>
    </row>
    <row r="1156" spans="1:10" x14ac:dyDescent="0.25">
      <c r="A1156" s="46">
        <v>7260250100</v>
      </c>
      <c r="B1156" s="45" t="s">
        <v>1530</v>
      </c>
      <c r="C1156" s="46" t="s">
        <v>96</v>
      </c>
      <c r="D1156" s="54">
        <v>271.99</v>
      </c>
      <c r="E1156" s="45"/>
      <c r="F1156" s="45"/>
      <c r="G1156" s="45"/>
      <c r="H1156" s="45"/>
      <c r="I1156" s="45"/>
      <c r="J1156" s="45"/>
    </row>
    <row r="1157" spans="1:10" x14ac:dyDescent="0.25">
      <c r="A1157" s="46">
        <v>7260250110</v>
      </c>
      <c r="B1157" s="45" t="s">
        <v>1531</v>
      </c>
      <c r="C1157" s="46" t="s">
        <v>96</v>
      </c>
      <c r="D1157" s="54">
        <v>219.26</v>
      </c>
      <c r="E1157" s="45"/>
      <c r="F1157" s="45"/>
      <c r="G1157" s="45"/>
      <c r="H1157" s="45"/>
      <c r="I1157" s="45"/>
      <c r="J1157" s="45"/>
    </row>
    <row r="1158" spans="1:10" x14ac:dyDescent="0.25">
      <c r="A1158" s="46">
        <v>7260250120</v>
      </c>
      <c r="B1158" s="45" t="s">
        <v>1532</v>
      </c>
      <c r="C1158" s="46" t="s">
        <v>96</v>
      </c>
      <c r="D1158" s="54">
        <v>224.26</v>
      </c>
      <c r="E1158" s="45"/>
      <c r="F1158" s="45"/>
      <c r="G1158" s="45"/>
      <c r="H1158" s="45"/>
      <c r="I1158" s="45"/>
      <c r="J1158" s="45"/>
    </row>
    <row r="1159" spans="1:10" x14ac:dyDescent="0.25">
      <c r="A1159" s="46">
        <v>7260250130</v>
      </c>
      <c r="B1159" s="45" t="s">
        <v>1533</v>
      </c>
      <c r="C1159" s="46" t="s">
        <v>96</v>
      </c>
      <c r="D1159" s="54">
        <v>203.34</v>
      </c>
      <c r="E1159" s="45"/>
      <c r="F1159" s="45"/>
      <c r="G1159" s="45"/>
      <c r="H1159" s="45"/>
      <c r="I1159" s="45"/>
      <c r="J1159" s="45"/>
    </row>
    <row r="1160" spans="1:10" x14ac:dyDescent="0.25">
      <c r="A1160" s="46">
        <v>7260250140</v>
      </c>
      <c r="B1160" s="45" t="s">
        <v>1534</v>
      </c>
      <c r="C1160" s="46" t="s">
        <v>96</v>
      </c>
      <c r="D1160" s="54">
        <v>324.41000000000003</v>
      </c>
      <c r="E1160" s="45"/>
      <c r="F1160" s="45"/>
      <c r="G1160" s="45"/>
      <c r="H1160" s="45"/>
      <c r="I1160" s="45"/>
      <c r="J1160" s="45"/>
    </row>
    <row r="1161" spans="1:10" x14ac:dyDescent="0.25">
      <c r="A1161" s="46">
        <v>7260250150</v>
      </c>
      <c r="B1161" s="45" t="s">
        <v>1535</v>
      </c>
      <c r="C1161" s="46" t="s">
        <v>96</v>
      </c>
      <c r="D1161" s="54">
        <v>263.27</v>
      </c>
      <c r="E1161" s="45"/>
      <c r="F1161" s="45"/>
      <c r="G1161" s="45"/>
      <c r="H1161" s="45"/>
      <c r="I1161" s="45"/>
      <c r="J1161" s="45"/>
    </row>
    <row r="1162" spans="1:10" x14ac:dyDescent="0.25">
      <c r="A1162" s="46">
        <v>7260250160</v>
      </c>
      <c r="B1162" s="45" t="s">
        <v>1536</v>
      </c>
      <c r="C1162" s="46" t="s">
        <v>96</v>
      </c>
      <c r="D1162" s="54">
        <v>268.70999999999998</v>
      </c>
      <c r="E1162" s="45"/>
      <c r="F1162" s="45"/>
      <c r="G1162" s="45"/>
      <c r="H1162" s="45"/>
      <c r="I1162" s="45"/>
      <c r="J1162" s="45"/>
    </row>
    <row r="1163" spans="1:10" x14ac:dyDescent="0.25">
      <c r="A1163" s="46">
        <v>7260250170</v>
      </c>
      <c r="B1163" s="45" t="s">
        <v>1537</v>
      </c>
      <c r="C1163" s="46" t="s">
        <v>96</v>
      </c>
      <c r="D1163" s="54">
        <v>233.88</v>
      </c>
      <c r="E1163" s="45"/>
      <c r="F1163" s="45"/>
      <c r="G1163" s="45"/>
      <c r="H1163" s="45"/>
      <c r="I1163" s="45"/>
      <c r="J1163" s="45"/>
    </row>
    <row r="1164" spans="1:10" x14ac:dyDescent="0.25">
      <c r="A1164" s="46">
        <v>7260250180</v>
      </c>
      <c r="B1164" s="45" t="s">
        <v>1538</v>
      </c>
      <c r="C1164" s="46" t="s">
        <v>96</v>
      </c>
      <c r="D1164" s="54">
        <v>354.95</v>
      </c>
      <c r="E1164" s="45"/>
      <c r="F1164" s="45"/>
      <c r="G1164" s="45"/>
      <c r="H1164" s="45"/>
      <c r="I1164" s="45"/>
      <c r="J1164" s="45"/>
    </row>
    <row r="1165" spans="1:10" x14ac:dyDescent="0.25">
      <c r="A1165" s="46">
        <v>7260250190</v>
      </c>
      <c r="B1165" s="45" t="s">
        <v>1539</v>
      </c>
      <c r="C1165" s="46" t="s">
        <v>96</v>
      </c>
      <c r="D1165" s="54">
        <v>292.74</v>
      </c>
      <c r="E1165" s="45"/>
      <c r="F1165" s="45"/>
      <c r="G1165" s="45"/>
      <c r="H1165" s="45"/>
      <c r="I1165" s="45"/>
      <c r="J1165" s="45"/>
    </row>
    <row r="1166" spans="1:10" x14ac:dyDescent="0.25">
      <c r="A1166" s="46">
        <v>7260250200</v>
      </c>
      <c r="B1166" s="45" t="s">
        <v>1540</v>
      </c>
      <c r="C1166" s="46" t="s">
        <v>96</v>
      </c>
      <c r="D1166" s="54">
        <v>297.91000000000003</v>
      </c>
      <c r="E1166" s="45"/>
      <c r="F1166" s="45"/>
      <c r="G1166" s="45"/>
      <c r="H1166" s="45"/>
      <c r="I1166" s="45"/>
      <c r="J1166" s="45"/>
    </row>
    <row r="1167" spans="1:10" x14ac:dyDescent="0.25">
      <c r="A1167" s="46">
        <v>7260250210</v>
      </c>
      <c r="B1167" s="45" t="s">
        <v>1541</v>
      </c>
      <c r="C1167" s="46" t="s">
        <v>96</v>
      </c>
      <c r="D1167" s="54">
        <v>283.41000000000003</v>
      </c>
      <c r="E1167" s="45"/>
      <c r="F1167" s="45"/>
      <c r="G1167" s="45"/>
      <c r="H1167" s="45"/>
      <c r="I1167" s="45"/>
      <c r="J1167" s="45"/>
    </row>
    <row r="1168" spans="1:10" x14ac:dyDescent="0.25">
      <c r="A1168" s="46">
        <v>7260250220</v>
      </c>
      <c r="B1168" s="45" t="s">
        <v>1542</v>
      </c>
      <c r="C1168" s="46" t="s">
        <v>96</v>
      </c>
      <c r="D1168" s="54">
        <v>416.14</v>
      </c>
      <c r="E1168" s="45"/>
      <c r="F1168" s="45"/>
      <c r="G1168" s="45"/>
      <c r="H1168" s="45"/>
      <c r="I1168" s="45"/>
      <c r="J1168" s="45"/>
    </row>
    <row r="1169" spans="1:10" x14ac:dyDescent="0.25">
      <c r="A1169" s="46">
        <v>7260250230</v>
      </c>
      <c r="B1169" s="45" t="s">
        <v>1543</v>
      </c>
      <c r="C1169" s="46" t="s">
        <v>96</v>
      </c>
      <c r="D1169" s="54">
        <v>345.19</v>
      </c>
      <c r="E1169" s="45"/>
      <c r="F1169" s="45"/>
      <c r="G1169" s="45"/>
      <c r="H1169" s="45"/>
      <c r="I1169" s="45"/>
      <c r="J1169" s="45"/>
    </row>
    <row r="1170" spans="1:10" x14ac:dyDescent="0.25">
      <c r="A1170" s="46">
        <v>7260250240</v>
      </c>
      <c r="B1170" s="45" t="s">
        <v>1544</v>
      </c>
      <c r="C1170" s="46" t="s">
        <v>96</v>
      </c>
      <c r="D1170" s="54">
        <v>350.84</v>
      </c>
      <c r="E1170" s="45"/>
      <c r="F1170" s="45"/>
      <c r="G1170" s="45"/>
      <c r="H1170" s="45"/>
      <c r="I1170" s="45"/>
      <c r="J1170" s="45"/>
    </row>
    <row r="1171" spans="1:10" x14ac:dyDescent="0.25">
      <c r="A1171" s="46">
        <v>7260250250</v>
      </c>
      <c r="B1171" s="45" t="s">
        <v>1545</v>
      </c>
      <c r="C1171" s="46" t="s">
        <v>96</v>
      </c>
      <c r="D1171" s="54">
        <v>319.33999999999997</v>
      </c>
      <c r="E1171" s="45"/>
      <c r="F1171" s="45"/>
      <c r="G1171" s="45"/>
      <c r="H1171" s="45"/>
      <c r="I1171" s="45"/>
      <c r="J1171" s="45"/>
    </row>
    <row r="1172" spans="1:10" x14ac:dyDescent="0.25">
      <c r="A1172" s="46">
        <v>7260250260</v>
      </c>
      <c r="B1172" s="45" t="s">
        <v>1546</v>
      </c>
      <c r="C1172" s="46" t="s">
        <v>96</v>
      </c>
      <c r="D1172" s="54">
        <v>452.08</v>
      </c>
      <c r="E1172" s="45"/>
      <c r="F1172" s="45"/>
      <c r="G1172" s="45"/>
      <c r="H1172" s="45"/>
      <c r="I1172" s="45"/>
      <c r="J1172" s="45"/>
    </row>
    <row r="1173" spans="1:10" x14ac:dyDescent="0.25">
      <c r="A1173" s="46">
        <v>7260250270</v>
      </c>
      <c r="B1173" s="45" t="s">
        <v>1547</v>
      </c>
      <c r="C1173" s="46" t="s">
        <v>96</v>
      </c>
      <c r="D1173" s="54">
        <v>381.12</v>
      </c>
      <c r="E1173" s="45"/>
      <c r="F1173" s="45"/>
      <c r="G1173" s="45"/>
      <c r="H1173" s="45"/>
      <c r="I1173" s="45"/>
      <c r="J1173" s="45"/>
    </row>
    <row r="1174" spans="1:10" x14ac:dyDescent="0.25">
      <c r="A1174" s="46">
        <v>7260250280</v>
      </c>
      <c r="B1174" s="45" t="s">
        <v>1548</v>
      </c>
      <c r="C1174" s="46" t="s">
        <v>96</v>
      </c>
      <c r="D1174" s="54">
        <v>386.72</v>
      </c>
      <c r="E1174" s="45"/>
      <c r="F1174" s="45"/>
      <c r="G1174" s="45"/>
      <c r="H1174" s="45"/>
      <c r="I1174" s="45"/>
      <c r="J1174" s="45"/>
    </row>
    <row r="1175" spans="1:10" x14ac:dyDescent="0.25">
      <c r="A1175" s="46">
        <v>7260250290</v>
      </c>
      <c r="B1175" s="45" t="s">
        <v>1549</v>
      </c>
      <c r="C1175" s="46" t="s">
        <v>96</v>
      </c>
      <c r="D1175" s="54">
        <v>74.61</v>
      </c>
      <c r="E1175" s="45"/>
      <c r="F1175" s="45"/>
      <c r="G1175" s="45"/>
      <c r="H1175" s="45"/>
      <c r="I1175" s="45"/>
      <c r="J1175" s="45"/>
    </row>
    <row r="1176" spans="1:10" x14ac:dyDescent="0.25">
      <c r="A1176" s="46">
        <v>7260250300</v>
      </c>
      <c r="B1176" s="45" t="s">
        <v>1550</v>
      </c>
      <c r="C1176" s="46" t="s">
        <v>96</v>
      </c>
      <c r="D1176" s="54">
        <v>179.06</v>
      </c>
      <c r="E1176" s="45"/>
      <c r="F1176" s="45"/>
      <c r="G1176" s="45"/>
      <c r="H1176" s="45"/>
      <c r="I1176" s="45"/>
      <c r="J1176" s="45"/>
    </row>
    <row r="1177" spans="1:10" x14ac:dyDescent="0.25">
      <c r="A1177" s="46">
        <v>7260250310</v>
      </c>
      <c r="B1177" s="45" t="s">
        <v>1551</v>
      </c>
      <c r="C1177" s="46" t="s">
        <v>96</v>
      </c>
      <c r="D1177" s="54">
        <v>129.66</v>
      </c>
      <c r="E1177" s="45"/>
      <c r="F1177" s="45"/>
      <c r="G1177" s="45"/>
      <c r="H1177" s="45"/>
      <c r="I1177" s="45"/>
      <c r="J1177" s="45"/>
    </row>
    <row r="1178" spans="1:10" x14ac:dyDescent="0.25">
      <c r="A1178" s="46">
        <v>7260250320</v>
      </c>
      <c r="B1178" s="45" t="s">
        <v>1552</v>
      </c>
      <c r="C1178" s="46" t="s">
        <v>96</v>
      </c>
      <c r="D1178" s="54">
        <v>134.44</v>
      </c>
      <c r="E1178" s="45"/>
      <c r="F1178" s="45"/>
      <c r="G1178" s="45"/>
      <c r="H1178" s="45"/>
      <c r="I1178" s="45"/>
      <c r="J1178" s="45"/>
    </row>
    <row r="1179" spans="1:10" x14ac:dyDescent="0.25">
      <c r="A1179" s="46">
        <v>7260250330</v>
      </c>
      <c r="B1179" s="45" t="s">
        <v>1553</v>
      </c>
      <c r="C1179" s="46" t="s">
        <v>96</v>
      </c>
      <c r="D1179" s="54">
        <v>136.19999999999999</v>
      </c>
      <c r="E1179" s="45"/>
      <c r="F1179" s="45"/>
      <c r="G1179" s="45"/>
      <c r="H1179" s="45"/>
      <c r="I1179" s="45"/>
      <c r="J1179" s="45"/>
    </row>
    <row r="1180" spans="1:10" x14ac:dyDescent="0.25">
      <c r="A1180" s="46">
        <v>7260250340</v>
      </c>
      <c r="B1180" s="45" t="s">
        <v>1554</v>
      </c>
      <c r="C1180" s="46" t="s">
        <v>96</v>
      </c>
      <c r="D1180" s="54">
        <v>245.59</v>
      </c>
      <c r="E1180" s="45"/>
      <c r="F1180" s="45"/>
      <c r="G1180" s="45"/>
      <c r="H1180" s="45"/>
      <c r="I1180" s="45"/>
      <c r="J1180" s="45"/>
    </row>
    <row r="1181" spans="1:10" x14ac:dyDescent="0.25">
      <c r="A1181" s="46">
        <v>7260250350</v>
      </c>
      <c r="B1181" s="45" t="s">
        <v>1555</v>
      </c>
      <c r="C1181" s="46" t="s">
        <v>96</v>
      </c>
      <c r="D1181" s="54">
        <v>192.85</v>
      </c>
      <c r="E1181" s="45"/>
      <c r="F1181" s="45"/>
      <c r="G1181" s="45"/>
      <c r="H1181" s="45"/>
      <c r="I1181" s="45"/>
      <c r="J1181" s="45"/>
    </row>
    <row r="1182" spans="1:10" x14ac:dyDescent="0.25">
      <c r="A1182" s="46">
        <v>7260250360</v>
      </c>
      <c r="B1182" s="45" t="s">
        <v>1556</v>
      </c>
      <c r="C1182" s="46" t="s">
        <v>96</v>
      </c>
      <c r="D1182" s="54">
        <v>197.86</v>
      </c>
      <c r="E1182" s="45"/>
      <c r="F1182" s="45"/>
      <c r="G1182" s="45"/>
      <c r="H1182" s="45"/>
      <c r="I1182" s="45"/>
      <c r="J1182" s="45"/>
    </row>
    <row r="1183" spans="1:10" x14ac:dyDescent="0.25">
      <c r="A1183" s="46">
        <v>7260250370</v>
      </c>
      <c r="B1183" s="45" t="s">
        <v>1557</v>
      </c>
      <c r="C1183" s="46" t="s">
        <v>96</v>
      </c>
      <c r="D1183" s="54">
        <v>164.2</v>
      </c>
      <c r="E1183" s="45"/>
      <c r="F1183" s="45"/>
      <c r="G1183" s="45"/>
      <c r="H1183" s="45"/>
      <c r="I1183" s="45"/>
      <c r="J1183" s="45"/>
    </row>
    <row r="1184" spans="1:10" x14ac:dyDescent="0.25">
      <c r="A1184" s="46">
        <v>7260250380</v>
      </c>
      <c r="B1184" s="45" t="s">
        <v>1558</v>
      </c>
      <c r="C1184" s="46" t="s">
        <v>96</v>
      </c>
      <c r="D1184" s="54">
        <v>273.58999999999997</v>
      </c>
      <c r="E1184" s="45"/>
      <c r="F1184" s="45"/>
      <c r="G1184" s="45"/>
      <c r="H1184" s="45"/>
      <c r="I1184" s="45"/>
      <c r="J1184" s="45"/>
    </row>
    <row r="1185" spans="1:10" x14ac:dyDescent="0.25">
      <c r="A1185" s="46">
        <v>7260250390</v>
      </c>
      <c r="B1185" s="45" t="s">
        <v>1559</v>
      </c>
      <c r="C1185" s="46" t="s">
        <v>96</v>
      </c>
      <c r="D1185" s="54">
        <v>220.85</v>
      </c>
      <c r="E1185" s="45"/>
      <c r="F1185" s="45"/>
      <c r="G1185" s="45"/>
      <c r="H1185" s="45"/>
      <c r="I1185" s="45"/>
      <c r="J1185" s="45"/>
    </row>
    <row r="1186" spans="1:10" x14ac:dyDescent="0.25">
      <c r="A1186" s="46">
        <v>7260250400</v>
      </c>
      <c r="B1186" s="45" t="s">
        <v>1560</v>
      </c>
      <c r="C1186" s="46" t="s">
        <v>96</v>
      </c>
      <c r="D1186" s="54">
        <v>225.86</v>
      </c>
      <c r="E1186" s="45"/>
      <c r="F1186" s="45"/>
      <c r="G1186" s="45"/>
      <c r="H1186" s="45"/>
      <c r="I1186" s="45"/>
      <c r="J1186" s="45"/>
    </row>
    <row r="1187" spans="1:10" x14ac:dyDescent="0.25">
      <c r="A1187" s="46">
        <v>7260250410</v>
      </c>
      <c r="B1187" s="45" t="s">
        <v>1561</v>
      </c>
      <c r="C1187" s="46" t="s">
        <v>96</v>
      </c>
      <c r="D1187" s="54">
        <v>205.03</v>
      </c>
      <c r="E1187" s="45"/>
      <c r="F1187" s="45"/>
      <c r="G1187" s="45"/>
      <c r="H1187" s="45"/>
      <c r="I1187" s="45"/>
      <c r="J1187" s="45"/>
    </row>
    <row r="1188" spans="1:10" x14ac:dyDescent="0.25">
      <c r="A1188" s="46">
        <v>7260250420</v>
      </c>
      <c r="B1188" s="45" t="s">
        <v>1562</v>
      </c>
      <c r="C1188" s="46" t="s">
        <v>96</v>
      </c>
      <c r="D1188" s="54">
        <v>326.10000000000002</v>
      </c>
      <c r="E1188" s="45"/>
      <c r="F1188" s="45"/>
      <c r="G1188" s="45"/>
      <c r="H1188" s="45"/>
      <c r="I1188" s="45"/>
      <c r="J1188" s="45"/>
    </row>
    <row r="1189" spans="1:10" x14ac:dyDescent="0.25">
      <c r="A1189" s="46">
        <v>7260250430</v>
      </c>
      <c r="B1189" s="45" t="s">
        <v>1563</v>
      </c>
      <c r="C1189" s="46" t="s">
        <v>96</v>
      </c>
      <c r="D1189" s="54">
        <v>264.95</v>
      </c>
      <c r="E1189" s="45"/>
      <c r="F1189" s="45"/>
      <c r="G1189" s="45"/>
      <c r="H1189" s="45"/>
      <c r="I1189" s="45"/>
      <c r="J1189" s="45"/>
    </row>
    <row r="1190" spans="1:10" x14ac:dyDescent="0.25">
      <c r="A1190" s="46">
        <v>7260250440</v>
      </c>
      <c r="B1190" s="45" t="s">
        <v>1564</v>
      </c>
      <c r="C1190" s="46" t="s">
        <v>96</v>
      </c>
      <c r="D1190" s="54">
        <v>270.39</v>
      </c>
      <c r="E1190" s="45"/>
      <c r="F1190" s="45"/>
      <c r="G1190" s="45"/>
      <c r="H1190" s="45"/>
      <c r="I1190" s="45"/>
      <c r="J1190" s="45"/>
    </row>
    <row r="1191" spans="1:10" x14ac:dyDescent="0.25">
      <c r="A1191" s="46">
        <v>7260250450</v>
      </c>
      <c r="B1191" s="45" t="s">
        <v>1565</v>
      </c>
      <c r="C1191" s="46" t="s">
        <v>96</v>
      </c>
      <c r="D1191" s="54">
        <v>235.57</v>
      </c>
      <c r="E1191" s="45"/>
      <c r="F1191" s="45"/>
      <c r="G1191" s="45"/>
      <c r="H1191" s="45"/>
      <c r="I1191" s="45"/>
      <c r="J1191" s="45"/>
    </row>
    <row r="1192" spans="1:10" x14ac:dyDescent="0.25">
      <c r="A1192" s="46">
        <v>7260250460</v>
      </c>
      <c r="B1192" s="45" t="s">
        <v>1566</v>
      </c>
      <c r="C1192" s="46" t="s">
        <v>96</v>
      </c>
      <c r="D1192" s="54">
        <v>356.64</v>
      </c>
      <c r="E1192" s="45"/>
      <c r="F1192" s="45"/>
      <c r="G1192" s="45"/>
      <c r="H1192" s="45"/>
      <c r="I1192" s="45"/>
      <c r="J1192" s="45"/>
    </row>
    <row r="1193" spans="1:10" x14ac:dyDescent="0.25">
      <c r="A1193" s="46">
        <v>7260250470</v>
      </c>
      <c r="B1193" s="45" t="s">
        <v>1567</v>
      </c>
      <c r="C1193" s="46" t="s">
        <v>96</v>
      </c>
      <c r="D1193" s="54">
        <v>294.42</v>
      </c>
      <c r="E1193" s="45"/>
      <c r="F1193" s="45"/>
      <c r="G1193" s="45"/>
      <c r="H1193" s="45"/>
      <c r="I1193" s="45"/>
      <c r="J1193" s="45"/>
    </row>
    <row r="1194" spans="1:10" x14ac:dyDescent="0.25">
      <c r="A1194" s="46">
        <v>7260250480</v>
      </c>
      <c r="B1194" s="45" t="s">
        <v>1568</v>
      </c>
      <c r="C1194" s="46" t="s">
        <v>96</v>
      </c>
      <c r="D1194" s="54">
        <v>299.58999999999997</v>
      </c>
      <c r="E1194" s="45"/>
      <c r="F1194" s="45"/>
      <c r="G1194" s="45"/>
      <c r="H1194" s="45"/>
      <c r="I1194" s="45"/>
      <c r="J1194" s="45"/>
    </row>
    <row r="1195" spans="1:10" x14ac:dyDescent="0.25">
      <c r="A1195" s="46">
        <v>7260250490</v>
      </c>
      <c r="B1195" s="45" t="s">
        <v>1569</v>
      </c>
      <c r="C1195" s="46" t="s">
        <v>96</v>
      </c>
      <c r="D1195" s="54">
        <v>285.27</v>
      </c>
      <c r="E1195" s="45"/>
      <c r="F1195" s="45"/>
      <c r="G1195" s="45"/>
      <c r="H1195" s="45"/>
      <c r="I1195" s="45"/>
      <c r="J1195" s="45"/>
    </row>
    <row r="1196" spans="1:10" x14ac:dyDescent="0.25">
      <c r="A1196" s="46">
        <v>7260250500</v>
      </c>
      <c r="B1196" s="45" t="s">
        <v>1570</v>
      </c>
      <c r="C1196" s="46" t="s">
        <v>96</v>
      </c>
      <c r="D1196" s="54">
        <v>417.99</v>
      </c>
      <c r="E1196" s="45"/>
      <c r="F1196" s="45"/>
      <c r="G1196" s="45"/>
      <c r="H1196" s="45"/>
      <c r="I1196" s="45"/>
      <c r="J1196" s="45"/>
    </row>
    <row r="1197" spans="1:10" x14ac:dyDescent="0.25">
      <c r="A1197" s="46">
        <v>7260250510</v>
      </c>
      <c r="B1197" s="45" t="s">
        <v>1571</v>
      </c>
      <c r="C1197" s="46" t="s">
        <v>96</v>
      </c>
      <c r="D1197" s="54">
        <v>347.04</v>
      </c>
      <c r="E1197" s="45"/>
      <c r="F1197" s="45"/>
      <c r="G1197" s="45"/>
      <c r="H1197" s="45"/>
      <c r="I1197" s="45"/>
      <c r="J1197" s="45"/>
    </row>
    <row r="1198" spans="1:10" x14ac:dyDescent="0.25">
      <c r="A1198" s="46">
        <v>7260250520</v>
      </c>
      <c r="B1198" s="45" t="s">
        <v>1572</v>
      </c>
      <c r="C1198" s="46" t="s">
        <v>96</v>
      </c>
      <c r="D1198" s="54">
        <v>352.7</v>
      </c>
      <c r="E1198" s="45"/>
      <c r="F1198" s="45"/>
      <c r="G1198" s="45"/>
      <c r="H1198" s="45"/>
      <c r="I1198" s="45"/>
      <c r="J1198" s="45"/>
    </row>
    <row r="1199" spans="1:10" x14ac:dyDescent="0.25">
      <c r="A1199" s="46">
        <v>7260250530</v>
      </c>
      <c r="B1199" s="45" t="s">
        <v>1573</v>
      </c>
      <c r="C1199" s="46" t="s">
        <v>96</v>
      </c>
      <c r="D1199" s="54">
        <v>321.2</v>
      </c>
      <c r="E1199" s="45"/>
      <c r="F1199" s="45"/>
      <c r="G1199" s="45"/>
      <c r="H1199" s="45"/>
      <c r="I1199" s="45"/>
      <c r="J1199" s="45"/>
    </row>
    <row r="1200" spans="1:10" x14ac:dyDescent="0.25">
      <c r="A1200" s="46">
        <v>7260250540</v>
      </c>
      <c r="B1200" s="45" t="s">
        <v>1574</v>
      </c>
      <c r="C1200" s="46" t="s">
        <v>96</v>
      </c>
      <c r="D1200" s="54">
        <v>453.93</v>
      </c>
      <c r="E1200" s="45"/>
      <c r="F1200" s="45"/>
      <c r="G1200" s="45"/>
      <c r="H1200" s="45"/>
      <c r="I1200" s="45"/>
      <c r="J1200" s="45"/>
    </row>
    <row r="1201" spans="1:10" x14ac:dyDescent="0.25">
      <c r="A1201" s="46">
        <v>7260250550</v>
      </c>
      <c r="B1201" s="45" t="s">
        <v>1575</v>
      </c>
      <c r="C1201" s="46" t="s">
        <v>96</v>
      </c>
      <c r="D1201" s="54">
        <v>382.97</v>
      </c>
      <c r="E1201" s="45"/>
      <c r="F1201" s="45"/>
      <c r="G1201" s="45"/>
      <c r="H1201" s="45"/>
      <c r="I1201" s="45"/>
      <c r="J1201" s="45"/>
    </row>
    <row r="1202" spans="1:10" x14ac:dyDescent="0.25">
      <c r="A1202" s="46">
        <v>7260250560</v>
      </c>
      <c r="B1202" s="45" t="s">
        <v>1576</v>
      </c>
      <c r="C1202" s="46" t="s">
        <v>96</v>
      </c>
      <c r="D1202" s="54">
        <v>388.58</v>
      </c>
      <c r="E1202" s="45"/>
      <c r="F1202" s="45"/>
      <c r="G1202" s="45"/>
      <c r="H1202" s="45"/>
      <c r="I1202" s="45"/>
      <c r="J1202" s="45"/>
    </row>
    <row r="1203" spans="1:10" x14ac:dyDescent="0.25">
      <c r="A1203" s="46">
        <v>7260300010</v>
      </c>
      <c r="B1203" s="45" t="s">
        <v>1577</v>
      </c>
      <c r="C1203" s="46" t="s">
        <v>96</v>
      </c>
      <c r="D1203" s="54">
        <v>469.13</v>
      </c>
      <c r="E1203" s="45"/>
      <c r="F1203" s="45"/>
      <c r="G1203" s="45"/>
      <c r="H1203" s="45"/>
      <c r="I1203" s="45"/>
      <c r="J1203" s="45"/>
    </row>
    <row r="1204" spans="1:10" x14ac:dyDescent="0.25">
      <c r="A1204" s="46">
        <v>7260300020</v>
      </c>
      <c r="B1204" s="45" t="s">
        <v>1578</v>
      </c>
      <c r="C1204" s="46" t="s">
        <v>96</v>
      </c>
      <c r="D1204" s="54">
        <v>573.57000000000005</v>
      </c>
      <c r="E1204" s="45"/>
      <c r="F1204" s="45"/>
      <c r="G1204" s="45"/>
      <c r="H1204" s="45"/>
      <c r="I1204" s="45"/>
      <c r="J1204" s="45"/>
    </row>
    <row r="1205" spans="1:10" x14ac:dyDescent="0.25">
      <c r="A1205" s="46">
        <v>7260300030</v>
      </c>
      <c r="B1205" s="45" t="s">
        <v>1579</v>
      </c>
      <c r="C1205" s="46" t="s">
        <v>96</v>
      </c>
      <c r="D1205" s="54">
        <v>524.16999999999996</v>
      </c>
      <c r="E1205" s="45"/>
      <c r="F1205" s="45"/>
      <c r="G1205" s="45"/>
      <c r="H1205" s="45"/>
      <c r="I1205" s="45"/>
      <c r="J1205" s="45"/>
    </row>
    <row r="1206" spans="1:10" x14ac:dyDescent="0.25">
      <c r="A1206" s="46">
        <v>7260300040</v>
      </c>
      <c r="B1206" s="45" t="s">
        <v>1580</v>
      </c>
      <c r="C1206" s="46" t="s">
        <v>96</v>
      </c>
      <c r="D1206" s="54">
        <v>528.95000000000005</v>
      </c>
      <c r="E1206" s="45"/>
      <c r="F1206" s="45"/>
      <c r="G1206" s="45"/>
      <c r="H1206" s="45"/>
      <c r="I1206" s="45"/>
      <c r="J1206" s="45"/>
    </row>
    <row r="1207" spans="1:10" x14ac:dyDescent="0.25">
      <c r="A1207" s="46">
        <v>7260300050</v>
      </c>
      <c r="B1207" s="45" t="s">
        <v>1581</v>
      </c>
      <c r="C1207" s="46" t="s">
        <v>96</v>
      </c>
      <c r="D1207" s="54">
        <v>530.91</v>
      </c>
      <c r="E1207" s="45"/>
      <c r="F1207" s="45"/>
      <c r="G1207" s="45"/>
      <c r="H1207" s="45"/>
      <c r="I1207" s="45"/>
      <c r="J1207" s="45"/>
    </row>
    <row r="1208" spans="1:10" x14ac:dyDescent="0.25">
      <c r="A1208" s="46">
        <v>7260300060</v>
      </c>
      <c r="B1208" s="45" t="s">
        <v>1582</v>
      </c>
      <c r="C1208" s="46" t="s">
        <v>96</v>
      </c>
      <c r="D1208" s="54">
        <v>640.29</v>
      </c>
      <c r="E1208" s="45"/>
      <c r="F1208" s="45"/>
      <c r="G1208" s="45"/>
      <c r="H1208" s="45"/>
      <c r="I1208" s="45"/>
      <c r="J1208" s="45"/>
    </row>
    <row r="1209" spans="1:10" x14ac:dyDescent="0.25">
      <c r="A1209" s="46">
        <v>7260300070</v>
      </c>
      <c r="B1209" s="45" t="s">
        <v>1583</v>
      </c>
      <c r="C1209" s="46" t="s">
        <v>96</v>
      </c>
      <c r="D1209" s="54">
        <v>587.55999999999995</v>
      </c>
      <c r="E1209" s="45"/>
      <c r="F1209" s="45"/>
      <c r="G1209" s="45"/>
      <c r="H1209" s="45"/>
      <c r="I1209" s="45"/>
      <c r="J1209" s="45"/>
    </row>
    <row r="1210" spans="1:10" x14ac:dyDescent="0.25">
      <c r="A1210" s="46">
        <v>7260300080</v>
      </c>
      <c r="B1210" s="45" t="s">
        <v>1584</v>
      </c>
      <c r="C1210" s="46" t="s">
        <v>96</v>
      </c>
      <c r="D1210" s="54">
        <v>592.55999999999995</v>
      </c>
      <c r="E1210" s="45"/>
      <c r="F1210" s="45"/>
      <c r="G1210" s="45"/>
      <c r="H1210" s="45"/>
      <c r="I1210" s="45"/>
      <c r="J1210" s="45"/>
    </row>
    <row r="1211" spans="1:10" x14ac:dyDescent="0.25">
      <c r="A1211" s="46">
        <v>7260300090</v>
      </c>
      <c r="B1211" s="45" t="s">
        <v>1585</v>
      </c>
      <c r="C1211" s="46" t="s">
        <v>96</v>
      </c>
      <c r="D1211" s="54">
        <v>558.91</v>
      </c>
      <c r="E1211" s="45"/>
      <c r="F1211" s="45"/>
      <c r="G1211" s="45"/>
      <c r="H1211" s="45"/>
      <c r="I1211" s="45"/>
      <c r="J1211" s="45"/>
    </row>
    <row r="1212" spans="1:10" x14ac:dyDescent="0.25">
      <c r="A1212" s="46">
        <v>7260300100</v>
      </c>
      <c r="B1212" s="45" t="s">
        <v>1586</v>
      </c>
      <c r="C1212" s="46" t="s">
        <v>96</v>
      </c>
      <c r="D1212" s="54">
        <v>668.29</v>
      </c>
      <c r="E1212" s="45"/>
      <c r="F1212" s="45"/>
      <c r="G1212" s="45"/>
      <c r="H1212" s="45"/>
      <c r="I1212" s="45"/>
      <c r="J1212" s="45"/>
    </row>
    <row r="1213" spans="1:10" x14ac:dyDescent="0.25">
      <c r="A1213" s="46">
        <v>7260300110</v>
      </c>
      <c r="B1213" s="45" t="s">
        <v>1587</v>
      </c>
      <c r="C1213" s="46" t="s">
        <v>96</v>
      </c>
      <c r="D1213" s="54">
        <v>615.55999999999995</v>
      </c>
      <c r="E1213" s="45"/>
      <c r="F1213" s="45"/>
      <c r="G1213" s="45"/>
      <c r="H1213" s="45"/>
      <c r="I1213" s="45"/>
      <c r="J1213" s="45"/>
    </row>
    <row r="1214" spans="1:10" x14ac:dyDescent="0.25">
      <c r="A1214" s="46">
        <v>7260300120</v>
      </c>
      <c r="B1214" s="45" t="s">
        <v>1588</v>
      </c>
      <c r="C1214" s="46" t="s">
        <v>96</v>
      </c>
      <c r="D1214" s="54">
        <v>620.55999999999995</v>
      </c>
      <c r="E1214" s="45"/>
      <c r="F1214" s="45"/>
      <c r="G1214" s="45"/>
      <c r="H1214" s="45"/>
      <c r="I1214" s="45"/>
      <c r="J1214" s="45"/>
    </row>
    <row r="1215" spans="1:10" x14ac:dyDescent="0.25">
      <c r="A1215" s="46">
        <v>7260300130</v>
      </c>
      <c r="B1215" s="45" t="s">
        <v>1589</v>
      </c>
      <c r="C1215" s="46" t="s">
        <v>96</v>
      </c>
      <c r="D1215" s="54">
        <v>600.28</v>
      </c>
      <c r="E1215" s="45"/>
      <c r="F1215" s="45"/>
      <c r="G1215" s="45"/>
      <c r="H1215" s="45"/>
      <c r="I1215" s="45"/>
      <c r="J1215" s="45"/>
    </row>
    <row r="1216" spans="1:10" x14ac:dyDescent="0.25">
      <c r="A1216" s="46">
        <v>7260300140</v>
      </c>
      <c r="B1216" s="45" t="s">
        <v>1590</v>
      </c>
      <c r="C1216" s="46" t="s">
        <v>96</v>
      </c>
      <c r="D1216" s="54">
        <v>721.34</v>
      </c>
      <c r="E1216" s="45"/>
      <c r="F1216" s="45"/>
      <c r="G1216" s="45"/>
      <c r="H1216" s="45"/>
      <c r="I1216" s="45"/>
      <c r="J1216" s="45"/>
    </row>
    <row r="1217" spans="1:10" x14ac:dyDescent="0.25">
      <c r="A1217" s="46">
        <v>7260300150</v>
      </c>
      <c r="B1217" s="45" t="s">
        <v>1591</v>
      </c>
      <c r="C1217" s="46" t="s">
        <v>96</v>
      </c>
      <c r="D1217" s="54">
        <v>660.21</v>
      </c>
      <c r="E1217" s="45"/>
      <c r="F1217" s="45"/>
      <c r="G1217" s="45"/>
      <c r="H1217" s="45"/>
      <c r="I1217" s="45"/>
      <c r="J1217" s="45"/>
    </row>
    <row r="1218" spans="1:10" x14ac:dyDescent="0.25">
      <c r="A1218" s="46">
        <v>7260300160</v>
      </c>
      <c r="B1218" s="45" t="s">
        <v>1592</v>
      </c>
      <c r="C1218" s="46" t="s">
        <v>96</v>
      </c>
      <c r="D1218" s="54">
        <v>665.64</v>
      </c>
      <c r="E1218" s="45"/>
      <c r="F1218" s="45"/>
      <c r="G1218" s="45"/>
      <c r="H1218" s="45"/>
      <c r="I1218" s="45"/>
      <c r="J1218" s="45"/>
    </row>
    <row r="1219" spans="1:10" x14ac:dyDescent="0.25">
      <c r="A1219" s="46">
        <v>7260300170</v>
      </c>
      <c r="B1219" s="45" t="s">
        <v>1593</v>
      </c>
      <c r="C1219" s="46" t="s">
        <v>96</v>
      </c>
      <c r="D1219" s="54">
        <v>630.82000000000005</v>
      </c>
      <c r="E1219" s="45"/>
      <c r="F1219" s="45"/>
      <c r="G1219" s="45"/>
      <c r="H1219" s="45"/>
      <c r="I1219" s="45"/>
      <c r="J1219" s="45"/>
    </row>
    <row r="1220" spans="1:10" x14ac:dyDescent="0.25">
      <c r="A1220" s="46">
        <v>7260300180</v>
      </c>
      <c r="B1220" s="45" t="s">
        <v>1594</v>
      </c>
      <c r="C1220" s="46" t="s">
        <v>96</v>
      </c>
      <c r="D1220" s="54">
        <v>751.88</v>
      </c>
      <c r="E1220" s="45"/>
      <c r="F1220" s="45"/>
      <c r="G1220" s="45"/>
      <c r="H1220" s="45"/>
      <c r="I1220" s="45"/>
      <c r="J1220" s="45"/>
    </row>
    <row r="1221" spans="1:10" x14ac:dyDescent="0.25">
      <c r="A1221" s="46">
        <v>7260300190</v>
      </c>
      <c r="B1221" s="45" t="s">
        <v>1595</v>
      </c>
      <c r="C1221" s="46" t="s">
        <v>96</v>
      </c>
      <c r="D1221" s="54">
        <v>689.68</v>
      </c>
      <c r="E1221" s="45"/>
      <c r="F1221" s="45"/>
      <c r="G1221" s="45"/>
      <c r="H1221" s="45"/>
      <c r="I1221" s="45"/>
      <c r="J1221" s="45"/>
    </row>
    <row r="1222" spans="1:10" x14ac:dyDescent="0.25">
      <c r="A1222" s="46">
        <v>7260300200</v>
      </c>
      <c r="B1222" s="45" t="s">
        <v>1596</v>
      </c>
      <c r="C1222" s="46" t="s">
        <v>96</v>
      </c>
      <c r="D1222" s="54">
        <v>694.84</v>
      </c>
      <c r="E1222" s="45"/>
      <c r="F1222" s="45"/>
      <c r="G1222" s="45"/>
      <c r="H1222" s="45"/>
      <c r="I1222" s="45"/>
      <c r="J1222" s="45"/>
    </row>
    <row r="1223" spans="1:10" x14ac:dyDescent="0.25">
      <c r="A1223" s="46">
        <v>7260300210</v>
      </c>
      <c r="B1223" s="45" t="s">
        <v>1597</v>
      </c>
      <c r="C1223" s="46" t="s">
        <v>96</v>
      </c>
      <c r="D1223" s="54">
        <v>680.98</v>
      </c>
      <c r="E1223" s="45"/>
      <c r="F1223" s="45"/>
      <c r="G1223" s="45"/>
      <c r="H1223" s="45"/>
      <c r="I1223" s="45"/>
      <c r="J1223" s="45"/>
    </row>
    <row r="1224" spans="1:10" x14ac:dyDescent="0.25">
      <c r="A1224" s="46">
        <v>7260300220</v>
      </c>
      <c r="B1224" s="45" t="s">
        <v>1598</v>
      </c>
      <c r="C1224" s="46" t="s">
        <v>96</v>
      </c>
      <c r="D1224" s="54">
        <v>813.71</v>
      </c>
      <c r="E1224" s="45"/>
      <c r="F1224" s="45"/>
      <c r="G1224" s="45"/>
      <c r="H1224" s="45"/>
      <c r="I1224" s="45"/>
      <c r="J1224" s="45"/>
    </row>
    <row r="1225" spans="1:10" x14ac:dyDescent="0.25">
      <c r="A1225" s="46">
        <v>7260300230</v>
      </c>
      <c r="B1225" s="45" t="s">
        <v>1599</v>
      </c>
      <c r="C1225" s="46" t="s">
        <v>96</v>
      </c>
      <c r="D1225" s="54">
        <v>742.76</v>
      </c>
      <c r="E1225" s="45"/>
      <c r="F1225" s="45"/>
      <c r="G1225" s="45"/>
      <c r="H1225" s="45"/>
      <c r="I1225" s="45"/>
      <c r="J1225" s="45"/>
    </row>
    <row r="1226" spans="1:10" x14ac:dyDescent="0.25">
      <c r="A1226" s="46">
        <v>7260300240</v>
      </c>
      <c r="B1226" s="45" t="s">
        <v>1600</v>
      </c>
      <c r="C1226" s="46" t="s">
        <v>96</v>
      </c>
      <c r="D1226" s="54">
        <v>748.42</v>
      </c>
      <c r="E1226" s="45"/>
      <c r="F1226" s="45"/>
      <c r="G1226" s="45"/>
      <c r="H1226" s="45"/>
      <c r="I1226" s="45"/>
      <c r="J1226" s="45"/>
    </row>
    <row r="1227" spans="1:10" x14ac:dyDescent="0.25">
      <c r="A1227" s="46">
        <v>7260300250</v>
      </c>
      <c r="B1227" s="45" t="s">
        <v>1601</v>
      </c>
      <c r="C1227" s="46" t="s">
        <v>96</v>
      </c>
      <c r="D1227" s="54">
        <v>716.92</v>
      </c>
      <c r="E1227" s="45"/>
      <c r="F1227" s="45"/>
      <c r="G1227" s="45"/>
      <c r="H1227" s="45"/>
      <c r="I1227" s="45"/>
      <c r="J1227" s="45"/>
    </row>
    <row r="1228" spans="1:10" x14ac:dyDescent="0.25">
      <c r="A1228" s="46">
        <v>7260300260</v>
      </c>
      <c r="B1228" s="45" t="s">
        <v>1602</v>
      </c>
      <c r="C1228" s="46" t="s">
        <v>96</v>
      </c>
      <c r="D1228" s="54">
        <v>849.64</v>
      </c>
      <c r="E1228" s="45"/>
      <c r="F1228" s="45"/>
      <c r="G1228" s="45"/>
      <c r="H1228" s="45"/>
      <c r="I1228" s="45"/>
      <c r="J1228" s="45"/>
    </row>
    <row r="1229" spans="1:10" x14ac:dyDescent="0.25">
      <c r="A1229" s="46">
        <v>7260300270</v>
      </c>
      <c r="B1229" s="45" t="s">
        <v>1603</v>
      </c>
      <c r="C1229" s="46" t="s">
        <v>96</v>
      </c>
      <c r="D1229" s="54">
        <v>778.68</v>
      </c>
      <c r="E1229" s="45"/>
      <c r="F1229" s="45"/>
      <c r="G1229" s="45"/>
      <c r="H1229" s="45"/>
      <c r="I1229" s="45"/>
      <c r="J1229" s="45"/>
    </row>
    <row r="1230" spans="1:10" x14ac:dyDescent="0.25">
      <c r="A1230" s="46">
        <v>7260300280</v>
      </c>
      <c r="B1230" s="45" t="s">
        <v>1604</v>
      </c>
      <c r="C1230" s="46" t="s">
        <v>96</v>
      </c>
      <c r="D1230" s="54">
        <v>784.29</v>
      </c>
      <c r="E1230" s="45"/>
      <c r="F1230" s="45"/>
      <c r="G1230" s="45"/>
      <c r="H1230" s="45"/>
      <c r="I1230" s="45"/>
      <c r="J1230" s="45"/>
    </row>
    <row r="1231" spans="1:10" x14ac:dyDescent="0.25">
      <c r="A1231" s="46">
        <v>7260300290</v>
      </c>
      <c r="B1231" s="45" t="s">
        <v>1605</v>
      </c>
      <c r="C1231" s="46" t="s">
        <v>96</v>
      </c>
      <c r="D1231" s="54">
        <v>561.24</v>
      </c>
      <c r="E1231" s="45"/>
      <c r="F1231" s="45"/>
      <c r="G1231" s="45"/>
      <c r="H1231" s="45"/>
      <c r="I1231" s="45"/>
      <c r="J1231" s="45"/>
    </row>
    <row r="1232" spans="1:10" x14ac:dyDescent="0.25">
      <c r="A1232" s="46">
        <v>7260300300</v>
      </c>
      <c r="B1232" s="45" t="s">
        <v>1606</v>
      </c>
      <c r="C1232" s="46" t="s">
        <v>96</v>
      </c>
      <c r="D1232" s="54">
        <v>665.69</v>
      </c>
      <c r="E1232" s="45"/>
      <c r="F1232" s="45"/>
      <c r="G1232" s="45"/>
      <c r="H1232" s="45"/>
      <c r="I1232" s="45"/>
      <c r="J1232" s="45"/>
    </row>
    <row r="1233" spans="1:10" x14ac:dyDescent="0.25">
      <c r="A1233" s="46">
        <v>7260300310</v>
      </c>
      <c r="B1233" s="45" t="s">
        <v>1607</v>
      </c>
      <c r="C1233" s="46" t="s">
        <v>96</v>
      </c>
      <c r="D1233" s="54">
        <v>616.29</v>
      </c>
      <c r="E1233" s="45"/>
      <c r="F1233" s="45"/>
      <c r="G1233" s="45"/>
      <c r="H1233" s="45"/>
      <c r="I1233" s="45"/>
      <c r="J1233" s="45"/>
    </row>
    <row r="1234" spans="1:10" x14ac:dyDescent="0.25">
      <c r="A1234" s="46">
        <v>7260300320</v>
      </c>
      <c r="B1234" s="45" t="s">
        <v>1608</v>
      </c>
      <c r="C1234" s="46" t="s">
        <v>96</v>
      </c>
      <c r="D1234" s="54">
        <v>621.05999999999995</v>
      </c>
      <c r="E1234" s="45"/>
      <c r="F1234" s="45"/>
      <c r="G1234" s="45"/>
      <c r="H1234" s="45"/>
      <c r="I1234" s="45"/>
      <c r="J1234" s="45"/>
    </row>
    <row r="1235" spans="1:10" x14ac:dyDescent="0.25">
      <c r="A1235" s="46">
        <v>7260300330</v>
      </c>
      <c r="B1235" s="45" t="s">
        <v>1609</v>
      </c>
      <c r="C1235" s="46" t="s">
        <v>96</v>
      </c>
      <c r="D1235" s="54">
        <v>623.29999999999995</v>
      </c>
      <c r="E1235" s="45"/>
      <c r="F1235" s="45"/>
      <c r="G1235" s="45"/>
      <c r="H1235" s="45"/>
      <c r="I1235" s="45"/>
      <c r="J1235" s="45"/>
    </row>
    <row r="1236" spans="1:10" x14ac:dyDescent="0.25">
      <c r="A1236" s="46">
        <v>7260300340</v>
      </c>
      <c r="B1236" s="45" t="s">
        <v>1610</v>
      </c>
      <c r="C1236" s="46" t="s">
        <v>96</v>
      </c>
      <c r="D1236" s="54">
        <v>732.69</v>
      </c>
      <c r="E1236" s="45"/>
      <c r="F1236" s="45"/>
      <c r="G1236" s="45"/>
      <c r="H1236" s="45"/>
      <c r="I1236" s="45"/>
      <c r="J1236" s="45"/>
    </row>
    <row r="1237" spans="1:10" x14ac:dyDescent="0.25">
      <c r="A1237" s="46">
        <v>7260300350</v>
      </c>
      <c r="B1237" s="45" t="s">
        <v>1611</v>
      </c>
      <c r="C1237" s="46" t="s">
        <v>96</v>
      </c>
      <c r="D1237" s="54">
        <v>679.97</v>
      </c>
      <c r="E1237" s="45"/>
      <c r="F1237" s="45"/>
      <c r="G1237" s="45"/>
      <c r="H1237" s="45"/>
      <c r="I1237" s="45"/>
      <c r="J1237" s="45"/>
    </row>
    <row r="1238" spans="1:10" x14ac:dyDescent="0.25">
      <c r="A1238" s="46">
        <v>7260300360</v>
      </c>
      <c r="B1238" s="45" t="s">
        <v>1612</v>
      </c>
      <c r="C1238" s="46" t="s">
        <v>96</v>
      </c>
      <c r="D1238" s="54">
        <v>684.97</v>
      </c>
      <c r="E1238" s="45"/>
      <c r="F1238" s="45"/>
      <c r="G1238" s="45"/>
      <c r="H1238" s="45"/>
      <c r="I1238" s="45"/>
      <c r="J1238" s="45"/>
    </row>
    <row r="1239" spans="1:10" x14ac:dyDescent="0.25">
      <c r="A1239" s="46">
        <v>7260300370</v>
      </c>
      <c r="B1239" s="45" t="s">
        <v>1613</v>
      </c>
      <c r="C1239" s="46" t="s">
        <v>96</v>
      </c>
      <c r="D1239" s="54">
        <v>651.29999999999995</v>
      </c>
      <c r="E1239" s="45"/>
      <c r="F1239" s="45"/>
      <c r="G1239" s="45"/>
      <c r="H1239" s="45"/>
      <c r="I1239" s="45"/>
      <c r="J1239" s="45"/>
    </row>
    <row r="1240" spans="1:10" x14ac:dyDescent="0.25">
      <c r="A1240" s="46">
        <v>7260300380</v>
      </c>
      <c r="B1240" s="45" t="s">
        <v>1614</v>
      </c>
      <c r="C1240" s="46" t="s">
        <v>96</v>
      </c>
      <c r="D1240" s="54">
        <v>760.69</v>
      </c>
      <c r="E1240" s="45"/>
      <c r="F1240" s="45"/>
      <c r="G1240" s="45"/>
      <c r="H1240" s="45"/>
      <c r="I1240" s="45"/>
      <c r="J1240" s="45"/>
    </row>
    <row r="1241" spans="1:10" x14ac:dyDescent="0.25">
      <c r="A1241" s="46">
        <v>7260300390</v>
      </c>
      <c r="B1241" s="45" t="s">
        <v>1615</v>
      </c>
      <c r="C1241" s="46" t="s">
        <v>96</v>
      </c>
      <c r="D1241" s="54">
        <v>707.97</v>
      </c>
      <c r="E1241" s="45"/>
      <c r="F1241" s="45"/>
      <c r="G1241" s="45"/>
      <c r="H1241" s="45"/>
      <c r="I1241" s="45"/>
      <c r="J1241" s="45"/>
    </row>
    <row r="1242" spans="1:10" x14ac:dyDescent="0.25">
      <c r="A1242" s="46">
        <v>7260300400</v>
      </c>
      <c r="B1242" s="45" t="s">
        <v>1616</v>
      </c>
      <c r="C1242" s="46" t="s">
        <v>96</v>
      </c>
      <c r="D1242" s="54">
        <v>712.97</v>
      </c>
      <c r="E1242" s="45"/>
      <c r="F1242" s="45"/>
      <c r="G1242" s="45"/>
      <c r="H1242" s="45"/>
      <c r="I1242" s="45"/>
      <c r="J1242" s="45"/>
    </row>
    <row r="1243" spans="1:10" x14ac:dyDescent="0.25">
      <c r="A1243" s="46">
        <v>7260300410</v>
      </c>
      <c r="B1243" s="45" t="s">
        <v>1617</v>
      </c>
      <c r="C1243" s="46" t="s">
        <v>96</v>
      </c>
      <c r="D1243" s="54">
        <v>693.12</v>
      </c>
      <c r="E1243" s="45"/>
      <c r="F1243" s="45"/>
      <c r="G1243" s="45"/>
      <c r="H1243" s="45"/>
      <c r="I1243" s="45"/>
      <c r="J1243" s="45"/>
    </row>
    <row r="1244" spans="1:10" x14ac:dyDescent="0.25">
      <c r="A1244" s="46">
        <v>7260300420</v>
      </c>
      <c r="B1244" s="45" t="s">
        <v>1618</v>
      </c>
      <c r="C1244" s="46" t="s">
        <v>96</v>
      </c>
      <c r="D1244" s="54">
        <v>814.19</v>
      </c>
      <c r="E1244" s="45"/>
      <c r="F1244" s="45"/>
      <c r="G1244" s="45"/>
      <c r="H1244" s="45"/>
      <c r="I1244" s="45"/>
      <c r="J1244" s="45"/>
    </row>
    <row r="1245" spans="1:10" x14ac:dyDescent="0.25">
      <c r="A1245" s="46">
        <v>7260300430</v>
      </c>
      <c r="B1245" s="45" t="s">
        <v>1619</v>
      </c>
      <c r="C1245" s="46" t="s">
        <v>96</v>
      </c>
      <c r="D1245" s="54">
        <v>753.04</v>
      </c>
      <c r="E1245" s="45"/>
      <c r="F1245" s="45"/>
      <c r="G1245" s="45"/>
      <c r="H1245" s="45"/>
      <c r="I1245" s="45"/>
      <c r="J1245" s="45"/>
    </row>
    <row r="1246" spans="1:10" x14ac:dyDescent="0.25">
      <c r="A1246" s="46">
        <v>7260300440</v>
      </c>
      <c r="B1246" s="45" t="s">
        <v>1620</v>
      </c>
      <c r="C1246" s="46" t="s">
        <v>96</v>
      </c>
      <c r="D1246" s="54">
        <v>758.49</v>
      </c>
      <c r="E1246" s="45"/>
      <c r="F1246" s="45"/>
      <c r="G1246" s="45"/>
      <c r="H1246" s="45"/>
      <c r="I1246" s="45"/>
      <c r="J1246" s="45"/>
    </row>
    <row r="1247" spans="1:10" x14ac:dyDescent="0.25">
      <c r="A1247" s="46">
        <v>7260300450</v>
      </c>
      <c r="B1247" s="45" t="s">
        <v>1621</v>
      </c>
      <c r="C1247" s="46" t="s">
        <v>96</v>
      </c>
      <c r="D1247" s="54">
        <v>723.66</v>
      </c>
      <c r="E1247" s="45"/>
      <c r="F1247" s="45"/>
      <c r="G1247" s="45"/>
      <c r="H1247" s="45"/>
      <c r="I1247" s="45"/>
      <c r="J1247" s="45"/>
    </row>
    <row r="1248" spans="1:10" x14ac:dyDescent="0.25">
      <c r="A1248" s="46">
        <v>7260300460</v>
      </c>
      <c r="B1248" s="45" t="s">
        <v>1622</v>
      </c>
      <c r="C1248" s="46" t="s">
        <v>96</v>
      </c>
      <c r="D1248" s="54">
        <v>844.73</v>
      </c>
      <c r="E1248" s="45"/>
      <c r="F1248" s="45"/>
      <c r="G1248" s="45"/>
      <c r="H1248" s="45"/>
      <c r="I1248" s="45"/>
      <c r="J1248" s="45"/>
    </row>
    <row r="1249" spans="1:10" x14ac:dyDescent="0.25">
      <c r="A1249" s="46">
        <v>7260300470</v>
      </c>
      <c r="B1249" s="45" t="s">
        <v>1623</v>
      </c>
      <c r="C1249" s="46" t="s">
        <v>96</v>
      </c>
      <c r="D1249" s="54">
        <v>782.51</v>
      </c>
      <c r="E1249" s="45"/>
      <c r="F1249" s="45"/>
      <c r="G1249" s="45"/>
      <c r="H1249" s="45"/>
      <c r="I1249" s="45"/>
      <c r="J1249" s="45"/>
    </row>
    <row r="1250" spans="1:10" x14ac:dyDescent="0.25">
      <c r="A1250" s="46">
        <v>7260300480</v>
      </c>
      <c r="B1250" s="45" t="s">
        <v>1624</v>
      </c>
      <c r="C1250" s="46" t="s">
        <v>96</v>
      </c>
      <c r="D1250" s="54">
        <v>787.69</v>
      </c>
      <c r="E1250" s="45"/>
      <c r="F1250" s="45"/>
      <c r="G1250" s="45"/>
      <c r="H1250" s="45"/>
      <c r="I1250" s="45"/>
      <c r="J1250" s="45"/>
    </row>
    <row r="1251" spans="1:10" x14ac:dyDescent="0.25">
      <c r="A1251" s="46">
        <v>7260300490</v>
      </c>
      <c r="B1251" s="45" t="s">
        <v>1625</v>
      </c>
      <c r="C1251" s="46" t="s">
        <v>96</v>
      </c>
      <c r="D1251" s="54">
        <v>774.29</v>
      </c>
      <c r="E1251" s="45"/>
      <c r="F1251" s="45"/>
      <c r="G1251" s="45"/>
      <c r="H1251" s="45"/>
      <c r="I1251" s="45"/>
      <c r="J1251" s="45"/>
    </row>
    <row r="1252" spans="1:10" x14ac:dyDescent="0.25">
      <c r="A1252" s="46">
        <v>7260300500</v>
      </c>
      <c r="B1252" s="45" t="s">
        <v>1626</v>
      </c>
      <c r="C1252" s="46" t="s">
        <v>96</v>
      </c>
      <c r="D1252" s="54">
        <v>907.01</v>
      </c>
      <c r="E1252" s="45"/>
      <c r="F1252" s="45"/>
      <c r="G1252" s="45"/>
      <c r="H1252" s="45"/>
      <c r="I1252" s="45"/>
      <c r="J1252" s="45"/>
    </row>
    <row r="1253" spans="1:10" x14ac:dyDescent="0.25">
      <c r="A1253" s="46">
        <v>7260300510</v>
      </c>
      <c r="B1253" s="45" t="s">
        <v>1627</v>
      </c>
      <c r="C1253" s="46" t="s">
        <v>96</v>
      </c>
      <c r="D1253" s="54">
        <v>836.06</v>
      </c>
      <c r="E1253" s="45"/>
      <c r="F1253" s="45"/>
      <c r="G1253" s="45"/>
      <c r="H1253" s="45"/>
      <c r="I1253" s="45"/>
      <c r="J1253" s="45"/>
    </row>
    <row r="1254" spans="1:10" x14ac:dyDescent="0.25">
      <c r="A1254" s="46">
        <v>7260300520</v>
      </c>
      <c r="B1254" s="45" t="s">
        <v>1628</v>
      </c>
      <c r="C1254" s="46" t="s">
        <v>96</v>
      </c>
      <c r="D1254" s="54">
        <v>841.72</v>
      </c>
      <c r="E1254" s="45"/>
      <c r="F1254" s="45"/>
      <c r="G1254" s="45"/>
      <c r="H1254" s="45"/>
      <c r="I1254" s="45"/>
      <c r="J1254" s="45"/>
    </row>
    <row r="1255" spans="1:10" x14ac:dyDescent="0.25">
      <c r="A1255" s="46">
        <v>7260300530</v>
      </c>
      <c r="B1255" s="45" t="s">
        <v>1629</v>
      </c>
      <c r="C1255" s="46" t="s">
        <v>96</v>
      </c>
      <c r="D1255" s="54">
        <v>810.22</v>
      </c>
      <c r="E1255" s="45"/>
      <c r="F1255" s="45"/>
      <c r="G1255" s="45"/>
      <c r="H1255" s="45"/>
      <c r="I1255" s="45"/>
      <c r="J1255" s="45"/>
    </row>
    <row r="1256" spans="1:10" x14ac:dyDescent="0.25">
      <c r="A1256" s="46">
        <v>7260300540</v>
      </c>
      <c r="B1256" s="45" t="s">
        <v>1630</v>
      </c>
      <c r="C1256" s="46" t="s">
        <v>96</v>
      </c>
      <c r="D1256" s="54">
        <v>942.95</v>
      </c>
      <c r="E1256" s="45"/>
      <c r="F1256" s="45"/>
      <c r="G1256" s="45"/>
      <c r="H1256" s="45"/>
      <c r="I1256" s="45"/>
      <c r="J1256" s="45"/>
    </row>
    <row r="1257" spans="1:10" x14ac:dyDescent="0.25">
      <c r="A1257" s="46">
        <v>7260300550</v>
      </c>
      <c r="B1257" s="45" t="s">
        <v>1631</v>
      </c>
      <c r="C1257" s="46" t="s">
        <v>96</v>
      </c>
      <c r="D1257" s="54">
        <v>871.99</v>
      </c>
      <c r="E1257" s="45"/>
      <c r="F1257" s="45"/>
      <c r="G1257" s="45"/>
      <c r="H1257" s="45"/>
      <c r="I1257" s="45"/>
      <c r="J1257" s="45"/>
    </row>
    <row r="1258" spans="1:10" x14ac:dyDescent="0.25">
      <c r="A1258" s="46">
        <v>7260300560</v>
      </c>
      <c r="B1258" s="45" t="s">
        <v>1632</v>
      </c>
      <c r="C1258" s="46" t="s">
        <v>96</v>
      </c>
      <c r="D1258" s="54">
        <v>877.6</v>
      </c>
      <c r="E1258" s="45"/>
      <c r="F1258" s="45"/>
      <c r="G1258" s="45"/>
      <c r="H1258" s="45"/>
      <c r="I1258" s="45"/>
      <c r="J1258" s="45"/>
    </row>
    <row r="1259" spans="1:10" x14ac:dyDescent="0.25">
      <c r="A1259" s="46">
        <v>7260300570</v>
      </c>
      <c r="B1259" s="45" t="s">
        <v>1633</v>
      </c>
      <c r="C1259" s="46" t="s">
        <v>96</v>
      </c>
      <c r="D1259" s="54">
        <v>643.30999999999995</v>
      </c>
      <c r="E1259" s="45"/>
      <c r="F1259" s="45"/>
      <c r="G1259" s="45"/>
      <c r="H1259" s="45"/>
      <c r="I1259" s="45"/>
      <c r="J1259" s="45"/>
    </row>
    <row r="1260" spans="1:10" x14ac:dyDescent="0.25">
      <c r="A1260" s="46">
        <v>7260300580</v>
      </c>
      <c r="B1260" s="45" t="s">
        <v>1634</v>
      </c>
      <c r="C1260" s="46" t="s">
        <v>96</v>
      </c>
      <c r="D1260" s="54">
        <v>747.75</v>
      </c>
      <c r="E1260" s="45"/>
      <c r="F1260" s="45"/>
      <c r="G1260" s="45"/>
      <c r="H1260" s="45"/>
      <c r="I1260" s="45"/>
      <c r="J1260" s="45"/>
    </row>
    <row r="1261" spans="1:10" x14ac:dyDescent="0.25">
      <c r="A1261" s="46">
        <v>7260300590</v>
      </c>
      <c r="B1261" s="45" t="s">
        <v>1635</v>
      </c>
      <c r="C1261" s="46" t="s">
        <v>96</v>
      </c>
      <c r="D1261" s="54">
        <v>698.35</v>
      </c>
      <c r="E1261" s="45"/>
      <c r="F1261" s="45"/>
      <c r="G1261" s="45"/>
      <c r="H1261" s="45"/>
      <c r="I1261" s="45"/>
      <c r="J1261" s="45"/>
    </row>
    <row r="1262" spans="1:10" x14ac:dyDescent="0.25">
      <c r="A1262" s="46">
        <v>7260300600</v>
      </c>
      <c r="B1262" s="45" t="s">
        <v>1636</v>
      </c>
      <c r="C1262" s="46" t="s">
        <v>96</v>
      </c>
      <c r="D1262" s="54">
        <v>703.14</v>
      </c>
      <c r="E1262" s="45"/>
      <c r="F1262" s="45"/>
      <c r="G1262" s="45"/>
      <c r="H1262" s="45"/>
      <c r="I1262" s="45"/>
      <c r="J1262" s="45"/>
    </row>
    <row r="1263" spans="1:10" x14ac:dyDescent="0.25">
      <c r="A1263" s="46">
        <v>7260300610</v>
      </c>
      <c r="B1263" s="45" t="s">
        <v>1637</v>
      </c>
      <c r="C1263" s="46" t="s">
        <v>96</v>
      </c>
      <c r="D1263" s="54">
        <v>705.64</v>
      </c>
      <c r="E1263" s="45"/>
      <c r="F1263" s="45"/>
      <c r="G1263" s="45"/>
      <c r="H1263" s="45"/>
      <c r="I1263" s="45"/>
      <c r="J1263" s="45"/>
    </row>
    <row r="1264" spans="1:10" x14ac:dyDescent="0.25">
      <c r="A1264" s="46">
        <v>7260300620</v>
      </c>
      <c r="B1264" s="45" t="s">
        <v>1638</v>
      </c>
      <c r="C1264" s="46" t="s">
        <v>96</v>
      </c>
      <c r="D1264" s="54">
        <v>815.03</v>
      </c>
      <c r="E1264" s="45"/>
      <c r="F1264" s="45"/>
      <c r="G1264" s="45"/>
      <c r="H1264" s="45"/>
      <c r="I1264" s="45"/>
      <c r="J1264" s="45"/>
    </row>
    <row r="1265" spans="1:10" x14ac:dyDescent="0.25">
      <c r="A1265" s="46">
        <v>7260300630</v>
      </c>
      <c r="B1265" s="45" t="s">
        <v>1639</v>
      </c>
      <c r="C1265" s="46" t="s">
        <v>96</v>
      </c>
      <c r="D1265" s="54">
        <v>762.3</v>
      </c>
      <c r="E1265" s="45"/>
      <c r="F1265" s="45"/>
      <c r="G1265" s="45"/>
      <c r="H1265" s="45"/>
      <c r="I1265" s="45"/>
      <c r="J1265" s="45"/>
    </row>
    <row r="1266" spans="1:10" x14ac:dyDescent="0.25">
      <c r="A1266" s="46">
        <v>7260300640</v>
      </c>
      <c r="B1266" s="45" t="s">
        <v>1640</v>
      </c>
      <c r="C1266" s="46" t="s">
        <v>96</v>
      </c>
      <c r="D1266" s="54">
        <v>767.3</v>
      </c>
      <c r="E1266" s="45"/>
      <c r="F1266" s="45"/>
      <c r="G1266" s="45"/>
      <c r="H1266" s="45"/>
      <c r="I1266" s="45"/>
      <c r="J1266" s="45"/>
    </row>
    <row r="1267" spans="1:10" x14ac:dyDescent="0.25">
      <c r="A1267" s="46">
        <v>7260300650</v>
      </c>
      <c r="B1267" s="45" t="s">
        <v>1641</v>
      </c>
      <c r="C1267" s="46" t="s">
        <v>96</v>
      </c>
      <c r="D1267" s="54">
        <v>733.64</v>
      </c>
      <c r="E1267" s="45"/>
      <c r="F1267" s="45"/>
      <c r="G1267" s="45"/>
      <c r="H1267" s="45"/>
      <c r="I1267" s="45"/>
      <c r="J1267" s="45"/>
    </row>
    <row r="1268" spans="1:10" x14ac:dyDescent="0.25">
      <c r="A1268" s="46">
        <v>7260300660</v>
      </c>
      <c r="B1268" s="45" t="s">
        <v>1642</v>
      </c>
      <c r="C1268" s="46" t="s">
        <v>96</v>
      </c>
      <c r="D1268" s="54">
        <v>843.03</v>
      </c>
      <c r="E1268" s="45"/>
      <c r="F1268" s="45"/>
      <c r="G1268" s="45"/>
      <c r="H1268" s="45"/>
      <c r="I1268" s="45"/>
      <c r="J1268" s="45"/>
    </row>
    <row r="1269" spans="1:10" x14ac:dyDescent="0.25">
      <c r="A1269" s="46">
        <v>7260300670</v>
      </c>
      <c r="B1269" s="45" t="s">
        <v>1643</v>
      </c>
      <c r="C1269" s="46" t="s">
        <v>96</v>
      </c>
      <c r="D1269" s="54">
        <v>790.3</v>
      </c>
      <c r="E1269" s="45"/>
      <c r="F1269" s="45"/>
      <c r="G1269" s="45"/>
      <c r="H1269" s="45"/>
      <c r="I1269" s="45"/>
      <c r="J1269" s="45"/>
    </row>
    <row r="1270" spans="1:10" x14ac:dyDescent="0.25">
      <c r="A1270" s="46">
        <v>7260300680</v>
      </c>
      <c r="B1270" s="45" t="s">
        <v>1644</v>
      </c>
      <c r="C1270" s="46" t="s">
        <v>96</v>
      </c>
      <c r="D1270" s="54">
        <v>795.3</v>
      </c>
      <c r="E1270" s="45"/>
      <c r="F1270" s="45"/>
      <c r="G1270" s="45"/>
      <c r="H1270" s="45"/>
      <c r="I1270" s="45"/>
      <c r="J1270" s="45"/>
    </row>
    <row r="1271" spans="1:10" x14ac:dyDescent="0.25">
      <c r="A1271" s="46">
        <v>7260300690</v>
      </c>
      <c r="B1271" s="45" t="s">
        <v>1645</v>
      </c>
      <c r="C1271" s="46" t="s">
        <v>96</v>
      </c>
      <c r="D1271" s="54">
        <v>775.93</v>
      </c>
      <c r="E1271" s="45"/>
      <c r="F1271" s="45"/>
      <c r="G1271" s="45"/>
      <c r="H1271" s="45"/>
      <c r="I1271" s="45"/>
      <c r="J1271" s="45"/>
    </row>
    <row r="1272" spans="1:10" x14ac:dyDescent="0.25">
      <c r="A1272" s="46">
        <v>7260300700</v>
      </c>
      <c r="B1272" s="45" t="s">
        <v>1646</v>
      </c>
      <c r="C1272" s="46" t="s">
        <v>96</v>
      </c>
      <c r="D1272" s="54">
        <v>897</v>
      </c>
      <c r="E1272" s="45"/>
      <c r="F1272" s="45"/>
      <c r="G1272" s="45"/>
      <c r="H1272" s="45"/>
      <c r="I1272" s="45"/>
      <c r="J1272" s="45"/>
    </row>
    <row r="1273" spans="1:10" x14ac:dyDescent="0.25">
      <c r="A1273" s="46">
        <v>7260300710</v>
      </c>
      <c r="B1273" s="45" t="s">
        <v>1647</v>
      </c>
      <c r="C1273" s="46" t="s">
        <v>96</v>
      </c>
      <c r="D1273" s="54">
        <v>835.86</v>
      </c>
      <c r="E1273" s="45"/>
      <c r="F1273" s="45"/>
      <c r="G1273" s="45"/>
      <c r="H1273" s="45"/>
      <c r="I1273" s="45"/>
      <c r="J1273" s="45"/>
    </row>
    <row r="1274" spans="1:10" x14ac:dyDescent="0.25">
      <c r="A1274" s="46">
        <v>7260300720</v>
      </c>
      <c r="B1274" s="45" t="s">
        <v>1648</v>
      </c>
      <c r="C1274" s="46" t="s">
        <v>96</v>
      </c>
      <c r="D1274" s="54">
        <v>841.3</v>
      </c>
      <c r="E1274" s="45"/>
      <c r="F1274" s="45"/>
      <c r="G1274" s="45"/>
      <c r="H1274" s="45"/>
      <c r="I1274" s="45"/>
      <c r="J1274" s="45"/>
    </row>
    <row r="1275" spans="1:10" x14ac:dyDescent="0.25">
      <c r="A1275" s="46">
        <v>7260300730</v>
      </c>
      <c r="B1275" s="45" t="s">
        <v>1649</v>
      </c>
      <c r="C1275" s="46" t="s">
        <v>96</v>
      </c>
      <c r="D1275" s="54">
        <v>806.47</v>
      </c>
      <c r="E1275" s="45"/>
      <c r="F1275" s="45"/>
      <c r="G1275" s="45"/>
      <c r="H1275" s="45"/>
      <c r="I1275" s="45"/>
      <c r="J1275" s="45"/>
    </row>
    <row r="1276" spans="1:10" x14ac:dyDescent="0.25">
      <c r="A1276" s="46">
        <v>7260300740</v>
      </c>
      <c r="B1276" s="45" t="s">
        <v>1650</v>
      </c>
      <c r="C1276" s="46" t="s">
        <v>96</v>
      </c>
      <c r="D1276" s="54">
        <v>927.54</v>
      </c>
      <c r="E1276" s="45"/>
      <c r="F1276" s="45"/>
      <c r="G1276" s="45"/>
      <c r="H1276" s="45"/>
      <c r="I1276" s="45"/>
      <c r="J1276" s="45"/>
    </row>
    <row r="1277" spans="1:10" x14ac:dyDescent="0.25">
      <c r="A1277" s="46">
        <v>7260300750</v>
      </c>
      <c r="B1277" s="45" t="s">
        <v>1651</v>
      </c>
      <c r="C1277" s="46" t="s">
        <v>96</v>
      </c>
      <c r="D1277" s="54">
        <v>865.33</v>
      </c>
      <c r="E1277" s="45"/>
      <c r="F1277" s="45"/>
      <c r="G1277" s="45"/>
      <c r="H1277" s="45"/>
      <c r="I1277" s="45"/>
      <c r="J1277" s="45"/>
    </row>
    <row r="1278" spans="1:10" x14ac:dyDescent="0.25">
      <c r="A1278" s="46">
        <v>7260300760</v>
      </c>
      <c r="B1278" s="45" t="s">
        <v>1652</v>
      </c>
      <c r="C1278" s="46" t="s">
        <v>96</v>
      </c>
      <c r="D1278" s="54">
        <v>870.5</v>
      </c>
      <c r="E1278" s="45"/>
      <c r="F1278" s="45"/>
      <c r="G1278" s="45"/>
      <c r="H1278" s="45"/>
      <c r="I1278" s="45"/>
      <c r="J1278" s="45"/>
    </row>
    <row r="1279" spans="1:10" x14ac:dyDescent="0.25">
      <c r="A1279" s="46">
        <v>7260300770</v>
      </c>
      <c r="B1279" s="45" t="s">
        <v>1653</v>
      </c>
      <c r="C1279" s="46" t="s">
        <v>96</v>
      </c>
      <c r="D1279" s="54">
        <v>857.65</v>
      </c>
      <c r="E1279" s="45"/>
      <c r="F1279" s="45"/>
      <c r="G1279" s="45"/>
      <c r="H1279" s="45"/>
      <c r="I1279" s="45"/>
      <c r="J1279" s="45"/>
    </row>
    <row r="1280" spans="1:10" x14ac:dyDescent="0.25">
      <c r="A1280" s="46">
        <v>7260300780</v>
      </c>
      <c r="B1280" s="45" t="s">
        <v>1654</v>
      </c>
      <c r="C1280" s="46" t="s">
        <v>96</v>
      </c>
      <c r="D1280" s="54">
        <v>990.38</v>
      </c>
      <c r="E1280" s="45"/>
      <c r="F1280" s="45"/>
      <c r="G1280" s="45"/>
      <c r="H1280" s="45"/>
      <c r="I1280" s="45"/>
      <c r="J1280" s="45"/>
    </row>
    <row r="1281" spans="1:10" x14ac:dyDescent="0.25">
      <c r="A1281" s="46">
        <v>7260300790</v>
      </c>
      <c r="B1281" s="45" t="s">
        <v>1655</v>
      </c>
      <c r="C1281" s="46" t="s">
        <v>96</v>
      </c>
      <c r="D1281" s="54">
        <v>919.43</v>
      </c>
      <c r="E1281" s="45"/>
      <c r="F1281" s="45"/>
      <c r="G1281" s="45"/>
      <c r="H1281" s="45"/>
      <c r="I1281" s="45"/>
      <c r="J1281" s="45"/>
    </row>
    <row r="1282" spans="1:10" x14ac:dyDescent="0.25">
      <c r="A1282" s="46">
        <v>7260300800</v>
      </c>
      <c r="B1282" s="45" t="s">
        <v>1656</v>
      </c>
      <c r="C1282" s="46" t="s">
        <v>96</v>
      </c>
      <c r="D1282" s="54">
        <v>925.09</v>
      </c>
      <c r="E1282" s="45"/>
      <c r="F1282" s="45"/>
      <c r="G1282" s="45"/>
      <c r="H1282" s="45"/>
      <c r="I1282" s="45"/>
      <c r="J1282" s="45"/>
    </row>
    <row r="1283" spans="1:10" x14ac:dyDescent="0.25">
      <c r="A1283" s="46">
        <v>7260300810</v>
      </c>
      <c r="B1283" s="45" t="s">
        <v>1657</v>
      </c>
      <c r="C1283" s="46" t="s">
        <v>96</v>
      </c>
      <c r="D1283" s="54">
        <v>893.58</v>
      </c>
      <c r="E1283" s="45"/>
      <c r="F1283" s="45"/>
      <c r="G1283" s="45"/>
      <c r="H1283" s="45"/>
      <c r="I1283" s="45"/>
      <c r="J1283" s="45"/>
    </row>
    <row r="1284" spans="1:10" x14ac:dyDescent="0.25">
      <c r="A1284" s="46">
        <v>7260300820</v>
      </c>
      <c r="B1284" s="45" t="s">
        <v>1658</v>
      </c>
      <c r="C1284" s="46" t="s">
        <v>96</v>
      </c>
      <c r="D1284" s="54">
        <v>1026.31</v>
      </c>
      <c r="E1284" s="45"/>
      <c r="F1284" s="45"/>
      <c r="G1284" s="45"/>
      <c r="H1284" s="45"/>
      <c r="I1284" s="45"/>
      <c r="J1284" s="45"/>
    </row>
    <row r="1285" spans="1:10" x14ac:dyDescent="0.25">
      <c r="A1285" s="46">
        <v>7260300830</v>
      </c>
      <c r="B1285" s="45" t="s">
        <v>1659</v>
      </c>
      <c r="C1285" s="46" t="s">
        <v>96</v>
      </c>
      <c r="D1285" s="54">
        <v>955.35</v>
      </c>
      <c r="E1285" s="45"/>
      <c r="F1285" s="45"/>
      <c r="G1285" s="45"/>
      <c r="H1285" s="45"/>
      <c r="I1285" s="45"/>
      <c r="J1285" s="45"/>
    </row>
    <row r="1286" spans="1:10" x14ac:dyDescent="0.25">
      <c r="A1286" s="46">
        <v>7260300840</v>
      </c>
      <c r="B1286" s="45" t="s">
        <v>1660</v>
      </c>
      <c r="C1286" s="46" t="s">
        <v>96</v>
      </c>
      <c r="D1286" s="54">
        <v>960.96</v>
      </c>
      <c r="E1286" s="45"/>
      <c r="F1286" s="45"/>
      <c r="G1286" s="45"/>
      <c r="H1286" s="45"/>
      <c r="I1286" s="45"/>
      <c r="J1286" s="45"/>
    </row>
    <row r="1287" spans="1:10" x14ac:dyDescent="0.25">
      <c r="A1287" s="46">
        <v>7260300850</v>
      </c>
      <c r="B1287" s="45" t="s">
        <v>1661</v>
      </c>
      <c r="C1287" s="46" t="s">
        <v>96</v>
      </c>
      <c r="D1287" s="54">
        <v>768.56</v>
      </c>
      <c r="E1287" s="45"/>
      <c r="F1287" s="45"/>
      <c r="G1287" s="45"/>
      <c r="H1287" s="45"/>
      <c r="I1287" s="45"/>
      <c r="J1287" s="45"/>
    </row>
    <row r="1288" spans="1:10" x14ac:dyDescent="0.25">
      <c r="A1288" s="46">
        <v>7260300860</v>
      </c>
      <c r="B1288" s="45" t="s">
        <v>1662</v>
      </c>
      <c r="C1288" s="46" t="s">
        <v>96</v>
      </c>
      <c r="D1288" s="54">
        <v>873</v>
      </c>
      <c r="E1288" s="45"/>
      <c r="F1288" s="45"/>
      <c r="G1288" s="45"/>
      <c r="H1288" s="45"/>
      <c r="I1288" s="45"/>
      <c r="J1288" s="45"/>
    </row>
    <row r="1289" spans="1:10" x14ac:dyDescent="0.25">
      <c r="A1289" s="46">
        <v>7260300870</v>
      </c>
      <c r="B1289" s="45" t="s">
        <v>1663</v>
      </c>
      <c r="C1289" s="46" t="s">
        <v>96</v>
      </c>
      <c r="D1289" s="54">
        <v>823.6</v>
      </c>
      <c r="E1289" s="45"/>
      <c r="F1289" s="45"/>
      <c r="G1289" s="45"/>
      <c r="H1289" s="45"/>
      <c r="I1289" s="45"/>
      <c r="J1289" s="45"/>
    </row>
    <row r="1290" spans="1:10" x14ac:dyDescent="0.25">
      <c r="A1290" s="46">
        <v>7260300880</v>
      </c>
      <c r="B1290" s="45" t="s">
        <v>1664</v>
      </c>
      <c r="C1290" s="46" t="s">
        <v>96</v>
      </c>
      <c r="D1290" s="54">
        <v>828.39</v>
      </c>
      <c r="E1290" s="45"/>
      <c r="F1290" s="45"/>
      <c r="G1290" s="45"/>
      <c r="H1290" s="45"/>
      <c r="I1290" s="45"/>
      <c r="J1290" s="45"/>
    </row>
    <row r="1291" spans="1:10" x14ac:dyDescent="0.25">
      <c r="A1291" s="46">
        <v>7260300890</v>
      </c>
      <c r="B1291" s="45" t="s">
        <v>1665</v>
      </c>
      <c r="C1291" s="46" t="s">
        <v>96</v>
      </c>
      <c r="D1291" s="54">
        <v>831.23</v>
      </c>
      <c r="E1291" s="45"/>
      <c r="F1291" s="45"/>
      <c r="G1291" s="45"/>
      <c r="H1291" s="45"/>
      <c r="I1291" s="45"/>
      <c r="J1291" s="45"/>
    </row>
    <row r="1292" spans="1:10" x14ac:dyDescent="0.25">
      <c r="A1292" s="46">
        <v>7260300900</v>
      </c>
      <c r="B1292" s="45" t="s">
        <v>1666</v>
      </c>
      <c r="C1292" s="46" t="s">
        <v>96</v>
      </c>
      <c r="D1292" s="54">
        <v>940.62</v>
      </c>
      <c r="E1292" s="45"/>
      <c r="F1292" s="45"/>
      <c r="G1292" s="45"/>
      <c r="H1292" s="45"/>
      <c r="I1292" s="45"/>
      <c r="J1292" s="45"/>
    </row>
    <row r="1293" spans="1:10" x14ac:dyDescent="0.25">
      <c r="A1293" s="46">
        <v>7260300910</v>
      </c>
      <c r="B1293" s="45" t="s">
        <v>1667</v>
      </c>
      <c r="C1293" s="46" t="s">
        <v>96</v>
      </c>
      <c r="D1293" s="54">
        <v>887.89</v>
      </c>
      <c r="E1293" s="45"/>
      <c r="F1293" s="45"/>
      <c r="G1293" s="45"/>
      <c r="H1293" s="45"/>
      <c r="I1293" s="45"/>
      <c r="J1293" s="45"/>
    </row>
    <row r="1294" spans="1:10" x14ac:dyDescent="0.25">
      <c r="A1294" s="46">
        <v>7260300920</v>
      </c>
      <c r="B1294" s="45" t="s">
        <v>1668</v>
      </c>
      <c r="C1294" s="46" t="s">
        <v>96</v>
      </c>
      <c r="D1294" s="54">
        <v>892.9</v>
      </c>
      <c r="E1294" s="45"/>
      <c r="F1294" s="45"/>
      <c r="G1294" s="45"/>
      <c r="H1294" s="45"/>
      <c r="I1294" s="45"/>
      <c r="J1294" s="45"/>
    </row>
    <row r="1295" spans="1:10" x14ac:dyDescent="0.25">
      <c r="A1295" s="46">
        <v>7260300930</v>
      </c>
      <c r="B1295" s="45" t="s">
        <v>1669</v>
      </c>
      <c r="C1295" s="46" t="s">
        <v>96</v>
      </c>
      <c r="D1295" s="54">
        <v>859.32</v>
      </c>
      <c r="E1295" s="45"/>
      <c r="F1295" s="45"/>
      <c r="G1295" s="45"/>
      <c r="H1295" s="45"/>
      <c r="I1295" s="45"/>
      <c r="J1295" s="45"/>
    </row>
    <row r="1296" spans="1:10" x14ac:dyDescent="0.25">
      <c r="A1296" s="46">
        <v>7260300940</v>
      </c>
      <c r="B1296" s="45" t="s">
        <v>1670</v>
      </c>
      <c r="C1296" s="46" t="s">
        <v>96</v>
      </c>
      <c r="D1296" s="54">
        <v>968.71</v>
      </c>
      <c r="E1296" s="45"/>
      <c r="F1296" s="45"/>
      <c r="G1296" s="45"/>
      <c r="H1296" s="45"/>
      <c r="I1296" s="45"/>
      <c r="J1296" s="45"/>
    </row>
    <row r="1297" spans="1:10" x14ac:dyDescent="0.25">
      <c r="A1297" s="46">
        <v>7260300950</v>
      </c>
      <c r="B1297" s="45" t="s">
        <v>1671</v>
      </c>
      <c r="C1297" s="46" t="s">
        <v>96</v>
      </c>
      <c r="D1297" s="54">
        <v>915.98</v>
      </c>
      <c r="E1297" s="45"/>
      <c r="F1297" s="45"/>
      <c r="G1297" s="45"/>
      <c r="H1297" s="45"/>
      <c r="I1297" s="45"/>
      <c r="J1297" s="45"/>
    </row>
    <row r="1298" spans="1:10" x14ac:dyDescent="0.25">
      <c r="A1298" s="46">
        <v>7260300960</v>
      </c>
      <c r="B1298" s="45" t="s">
        <v>1672</v>
      </c>
      <c r="C1298" s="46" t="s">
        <v>96</v>
      </c>
      <c r="D1298" s="54">
        <v>920.99</v>
      </c>
      <c r="E1298" s="45"/>
      <c r="F1298" s="45"/>
      <c r="G1298" s="45"/>
      <c r="H1298" s="45"/>
      <c r="I1298" s="45"/>
      <c r="J1298" s="45"/>
    </row>
    <row r="1299" spans="1:10" x14ac:dyDescent="0.25">
      <c r="A1299" s="46">
        <v>7260300970</v>
      </c>
      <c r="B1299" s="45" t="s">
        <v>1673</v>
      </c>
      <c r="C1299" s="46" t="s">
        <v>96</v>
      </c>
      <c r="D1299" s="54">
        <v>902.26</v>
      </c>
      <c r="E1299" s="45"/>
      <c r="F1299" s="45"/>
      <c r="G1299" s="45"/>
      <c r="H1299" s="45"/>
      <c r="I1299" s="45"/>
      <c r="J1299" s="45"/>
    </row>
    <row r="1300" spans="1:10" x14ac:dyDescent="0.25">
      <c r="A1300" s="46">
        <v>7260300980</v>
      </c>
      <c r="B1300" s="45" t="s">
        <v>1674</v>
      </c>
      <c r="C1300" s="46" t="s">
        <v>96</v>
      </c>
      <c r="D1300" s="54">
        <v>1023.32</v>
      </c>
      <c r="E1300" s="45"/>
      <c r="F1300" s="45"/>
      <c r="G1300" s="45"/>
      <c r="H1300" s="45"/>
      <c r="I1300" s="45"/>
      <c r="J1300" s="45"/>
    </row>
    <row r="1301" spans="1:10" x14ac:dyDescent="0.25">
      <c r="A1301" s="46">
        <v>7260300990</v>
      </c>
      <c r="B1301" s="45" t="s">
        <v>1675</v>
      </c>
      <c r="C1301" s="46" t="s">
        <v>96</v>
      </c>
      <c r="D1301" s="54">
        <v>962.18</v>
      </c>
      <c r="E1301" s="45"/>
      <c r="F1301" s="45"/>
      <c r="G1301" s="45"/>
      <c r="H1301" s="45"/>
      <c r="I1301" s="45"/>
      <c r="J1301" s="45"/>
    </row>
    <row r="1302" spans="1:10" x14ac:dyDescent="0.25">
      <c r="A1302" s="46">
        <v>7260301000</v>
      </c>
      <c r="B1302" s="45" t="s">
        <v>1676</v>
      </c>
      <c r="C1302" s="46" t="s">
        <v>96</v>
      </c>
      <c r="D1302" s="54">
        <v>967.63</v>
      </c>
      <c r="E1302" s="45"/>
      <c r="F1302" s="45"/>
      <c r="G1302" s="45"/>
      <c r="H1302" s="45"/>
      <c r="I1302" s="45"/>
      <c r="J1302" s="45"/>
    </row>
    <row r="1303" spans="1:10" x14ac:dyDescent="0.25">
      <c r="A1303" s="46">
        <v>7260301010</v>
      </c>
      <c r="B1303" s="45" t="s">
        <v>1677</v>
      </c>
      <c r="C1303" s="46" t="s">
        <v>96</v>
      </c>
      <c r="D1303" s="54">
        <v>933.15</v>
      </c>
      <c r="E1303" s="45"/>
      <c r="F1303" s="45"/>
      <c r="G1303" s="45"/>
      <c r="H1303" s="45"/>
      <c r="I1303" s="45"/>
      <c r="J1303" s="45"/>
    </row>
    <row r="1304" spans="1:10" x14ac:dyDescent="0.25">
      <c r="A1304" s="46">
        <v>7260301020</v>
      </c>
      <c r="B1304" s="45" t="s">
        <v>1678</v>
      </c>
      <c r="C1304" s="46" t="s">
        <v>96</v>
      </c>
      <c r="D1304" s="54">
        <v>1054.2</v>
      </c>
      <c r="E1304" s="45"/>
      <c r="F1304" s="45"/>
      <c r="G1304" s="45"/>
      <c r="H1304" s="45"/>
      <c r="I1304" s="45"/>
      <c r="J1304" s="45"/>
    </row>
    <row r="1305" spans="1:10" x14ac:dyDescent="0.25">
      <c r="A1305" s="46">
        <v>7260301030</v>
      </c>
      <c r="B1305" s="45" t="s">
        <v>1679</v>
      </c>
      <c r="C1305" s="46" t="s">
        <v>96</v>
      </c>
      <c r="D1305" s="54">
        <v>991.99</v>
      </c>
      <c r="E1305" s="45"/>
      <c r="F1305" s="45"/>
      <c r="G1305" s="45"/>
      <c r="H1305" s="45"/>
      <c r="I1305" s="45"/>
      <c r="J1305" s="45"/>
    </row>
    <row r="1306" spans="1:10" x14ac:dyDescent="0.25">
      <c r="A1306" s="46">
        <v>7260301040</v>
      </c>
      <c r="B1306" s="45" t="s">
        <v>1680</v>
      </c>
      <c r="C1306" s="46" t="s">
        <v>96</v>
      </c>
      <c r="D1306" s="54">
        <v>997.17</v>
      </c>
      <c r="E1306" s="45"/>
      <c r="F1306" s="45"/>
      <c r="G1306" s="45"/>
      <c r="H1306" s="45"/>
      <c r="I1306" s="45"/>
      <c r="J1306" s="45"/>
    </row>
    <row r="1307" spans="1:10" x14ac:dyDescent="0.25">
      <c r="A1307" s="46">
        <v>7260301050</v>
      </c>
      <c r="B1307" s="45" t="s">
        <v>1681</v>
      </c>
      <c r="C1307" s="46" t="s">
        <v>96</v>
      </c>
      <c r="D1307" s="54">
        <v>985.71</v>
      </c>
      <c r="E1307" s="45"/>
      <c r="F1307" s="45"/>
      <c r="G1307" s="45"/>
      <c r="H1307" s="45"/>
      <c r="I1307" s="45"/>
      <c r="J1307" s="45"/>
    </row>
    <row r="1308" spans="1:10" x14ac:dyDescent="0.25">
      <c r="A1308" s="46">
        <v>7260301060</v>
      </c>
      <c r="B1308" s="45" t="s">
        <v>1682</v>
      </c>
      <c r="C1308" s="46" t="s">
        <v>96</v>
      </c>
      <c r="D1308" s="54">
        <v>1118.45</v>
      </c>
      <c r="E1308" s="45"/>
      <c r="F1308" s="45"/>
      <c r="G1308" s="45"/>
      <c r="H1308" s="45"/>
      <c r="I1308" s="45"/>
      <c r="J1308" s="45"/>
    </row>
    <row r="1309" spans="1:10" x14ac:dyDescent="0.25">
      <c r="A1309" s="46">
        <v>7260301070</v>
      </c>
      <c r="B1309" s="45" t="s">
        <v>1683</v>
      </c>
      <c r="C1309" s="46" t="s">
        <v>96</v>
      </c>
      <c r="D1309" s="54">
        <v>1047.5</v>
      </c>
      <c r="E1309" s="45"/>
      <c r="F1309" s="45"/>
      <c r="G1309" s="45"/>
      <c r="H1309" s="45"/>
      <c r="I1309" s="45"/>
      <c r="J1309" s="45"/>
    </row>
    <row r="1310" spans="1:10" x14ac:dyDescent="0.25">
      <c r="A1310" s="46">
        <v>7260301080</v>
      </c>
      <c r="B1310" s="45" t="s">
        <v>1684</v>
      </c>
      <c r="C1310" s="46" t="s">
        <v>96</v>
      </c>
      <c r="D1310" s="54">
        <v>1053.1500000000001</v>
      </c>
      <c r="E1310" s="45"/>
      <c r="F1310" s="45"/>
      <c r="G1310" s="45"/>
      <c r="H1310" s="45"/>
      <c r="I1310" s="45"/>
      <c r="J1310" s="45"/>
    </row>
    <row r="1311" spans="1:10" x14ac:dyDescent="0.25">
      <c r="A1311" s="46">
        <v>7260301090</v>
      </c>
      <c r="B1311" s="45" t="s">
        <v>1685</v>
      </c>
      <c r="C1311" s="46" t="s">
        <v>96</v>
      </c>
      <c r="D1311" s="54">
        <v>1025.29</v>
      </c>
      <c r="E1311" s="45"/>
      <c r="F1311" s="45"/>
      <c r="G1311" s="45"/>
      <c r="H1311" s="45"/>
      <c r="I1311" s="45"/>
      <c r="J1311" s="45"/>
    </row>
    <row r="1312" spans="1:10" x14ac:dyDescent="0.25">
      <c r="A1312" s="46">
        <v>7260301100</v>
      </c>
      <c r="B1312" s="45" t="s">
        <v>1686</v>
      </c>
      <c r="C1312" s="46" t="s">
        <v>96</v>
      </c>
      <c r="D1312" s="54">
        <v>1158.02</v>
      </c>
      <c r="E1312" s="45"/>
      <c r="F1312" s="45"/>
      <c r="G1312" s="45"/>
      <c r="H1312" s="45"/>
      <c r="I1312" s="45"/>
      <c r="J1312" s="45"/>
    </row>
    <row r="1313" spans="1:10" x14ac:dyDescent="0.25">
      <c r="A1313" s="46">
        <v>7260301110</v>
      </c>
      <c r="B1313" s="45" t="s">
        <v>1687</v>
      </c>
      <c r="C1313" s="46" t="s">
        <v>96</v>
      </c>
      <c r="D1313" s="54">
        <v>1087.06</v>
      </c>
      <c r="E1313" s="45"/>
      <c r="F1313" s="45"/>
      <c r="G1313" s="45"/>
      <c r="H1313" s="45"/>
      <c r="I1313" s="45"/>
      <c r="J1313" s="45"/>
    </row>
    <row r="1314" spans="1:10" x14ac:dyDescent="0.25">
      <c r="A1314" s="46">
        <v>7260301120</v>
      </c>
      <c r="B1314" s="45" t="s">
        <v>1688</v>
      </c>
      <c r="C1314" s="46" t="s">
        <v>96</v>
      </c>
      <c r="D1314" s="54">
        <v>1092.6600000000001</v>
      </c>
      <c r="E1314" s="45"/>
      <c r="F1314" s="45"/>
      <c r="G1314" s="45"/>
      <c r="H1314" s="45"/>
      <c r="I1314" s="45"/>
      <c r="J1314" s="45"/>
    </row>
    <row r="1315" spans="1:10" x14ac:dyDescent="0.25">
      <c r="A1315" s="46">
        <v>7260301130</v>
      </c>
      <c r="B1315" s="45" t="s">
        <v>1689</v>
      </c>
      <c r="C1315" s="46" t="s">
        <v>96</v>
      </c>
      <c r="D1315" s="54">
        <v>906.82</v>
      </c>
      <c r="E1315" s="45"/>
      <c r="F1315" s="45"/>
      <c r="G1315" s="45"/>
      <c r="H1315" s="45"/>
      <c r="I1315" s="45"/>
      <c r="J1315" s="45"/>
    </row>
    <row r="1316" spans="1:10" x14ac:dyDescent="0.25">
      <c r="A1316" s="46">
        <v>7260301140</v>
      </c>
      <c r="B1316" s="45" t="s">
        <v>1690</v>
      </c>
      <c r="C1316" s="46" t="s">
        <v>96</v>
      </c>
      <c r="D1316" s="54">
        <v>1011.26</v>
      </c>
      <c r="E1316" s="45"/>
      <c r="F1316" s="45"/>
      <c r="G1316" s="45"/>
      <c r="H1316" s="45"/>
      <c r="I1316" s="45"/>
      <c r="J1316" s="45"/>
    </row>
    <row r="1317" spans="1:10" x14ac:dyDescent="0.25">
      <c r="A1317" s="46">
        <v>7260301150</v>
      </c>
      <c r="B1317" s="45" t="s">
        <v>1691</v>
      </c>
      <c r="C1317" s="46" t="s">
        <v>96</v>
      </c>
      <c r="D1317" s="54">
        <v>961.85</v>
      </c>
      <c r="E1317" s="45"/>
      <c r="F1317" s="45"/>
      <c r="G1317" s="45"/>
      <c r="H1317" s="45"/>
      <c r="I1317" s="45"/>
      <c r="J1317" s="45"/>
    </row>
    <row r="1318" spans="1:10" x14ac:dyDescent="0.25">
      <c r="A1318" s="46">
        <v>7260301160</v>
      </c>
      <c r="B1318" s="45" t="s">
        <v>1692</v>
      </c>
      <c r="C1318" s="46" t="s">
        <v>96</v>
      </c>
      <c r="D1318" s="54">
        <v>966.64</v>
      </c>
      <c r="E1318" s="45"/>
      <c r="F1318" s="45"/>
      <c r="G1318" s="45"/>
      <c r="H1318" s="45"/>
      <c r="I1318" s="45"/>
      <c r="J1318" s="45"/>
    </row>
    <row r="1319" spans="1:10" x14ac:dyDescent="0.25">
      <c r="A1319" s="46">
        <v>7260301170</v>
      </c>
      <c r="B1319" s="45" t="s">
        <v>1693</v>
      </c>
      <c r="C1319" s="46" t="s">
        <v>96</v>
      </c>
      <c r="D1319" s="54">
        <v>969.57</v>
      </c>
      <c r="E1319" s="45"/>
      <c r="F1319" s="45"/>
      <c r="G1319" s="45"/>
      <c r="H1319" s="45"/>
      <c r="I1319" s="45"/>
      <c r="J1319" s="45"/>
    </row>
    <row r="1320" spans="1:10" x14ac:dyDescent="0.25">
      <c r="A1320" s="46">
        <v>7260301180</v>
      </c>
      <c r="B1320" s="45" t="s">
        <v>1694</v>
      </c>
      <c r="C1320" s="46" t="s">
        <v>96</v>
      </c>
      <c r="D1320" s="54">
        <v>1078.96</v>
      </c>
      <c r="E1320" s="45"/>
      <c r="F1320" s="45"/>
      <c r="G1320" s="45"/>
      <c r="H1320" s="45"/>
      <c r="I1320" s="45"/>
      <c r="J1320" s="45"/>
    </row>
    <row r="1321" spans="1:10" x14ac:dyDescent="0.25">
      <c r="A1321" s="46">
        <v>7260301190</v>
      </c>
      <c r="B1321" s="45" t="s">
        <v>1695</v>
      </c>
      <c r="C1321" s="46" t="s">
        <v>96</v>
      </c>
      <c r="D1321" s="54">
        <v>1026.22</v>
      </c>
      <c r="E1321" s="45"/>
      <c r="F1321" s="45"/>
      <c r="G1321" s="45"/>
      <c r="H1321" s="45"/>
      <c r="I1321" s="45"/>
      <c r="J1321" s="45"/>
    </row>
    <row r="1322" spans="1:10" x14ac:dyDescent="0.25">
      <c r="A1322" s="46">
        <v>7260301200</v>
      </c>
      <c r="B1322" s="45" t="s">
        <v>1696</v>
      </c>
      <c r="C1322" s="46" t="s">
        <v>96</v>
      </c>
      <c r="D1322" s="54">
        <v>1031.23</v>
      </c>
      <c r="E1322" s="45"/>
      <c r="F1322" s="45"/>
      <c r="G1322" s="45"/>
      <c r="H1322" s="45"/>
      <c r="I1322" s="45"/>
      <c r="J1322" s="45"/>
    </row>
    <row r="1323" spans="1:10" x14ac:dyDescent="0.25">
      <c r="A1323" s="46">
        <v>7260301210</v>
      </c>
      <c r="B1323" s="45" t="s">
        <v>1697</v>
      </c>
      <c r="C1323" s="46" t="s">
        <v>96</v>
      </c>
      <c r="D1323" s="54">
        <v>997.66</v>
      </c>
      <c r="E1323" s="45"/>
      <c r="F1323" s="45"/>
      <c r="G1323" s="45"/>
      <c r="H1323" s="45"/>
      <c r="I1323" s="45"/>
      <c r="J1323" s="45"/>
    </row>
    <row r="1324" spans="1:10" x14ac:dyDescent="0.25">
      <c r="A1324" s="46">
        <v>7260301220</v>
      </c>
      <c r="B1324" s="45" t="s">
        <v>1698</v>
      </c>
      <c r="C1324" s="46" t="s">
        <v>96</v>
      </c>
      <c r="D1324" s="54">
        <v>1107.05</v>
      </c>
      <c r="E1324" s="45"/>
      <c r="F1324" s="45"/>
      <c r="G1324" s="45"/>
      <c r="H1324" s="45"/>
      <c r="I1324" s="45"/>
      <c r="J1324" s="45"/>
    </row>
    <row r="1325" spans="1:10" x14ac:dyDescent="0.25">
      <c r="A1325" s="46">
        <v>7260301230</v>
      </c>
      <c r="B1325" s="45" t="s">
        <v>1699</v>
      </c>
      <c r="C1325" s="46" t="s">
        <v>96</v>
      </c>
      <c r="D1325" s="54">
        <v>1054.31</v>
      </c>
      <c r="E1325" s="45"/>
      <c r="F1325" s="45"/>
      <c r="G1325" s="45"/>
      <c r="H1325" s="45"/>
      <c r="I1325" s="45"/>
      <c r="J1325" s="45"/>
    </row>
    <row r="1326" spans="1:10" x14ac:dyDescent="0.25">
      <c r="A1326" s="46">
        <v>7260301240</v>
      </c>
      <c r="B1326" s="45" t="s">
        <v>1700</v>
      </c>
      <c r="C1326" s="46" t="s">
        <v>96</v>
      </c>
      <c r="D1326" s="54">
        <v>1059.32</v>
      </c>
      <c r="E1326" s="45"/>
      <c r="F1326" s="45"/>
      <c r="G1326" s="45"/>
      <c r="H1326" s="45"/>
      <c r="I1326" s="45"/>
      <c r="J1326" s="45"/>
    </row>
    <row r="1327" spans="1:10" x14ac:dyDescent="0.25">
      <c r="A1327" s="46">
        <v>7260301250</v>
      </c>
      <c r="B1327" s="45" t="s">
        <v>1701</v>
      </c>
      <c r="C1327" s="46" t="s">
        <v>96</v>
      </c>
      <c r="D1327" s="54">
        <v>1041.17</v>
      </c>
      <c r="E1327" s="45"/>
      <c r="F1327" s="45"/>
      <c r="G1327" s="45"/>
      <c r="H1327" s="45"/>
      <c r="I1327" s="45"/>
      <c r="J1327" s="45"/>
    </row>
    <row r="1328" spans="1:10" x14ac:dyDescent="0.25">
      <c r="A1328" s="46">
        <v>7260301260</v>
      </c>
      <c r="B1328" s="45" t="s">
        <v>1702</v>
      </c>
      <c r="C1328" s="46" t="s">
        <v>96</v>
      </c>
      <c r="D1328" s="54">
        <v>1162.23</v>
      </c>
      <c r="E1328" s="45"/>
      <c r="F1328" s="45"/>
      <c r="G1328" s="45"/>
      <c r="H1328" s="45"/>
      <c r="I1328" s="45"/>
      <c r="J1328" s="45"/>
    </row>
    <row r="1329" spans="1:10" x14ac:dyDescent="0.25">
      <c r="A1329" s="46">
        <v>7260301270</v>
      </c>
      <c r="B1329" s="45" t="s">
        <v>1703</v>
      </c>
      <c r="C1329" s="46" t="s">
        <v>96</v>
      </c>
      <c r="D1329" s="54">
        <v>1101.0999999999999</v>
      </c>
      <c r="E1329" s="45"/>
      <c r="F1329" s="45"/>
      <c r="G1329" s="45"/>
      <c r="H1329" s="45"/>
      <c r="I1329" s="45"/>
      <c r="J1329" s="45"/>
    </row>
    <row r="1330" spans="1:10" x14ac:dyDescent="0.25">
      <c r="A1330" s="46">
        <v>7260301280</v>
      </c>
      <c r="B1330" s="45" t="s">
        <v>1704</v>
      </c>
      <c r="C1330" s="46" t="s">
        <v>96</v>
      </c>
      <c r="D1330" s="54">
        <v>1106.54</v>
      </c>
      <c r="E1330" s="45"/>
      <c r="F1330" s="45"/>
      <c r="G1330" s="45"/>
      <c r="H1330" s="45"/>
      <c r="I1330" s="45"/>
      <c r="J1330" s="45"/>
    </row>
    <row r="1331" spans="1:10" x14ac:dyDescent="0.25">
      <c r="A1331" s="46">
        <v>7260301290</v>
      </c>
      <c r="B1331" s="45" t="s">
        <v>1705</v>
      </c>
      <c r="C1331" s="46" t="s">
        <v>96</v>
      </c>
      <c r="D1331" s="54">
        <v>1072.05</v>
      </c>
      <c r="E1331" s="45"/>
      <c r="F1331" s="45"/>
      <c r="G1331" s="45"/>
      <c r="H1331" s="45"/>
      <c r="I1331" s="45"/>
      <c r="J1331" s="45"/>
    </row>
    <row r="1332" spans="1:10" x14ac:dyDescent="0.25">
      <c r="A1332" s="46">
        <v>7260301300</v>
      </c>
      <c r="B1332" s="45" t="s">
        <v>1706</v>
      </c>
      <c r="C1332" s="46" t="s">
        <v>96</v>
      </c>
      <c r="D1332" s="54">
        <v>1193.1099999999999</v>
      </c>
      <c r="E1332" s="45"/>
      <c r="F1332" s="45"/>
      <c r="G1332" s="45"/>
      <c r="H1332" s="45"/>
      <c r="I1332" s="45"/>
      <c r="J1332" s="45"/>
    </row>
    <row r="1333" spans="1:10" x14ac:dyDescent="0.25">
      <c r="A1333" s="46">
        <v>7260301310</v>
      </c>
      <c r="B1333" s="45" t="s">
        <v>1707</v>
      </c>
      <c r="C1333" s="46" t="s">
        <v>96</v>
      </c>
      <c r="D1333" s="54">
        <v>1130.9100000000001</v>
      </c>
      <c r="E1333" s="45"/>
      <c r="F1333" s="45"/>
      <c r="G1333" s="45"/>
      <c r="H1333" s="45"/>
      <c r="I1333" s="45"/>
      <c r="J1333" s="45"/>
    </row>
    <row r="1334" spans="1:10" x14ac:dyDescent="0.25">
      <c r="A1334" s="46">
        <v>7260301320</v>
      </c>
      <c r="B1334" s="45" t="s">
        <v>1708</v>
      </c>
      <c r="C1334" s="46" t="s">
        <v>96</v>
      </c>
      <c r="D1334" s="54">
        <v>1136.08</v>
      </c>
      <c r="E1334" s="45"/>
      <c r="F1334" s="45"/>
      <c r="G1334" s="45"/>
      <c r="H1334" s="45"/>
      <c r="I1334" s="45"/>
      <c r="J1334" s="45"/>
    </row>
    <row r="1335" spans="1:10" x14ac:dyDescent="0.25">
      <c r="A1335" s="46">
        <v>7260301330</v>
      </c>
      <c r="B1335" s="45" t="s">
        <v>1709</v>
      </c>
      <c r="C1335" s="46" t="s">
        <v>96</v>
      </c>
      <c r="D1335" s="54">
        <v>1125.07</v>
      </c>
      <c r="E1335" s="45"/>
      <c r="F1335" s="45"/>
      <c r="G1335" s="45"/>
      <c r="H1335" s="45"/>
      <c r="I1335" s="45"/>
      <c r="J1335" s="45"/>
    </row>
    <row r="1336" spans="1:10" x14ac:dyDescent="0.25">
      <c r="A1336" s="46">
        <v>7260301340</v>
      </c>
      <c r="B1336" s="45" t="s">
        <v>1710</v>
      </c>
      <c r="C1336" s="46" t="s">
        <v>96</v>
      </c>
      <c r="D1336" s="54">
        <v>1257.8</v>
      </c>
      <c r="E1336" s="45"/>
      <c r="F1336" s="45"/>
      <c r="G1336" s="45"/>
      <c r="H1336" s="45"/>
      <c r="I1336" s="45"/>
      <c r="J1336" s="45"/>
    </row>
    <row r="1337" spans="1:10" x14ac:dyDescent="0.25">
      <c r="A1337" s="46">
        <v>7260301350</v>
      </c>
      <c r="B1337" s="45" t="s">
        <v>1711</v>
      </c>
      <c r="C1337" s="46" t="s">
        <v>96</v>
      </c>
      <c r="D1337" s="54">
        <v>1186.8399999999999</v>
      </c>
      <c r="E1337" s="45"/>
      <c r="F1337" s="45"/>
      <c r="G1337" s="45"/>
      <c r="H1337" s="45"/>
      <c r="I1337" s="45"/>
      <c r="J1337" s="45"/>
    </row>
    <row r="1338" spans="1:10" x14ac:dyDescent="0.25">
      <c r="A1338" s="46">
        <v>7260301360</v>
      </c>
      <c r="B1338" s="45" t="s">
        <v>1712</v>
      </c>
      <c r="C1338" s="46" t="s">
        <v>96</v>
      </c>
      <c r="D1338" s="54">
        <v>1192.5</v>
      </c>
      <c r="E1338" s="45"/>
      <c r="F1338" s="45"/>
      <c r="G1338" s="45"/>
      <c r="H1338" s="45"/>
      <c r="I1338" s="45"/>
      <c r="J1338" s="45"/>
    </row>
    <row r="1339" spans="1:10" x14ac:dyDescent="0.25">
      <c r="A1339" s="46">
        <v>7260301370</v>
      </c>
      <c r="B1339" s="45" t="s">
        <v>1713</v>
      </c>
      <c r="C1339" s="46" t="s">
        <v>96</v>
      </c>
      <c r="D1339" s="54">
        <v>1164.6400000000001</v>
      </c>
      <c r="E1339" s="45"/>
      <c r="F1339" s="45"/>
      <c r="G1339" s="45"/>
      <c r="H1339" s="45"/>
      <c r="I1339" s="45"/>
      <c r="J1339" s="45"/>
    </row>
    <row r="1340" spans="1:10" x14ac:dyDescent="0.25">
      <c r="A1340" s="46">
        <v>7260301380</v>
      </c>
      <c r="B1340" s="45" t="s">
        <v>1714</v>
      </c>
      <c r="C1340" s="46" t="s">
        <v>96</v>
      </c>
      <c r="D1340" s="54">
        <v>1297.3800000000001</v>
      </c>
      <c r="E1340" s="45"/>
      <c r="F1340" s="45"/>
      <c r="G1340" s="45"/>
      <c r="H1340" s="45"/>
      <c r="I1340" s="45"/>
      <c r="J1340" s="45"/>
    </row>
    <row r="1341" spans="1:10" x14ac:dyDescent="0.25">
      <c r="A1341" s="46">
        <v>7260301390</v>
      </c>
      <c r="B1341" s="45" t="s">
        <v>1715</v>
      </c>
      <c r="C1341" s="46" t="s">
        <v>96</v>
      </c>
      <c r="D1341" s="54">
        <v>1226.4100000000001</v>
      </c>
      <c r="E1341" s="45"/>
      <c r="F1341" s="45"/>
      <c r="G1341" s="45"/>
      <c r="H1341" s="45"/>
      <c r="I1341" s="45"/>
      <c r="J1341" s="45"/>
    </row>
    <row r="1342" spans="1:10" x14ac:dyDescent="0.25">
      <c r="A1342" s="46">
        <v>7260301400</v>
      </c>
      <c r="B1342" s="45" t="s">
        <v>1716</v>
      </c>
      <c r="C1342" s="46" t="s">
        <v>96</v>
      </c>
      <c r="D1342" s="54">
        <v>1232.02</v>
      </c>
      <c r="E1342" s="45"/>
      <c r="F1342" s="45"/>
      <c r="G1342" s="45"/>
      <c r="H1342" s="45"/>
      <c r="I1342" s="45"/>
      <c r="J1342" s="45"/>
    </row>
    <row r="1343" spans="1:10" x14ac:dyDescent="0.25">
      <c r="A1343" s="46">
        <v>7260301410</v>
      </c>
      <c r="B1343" s="45" t="s">
        <v>1717</v>
      </c>
      <c r="C1343" s="46" t="s">
        <v>96</v>
      </c>
      <c r="D1343" s="54">
        <v>1013.07</v>
      </c>
      <c r="E1343" s="45"/>
      <c r="F1343" s="45"/>
      <c r="G1343" s="45"/>
      <c r="H1343" s="45"/>
      <c r="I1343" s="45"/>
      <c r="J1343" s="45"/>
    </row>
    <row r="1344" spans="1:10" x14ac:dyDescent="0.25">
      <c r="A1344" s="46">
        <v>7260301420</v>
      </c>
      <c r="B1344" s="45" t="s">
        <v>1718</v>
      </c>
      <c r="C1344" s="46" t="s">
        <v>96</v>
      </c>
      <c r="D1344" s="54">
        <v>1117.52</v>
      </c>
      <c r="E1344" s="45"/>
      <c r="F1344" s="45"/>
      <c r="G1344" s="45"/>
      <c r="H1344" s="45"/>
      <c r="I1344" s="45"/>
      <c r="J1344" s="45"/>
    </row>
    <row r="1345" spans="1:10" x14ac:dyDescent="0.25">
      <c r="A1345" s="46">
        <v>7260301430</v>
      </c>
      <c r="B1345" s="45" t="s">
        <v>1719</v>
      </c>
      <c r="C1345" s="46" t="s">
        <v>96</v>
      </c>
      <c r="D1345" s="54">
        <v>1068.1199999999999</v>
      </c>
      <c r="E1345" s="45"/>
      <c r="F1345" s="45"/>
      <c r="G1345" s="45"/>
      <c r="H1345" s="45"/>
      <c r="I1345" s="45"/>
      <c r="J1345" s="45"/>
    </row>
    <row r="1346" spans="1:10" x14ac:dyDescent="0.25">
      <c r="A1346" s="46">
        <v>7260301440</v>
      </c>
      <c r="B1346" s="45" t="s">
        <v>1720</v>
      </c>
      <c r="C1346" s="46" t="s">
        <v>96</v>
      </c>
      <c r="D1346" s="54">
        <v>1072.9000000000001</v>
      </c>
      <c r="E1346" s="45"/>
      <c r="F1346" s="45"/>
      <c r="G1346" s="45"/>
      <c r="H1346" s="45"/>
      <c r="I1346" s="45"/>
      <c r="J1346" s="45"/>
    </row>
    <row r="1347" spans="1:10" x14ac:dyDescent="0.25">
      <c r="A1347" s="46">
        <v>7260301450</v>
      </c>
      <c r="B1347" s="45" t="s">
        <v>1721</v>
      </c>
      <c r="C1347" s="46" t="s">
        <v>96</v>
      </c>
      <c r="D1347" s="54">
        <v>1076.3</v>
      </c>
      <c r="E1347" s="45"/>
      <c r="F1347" s="45"/>
      <c r="G1347" s="45"/>
      <c r="H1347" s="45"/>
      <c r="I1347" s="45"/>
      <c r="J1347" s="45"/>
    </row>
    <row r="1348" spans="1:10" x14ac:dyDescent="0.25">
      <c r="A1348" s="46">
        <v>7260301460</v>
      </c>
      <c r="B1348" s="45" t="s">
        <v>1722</v>
      </c>
      <c r="C1348" s="46" t="s">
        <v>96</v>
      </c>
      <c r="D1348" s="54">
        <v>1185.7</v>
      </c>
      <c r="E1348" s="45"/>
      <c r="F1348" s="45"/>
      <c r="G1348" s="45"/>
      <c r="H1348" s="45"/>
      <c r="I1348" s="45"/>
      <c r="J1348" s="45"/>
    </row>
    <row r="1349" spans="1:10" x14ac:dyDescent="0.25">
      <c r="A1349" s="46">
        <v>7260301470</v>
      </c>
      <c r="B1349" s="45" t="s">
        <v>1723</v>
      </c>
      <c r="C1349" s="46" t="s">
        <v>96</v>
      </c>
      <c r="D1349" s="54">
        <v>1132.97</v>
      </c>
      <c r="E1349" s="45"/>
      <c r="F1349" s="45"/>
      <c r="G1349" s="45"/>
      <c r="H1349" s="45"/>
      <c r="I1349" s="45"/>
      <c r="J1349" s="45"/>
    </row>
    <row r="1350" spans="1:10" x14ac:dyDescent="0.25">
      <c r="A1350" s="46">
        <v>7260301480</v>
      </c>
      <c r="B1350" s="45" t="s">
        <v>1724</v>
      </c>
      <c r="C1350" s="46" t="s">
        <v>96</v>
      </c>
      <c r="D1350" s="54">
        <v>1137.97</v>
      </c>
      <c r="E1350" s="45"/>
      <c r="F1350" s="45"/>
      <c r="G1350" s="45"/>
      <c r="H1350" s="45"/>
      <c r="I1350" s="45"/>
      <c r="J1350" s="45"/>
    </row>
    <row r="1351" spans="1:10" x14ac:dyDescent="0.25">
      <c r="A1351" s="46">
        <v>7260301490</v>
      </c>
      <c r="B1351" s="45" t="s">
        <v>1725</v>
      </c>
      <c r="C1351" s="46" t="s">
        <v>96</v>
      </c>
      <c r="D1351" s="54">
        <v>1104.5899999999999</v>
      </c>
      <c r="E1351" s="45"/>
      <c r="F1351" s="45"/>
      <c r="G1351" s="45"/>
      <c r="H1351" s="45"/>
      <c r="I1351" s="45"/>
      <c r="J1351" s="45"/>
    </row>
    <row r="1352" spans="1:10" x14ac:dyDescent="0.25">
      <c r="A1352" s="46">
        <v>7260301500</v>
      </c>
      <c r="B1352" s="45" t="s">
        <v>1726</v>
      </c>
      <c r="C1352" s="46" t="s">
        <v>96</v>
      </c>
      <c r="D1352" s="54">
        <v>1213.99</v>
      </c>
      <c r="E1352" s="45"/>
      <c r="F1352" s="45"/>
      <c r="G1352" s="45"/>
      <c r="H1352" s="45"/>
      <c r="I1352" s="45"/>
      <c r="J1352" s="45"/>
    </row>
    <row r="1353" spans="1:10" x14ac:dyDescent="0.25">
      <c r="A1353" s="46">
        <v>7260301510</v>
      </c>
      <c r="B1353" s="45" t="s">
        <v>1727</v>
      </c>
      <c r="C1353" s="46" t="s">
        <v>96</v>
      </c>
      <c r="D1353" s="54">
        <v>1161.26</v>
      </c>
      <c r="E1353" s="45"/>
      <c r="F1353" s="45"/>
      <c r="G1353" s="45"/>
      <c r="H1353" s="45"/>
      <c r="I1353" s="45"/>
      <c r="J1353" s="45"/>
    </row>
    <row r="1354" spans="1:10" x14ac:dyDescent="0.25">
      <c r="A1354" s="46">
        <v>7260301520</v>
      </c>
      <c r="B1354" s="45" t="s">
        <v>1728</v>
      </c>
      <c r="C1354" s="46" t="s">
        <v>96</v>
      </c>
      <c r="D1354" s="54">
        <v>1166.26</v>
      </c>
      <c r="E1354" s="45"/>
      <c r="F1354" s="45"/>
      <c r="G1354" s="45"/>
      <c r="H1354" s="45"/>
      <c r="I1354" s="45"/>
      <c r="J1354" s="45"/>
    </row>
    <row r="1355" spans="1:10" x14ac:dyDescent="0.25">
      <c r="A1355" s="46">
        <v>7260301530</v>
      </c>
      <c r="B1355" s="45" t="s">
        <v>1729</v>
      </c>
      <c r="C1355" s="46" t="s">
        <v>96</v>
      </c>
      <c r="D1355" s="54">
        <v>1148.8900000000001</v>
      </c>
      <c r="E1355" s="45"/>
      <c r="F1355" s="45"/>
      <c r="G1355" s="45"/>
      <c r="H1355" s="45"/>
      <c r="I1355" s="45"/>
      <c r="J1355" s="45"/>
    </row>
    <row r="1356" spans="1:10" x14ac:dyDescent="0.25">
      <c r="A1356" s="46">
        <v>7260301540</v>
      </c>
      <c r="B1356" s="45" t="s">
        <v>1730</v>
      </c>
      <c r="C1356" s="46" t="s">
        <v>96</v>
      </c>
      <c r="D1356" s="54">
        <v>1269.96</v>
      </c>
      <c r="E1356" s="45"/>
      <c r="F1356" s="45"/>
      <c r="G1356" s="45"/>
      <c r="H1356" s="45"/>
      <c r="I1356" s="45"/>
      <c r="J1356" s="45"/>
    </row>
    <row r="1357" spans="1:10" x14ac:dyDescent="0.25">
      <c r="A1357" s="46">
        <v>7260301550</v>
      </c>
      <c r="B1357" s="45" t="s">
        <v>1731</v>
      </c>
      <c r="C1357" s="46" t="s">
        <v>96</v>
      </c>
      <c r="D1357" s="54">
        <v>1208.82</v>
      </c>
      <c r="E1357" s="45"/>
      <c r="F1357" s="45"/>
      <c r="G1357" s="45"/>
      <c r="H1357" s="45"/>
      <c r="I1357" s="45"/>
      <c r="J1357" s="45"/>
    </row>
    <row r="1358" spans="1:10" x14ac:dyDescent="0.25">
      <c r="A1358" s="46">
        <v>7260301560</v>
      </c>
      <c r="B1358" s="45" t="s">
        <v>1732</v>
      </c>
      <c r="C1358" s="46" t="s">
        <v>96</v>
      </c>
      <c r="D1358" s="54">
        <v>1214.26</v>
      </c>
      <c r="E1358" s="45"/>
      <c r="F1358" s="45"/>
      <c r="G1358" s="45"/>
      <c r="H1358" s="45"/>
      <c r="I1358" s="45"/>
      <c r="J1358" s="45"/>
    </row>
    <row r="1359" spans="1:10" x14ac:dyDescent="0.25">
      <c r="A1359" s="46">
        <v>7260301570</v>
      </c>
      <c r="B1359" s="45" t="s">
        <v>1733</v>
      </c>
      <c r="C1359" s="46" t="s">
        <v>96</v>
      </c>
      <c r="D1359" s="54">
        <v>1180.7</v>
      </c>
      <c r="E1359" s="45"/>
      <c r="F1359" s="45"/>
      <c r="G1359" s="45"/>
      <c r="H1359" s="45"/>
      <c r="I1359" s="45"/>
      <c r="J1359" s="45"/>
    </row>
    <row r="1360" spans="1:10" x14ac:dyDescent="0.25">
      <c r="A1360" s="46">
        <v>7260301580</v>
      </c>
      <c r="B1360" s="45" t="s">
        <v>1734</v>
      </c>
      <c r="C1360" s="46" t="s">
        <v>96</v>
      </c>
      <c r="D1360" s="54">
        <v>1301.77</v>
      </c>
      <c r="E1360" s="45"/>
      <c r="F1360" s="45"/>
      <c r="G1360" s="45"/>
      <c r="H1360" s="45"/>
      <c r="I1360" s="45"/>
      <c r="J1360" s="45"/>
    </row>
    <row r="1361" spans="1:10" x14ac:dyDescent="0.25">
      <c r="A1361" s="46">
        <v>7260301590</v>
      </c>
      <c r="B1361" s="45" t="s">
        <v>1735</v>
      </c>
      <c r="C1361" s="46" t="s">
        <v>96</v>
      </c>
      <c r="D1361" s="54">
        <v>1239.56</v>
      </c>
      <c r="E1361" s="45"/>
      <c r="F1361" s="45"/>
      <c r="G1361" s="45"/>
      <c r="H1361" s="45"/>
      <c r="I1361" s="45"/>
      <c r="J1361" s="45"/>
    </row>
    <row r="1362" spans="1:10" x14ac:dyDescent="0.25">
      <c r="A1362" s="46">
        <v>7260301600</v>
      </c>
      <c r="B1362" s="45" t="s">
        <v>1736</v>
      </c>
      <c r="C1362" s="46" t="s">
        <v>96</v>
      </c>
      <c r="D1362" s="54">
        <v>1244.73</v>
      </c>
      <c r="E1362" s="45"/>
      <c r="F1362" s="45"/>
      <c r="G1362" s="45"/>
      <c r="H1362" s="45"/>
      <c r="I1362" s="45"/>
      <c r="J1362" s="45"/>
    </row>
    <row r="1363" spans="1:10" x14ac:dyDescent="0.25">
      <c r="A1363" s="46">
        <v>7260301610</v>
      </c>
      <c r="B1363" s="45" t="s">
        <v>1737</v>
      </c>
      <c r="C1363" s="46" t="s">
        <v>96</v>
      </c>
      <c r="D1363" s="54">
        <v>1237.81</v>
      </c>
      <c r="E1363" s="45"/>
      <c r="F1363" s="45"/>
      <c r="G1363" s="45"/>
      <c r="H1363" s="45"/>
      <c r="I1363" s="45"/>
      <c r="J1363" s="45"/>
    </row>
    <row r="1364" spans="1:10" x14ac:dyDescent="0.25">
      <c r="A1364" s="46">
        <v>7260301620</v>
      </c>
      <c r="B1364" s="45" t="s">
        <v>1738</v>
      </c>
      <c r="C1364" s="46" t="s">
        <v>96</v>
      </c>
      <c r="D1364" s="54">
        <v>1370.54</v>
      </c>
      <c r="E1364" s="45"/>
      <c r="F1364" s="45"/>
      <c r="G1364" s="45"/>
      <c r="H1364" s="45"/>
      <c r="I1364" s="45"/>
      <c r="J1364" s="45"/>
    </row>
    <row r="1365" spans="1:10" x14ac:dyDescent="0.25">
      <c r="A1365" s="46">
        <v>7260301630</v>
      </c>
      <c r="B1365" s="45" t="s">
        <v>1739</v>
      </c>
      <c r="C1365" s="46" t="s">
        <v>96</v>
      </c>
      <c r="D1365" s="54">
        <v>1299.5999999999999</v>
      </c>
      <c r="E1365" s="45"/>
      <c r="F1365" s="45"/>
      <c r="G1365" s="45"/>
      <c r="H1365" s="45"/>
      <c r="I1365" s="45"/>
      <c r="J1365" s="45"/>
    </row>
    <row r="1366" spans="1:10" x14ac:dyDescent="0.25">
      <c r="A1366" s="46">
        <v>7260301640</v>
      </c>
      <c r="B1366" s="45" t="s">
        <v>1740</v>
      </c>
      <c r="C1366" s="46" t="s">
        <v>96</v>
      </c>
      <c r="D1366" s="54">
        <v>1305.25</v>
      </c>
      <c r="E1366" s="45"/>
      <c r="F1366" s="45"/>
      <c r="G1366" s="45"/>
      <c r="H1366" s="45"/>
      <c r="I1366" s="45"/>
      <c r="J1366" s="45"/>
    </row>
    <row r="1367" spans="1:10" x14ac:dyDescent="0.25">
      <c r="A1367" s="46">
        <v>7260301650</v>
      </c>
      <c r="B1367" s="45" t="s">
        <v>1741</v>
      </c>
      <c r="C1367" s="46" t="s">
        <v>96</v>
      </c>
      <c r="D1367" s="54">
        <v>1271.92</v>
      </c>
      <c r="E1367" s="45"/>
      <c r="F1367" s="45"/>
      <c r="G1367" s="45"/>
      <c r="H1367" s="45"/>
      <c r="I1367" s="45"/>
      <c r="J1367" s="45"/>
    </row>
    <row r="1368" spans="1:10" x14ac:dyDescent="0.25">
      <c r="A1368" s="46">
        <v>7260301660</v>
      </c>
      <c r="B1368" s="45" t="s">
        <v>1742</v>
      </c>
      <c r="C1368" s="46" t="s">
        <v>96</v>
      </c>
      <c r="D1368" s="54">
        <v>1404.64</v>
      </c>
      <c r="E1368" s="45"/>
      <c r="F1368" s="45"/>
      <c r="G1368" s="45"/>
      <c r="H1368" s="45"/>
      <c r="I1368" s="45"/>
      <c r="J1368" s="45"/>
    </row>
    <row r="1369" spans="1:10" x14ac:dyDescent="0.25">
      <c r="A1369" s="46">
        <v>7260301670</v>
      </c>
      <c r="B1369" s="45" t="s">
        <v>1743</v>
      </c>
      <c r="C1369" s="46" t="s">
        <v>96</v>
      </c>
      <c r="D1369" s="54">
        <v>1333.69</v>
      </c>
      <c r="E1369" s="45"/>
      <c r="F1369" s="45"/>
      <c r="G1369" s="45"/>
      <c r="H1369" s="45"/>
      <c r="I1369" s="45"/>
      <c r="J1369" s="45"/>
    </row>
    <row r="1370" spans="1:10" x14ac:dyDescent="0.25">
      <c r="A1370" s="46">
        <v>7260301680</v>
      </c>
      <c r="B1370" s="45" t="s">
        <v>1744</v>
      </c>
      <c r="C1370" s="46" t="s">
        <v>96</v>
      </c>
      <c r="D1370" s="54">
        <v>1339.29</v>
      </c>
      <c r="E1370" s="45"/>
      <c r="F1370" s="45"/>
      <c r="G1370" s="45"/>
      <c r="H1370" s="45"/>
      <c r="I1370" s="45"/>
      <c r="J1370" s="45"/>
    </row>
    <row r="1371" spans="1:10" x14ac:dyDescent="0.25">
      <c r="A1371" s="46">
        <v>7260350010</v>
      </c>
      <c r="B1371" s="45" t="s">
        <v>1745</v>
      </c>
      <c r="C1371" s="46" t="s">
        <v>96</v>
      </c>
      <c r="D1371" s="54">
        <v>79.319999999999993</v>
      </c>
      <c r="E1371" s="45"/>
      <c r="F1371" s="45"/>
      <c r="G1371" s="45"/>
      <c r="H1371" s="45"/>
      <c r="I1371" s="45"/>
      <c r="J1371" s="45"/>
    </row>
    <row r="1372" spans="1:10" x14ac:dyDescent="0.25">
      <c r="A1372" s="46">
        <v>7260350020</v>
      </c>
      <c r="B1372" s="45" t="s">
        <v>1746</v>
      </c>
      <c r="C1372" s="46" t="s">
        <v>96</v>
      </c>
      <c r="D1372" s="54">
        <v>183.76</v>
      </c>
      <c r="E1372" s="45"/>
      <c r="F1372" s="45"/>
      <c r="G1372" s="45"/>
      <c r="H1372" s="45"/>
      <c r="I1372" s="45"/>
      <c r="J1372" s="45"/>
    </row>
    <row r="1373" spans="1:10" x14ac:dyDescent="0.25">
      <c r="A1373" s="46">
        <v>7260350030</v>
      </c>
      <c r="B1373" s="45" t="s">
        <v>1747</v>
      </c>
      <c r="C1373" s="46" t="s">
        <v>96</v>
      </c>
      <c r="D1373" s="54">
        <v>134.36000000000001</v>
      </c>
      <c r="E1373" s="45"/>
      <c r="F1373" s="45"/>
      <c r="G1373" s="45"/>
      <c r="H1373" s="45"/>
      <c r="I1373" s="45"/>
      <c r="J1373" s="45"/>
    </row>
    <row r="1374" spans="1:10" x14ac:dyDescent="0.25">
      <c r="A1374" s="46">
        <v>7260350040</v>
      </c>
      <c r="B1374" s="45" t="s">
        <v>1748</v>
      </c>
      <c r="C1374" s="46" t="s">
        <v>96</v>
      </c>
      <c r="D1374" s="54">
        <v>134.36000000000001</v>
      </c>
      <c r="E1374" s="45"/>
      <c r="F1374" s="45"/>
      <c r="G1374" s="45"/>
      <c r="H1374" s="45"/>
      <c r="I1374" s="45"/>
      <c r="J1374" s="45"/>
    </row>
    <row r="1375" spans="1:10" x14ac:dyDescent="0.25">
      <c r="A1375" s="46">
        <v>7260350050</v>
      </c>
      <c r="B1375" s="45" t="s">
        <v>1749</v>
      </c>
      <c r="C1375" s="46" t="s">
        <v>96</v>
      </c>
      <c r="D1375" s="54">
        <v>141.1</v>
      </c>
      <c r="E1375" s="45"/>
      <c r="F1375" s="45"/>
      <c r="G1375" s="45"/>
      <c r="H1375" s="45"/>
      <c r="I1375" s="45"/>
      <c r="J1375" s="45"/>
    </row>
    <row r="1376" spans="1:10" x14ac:dyDescent="0.25">
      <c r="A1376" s="46">
        <v>7260350060</v>
      </c>
      <c r="B1376" s="45" t="s">
        <v>1750</v>
      </c>
      <c r="C1376" s="46" t="s">
        <v>96</v>
      </c>
      <c r="D1376" s="54">
        <v>250.48</v>
      </c>
      <c r="E1376" s="45"/>
      <c r="F1376" s="45"/>
      <c r="G1376" s="45"/>
      <c r="H1376" s="45"/>
      <c r="I1376" s="45"/>
      <c r="J1376" s="45"/>
    </row>
    <row r="1377" spans="1:10" x14ac:dyDescent="0.25">
      <c r="A1377" s="46">
        <v>7260350070</v>
      </c>
      <c r="B1377" s="45" t="s">
        <v>1751</v>
      </c>
      <c r="C1377" s="46" t="s">
        <v>96</v>
      </c>
      <c r="D1377" s="54">
        <v>197.75</v>
      </c>
      <c r="E1377" s="45"/>
      <c r="F1377" s="45"/>
      <c r="G1377" s="45"/>
      <c r="H1377" s="45"/>
      <c r="I1377" s="45"/>
      <c r="J1377" s="45"/>
    </row>
    <row r="1378" spans="1:10" x14ac:dyDescent="0.25">
      <c r="A1378" s="46">
        <v>7260350080</v>
      </c>
      <c r="B1378" s="45" t="s">
        <v>1752</v>
      </c>
      <c r="C1378" s="46" t="s">
        <v>96</v>
      </c>
      <c r="D1378" s="54">
        <v>250.48</v>
      </c>
      <c r="E1378" s="45"/>
      <c r="F1378" s="45"/>
      <c r="G1378" s="45"/>
      <c r="H1378" s="45"/>
      <c r="I1378" s="45"/>
      <c r="J1378" s="45"/>
    </row>
    <row r="1379" spans="1:10" x14ac:dyDescent="0.25">
      <c r="A1379" s="46">
        <v>7260350090</v>
      </c>
      <c r="B1379" s="45" t="s">
        <v>1753</v>
      </c>
      <c r="C1379" s="46" t="s">
        <v>96</v>
      </c>
      <c r="D1379" s="54">
        <v>169.1</v>
      </c>
      <c r="E1379" s="45"/>
      <c r="F1379" s="45"/>
      <c r="G1379" s="45"/>
      <c r="H1379" s="45"/>
      <c r="I1379" s="45"/>
      <c r="J1379" s="45"/>
    </row>
    <row r="1380" spans="1:10" x14ac:dyDescent="0.25">
      <c r="A1380" s="46">
        <v>7260350100</v>
      </c>
      <c r="B1380" s="45" t="s">
        <v>1754</v>
      </c>
      <c r="C1380" s="46" t="s">
        <v>96</v>
      </c>
      <c r="D1380" s="54">
        <v>278.48</v>
      </c>
      <c r="E1380" s="45"/>
      <c r="F1380" s="45"/>
      <c r="G1380" s="45"/>
      <c r="H1380" s="45"/>
      <c r="I1380" s="45"/>
      <c r="J1380" s="45"/>
    </row>
    <row r="1381" spans="1:10" x14ac:dyDescent="0.25">
      <c r="A1381" s="46">
        <v>7260350110</v>
      </c>
      <c r="B1381" s="45" t="s">
        <v>1755</v>
      </c>
      <c r="C1381" s="46" t="s">
        <v>96</v>
      </c>
      <c r="D1381" s="54">
        <v>225.75</v>
      </c>
      <c r="E1381" s="45"/>
      <c r="F1381" s="45"/>
      <c r="G1381" s="45"/>
      <c r="H1381" s="45"/>
      <c r="I1381" s="45"/>
      <c r="J1381" s="45"/>
    </row>
    <row r="1382" spans="1:10" x14ac:dyDescent="0.25">
      <c r="A1382" s="46">
        <v>7260350120</v>
      </c>
      <c r="B1382" s="45" t="s">
        <v>1756</v>
      </c>
      <c r="C1382" s="46" t="s">
        <v>96</v>
      </c>
      <c r="D1382" s="54">
        <v>230.75</v>
      </c>
      <c r="E1382" s="45"/>
      <c r="F1382" s="45"/>
      <c r="G1382" s="45"/>
      <c r="H1382" s="45"/>
      <c r="I1382" s="45"/>
      <c r="J1382" s="45"/>
    </row>
    <row r="1383" spans="1:10" x14ac:dyDescent="0.25">
      <c r="A1383" s="46">
        <v>7260350130</v>
      </c>
      <c r="B1383" s="45" t="s">
        <v>1757</v>
      </c>
      <c r="C1383" s="46" t="s">
        <v>96</v>
      </c>
      <c r="D1383" s="54">
        <v>210.47</v>
      </c>
      <c r="E1383" s="45"/>
      <c r="F1383" s="45"/>
      <c r="G1383" s="45"/>
      <c r="H1383" s="45"/>
      <c r="I1383" s="45"/>
      <c r="J1383" s="45"/>
    </row>
    <row r="1384" spans="1:10" x14ac:dyDescent="0.25">
      <c r="A1384" s="46">
        <v>7260350140</v>
      </c>
      <c r="B1384" s="45" t="s">
        <v>1758</v>
      </c>
      <c r="C1384" s="46" t="s">
        <v>96</v>
      </c>
      <c r="D1384" s="54">
        <v>331.53</v>
      </c>
      <c r="E1384" s="45"/>
      <c r="F1384" s="45"/>
      <c r="G1384" s="45"/>
      <c r="H1384" s="45"/>
      <c r="I1384" s="45"/>
      <c r="J1384" s="45"/>
    </row>
    <row r="1385" spans="1:10" x14ac:dyDescent="0.25">
      <c r="A1385" s="46">
        <v>7260350150</v>
      </c>
      <c r="B1385" s="45" t="s">
        <v>1759</v>
      </c>
      <c r="C1385" s="46" t="s">
        <v>96</v>
      </c>
      <c r="D1385" s="54">
        <v>270.39999999999998</v>
      </c>
      <c r="E1385" s="45"/>
      <c r="F1385" s="45"/>
      <c r="G1385" s="45"/>
      <c r="H1385" s="45"/>
      <c r="I1385" s="45"/>
      <c r="J1385" s="45"/>
    </row>
    <row r="1386" spans="1:10" x14ac:dyDescent="0.25">
      <c r="A1386" s="46">
        <v>7260350160</v>
      </c>
      <c r="B1386" s="45" t="s">
        <v>1760</v>
      </c>
      <c r="C1386" s="46" t="s">
        <v>96</v>
      </c>
      <c r="D1386" s="54">
        <v>275.83</v>
      </c>
      <c r="E1386" s="45"/>
      <c r="F1386" s="45"/>
      <c r="G1386" s="45"/>
      <c r="H1386" s="45"/>
      <c r="I1386" s="45"/>
      <c r="J1386" s="45"/>
    </row>
    <row r="1387" spans="1:10" x14ac:dyDescent="0.25">
      <c r="A1387" s="46">
        <v>7260350170</v>
      </c>
      <c r="B1387" s="45" t="s">
        <v>1761</v>
      </c>
      <c r="C1387" s="46" t="s">
        <v>96</v>
      </c>
      <c r="D1387" s="54">
        <v>241.01</v>
      </c>
      <c r="E1387" s="45"/>
      <c r="F1387" s="45"/>
      <c r="G1387" s="45"/>
      <c r="H1387" s="45"/>
      <c r="I1387" s="45"/>
      <c r="J1387" s="45"/>
    </row>
    <row r="1388" spans="1:10" x14ac:dyDescent="0.25">
      <c r="A1388" s="46">
        <v>7260350180</v>
      </c>
      <c r="B1388" s="45" t="s">
        <v>1762</v>
      </c>
      <c r="C1388" s="46" t="s">
        <v>96</v>
      </c>
      <c r="D1388" s="54">
        <v>362.07</v>
      </c>
      <c r="E1388" s="45"/>
      <c r="F1388" s="45"/>
      <c r="G1388" s="45"/>
      <c r="H1388" s="45"/>
      <c r="I1388" s="45"/>
      <c r="J1388" s="45"/>
    </row>
    <row r="1389" spans="1:10" x14ac:dyDescent="0.25">
      <c r="A1389" s="46">
        <v>7260350190</v>
      </c>
      <c r="B1389" s="45" t="s">
        <v>1763</v>
      </c>
      <c r="C1389" s="46" t="s">
        <v>96</v>
      </c>
      <c r="D1389" s="54">
        <v>299.87</v>
      </c>
      <c r="E1389" s="45"/>
      <c r="F1389" s="45"/>
      <c r="G1389" s="45"/>
      <c r="H1389" s="45"/>
      <c r="I1389" s="45"/>
      <c r="J1389" s="45"/>
    </row>
    <row r="1390" spans="1:10" x14ac:dyDescent="0.25">
      <c r="A1390" s="46">
        <v>7260350200</v>
      </c>
      <c r="B1390" s="45" t="s">
        <v>1764</v>
      </c>
      <c r="C1390" s="46" t="s">
        <v>96</v>
      </c>
      <c r="D1390" s="54">
        <v>305.02999999999997</v>
      </c>
      <c r="E1390" s="45"/>
      <c r="F1390" s="45"/>
      <c r="G1390" s="45"/>
      <c r="H1390" s="45"/>
      <c r="I1390" s="45"/>
      <c r="J1390" s="45"/>
    </row>
    <row r="1391" spans="1:10" x14ac:dyDescent="0.25">
      <c r="A1391" s="46">
        <v>7260350210</v>
      </c>
      <c r="B1391" s="45" t="s">
        <v>1765</v>
      </c>
      <c r="C1391" s="46" t="s">
        <v>96</v>
      </c>
      <c r="D1391" s="54">
        <v>291.17</v>
      </c>
      <c r="E1391" s="45"/>
      <c r="F1391" s="45"/>
      <c r="G1391" s="45"/>
      <c r="H1391" s="45"/>
      <c r="I1391" s="45"/>
      <c r="J1391" s="45"/>
    </row>
    <row r="1392" spans="1:10" x14ac:dyDescent="0.25">
      <c r="A1392" s="46">
        <v>7260350220</v>
      </c>
      <c r="B1392" s="45" t="s">
        <v>1766</v>
      </c>
      <c r="C1392" s="46" t="s">
        <v>96</v>
      </c>
      <c r="D1392" s="54">
        <v>423.9</v>
      </c>
      <c r="E1392" s="45"/>
      <c r="F1392" s="45"/>
      <c r="G1392" s="45"/>
      <c r="H1392" s="45"/>
      <c r="I1392" s="45"/>
      <c r="J1392" s="45"/>
    </row>
    <row r="1393" spans="1:10" x14ac:dyDescent="0.25">
      <c r="A1393" s="46">
        <v>7260350230</v>
      </c>
      <c r="B1393" s="45" t="s">
        <v>1767</v>
      </c>
      <c r="C1393" s="46" t="s">
        <v>96</v>
      </c>
      <c r="D1393" s="54">
        <v>352.95</v>
      </c>
      <c r="E1393" s="45"/>
      <c r="F1393" s="45"/>
      <c r="G1393" s="45"/>
      <c r="H1393" s="45"/>
      <c r="I1393" s="45"/>
      <c r="J1393" s="45"/>
    </row>
    <row r="1394" spans="1:10" x14ac:dyDescent="0.25">
      <c r="A1394" s="46">
        <v>7260350240</v>
      </c>
      <c r="B1394" s="45" t="s">
        <v>1768</v>
      </c>
      <c r="C1394" s="46" t="s">
        <v>96</v>
      </c>
      <c r="D1394" s="54">
        <v>358.61</v>
      </c>
      <c r="E1394" s="45"/>
      <c r="F1394" s="45"/>
      <c r="G1394" s="45"/>
      <c r="H1394" s="45"/>
      <c r="I1394" s="45"/>
      <c r="J1394" s="45"/>
    </row>
    <row r="1395" spans="1:10" x14ac:dyDescent="0.25">
      <c r="A1395" s="46">
        <v>7260350250</v>
      </c>
      <c r="B1395" s="45" t="s">
        <v>1769</v>
      </c>
      <c r="C1395" s="46" t="s">
        <v>96</v>
      </c>
      <c r="D1395" s="54">
        <v>327.11</v>
      </c>
      <c r="E1395" s="45"/>
      <c r="F1395" s="45"/>
      <c r="G1395" s="45"/>
      <c r="H1395" s="45"/>
      <c r="I1395" s="45"/>
      <c r="J1395" s="45"/>
    </row>
    <row r="1396" spans="1:10" x14ac:dyDescent="0.25">
      <c r="A1396" s="46">
        <v>7260350260</v>
      </c>
      <c r="B1396" s="45" t="s">
        <v>1770</v>
      </c>
      <c r="C1396" s="46" t="s">
        <v>96</v>
      </c>
      <c r="D1396" s="54">
        <v>459.83</v>
      </c>
      <c r="E1396" s="45"/>
      <c r="F1396" s="45"/>
      <c r="G1396" s="45"/>
      <c r="H1396" s="45"/>
      <c r="I1396" s="45"/>
      <c r="J1396" s="45"/>
    </row>
    <row r="1397" spans="1:10" x14ac:dyDescent="0.25">
      <c r="A1397" s="46">
        <v>7260350270</v>
      </c>
      <c r="B1397" s="45" t="s">
        <v>1771</v>
      </c>
      <c r="C1397" s="46" t="s">
        <v>96</v>
      </c>
      <c r="D1397" s="54">
        <v>388.87</v>
      </c>
      <c r="E1397" s="45"/>
      <c r="F1397" s="45"/>
      <c r="G1397" s="45"/>
      <c r="H1397" s="45"/>
      <c r="I1397" s="45"/>
      <c r="J1397" s="45"/>
    </row>
    <row r="1398" spans="1:10" x14ac:dyDescent="0.25">
      <c r="A1398" s="46">
        <v>7260350280</v>
      </c>
      <c r="B1398" s="45" t="s">
        <v>1772</v>
      </c>
      <c r="C1398" s="46" t="s">
        <v>96</v>
      </c>
      <c r="D1398" s="54">
        <v>394.48</v>
      </c>
      <c r="E1398" s="45"/>
      <c r="F1398" s="45"/>
      <c r="G1398" s="45"/>
      <c r="H1398" s="45"/>
      <c r="I1398" s="45"/>
      <c r="J1398" s="45"/>
    </row>
    <row r="1399" spans="1:10" x14ac:dyDescent="0.25">
      <c r="A1399" s="46">
        <v>7260350290</v>
      </c>
      <c r="B1399" s="45" t="s">
        <v>1773</v>
      </c>
      <c r="C1399" s="46" t="s">
        <v>96</v>
      </c>
      <c r="D1399" s="54">
        <v>82.77</v>
      </c>
      <c r="E1399" s="45"/>
      <c r="F1399" s="45"/>
      <c r="G1399" s="45"/>
      <c r="H1399" s="45"/>
      <c r="I1399" s="45"/>
      <c r="J1399" s="45"/>
    </row>
    <row r="1400" spans="1:10" x14ac:dyDescent="0.25">
      <c r="A1400" s="46">
        <v>7260350300</v>
      </c>
      <c r="B1400" s="45" t="s">
        <v>1774</v>
      </c>
      <c r="C1400" s="46" t="s">
        <v>96</v>
      </c>
      <c r="D1400" s="54">
        <v>187.22</v>
      </c>
      <c r="E1400" s="45"/>
      <c r="F1400" s="45"/>
      <c r="G1400" s="45"/>
      <c r="H1400" s="45"/>
      <c r="I1400" s="45"/>
      <c r="J1400" s="45"/>
    </row>
    <row r="1401" spans="1:10" x14ac:dyDescent="0.25">
      <c r="A1401" s="46">
        <v>7260350310</v>
      </c>
      <c r="B1401" s="45" t="s">
        <v>1775</v>
      </c>
      <c r="C1401" s="46" t="s">
        <v>96</v>
      </c>
      <c r="D1401" s="54">
        <v>137.82</v>
      </c>
      <c r="E1401" s="45"/>
      <c r="F1401" s="45"/>
      <c r="G1401" s="45"/>
      <c r="H1401" s="45"/>
      <c r="I1401" s="45"/>
      <c r="J1401" s="45"/>
    </row>
    <row r="1402" spans="1:10" x14ac:dyDescent="0.25">
      <c r="A1402" s="46">
        <v>7260350320</v>
      </c>
      <c r="B1402" s="45" t="s">
        <v>1776</v>
      </c>
      <c r="C1402" s="46" t="s">
        <v>96</v>
      </c>
      <c r="D1402" s="54">
        <v>142.59</v>
      </c>
      <c r="E1402" s="45"/>
      <c r="F1402" s="45"/>
      <c r="G1402" s="45"/>
      <c r="H1402" s="45"/>
      <c r="I1402" s="45"/>
      <c r="J1402" s="45"/>
    </row>
    <row r="1403" spans="1:10" x14ac:dyDescent="0.25">
      <c r="A1403" s="46">
        <v>7260350330</v>
      </c>
      <c r="B1403" s="45" t="s">
        <v>1777</v>
      </c>
      <c r="C1403" s="46" t="s">
        <v>96</v>
      </c>
      <c r="D1403" s="54">
        <v>144.83000000000001</v>
      </c>
      <c r="E1403" s="45"/>
      <c r="F1403" s="45"/>
      <c r="G1403" s="45"/>
      <c r="H1403" s="45"/>
      <c r="I1403" s="45"/>
      <c r="J1403" s="45"/>
    </row>
    <row r="1404" spans="1:10" x14ac:dyDescent="0.25">
      <c r="A1404" s="46">
        <v>7260350340</v>
      </c>
      <c r="B1404" s="45" t="s">
        <v>1778</v>
      </c>
      <c r="C1404" s="46" t="s">
        <v>96</v>
      </c>
      <c r="D1404" s="54">
        <v>254.22</v>
      </c>
      <c r="E1404" s="45"/>
      <c r="F1404" s="45"/>
      <c r="G1404" s="45"/>
      <c r="H1404" s="45"/>
      <c r="I1404" s="45"/>
      <c r="J1404" s="45"/>
    </row>
    <row r="1405" spans="1:10" x14ac:dyDescent="0.25">
      <c r="A1405" s="46">
        <v>7260350350</v>
      </c>
      <c r="B1405" s="45" t="s">
        <v>1779</v>
      </c>
      <c r="C1405" s="46" t="s">
        <v>96</v>
      </c>
      <c r="D1405" s="54">
        <v>201.5</v>
      </c>
      <c r="E1405" s="45"/>
      <c r="F1405" s="45"/>
      <c r="G1405" s="45"/>
      <c r="H1405" s="45"/>
      <c r="I1405" s="45"/>
      <c r="J1405" s="45"/>
    </row>
    <row r="1406" spans="1:10" x14ac:dyDescent="0.25">
      <c r="A1406" s="46">
        <v>7260350360</v>
      </c>
      <c r="B1406" s="45" t="s">
        <v>1780</v>
      </c>
      <c r="C1406" s="46" t="s">
        <v>96</v>
      </c>
      <c r="D1406" s="54">
        <v>206.5</v>
      </c>
      <c r="E1406" s="45"/>
      <c r="F1406" s="45"/>
      <c r="G1406" s="45"/>
      <c r="H1406" s="45"/>
      <c r="I1406" s="45"/>
      <c r="J1406" s="45"/>
    </row>
    <row r="1407" spans="1:10" x14ac:dyDescent="0.25">
      <c r="A1407" s="46">
        <v>7260350370</v>
      </c>
      <c r="B1407" s="45" t="s">
        <v>1781</v>
      </c>
      <c r="C1407" s="46" t="s">
        <v>96</v>
      </c>
      <c r="D1407" s="54">
        <v>172.83</v>
      </c>
      <c r="E1407" s="45"/>
      <c r="F1407" s="45"/>
      <c r="G1407" s="45"/>
      <c r="H1407" s="45"/>
      <c r="I1407" s="45"/>
      <c r="J1407" s="45"/>
    </row>
    <row r="1408" spans="1:10" x14ac:dyDescent="0.25">
      <c r="A1408" s="46">
        <v>7260350380</v>
      </c>
      <c r="B1408" s="45" t="s">
        <v>1782</v>
      </c>
      <c r="C1408" s="46" t="s">
        <v>96</v>
      </c>
      <c r="D1408" s="54">
        <v>282.22000000000003</v>
      </c>
      <c r="E1408" s="45"/>
      <c r="F1408" s="45"/>
      <c r="G1408" s="45"/>
      <c r="H1408" s="45"/>
      <c r="I1408" s="45"/>
      <c r="J1408" s="45"/>
    </row>
    <row r="1409" spans="1:10" x14ac:dyDescent="0.25">
      <c r="A1409" s="46">
        <v>7260350390</v>
      </c>
      <c r="B1409" s="45" t="s">
        <v>1783</v>
      </c>
      <c r="C1409" s="46" t="s">
        <v>96</v>
      </c>
      <c r="D1409" s="54">
        <v>229.5</v>
      </c>
      <c r="E1409" s="45"/>
      <c r="F1409" s="45"/>
      <c r="G1409" s="45"/>
      <c r="H1409" s="45"/>
      <c r="I1409" s="45"/>
      <c r="J1409" s="45"/>
    </row>
    <row r="1410" spans="1:10" x14ac:dyDescent="0.25">
      <c r="A1410" s="46">
        <v>7260350400</v>
      </c>
      <c r="B1410" s="45" t="s">
        <v>1784</v>
      </c>
      <c r="C1410" s="46" t="s">
        <v>96</v>
      </c>
      <c r="D1410" s="54">
        <v>234.5</v>
      </c>
      <c r="E1410" s="45"/>
      <c r="F1410" s="45"/>
      <c r="G1410" s="45"/>
      <c r="H1410" s="45"/>
      <c r="I1410" s="45"/>
      <c r="J1410" s="45"/>
    </row>
    <row r="1411" spans="1:10" x14ac:dyDescent="0.25">
      <c r="A1411" s="46">
        <v>7260350410</v>
      </c>
      <c r="B1411" s="45" t="s">
        <v>1785</v>
      </c>
      <c r="C1411" s="46" t="s">
        <v>96</v>
      </c>
      <c r="D1411" s="54">
        <v>214.65</v>
      </c>
      <c r="E1411" s="45"/>
      <c r="F1411" s="45"/>
      <c r="G1411" s="45"/>
      <c r="H1411" s="45"/>
      <c r="I1411" s="45"/>
      <c r="J1411" s="45"/>
    </row>
    <row r="1412" spans="1:10" x14ac:dyDescent="0.25">
      <c r="A1412" s="46">
        <v>7260350420</v>
      </c>
      <c r="B1412" s="45" t="s">
        <v>1786</v>
      </c>
      <c r="C1412" s="46" t="s">
        <v>96</v>
      </c>
      <c r="D1412" s="54">
        <v>335.72</v>
      </c>
      <c r="E1412" s="45"/>
      <c r="F1412" s="45"/>
      <c r="G1412" s="45"/>
      <c r="H1412" s="45"/>
      <c r="I1412" s="45"/>
      <c r="J1412" s="45"/>
    </row>
    <row r="1413" spans="1:10" x14ac:dyDescent="0.25">
      <c r="A1413" s="46">
        <v>7260350430</v>
      </c>
      <c r="B1413" s="45" t="s">
        <v>1787</v>
      </c>
      <c r="C1413" s="46" t="s">
        <v>96</v>
      </c>
      <c r="D1413" s="54">
        <v>274.57</v>
      </c>
      <c r="E1413" s="45"/>
      <c r="F1413" s="45"/>
      <c r="G1413" s="45"/>
      <c r="H1413" s="45"/>
      <c r="I1413" s="45"/>
      <c r="J1413" s="45"/>
    </row>
    <row r="1414" spans="1:10" x14ac:dyDescent="0.25">
      <c r="A1414" s="46">
        <v>7260350440</v>
      </c>
      <c r="B1414" s="45" t="s">
        <v>1788</v>
      </c>
      <c r="C1414" s="46" t="s">
        <v>96</v>
      </c>
      <c r="D1414" s="54">
        <v>280.02</v>
      </c>
      <c r="E1414" s="45"/>
      <c r="F1414" s="45"/>
      <c r="G1414" s="45"/>
      <c r="H1414" s="45"/>
      <c r="I1414" s="45"/>
      <c r="J1414" s="45"/>
    </row>
    <row r="1415" spans="1:10" x14ac:dyDescent="0.25">
      <c r="A1415" s="46">
        <v>7260350450</v>
      </c>
      <c r="B1415" s="45" t="s">
        <v>1789</v>
      </c>
      <c r="C1415" s="46" t="s">
        <v>96</v>
      </c>
      <c r="D1415" s="54">
        <v>245.19</v>
      </c>
      <c r="E1415" s="45"/>
      <c r="F1415" s="45"/>
      <c r="G1415" s="45"/>
      <c r="H1415" s="45"/>
      <c r="I1415" s="45"/>
      <c r="J1415" s="45"/>
    </row>
    <row r="1416" spans="1:10" x14ac:dyDescent="0.25">
      <c r="A1416" s="46">
        <v>7260350460</v>
      </c>
      <c r="B1416" s="45" t="s">
        <v>1790</v>
      </c>
      <c r="C1416" s="46" t="s">
        <v>96</v>
      </c>
      <c r="D1416" s="54">
        <v>366.26</v>
      </c>
      <c r="E1416" s="45"/>
      <c r="F1416" s="45"/>
      <c r="G1416" s="45"/>
      <c r="H1416" s="45"/>
      <c r="I1416" s="45"/>
      <c r="J1416" s="45"/>
    </row>
    <row r="1417" spans="1:10" x14ac:dyDescent="0.25">
      <c r="A1417" s="46">
        <v>7260350470</v>
      </c>
      <c r="B1417" s="45" t="s">
        <v>1791</v>
      </c>
      <c r="C1417" s="46" t="s">
        <v>96</v>
      </c>
      <c r="D1417" s="54">
        <v>304.04000000000002</v>
      </c>
      <c r="E1417" s="45"/>
      <c r="F1417" s="45"/>
      <c r="G1417" s="45"/>
      <c r="H1417" s="45"/>
      <c r="I1417" s="45"/>
      <c r="J1417" s="45"/>
    </row>
    <row r="1418" spans="1:10" x14ac:dyDescent="0.25">
      <c r="A1418" s="46">
        <v>7260350480</v>
      </c>
      <c r="B1418" s="45" t="s">
        <v>1792</v>
      </c>
      <c r="C1418" s="46" t="s">
        <v>96</v>
      </c>
      <c r="D1418" s="54">
        <v>309.22000000000003</v>
      </c>
      <c r="E1418" s="45"/>
      <c r="F1418" s="45"/>
      <c r="G1418" s="45"/>
      <c r="H1418" s="45"/>
      <c r="I1418" s="45"/>
      <c r="J1418" s="45"/>
    </row>
    <row r="1419" spans="1:10" x14ac:dyDescent="0.25">
      <c r="A1419" s="46">
        <v>7260350490</v>
      </c>
      <c r="B1419" s="45" t="s">
        <v>1793</v>
      </c>
      <c r="C1419" s="46" t="s">
        <v>96</v>
      </c>
      <c r="D1419" s="54">
        <v>295.82</v>
      </c>
      <c r="E1419" s="45"/>
      <c r="F1419" s="45"/>
      <c r="G1419" s="45"/>
      <c r="H1419" s="45"/>
      <c r="I1419" s="45"/>
      <c r="J1419" s="45"/>
    </row>
    <row r="1420" spans="1:10" x14ac:dyDescent="0.25">
      <c r="A1420" s="46">
        <v>7260350500</v>
      </c>
      <c r="B1420" s="45" t="s">
        <v>1794</v>
      </c>
      <c r="C1420" s="46" t="s">
        <v>96</v>
      </c>
      <c r="D1420" s="54">
        <v>428.54</v>
      </c>
      <c r="E1420" s="45"/>
      <c r="F1420" s="45"/>
      <c r="G1420" s="45"/>
      <c r="H1420" s="45"/>
      <c r="I1420" s="45"/>
      <c r="J1420" s="45"/>
    </row>
    <row r="1421" spans="1:10" x14ac:dyDescent="0.25">
      <c r="A1421" s="46">
        <v>7260350510</v>
      </c>
      <c r="B1421" s="45" t="s">
        <v>1795</v>
      </c>
      <c r="C1421" s="46" t="s">
        <v>96</v>
      </c>
      <c r="D1421" s="54">
        <v>357.59</v>
      </c>
      <c r="E1421" s="45"/>
      <c r="F1421" s="45"/>
      <c r="G1421" s="45"/>
      <c r="H1421" s="45"/>
      <c r="I1421" s="45"/>
      <c r="J1421" s="45"/>
    </row>
    <row r="1422" spans="1:10" x14ac:dyDescent="0.25">
      <c r="A1422" s="46">
        <v>7260350520</v>
      </c>
      <c r="B1422" s="45" t="s">
        <v>1796</v>
      </c>
      <c r="C1422" s="46" t="s">
        <v>96</v>
      </c>
      <c r="D1422" s="54">
        <v>363.25</v>
      </c>
      <c r="E1422" s="45"/>
      <c r="F1422" s="45"/>
      <c r="G1422" s="45"/>
      <c r="H1422" s="45"/>
      <c r="I1422" s="45"/>
      <c r="J1422" s="45"/>
    </row>
    <row r="1423" spans="1:10" x14ac:dyDescent="0.25">
      <c r="A1423" s="46">
        <v>7260350530</v>
      </c>
      <c r="B1423" s="45" t="s">
        <v>1797</v>
      </c>
      <c r="C1423" s="46" t="s">
        <v>96</v>
      </c>
      <c r="D1423" s="54">
        <v>331.75</v>
      </c>
      <c r="E1423" s="45"/>
      <c r="F1423" s="45"/>
      <c r="G1423" s="45"/>
      <c r="H1423" s="45"/>
      <c r="I1423" s="45"/>
      <c r="J1423" s="45"/>
    </row>
    <row r="1424" spans="1:10" x14ac:dyDescent="0.25">
      <c r="A1424" s="46">
        <v>7260350540</v>
      </c>
      <c r="B1424" s="45" t="s">
        <v>1798</v>
      </c>
      <c r="C1424" s="46" t="s">
        <v>96</v>
      </c>
      <c r="D1424" s="54">
        <v>464.48</v>
      </c>
      <c r="E1424" s="45"/>
      <c r="F1424" s="45"/>
      <c r="G1424" s="45"/>
      <c r="H1424" s="45"/>
      <c r="I1424" s="45"/>
      <c r="J1424" s="45"/>
    </row>
    <row r="1425" spans="1:10" x14ac:dyDescent="0.25">
      <c r="A1425" s="46">
        <v>7260350550</v>
      </c>
      <c r="B1425" s="45" t="s">
        <v>1799</v>
      </c>
      <c r="C1425" s="46" t="s">
        <v>96</v>
      </c>
      <c r="D1425" s="54">
        <v>393.52</v>
      </c>
      <c r="E1425" s="45"/>
      <c r="F1425" s="45"/>
      <c r="G1425" s="45"/>
      <c r="H1425" s="45"/>
      <c r="I1425" s="45"/>
      <c r="J1425" s="45"/>
    </row>
    <row r="1426" spans="1:10" x14ac:dyDescent="0.25">
      <c r="A1426" s="46">
        <v>7260350560</v>
      </c>
      <c r="B1426" s="45" t="s">
        <v>1800</v>
      </c>
      <c r="C1426" s="46" t="s">
        <v>96</v>
      </c>
      <c r="D1426" s="54">
        <v>399.13</v>
      </c>
      <c r="E1426" s="45"/>
      <c r="F1426" s="45"/>
      <c r="G1426" s="45"/>
      <c r="H1426" s="45"/>
      <c r="I1426" s="45"/>
      <c r="J1426" s="45"/>
    </row>
    <row r="1427" spans="1:10" x14ac:dyDescent="0.25">
      <c r="A1427" s="46">
        <v>7260350570</v>
      </c>
      <c r="B1427" s="45" t="s">
        <v>1801</v>
      </c>
      <c r="C1427" s="46" t="s">
        <v>96</v>
      </c>
      <c r="D1427" s="54">
        <v>86.67</v>
      </c>
      <c r="E1427" s="45"/>
      <c r="F1427" s="45"/>
      <c r="G1427" s="45"/>
      <c r="H1427" s="45"/>
      <c r="I1427" s="45"/>
      <c r="J1427" s="45"/>
    </row>
    <row r="1428" spans="1:10" x14ac:dyDescent="0.25">
      <c r="A1428" s="46">
        <v>7260350580</v>
      </c>
      <c r="B1428" s="45" t="s">
        <v>1802</v>
      </c>
      <c r="C1428" s="46" t="s">
        <v>96</v>
      </c>
      <c r="D1428" s="54">
        <v>191.11</v>
      </c>
      <c r="E1428" s="45"/>
      <c r="F1428" s="45"/>
      <c r="G1428" s="45"/>
      <c r="H1428" s="45"/>
      <c r="I1428" s="45"/>
      <c r="J1428" s="45"/>
    </row>
    <row r="1429" spans="1:10" x14ac:dyDescent="0.25">
      <c r="A1429" s="46">
        <v>7260350590</v>
      </c>
      <c r="B1429" s="45" t="s">
        <v>1803</v>
      </c>
      <c r="C1429" s="46" t="s">
        <v>96</v>
      </c>
      <c r="D1429" s="54">
        <v>141.71</v>
      </c>
      <c r="E1429" s="45"/>
      <c r="F1429" s="45"/>
      <c r="G1429" s="45"/>
      <c r="H1429" s="45"/>
      <c r="I1429" s="45"/>
      <c r="J1429" s="45"/>
    </row>
    <row r="1430" spans="1:10" x14ac:dyDescent="0.25">
      <c r="A1430" s="46">
        <v>7260350600</v>
      </c>
      <c r="B1430" s="45" t="s">
        <v>1804</v>
      </c>
      <c r="C1430" s="46" t="s">
        <v>96</v>
      </c>
      <c r="D1430" s="54">
        <v>146.5</v>
      </c>
      <c r="E1430" s="45"/>
      <c r="F1430" s="45"/>
      <c r="G1430" s="45"/>
      <c r="H1430" s="45"/>
      <c r="I1430" s="45"/>
      <c r="J1430" s="45"/>
    </row>
    <row r="1431" spans="1:10" x14ac:dyDescent="0.25">
      <c r="A1431" s="46">
        <v>7260350610</v>
      </c>
      <c r="B1431" s="45" t="s">
        <v>1805</v>
      </c>
      <c r="C1431" s="46" t="s">
        <v>96</v>
      </c>
      <c r="D1431" s="54">
        <v>149</v>
      </c>
      <c r="E1431" s="45"/>
      <c r="F1431" s="45"/>
      <c r="G1431" s="45"/>
      <c r="H1431" s="45"/>
      <c r="I1431" s="45"/>
      <c r="J1431" s="45"/>
    </row>
    <row r="1432" spans="1:10" x14ac:dyDescent="0.25">
      <c r="A1432" s="46">
        <v>7260350620</v>
      </c>
      <c r="B1432" s="45" t="s">
        <v>1806</v>
      </c>
      <c r="C1432" s="46" t="s">
        <v>96</v>
      </c>
      <c r="D1432" s="54">
        <v>258.39</v>
      </c>
      <c r="E1432" s="45"/>
      <c r="F1432" s="45"/>
      <c r="G1432" s="45"/>
      <c r="H1432" s="45"/>
      <c r="I1432" s="45"/>
      <c r="J1432" s="45"/>
    </row>
    <row r="1433" spans="1:10" x14ac:dyDescent="0.25">
      <c r="A1433" s="46">
        <v>7260350630</v>
      </c>
      <c r="B1433" s="45" t="s">
        <v>1807</v>
      </c>
      <c r="C1433" s="46" t="s">
        <v>96</v>
      </c>
      <c r="D1433" s="54">
        <v>205.66</v>
      </c>
      <c r="E1433" s="45"/>
      <c r="F1433" s="45"/>
      <c r="G1433" s="45"/>
      <c r="H1433" s="45"/>
      <c r="I1433" s="45"/>
      <c r="J1433" s="45"/>
    </row>
    <row r="1434" spans="1:10" x14ac:dyDescent="0.25">
      <c r="A1434" s="46">
        <v>7260350640</v>
      </c>
      <c r="B1434" s="45" t="s">
        <v>1808</v>
      </c>
      <c r="C1434" s="46" t="s">
        <v>96</v>
      </c>
      <c r="D1434" s="54">
        <v>210.66</v>
      </c>
      <c r="E1434" s="45"/>
      <c r="F1434" s="45"/>
      <c r="G1434" s="45"/>
      <c r="H1434" s="45"/>
      <c r="I1434" s="45"/>
      <c r="J1434" s="45"/>
    </row>
    <row r="1435" spans="1:10" x14ac:dyDescent="0.25">
      <c r="A1435" s="46">
        <v>7260350650</v>
      </c>
      <c r="B1435" s="45" t="s">
        <v>1809</v>
      </c>
      <c r="C1435" s="46" t="s">
        <v>96</v>
      </c>
      <c r="D1435" s="54">
        <v>177</v>
      </c>
      <c r="E1435" s="45"/>
      <c r="F1435" s="45"/>
      <c r="G1435" s="45"/>
      <c r="H1435" s="45"/>
      <c r="I1435" s="45"/>
      <c r="J1435" s="45"/>
    </row>
    <row r="1436" spans="1:10" x14ac:dyDescent="0.25">
      <c r="A1436" s="46">
        <v>7260350660</v>
      </c>
      <c r="B1436" s="45" t="s">
        <v>1810</v>
      </c>
      <c r="C1436" s="46" t="s">
        <v>96</v>
      </c>
      <c r="D1436" s="54">
        <v>286.39</v>
      </c>
      <c r="E1436" s="45"/>
      <c r="F1436" s="45"/>
      <c r="G1436" s="45"/>
      <c r="H1436" s="45"/>
      <c r="I1436" s="45"/>
      <c r="J1436" s="45"/>
    </row>
    <row r="1437" spans="1:10" x14ac:dyDescent="0.25">
      <c r="A1437" s="46">
        <v>7260350670</v>
      </c>
      <c r="B1437" s="45" t="s">
        <v>1811</v>
      </c>
      <c r="C1437" s="46" t="s">
        <v>96</v>
      </c>
      <c r="D1437" s="54">
        <v>233.66</v>
      </c>
      <c r="E1437" s="45"/>
      <c r="F1437" s="45"/>
      <c r="G1437" s="45"/>
      <c r="H1437" s="45"/>
      <c r="I1437" s="45"/>
      <c r="J1437" s="45"/>
    </row>
    <row r="1438" spans="1:10" x14ac:dyDescent="0.25">
      <c r="A1438" s="46">
        <v>7260350680</v>
      </c>
      <c r="B1438" s="45" t="s">
        <v>1812</v>
      </c>
      <c r="C1438" s="46" t="s">
        <v>96</v>
      </c>
      <c r="D1438" s="54">
        <v>238.66</v>
      </c>
      <c r="E1438" s="45"/>
      <c r="F1438" s="45"/>
      <c r="G1438" s="45"/>
      <c r="H1438" s="45"/>
      <c r="I1438" s="45"/>
      <c r="J1438" s="45"/>
    </row>
    <row r="1439" spans="1:10" x14ac:dyDescent="0.25">
      <c r="A1439" s="46">
        <v>7260350690</v>
      </c>
      <c r="B1439" s="45" t="s">
        <v>1813</v>
      </c>
      <c r="C1439" s="46" t="s">
        <v>96</v>
      </c>
      <c r="D1439" s="54">
        <v>219.29</v>
      </c>
      <c r="E1439" s="45"/>
      <c r="F1439" s="45"/>
      <c r="G1439" s="45"/>
      <c r="H1439" s="45"/>
      <c r="I1439" s="45"/>
      <c r="J1439" s="45"/>
    </row>
    <row r="1440" spans="1:10" x14ac:dyDescent="0.25">
      <c r="A1440" s="46">
        <v>7260350700</v>
      </c>
      <c r="B1440" s="45" t="s">
        <v>1814</v>
      </c>
      <c r="C1440" s="46" t="s">
        <v>96</v>
      </c>
      <c r="D1440" s="54">
        <v>340.36</v>
      </c>
      <c r="E1440" s="45"/>
      <c r="F1440" s="45"/>
      <c r="G1440" s="45"/>
      <c r="H1440" s="45"/>
      <c r="I1440" s="45"/>
      <c r="J1440" s="45"/>
    </row>
    <row r="1441" spans="1:10" x14ac:dyDescent="0.25">
      <c r="A1441" s="46">
        <v>7260350710</v>
      </c>
      <c r="B1441" s="45" t="s">
        <v>1815</v>
      </c>
      <c r="C1441" s="46" t="s">
        <v>96</v>
      </c>
      <c r="D1441" s="54">
        <v>279.22000000000003</v>
      </c>
      <c r="E1441" s="45"/>
      <c r="F1441" s="45"/>
      <c r="G1441" s="45"/>
      <c r="H1441" s="45"/>
      <c r="I1441" s="45"/>
      <c r="J1441" s="45"/>
    </row>
    <row r="1442" spans="1:10" x14ac:dyDescent="0.25">
      <c r="A1442" s="46">
        <v>7260350720</v>
      </c>
      <c r="B1442" s="45" t="s">
        <v>1816</v>
      </c>
      <c r="C1442" s="46" t="s">
        <v>96</v>
      </c>
      <c r="D1442" s="54">
        <v>284.66000000000003</v>
      </c>
      <c r="E1442" s="45"/>
      <c r="F1442" s="45"/>
      <c r="G1442" s="45"/>
      <c r="H1442" s="45"/>
      <c r="I1442" s="45"/>
      <c r="J1442" s="45"/>
    </row>
    <row r="1443" spans="1:10" x14ac:dyDescent="0.25">
      <c r="A1443" s="46">
        <v>7260350730</v>
      </c>
      <c r="B1443" s="45" t="s">
        <v>1817</v>
      </c>
      <c r="C1443" s="46" t="s">
        <v>96</v>
      </c>
      <c r="D1443" s="54">
        <v>249.83</v>
      </c>
      <c r="E1443" s="45"/>
      <c r="F1443" s="45"/>
      <c r="G1443" s="45"/>
      <c r="H1443" s="45"/>
      <c r="I1443" s="45"/>
      <c r="J1443" s="45"/>
    </row>
    <row r="1444" spans="1:10" x14ac:dyDescent="0.25">
      <c r="A1444" s="46">
        <v>7260350740</v>
      </c>
      <c r="B1444" s="45" t="s">
        <v>1818</v>
      </c>
      <c r="C1444" s="46" t="s">
        <v>96</v>
      </c>
      <c r="D1444" s="54">
        <v>370.9</v>
      </c>
      <c r="E1444" s="45"/>
      <c r="F1444" s="45"/>
      <c r="G1444" s="45"/>
      <c r="H1444" s="45"/>
      <c r="I1444" s="45"/>
      <c r="J1444" s="45"/>
    </row>
    <row r="1445" spans="1:10" x14ac:dyDescent="0.25">
      <c r="A1445" s="46">
        <v>7260350750</v>
      </c>
      <c r="B1445" s="45" t="s">
        <v>1819</v>
      </c>
      <c r="C1445" s="46" t="s">
        <v>96</v>
      </c>
      <c r="D1445" s="54">
        <v>308.69</v>
      </c>
      <c r="E1445" s="45"/>
      <c r="F1445" s="45"/>
      <c r="G1445" s="45"/>
      <c r="H1445" s="45"/>
      <c r="I1445" s="45"/>
      <c r="J1445" s="45"/>
    </row>
    <row r="1446" spans="1:10" x14ac:dyDescent="0.25">
      <c r="A1446" s="46">
        <v>7260350760</v>
      </c>
      <c r="B1446" s="45" t="s">
        <v>1820</v>
      </c>
      <c r="C1446" s="46" t="s">
        <v>96</v>
      </c>
      <c r="D1446" s="54">
        <v>313.86</v>
      </c>
      <c r="E1446" s="45"/>
      <c r="F1446" s="45"/>
      <c r="G1446" s="45"/>
      <c r="H1446" s="45"/>
      <c r="I1446" s="45"/>
      <c r="J1446" s="45"/>
    </row>
    <row r="1447" spans="1:10" x14ac:dyDescent="0.25">
      <c r="A1447" s="46">
        <v>7260350770</v>
      </c>
      <c r="B1447" s="45" t="s">
        <v>1821</v>
      </c>
      <c r="C1447" s="46" t="s">
        <v>96</v>
      </c>
      <c r="D1447" s="54">
        <v>301.01</v>
      </c>
      <c r="E1447" s="45"/>
      <c r="F1447" s="45"/>
      <c r="G1447" s="45"/>
      <c r="H1447" s="45"/>
      <c r="I1447" s="45"/>
      <c r="J1447" s="45"/>
    </row>
    <row r="1448" spans="1:10" x14ac:dyDescent="0.25">
      <c r="A1448" s="46">
        <v>7260350780</v>
      </c>
      <c r="B1448" s="45" t="s">
        <v>1822</v>
      </c>
      <c r="C1448" s="46" t="s">
        <v>96</v>
      </c>
      <c r="D1448" s="54">
        <v>433.74</v>
      </c>
      <c r="E1448" s="45"/>
      <c r="F1448" s="45"/>
      <c r="G1448" s="45"/>
      <c r="H1448" s="45"/>
      <c r="I1448" s="45"/>
      <c r="J1448" s="45"/>
    </row>
    <row r="1449" spans="1:10" x14ac:dyDescent="0.25">
      <c r="A1449" s="46">
        <v>7260350790</v>
      </c>
      <c r="B1449" s="45" t="s">
        <v>1823</v>
      </c>
      <c r="C1449" s="46" t="s">
        <v>96</v>
      </c>
      <c r="D1449" s="54">
        <v>362.79</v>
      </c>
      <c r="E1449" s="45"/>
      <c r="F1449" s="45"/>
      <c r="G1449" s="45"/>
      <c r="H1449" s="45"/>
      <c r="I1449" s="45"/>
      <c r="J1449" s="45"/>
    </row>
    <row r="1450" spans="1:10" x14ac:dyDescent="0.25">
      <c r="A1450" s="46">
        <v>7260350800</v>
      </c>
      <c r="B1450" s="45" t="s">
        <v>1824</v>
      </c>
      <c r="C1450" s="46" t="s">
        <v>96</v>
      </c>
      <c r="D1450" s="54">
        <v>368.45</v>
      </c>
      <c r="E1450" s="45"/>
      <c r="F1450" s="45"/>
      <c r="G1450" s="45"/>
      <c r="H1450" s="45"/>
      <c r="I1450" s="45"/>
      <c r="J1450" s="45"/>
    </row>
    <row r="1451" spans="1:10" x14ac:dyDescent="0.25">
      <c r="A1451" s="46">
        <v>7260350810</v>
      </c>
      <c r="B1451" s="45" t="s">
        <v>1825</v>
      </c>
      <c r="C1451" s="46" t="s">
        <v>96</v>
      </c>
      <c r="D1451" s="54">
        <v>336.94</v>
      </c>
      <c r="E1451" s="45"/>
      <c r="F1451" s="45"/>
      <c r="G1451" s="45"/>
      <c r="H1451" s="45"/>
      <c r="I1451" s="45"/>
      <c r="J1451" s="45"/>
    </row>
    <row r="1452" spans="1:10" x14ac:dyDescent="0.25">
      <c r="A1452" s="46">
        <v>7260350820</v>
      </c>
      <c r="B1452" s="45" t="s">
        <v>1826</v>
      </c>
      <c r="C1452" s="46" t="s">
        <v>96</v>
      </c>
      <c r="D1452" s="54">
        <v>469.67</v>
      </c>
      <c r="E1452" s="45"/>
      <c r="F1452" s="45"/>
      <c r="G1452" s="45"/>
      <c r="H1452" s="45"/>
      <c r="I1452" s="45"/>
      <c r="J1452" s="45"/>
    </row>
    <row r="1453" spans="1:10" x14ac:dyDescent="0.25">
      <c r="A1453" s="46">
        <v>7260350830</v>
      </c>
      <c r="B1453" s="45" t="s">
        <v>1827</v>
      </c>
      <c r="C1453" s="46" t="s">
        <v>96</v>
      </c>
      <c r="D1453" s="54">
        <v>398.71</v>
      </c>
      <c r="E1453" s="45"/>
      <c r="F1453" s="45"/>
      <c r="G1453" s="45"/>
      <c r="H1453" s="45"/>
      <c r="I1453" s="45"/>
      <c r="J1453" s="45"/>
    </row>
    <row r="1454" spans="1:10" x14ac:dyDescent="0.25">
      <c r="A1454" s="46">
        <v>7260350840</v>
      </c>
      <c r="B1454" s="45" t="s">
        <v>1828</v>
      </c>
      <c r="C1454" s="46" t="s">
        <v>96</v>
      </c>
      <c r="D1454" s="54">
        <v>404.32</v>
      </c>
      <c r="E1454" s="45"/>
      <c r="F1454" s="45"/>
      <c r="G1454" s="45"/>
      <c r="H1454" s="45"/>
      <c r="I1454" s="45"/>
      <c r="J1454" s="45"/>
    </row>
    <row r="1455" spans="1:10" x14ac:dyDescent="0.25">
      <c r="A1455" s="46">
        <v>7260350850</v>
      </c>
      <c r="B1455" s="45" t="s">
        <v>1829</v>
      </c>
      <c r="C1455" s="46" t="s">
        <v>96</v>
      </c>
      <c r="D1455" s="54">
        <v>91.82</v>
      </c>
      <c r="E1455" s="45"/>
      <c r="F1455" s="45"/>
      <c r="G1455" s="45"/>
      <c r="H1455" s="45"/>
      <c r="I1455" s="45"/>
      <c r="J1455" s="45"/>
    </row>
    <row r="1456" spans="1:10" x14ac:dyDescent="0.25">
      <c r="A1456" s="46">
        <v>7260350860</v>
      </c>
      <c r="B1456" s="45" t="s">
        <v>1830</v>
      </c>
      <c r="C1456" s="46" t="s">
        <v>96</v>
      </c>
      <c r="D1456" s="54">
        <v>196.26</v>
      </c>
      <c r="E1456" s="45"/>
      <c r="F1456" s="45"/>
      <c r="G1456" s="45"/>
      <c r="H1456" s="45"/>
      <c r="I1456" s="45"/>
      <c r="J1456" s="45"/>
    </row>
    <row r="1457" spans="1:10" x14ac:dyDescent="0.25">
      <c r="A1457" s="46">
        <v>7260350870</v>
      </c>
      <c r="B1457" s="45" t="s">
        <v>1831</v>
      </c>
      <c r="C1457" s="46" t="s">
        <v>96</v>
      </c>
      <c r="D1457" s="54">
        <v>146.86000000000001</v>
      </c>
      <c r="E1457" s="45"/>
      <c r="F1457" s="45"/>
      <c r="G1457" s="45"/>
      <c r="H1457" s="45"/>
      <c r="I1457" s="45"/>
      <c r="J1457" s="45"/>
    </row>
    <row r="1458" spans="1:10" x14ac:dyDescent="0.25">
      <c r="A1458" s="46">
        <v>7260350880</v>
      </c>
      <c r="B1458" s="45" t="s">
        <v>1832</v>
      </c>
      <c r="C1458" s="46" t="s">
        <v>96</v>
      </c>
      <c r="D1458" s="54">
        <v>151.65</v>
      </c>
      <c r="E1458" s="45"/>
      <c r="F1458" s="45"/>
      <c r="G1458" s="45"/>
      <c r="H1458" s="45"/>
      <c r="I1458" s="45"/>
      <c r="J1458" s="45"/>
    </row>
    <row r="1459" spans="1:10" x14ac:dyDescent="0.25">
      <c r="A1459" s="46">
        <v>7260350890</v>
      </c>
      <c r="B1459" s="45" t="s">
        <v>1833</v>
      </c>
      <c r="C1459" s="46" t="s">
        <v>96</v>
      </c>
      <c r="D1459" s="54">
        <v>154.49</v>
      </c>
      <c r="E1459" s="45"/>
      <c r="F1459" s="45"/>
      <c r="G1459" s="45"/>
      <c r="H1459" s="45"/>
      <c r="I1459" s="45"/>
      <c r="J1459" s="45"/>
    </row>
    <row r="1460" spans="1:10" x14ac:dyDescent="0.25">
      <c r="A1460" s="46">
        <v>7260350900</v>
      </c>
      <c r="B1460" s="45" t="s">
        <v>1834</v>
      </c>
      <c r="C1460" s="46" t="s">
        <v>96</v>
      </c>
      <c r="D1460" s="54">
        <v>263.88</v>
      </c>
      <c r="E1460" s="45"/>
      <c r="F1460" s="45"/>
      <c r="G1460" s="45"/>
      <c r="H1460" s="45"/>
      <c r="I1460" s="45"/>
      <c r="J1460" s="45"/>
    </row>
    <row r="1461" spans="1:10" x14ac:dyDescent="0.25">
      <c r="A1461" s="46">
        <v>7260350910</v>
      </c>
      <c r="B1461" s="45" t="s">
        <v>1835</v>
      </c>
      <c r="C1461" s="46" t="s">
        <v>96</v>
      </c>
      <c r="D1461" s="54">
        <v>211.15</v>
      </c>
      <c r="E1461" s="45"/>
      <c r="F1461" s="45"/>
      <c r="G1461" s="45"/>
      <c r="H1461" s="45"/>
      <c r="I1461" s="45"/>
      <c r="J1461" s="45"/>
    </row>
    <row r="1462" spans="1:10" x14ac:dyDescent="0.25">
      <c r="A1462" s="46">
        <v>7260350920</v>
      </c>
      <c r="B1462" s="45" t="s">
        <v>1836</v>
      </c>
      <c r="C1462" s="46" t="s">
        <v>96</v>
      </c>
      <c r="D1462" s="54">
        <v>216.16</v>
      </c>
      <c r="E1462" s="45"/>
      <c r="F1462" s="45"/>
      <c r="G1462" s="45"/>
      <c r="H1462" s="45"/>
      <c r="I1462" s="45"/>
      <c r="J1462" s="45"/>
    </row>
    <row r="1463" spans="1:10" x14ac:dyDescent="0.25">
      <c r="A1463" s="46">
        <v>7260350930</v>
      </c>
      <c r="B1463" s="45" t="s">
        <v>1837</v>
      </c>
      <c r="C1463" s="46" t="s">
        <v>96</v>
      </c>
      <c r="D1463" s="54">
        <v>182.58</v>
      </c>
      <c r="E1463" s="45"/>
      <c r="F1463" s="45"/>
      <c r="G1463" s="45"/>
      <c r="H1463" s="45"/>
      <c r="I1463" s="45"/>
      <c r="J1463" s="45"/>
    </row>
    <row r="1464" spans="1:10" x14ac:dyDescent="0.25">
      <c r="A1464" s="46">
        <v>7260350940</v>
      </c>
      <c r="B1464" s="45" t="s">
        <v>1838</v>
      </c>
      <c r="C1464" s="46" t="s">
        <v>96</v>
      </c>
      <c r="D1464" s="54">
        <v>291.97000000000003</v>
      </c>
      <c r="E1464" s="45"/>
      <c r="F1464" s="45"/>
      <c r="G1464" s="45"/>
      <c r="H1464" s="45"/>
      <c r="I1464" s="45"/>
      <c r="J1464" s="45"/>
    </row>
    <row r="1465" spans="1:10" x14ac:dyDescent="0.25">
      <c r="A1465" s="46">
        <v>7260350950</v>
      </c>
      <c r="B1465" s="45" t="s">
        <v>1839</v>
      </c>
      <c r="C1465" s="46" t="s">
        <v>96</v>
      </c>
      <c r="D1465" s="54">
        <v>239.24</v>
      </c>
      <c r="E1465" s="45"/>
      <c r="F1465" s="45"/>
      <c r="G1465" s="45"/>
      <c r="H1465" s="45"/>
      <c r="I1465" s="45"/>
      <c r="J1465" s="45"/>
    </row>
    <row r="1466" spans="1:10" x14ac:dyDescent="0.25">
      <c r="A1466" s="46">
        <v>7260350960</v>
      </c>
      <c r="B1466" s="45" t="s">
        <v>1840</v>
      </c>
      <c r="C1466" s="46" t="s">
        <v>96</v>
      </c>
      <c r="D1466" s="54">
        <v>244.25</v>
      </c>
      <c r="E1466" s="45"/>
      <c r="F1466" s="45"/>
      <c r="G1466" s="45"/>
      <c r="H1466" s="45"/>
      <c r="I1466" s="45"/>
      <c r="J1466" s="45"/>
    </row>
    <row r="1467" spans="1:10" x14ac:dyDescent="0.25">
      <c r="A1467" s="46">
        <v>7260350970</v>
      </c>
      <c r="B1467" s="45" t="s">
        <v>1841</v>
      </c>
      <c r="C1467" s="46" t="s">
        <v>96</v>
      </c>
      <c r="D1467" s="54">
        <v>225.52</v>
      </c>
      <c r="E1467" s="45"/>
      <c r="F1467" s="45"/>
      <c r="G1467" s="45"/>
      <c r="H1467" s="45"/>
      <c r="I1467" s="45"/>
      <c r="J1467" s="45"/>
    </row>
    <row r="1468" spans="1:10" x14ac:dyDescent="0.25">
      <c r="A1468" s="46">
        <v>7260350980</v>
      </c>
      <c r="B1468" s="45" t="s">
        <v>1842</v>
      </c>
      <c r="C1468" s="46" t="s">
        <v>96</v>
      </c>
      <c r="D1468" s="54">
        <v>346.58</v>
      </c>
      <c r="E1468" s="45"/>
      <c r="F1468" s="45"/>
      <c r="G1468" s="45"/>
      <c r="H1468" s="45"/>
      <c r="I1468" s="45"/>
      <c r="J1468" s="45"/>
    </row>
    <row r="1469" spans="1:10" x14ac:dyDescent="0.25">
      <c r="A1469" s="46">
        <v>7260350990</v>
      </c>
      <c r="B1469" s="45" t="s">
        <v>1843</v>
      </c>
      <c r="C1469" s="46" t="s">
        <v>96</v>
      </c>
      <c r="D1469" s="54">
        <v>285.44</v>
      </c>
      <c r="E1469" s="45"/>
      <c r="F1469" s="45"/>
      <c r="G1469" s="45"/>
      <c r="H1469" s="45"/>
      <c r="I1469" s="45"/>
      <c r="J1469" s="45"/>
    </row>
    <row r="1470" spans="1:10" x14ac:dyDescent="0.25">
      <c r="A1470" s="46">
        <v>7260351000</v>
      </c>
      <c r="B1470" s="45" t="s">
        <v>1844</v>
      </c>
      <c r="C1470" s="46" t="s">
        <v>96</v>
      </c>
      <c r="D1470" s="54">
        <v>290.89</v>
      </c>
      <c r="E1470" s="45"/>
      <c r="F1470" s="45"/>
      <c r="G1470" s="45"/>
      <c r="H1470" s="45"/>
      <c r="I1470" s="45"/>
      <c r="J1470" s="45"/>
    </row>
    <row r="1471" spans="1:10" x14ac:dyDescent="0.25">
      <c r="A1471" s="46">
        <v>7260351010</v>
      </c>
      <c r="B1471" s="45" t="s">
        <v>1845</v>
      </c>
      <c r="C1471" s="46" t="s">
        <v>96</v>
      </c>
      <c r="D1471" s="54">
        <v>256.41000000000003</v>
      </c>
      <c r="E1471" s="45"/>
      <c r="F1471" s="45"/>
      <c r="G1471" s="45"/>
      <c r="H1471" s="45"/>
      <c r="I1471" s="45"/>
      <c r="J1471" s="45"/>
    </row>
    <row r="1472" spans="1:10" x14ac:dyDescent="0.25">
      <c r="A1472" s="46">
        <v>7260351020</v>
      </c>
      <c r="B1472" s="45" t="s">
        <v>1846</v>
      </c>
      <c r="C1472" s="46" t="s">
        <v>96</v>
      </c>
      <c r="D1472" s="54">
        <v>377.46</v>
      </c>
      <c r="E1472" s="45"/>
      <c r="F1472" s="45"/>
      <c r="G1472" s="45"/>
      <c r="H1472" s="45"/>
      <c r="I1472" s="45"/>
      <c r="J1472" s="45"/>
    </row>
    <row r="1473" spans="1:10" x14ac:dyDescent="0.25">
      <c r="A1473" s="46">
        <v>7260351030</v>
      </c>
      <c r="B1473" s="45" t="s">
        <v>1847</v>
      </c>
      <c r="C1473" s="46" t="s">
        <v>96</v>
      </c>
      <c r="D1473" s="54">
        <v>315.25</v>
      </c>
      <c r="E1473" s="45"/>
      <c r="F1473" s="45"/>
      <c r="G1473" s="45"/>
      <c r="H1473" s="45"/>
      <c r="I1473" s="45"/>
      <c r="J1473" s="45"/>
    </row>
    <row r="1474" spans="1:10" x14ac:dyDescent="0.25">
      <c r="A1474" s="46">
        <v>7260351040</v>
      </c>
      <c r="B1474" s="45" t="s">
        <v>1848</v>
      </c>
      <c r="C1474" s="46" t="s">
        <v>96</v>
      </c>
      <c r="D1474" s="54">
        <v>320.43</v>
      </c>
      <c r="E1474" s="45"/>
      <c r="F1474" s="45"/>
      <c r="G1474" s="45"/>
      <c r="H1474" s="45"/>
      <c r="I1474" s="45"/>
      <c r="J1474" s="45"/>
    </row>
    <row r="1475" spans="1:10" x14ac:dyDescent="0.25">
      <c r="A1475" s="46">
        <v>7260351050</v>
      </c>
      <c r="B1475" s="45" t="s">
        <v>1849</v>
      </c>
      <c r="C1475" s="46" t="s">
        <v>96</v>
      </c>
      <c r="D1475" s="54">
        <v>308.97000000000003</v>
      </c>
      <c r="E1475" s="45"/>
      <c r="F1475" s="45"/>
      <c r="G1475" s="45"/>
      <c r="H1475" s="45"/>
      <c r="I1475" s="45"/>
      <c r="J1475" s="45"/>
    </row>
    <row r="1476" spans="1:10" x14ac:dyDescent="0.25">
      <c r="A1476" s="46">
        <v>7260351060</v>
      </c>
      <c r="B1476" s="45" t="s">
        <v>1850</v>
      </c>
      <c r="C1476" s="46" t="s">
        <v>96</v>
      </c>
      <c r="D1476" s="54">
        <v>441.71</v>
      </c>
      <c r="E1476" s="45"/>
      <c r="F1476" s="45"/>
      <c r="G1476" s="45"/>
      <c r="H1476" s="45"/>
      <c r="I1476" s="45"/>
      <c r="J1476" s="45"/>
    </row>
    <row r="1477" spans="1:10" x14ac:dyDescent="0.25">
      <c r="A1477" s="46">
        <v>7260351070</v>
      </c>
      <c r="B1477" s="45" t="s">
        <v>1851</v>
      </c>
      <c r="C1477" s="46" t="s">
        <v>96</v>
      </c>
      <c r="D1477" s="54">
        <v>370.76</v>
      </c>
      <c r="E1477" s="45"/>
      <c r="F1477" s="45"/>
      <c r="G1477" s="45"/>
      <c r="H1477" s="45"/>
      <c r="I1477" s="45"/>
      <c r="J1477" s="45"/>
    </row>
    <row r="1478" spans="1:10" x14ac:dyDescent="0.25">
      <c r="A1478" s="46">
        <v>7260351080</v>
      </c>
      <c r="B1478" s="45" t="s">
        <v>1852</v>
      </c>
      <c r="C1478" s="46" t="s">
        <v>96</v>
      </c>
      <c r="D1478" s="54">
        <v>376.41</v>
      </c>
      <c r="E1478" s="45"/>
      <c r="F1478" s="45"/>
      <c r="G1478" s="45"/>
      <c r="H1478" s="45"/>
      <c r="I1478" s="45"/>
      <c r="J1478" s="45"/>
    </row>
    <row r="1479" spans="1:10" x14ac:dyDescent="0.25">
      <c r="A1479" s="46">
        <v>7260351090</v>
      </c>
      <c r="B1479" s="45" t="s">
        <v>1853</v>
      </c>
      <c r="C1479" s="46" t="s">
        <v>96</v>
      </c>
      <c r="D1479" s="54">
        <v>348.55</v>
      </c>
      <c r="E1479" s="45"/>
      <c r="F1479" s="45"/>
      <c r="G1479" s="45"/>
      <c r="H1479" s="45"/>
      <c r="I1479" s="45"/>
      <c r="J1479" s="45"/>
    </row>
    <row r="1480" spans="1:10" x14ac:dyDescent="0.25">
      <c r="A1480" s="46">
        <v>7260351100</v>
      </c>
      <c r="B1480" s="45" t="s">
        <v>1854</v>
      </c>
      <c r="C1480" s="46" t="s">
        <v>96</v>
      </c>
      <c r="D1480" s="54">
        <v>481.28</v>
      </c>
      <c r="E1480" s="45"/>
      <c r="F1480" s="45"/>
      <c r="G1480" s="45"/>
      <c r="H1480" s="45"/>
      <c r="I1480" s="45"/>
      <c r="J1480" s="45"/>
    </row>
    <row r="1481" spans="1:10" x14ac:dyDescent="0.25">
      <c r="A1481" s="46">
        <v>7260351110</v>
      </c>
      <c r="B1481" s="45" t="s">
        <v>1855</v>
      </c>
      <c r="C1481" s="46" t="s">
        <v>96</v>
      </c>
      <c r="D1481" s="54">
        <v>410.32</v>
      </c>
      <c r="E1481" s="45"/>
      <c r="F1481" s="45"/>
      <c r="G1481" s="45"/>
      <c r="H1481" s="45"/>
      <c r="I1481" s="45"/>
      <c r="J1481" s="45"/>
    </row>
    <row r="1482" spans="1:10" x14ac:dyDescent="0.25">
      <c r="A1482" s="46">
        <v>7260351120</v>
      </c>
      <c r="B1482" s="45" t="s">
        <v>1856</v>
      </c>
      <c r="C1482" s="46" t="s">
        <v>96</v>
      </c>
      <c r="D1482" s="54">
        <v>415.92</v>
      </c>
      <c r="E1482" s="45"/>
      <c r="F1482" s="45"/>
      <c r="G1482" s="45"/>
      <c r="H1482" s="45"/>
      <c r="I1482" s="45"/>
      <c r="J1482" s="45"/>
    </row>
    <row r="1483" spans="1:10" x14ac:dyDescent="0.25">
      <c r="A1483" s="46">
        <v>7260351130</v>
      </c>
      <c r="B1483" s="45" t="s">
        <v>1857</v>
      </c>
      <c r="C1483" s="46" t="s">
        <v>96</v>
      </c>
      <c r="D1483" s="54">
        <v>96.25</v>
      </c>
      <c r="E1483" s="45"/>
      <c r="F1483" s="45"/>
      <c r="G1483" s="45"/>
      <c r="H1483" s="45"/>
      <c r="I1483" s="45"/>
      <c r="J1483" s="45"/>
    </row>
    <row r="1484" spans="1:10" x14ac:dyDescent="0.25">
      <c r="A1484" s="46">
        <v>7260351140</v>
      </c>
      <c r="B1484" s="45" t="s">
        <v>1858</v>
      </c>
      <c r="C1484" s="46" t="s">
        <v>96</v>
      </c>
      <c r="D1484" s="54">
        <v>200.69</v>
      </c>
      <c r="E1484" s="45"/>
      <c r="F1484" s="45"/>
      <c r="G1484" s="45"/>
      <c r="H1484" s="45"/>
      <c r="I1484" s="45"/>
      <c r="J1484" s="45"/>
    </row>
    <row r="1485" spans="1:10" x14ac:dyDescent="0.25">
      <c r="A1485" s="46">
        <v>7260351150</v>
      </c>
      <c r="B1485" s="45" t="s">
        <v>1859</v>
      </c>
      <c r="C1485" s="46" t="s">
        <v>96</v>
      </c>
      <c r="D1485" s="54">
        <v>151.28</v>
      </c>
      <c r="E1485" s="45"/>
      <c r="F1485" s="45"/>
      <c r="G1485" s="45"/>
      <c r="H1485" s="45"/>
      <c r="I1485" s="45"/>
      <c r="J1485" s="45"/>
    </row>
    <row r="1486" spans="1:10" x14ac:dyDescent="0.25">
      <c r="A1486" s="46">
        <v>7260351160</v>
      </c>
      <c r="B1486" s="45" t="s">
        <v>1860</v>
      </c>
      <c r="C1486" s="46" t="s">
        <v>96</v>
      </c>
      <c r="D1486" s="54">
        <v>156.07</v>
      </c>
      <c r="E1486" s="45"/>
      <c r="F1486" s="45"/>
      <c r="G1486" s="45"/>
      <c r="H1486" s="45"/>
      <c r="I1486" s="45"/>
      <c r="J1486" s="45"/>
    </row>
    <row r="1487" spans="1:10" x14ac:dyDescent="0.25">
      <c r="A1487" s="46">
        <v>7260351170</v>
      </c>
      <c r="B1487" s="45" t="s">
        <v>1861</v>
      </c>
      <c r="C1487" s="46" t="s">
        <v>96</v>
      </c>
      <c r="D1487" s="54">
        <v>159</v>
      </c>
      <c r="E1487" s="45"/>
      <c r="F1487" s="45"/>
      <c r="G1487" s="45"/>
      <c r="H1487" s="45"/>
      <c r="I1487" s="45"/>
      <c r="J1487" s="45"/>
    </row>
    <row r="1488" spans="1:10" x14ac:dyDescent="0.25">
      <c r="A1488" s="46">
        <v>7260351180</v>
      </c>
      <c r="B1488" s="45" t="s">
        <v>1862</v>
      </c>
      <c r="C1488" s="46" t="s">
        <v>96</v>
      </c>
      <c r="D1488" s="54">
        <v>268.39</v>
      </c>
      <c r="E1488" s="45"/>
      <c r="F1488" s="45"/>
      <c r="G1488" s="45"/>
      <c r="H1488" s="45"/>
      <c r="I1488" s="45"/>
      <c r="J1488" s="45"/>
    </row>
    <row r="1489" spans="1:10" x14ac:dyDescent="0.25">
      <c r="A1489" s="46">
        <v>7260351190</v>
      </c>
      <c r="B1489" s="45" t="s">
        <v>1863</v>
      </c>
      <c r="C1489" s="46" t="s">
        <v>96</v>
      </c>
      <c r="D1489" s="54">
        <v>215.65</v>
      </c>
      <c r="E1489" s="45"/>
      <c r="F1489" s="45"/>
      <c r="G1489" s="45"/>
      <c r="H1489" s="45"/>
      <c r="I1489" s="45"/>
      <c r="J1489" s="45"/>
    </row>
    <row r="1490" spans="1:10" x14ac:dyDescent="0.25">
      <c r="A1490" s="46">
        <v>7260351200</v>
      </c>
      <c r="B1490" s="45" t="s">
        <v>1864</v>
      </c>
      <c r="C1490" s="46" t="s">
        <v>96</v>
      </c>
      <c r="D1490" s="54">
        <v>220.66</v>
      </c>
      <c r="E1490" s="45"/>
      <c r="F1490" s="45"/>
      <c r="G1490" s="45"/>
      <c r="H1490" s="45"/>
      <c r="I1490" s="45"/>
      <c r="J1490" s="45"/>
    </row>
    <row r="1491" spans="1:10" x14ac:dyDescent="0.25">
      <c r="A1491" s="46">
        <v>7260351210</v>
      </c>
      <c r="B1491" s="45" t="s">
        <v>1865</v>
      </c>
      <c r="C1491" s="46" t="s">
        <v>96</v>
      </c>
      <c r="D1491" s="54">
        <v>187.09</v>
      </c>
      <c r="E1491" s="45"/>
      <c r="F1491" s="45"/>
      <c r="G1491" s="45"/>
      <c r="H1491" s="45"/>
      <c r="I1491" s="45"/>
      <c r="J1491" s="45"/>
    </row>
    <row r="1492" spans="1:10" x14ac:dyDescent="0.25">
      <c r="A1492" s="46">
        <v>7260351220</v>
      </c>
      <c r="B1492" s="45" t="s">
        <v>1866</v>
      </c>
      <c r="C1492" s="46" t="s">
        <v>96</v>
      </c>
      <c r="D1492" s="54">
        <v>296.48</v>
      </c>
      <c r="E1492" s="45"/>
      <c r="F1492" s="45"/>
      <c r="G1492" s="45"/>
      <c r="H1492" s="45"/>
      <c r="I1492" s="45"/>
      <c r="J1492" s="45"/>
    </row>
    <row r="1493" spans="1:10" x14ac:dyDescent="0.25">
      <c r="A1493" s="46">
        <v>7260351230</v>
      </c>
      <c r="B1493" s="45" t="s">
        <v>1867</v>
      </c>
      <c r="C1493" s="46" t="s">
        <v>96</v>
      </c>
      <c r="D1493" s="54">
        <v>243.74</v>
      </c>
      <c r="E1493" s="45"/>
      <c r="F1493" s="45"/>
      <c r="G1493" s="45"/>
      <c r="H1493" s="45"/>
      <c r="I1493" s="45"/>
      <c r="J1493" s="45"/>
    </row>
    <row r="1494" spans="1:10" x14ac:dyDescent="0.25">
      <c r="A1494" s="46">
        <v>7260351240</v>
      </c>
      <c r="B1494" s="45" t="s">
        <v>1868</v>
      </c>
      <c r="C1494" s="46" t="s">
        <v>96</v>
      </c>
      <c r="D1494" s="54">
        <v>248.75</v>
      </c>
      <c r="E1494" s="45"/>
      <c r="F1494" s="45"/>
      <c r="G1494" s="45"/>
      <c r="H1494" s="45"/>
      <c r="I1494" s="45"/>
      <c r="J1494" s="45"/>
    </row>
    <row r="1495" spans="1:10" x14ac:dyDescent="0.25">
      <c r="A1495" s="46">
        <v>7260351250</v>
      </c>
      <c r="B1495" s="45" t="s">
        <v>1869</v>
      </c>
      <c r="C1495" s="46" t="s">
        <v>96</v>
      </c>
      <c r="D1495" s="54">
        <v>230.6</v>
      </c>
      <c r="E1495" s="45"/>
      <c r="F1495" s="45"/>
      <c r="G1495" s="45"/>
      <c r="H1495" s="45"/>
      <c r="I1495" s="45"/>
      <c r="J1495" s="45"/>
    </row>
    <row r="1496" spans="1:10" x14ac:dyDescent="0.25">
      <c r="A1496" s="46">
        <v>7260351260</v>
      </c>
      <c r="B1496" s="45" t="s">
        <v>1870</v>
      </c>
      <c r="C1496" s="46" t="s">
        <v>96</v>
      </c>
      <c r="D1496" s="54">
        <v>351.66</v>
      </c>
      <c r="E1496" s="45"/>
      <c r="F1496" s="45"/>
      <c r="G1496" s="45"/>
      <c r="H1496" s="45"/>
      <c r="I1496" s="45"/>
      <c r="J1496" s="45"/>
    </row>
    <row r="1497" spans="1:10" x14ac:dyDescent="0.25">
      <c r="A1497" s="46">
        <v>7260351270</v>
      </c>
      <c r="B1497" s="45" t="s">
        <v>1871</v>
      </c>
      <c r="C1497" s="46" t="s">
        <v>96</v>
      </c>
      <c r="D1497" s="54">
        <v>290.52999999999997</v>
      </c>
      <c r="E1497" s="45"/>
      <c r="F1497" s="45"/>
      <c r="G1497" s="45"/>
      <c r="H1497" s="45"/>
      <c r="I1497" s="45"/>
      <c r="J1497" s="45"/>
    </row>
    <row r="1498" spans="1:10" x14ac:dyDescent="0.25">
      <c r="A1498" s="46">
        <v>7260351280</v>
      </c>
      <c r="B1498" s="45" t="s">
        <v>1872</v>
      </c>
      <c r="C1498" s="46" t="s">
        <v>96</v>
      </c>
      <c r="D1498" s="54">
        <v>295.97000000000003</v>
      </c>
      <c r="E1498" s="45"/>
      <c r="F1498" s="45"/>
      <c r="G1498" s="45"/>
      <c r="H1498" s="45"/>
      <c r="I1498" s="45"/>
      <c r="J1498" s="45"/>
    </row>
    <row r="1499" spans="1:10" x14ac:dyDescent="0.25">
      <c r="A1499" s="46">
        <v>7260351290</v>
      </c>
      <c r="B1499" s="45" t="s">
        <v>1873</v>
      </c>
      <c r="C1499" s="46" t="s">
        <v>96</v>
      </c>
      <c r="D1499" s="54">
        <v>261.48</v>
      </c>
      <c r="E1499" s="45"/>
      <c r="F1499" s="45"/>
      <c r="G1499" s="45"/>
      <c r="H1499" s="45"/>
      <c r="I1499" s="45"/>
      <c r="J1499" s="45"/>
    </row>
    <row r="1500" spans="1:10" x14ac:dyDescent="0.25">
      <c r="A1500" s="46">
        <v>7260351300</v>
      </c>
      <c r="B1500" s="45" t="s">
        <v>1874</v>
      </c>
      <c r="C1500" s="46" t="s">
        <v>96</v>
      </c>
      <c r="D1500" s="54">
        <v>382.54</v>
      </c>
      <c r="E1500" s="45"/>
      <c r="F1500" s="45"/>
      <c r="G1500" s="45"/>
      <c r="H1500" s="45"/>
      <c r="I1500" s="45"/>
      <c r="J1500" s="45"/>
    </row>
    <row r="1501" spans="1:10" x14ac:dyDescent="0.25">
      <c r="A1501" s="46">
        <v>7260351310</v>
      </c>
      <c r="B1501" s="45" t="s">
        <v>1875</v>
      </c>
      <c r="C1501" s="46" t="s">
        <v>96</v>
      </c>
      <c r="D1501" s="54">
        <v>320.33999999999997</v>
      </c>
      <c r="E1501" s="45"/>
      <c r="F1501" s="45"/>
      <c r="G1501" s="45"/>
      <c r="H1501" s="45"/>
      <c r="I1501" s="45"/>
      <c r="J1501" s="45"/>
    </row>
    <row r="1502" spans="1:10" x14ac:dyDescent="0.25">
      <c r="A1502" s="46">
        <v>7260351320</v>
      </c>
      <c r="B1502" s="45" t="s">
        <v>1876</v>
      </c>
      <c r="C1502" s="46" t="s">
        <v>96</v>
      </c>
      <c r="D1502" s="54">
        <v>325.51</v>
      </c>
      <c r="E1502" s="45"/>
      <c r="F1502" s="45"/>
      <c r="G1502" s="45"/>
      <c r="H1502" s="45"/>
      <c r="I1502" s="45"/>
      <c r="J1502" s="45"/>
    </row>
    <row r="1503" spans="1:10" x14ac:dyDescent="0.25">
      <c r="A1503" s="46">
        <v>7260351330</v>
      </c>
      <c r="B1503" s="45" t="s">
        <v>1877</v>
      </c>
      <c r="C1503" s="46" t="s">
        <v>96</v>
      </c>
      <c r="D1503" s="54">
        <v>314.5</v>
      </c>
      <c r="E1503" s="45"/>
      <c r="F1503" s="45"/>
      <c r="G1503" s="45"/>
      <c r="H1503" s="45"/>
      <c r="I1503" s="45"/>
      <c r="J1503" s="45"/>
    </row>
    <row r="1504" spans="1:10" x14ac:dyDescent="0.25">
      <c r="A1504" s="46">
        <v>7260351340</v>
      </c>
      <c r="B1504" s="45" t="s">
        <v>1878</v>
      </c>
      <c r="C1504" s="46" t="s">
        <v>96</v>
      </c>
      <c r="D1504" s="54">
        <v>447.23</v>
      </c>
      <c r="E1504" s="45"/>
      <c r="F1504" s="45"/>
      <c r="G1504" s="45"/>
      <c r="H1504" s="45"/>
      <c r="I1504" s="45"/>
      <c r="J1504" s="45"/>
    </row>
    <row r="1505" spans="1:10" x14ac:dyDescent="0.25">
      <c r="A1505" s="46">
        <v>7260351350</v>
      </c>
      <c r="B1505" s="45" t="s">
        <v>1879</v>
      </c>
      <c r="C1505" s="46" t="s">
        <v>96</v>
      </c>
      <c r="D1505" s="54">
        <v>376.27</v>
      </c>
      <c r="E1505" s="45"/>
      <c r="F1505" s="45"/>
      <c r="G1505" s="45"/>
      <c r="H1505" s="45"/>
      <c r="I1505" s="45"/>
      <c r="J1505" s="45"/>
    </row>
    <row r="1506" spans="1:10" x14ac:dyDescent="0.25">
      <c r="A1506" s="46">
        <v>7260351360</v>
      </c>
      <c r="B1506" s="45" t="s">
        <v>1880</v>
      </c>
      <c r="C1506" s="46" t="s">
        <v>96</v>
      </c>
      <c r="D1506" s="54">
        <v>381.93</v>
      </c>
      <c r="E1506" s="45"/>
      <c r="F1506" s="45"/>
      <c r="G1506" s="45"/>
      <c r="H1506" s="45"/>
      <c r="I1506" s="45"/>
      <c r="J1506" s="45"/>
    </row>
    <row r="1507" spans="1:10" x14ac:dyDescent="0.25">
      <c r="A1507" s="46">
        <v>7260351370</v>
      </c>
      <c r="B1507" s="45" t="s">
        <v>1881</v>
      </c>
      <c r="C1507" s="46" t="s">
        <v>96</v>
      </c>
      <c r="D1507" s="54">
        <v>354.07</v>
      </c>
      <c r="E1507" s="45"/>
      <c r="F1507" s="45"/>
      <c r="G1507" s="45"/>
      <c r="H1507" s="45"/>
      <c r="I1507" s="45"/>
      <c r="J1507" s="45"/>
    </row>
    <row r="1508" spans="1:10" x14ac:dyDescent="0.25">
      <c r="A1508" s="46">
        <v>7260351380</v>
      </c>
      <c r="B1508" s="45" t="s">
        <v>1882</v>
      </c>
      <c r="C1508" s="46" t="s">
        <v>96</v>
      </c>
      <c r="D1508" s="54">
        <v>486.81</v>
      </c>
      <c r="E1508" s="45"/>
      <c r="F1508" s="45"/>
      <c r="G1508" s="45"/>
      <c r="H1508" s="45"/>
      <c r="I1508" s="45"/>
      <c r="J1508" s="45"/>
    </row>
    <row r="1509" spans="1:10" x14ac:dyDescent="0.25">
      <c r="A1509" s="46">
        <v>7260351390</v>
      </c>
      <c r="B1509" s="45" t="s">
        <v>1883</v>
      </c>
      <c r="C1509" s="46" t="s">
        <v>96</v>
      </c>
      <c r="D1509" s="54">
        <v>415.84</v>
      </c>
      <c r="E1509" s="45"/>
      <c r="F1509" s="45"/>
      <c r="G1509" s="45"/>
      <c r="H1509" s="45"/>
      <c r="I1509" s="45"/>
      <c r="J1509" s="45"/>
    </row>
    <row r="1510" spans="1:10" x14ac:dyDescent="0.25">
      <c r="A1510" s="46">
        <v>7260351400</v>
      </c>
      <c r="B1510" s="45" t="s">
        <v>1884</v>
      </c>
      <c r="C1510" s="46" t="s">
        <v>96</v>
      </c>
      <c r="D1510" s="54">
        <v>421.45</v>
      </c>
      <c r="E1510" s="45"/>
      <c r="F1510" s="45"/>
      <c r="G1510" s="45"/>
      <c r="H1510" s="45"/>
      <c r="I1510" s="45"/>
      <c r="J1510" s="45"/>
    </row>
    <row r="1511" spans="1:10" x14ac:dyDescent="0.25">
      <c r="A1511" s="46">
        <v>7260351410</v>
      </c>
      <c r="B1511" s="45" t="s">
        <v>1885</v>
      </c>
      <c r="C1511" s="46" t="s">
        <v>96</v>
      </c>
      <c r="D1511" s="54">
        <v>100.06</v>
      </c>
      <c r="E1511" s="45"/>
      <c r="F1511" s="45"/>
      <c r="G1511" s="45"/>
      <c r="H1511" s="45"/>
      <c r="I1511" s="45"/>
      <c r="J1511" s="45"/>
    </row>
    <row r="1512" spans="1:10" x14ac:dyDescent="0.25">
      <c r="A1512" s="46">
        <v>7260351420</v>
      </c>
      <c r="B1512" s="45" t="s">
        <v>1886</v>
      </c>
      <c r="C1512" s="46" t="s">
        <v>96</v>
      </c>
      <c r="D1512" s="54">
        <v>204.51</v>
      </c>
      <c r="E1512" s="45"/>
      <c r="F1512" s="45"/>
      <c r="G1512" s="45"/>
      <c r="H1512" s="45"/>
      <c r="I1512" s="45"/>
      <c r="J1512" s="45"/>
    </row>
    <row r="1513" spans="1:10" x14ac:dyDescent="0.25">
      <c r="A1513" s="46">
        <v>7260351430</v>
      </c>
      <c r="B1513" s="45" t="s">
        <v>1887</v>
      </c>
      <c r="C1513" s="46" t="s">
        <v>96</v>
      </c>
      <c r="D1513" s="54">
        <v>155.11000000000001</v>
      </c>
      <c r="E1513" s="45"/>
      <c r="F1513" s="45"/>
      <c r="G1513" s="45"/>
      <c r="H1513" s="45"/>
      <c r="I1513" s="45"/>
      <c r="J1513" s="45"/>
    </row>
    <row r="1514" spans="1:10" x14ac:dyDescent="0.25">
      <c r="A1514" s="46">
        <v>7260351440</v>
      </c>
      <c r="B1514" s="45" t="s">
        <v>1888</v>
      </c>
      <c r="C1514" s="46" t="s">
        <v>96</v>
      </c>
      <c r="D1514" s="54">
        <v>159.88999999999999</v>
      </c>
      <c r="E1514" s="45"/>
      <c r="F1514" s="45"/>
      <c r="G1514" s="45"/>
      <c r="H1514" s="45"/>
      <c r="I1514" s="45"/>
      <c r="J1514" s="45"/>
    </row>
    <row r="1515" spans="1:10" x14ac:dyDescent="0.25">
      <c r="A1515" s="46">
        <v>7260351450</v>
      </c>
      <c r="B1515" s="45" t="s">
        <v>1889</v>
      </c>
      <c r="C1515" s="46" t="s">
        <v>96</v>
      </c>
      <c r="D1515" s="54">
        <v>163.29</v>
      </c>
      <c r="E1515" s="45"/>
      <c r="F1515" s="45"/>
      <c r="G1515" s="45"/>
      <c r="H1515" s="45"/>
      <c r="I1515" s="45"/>
      <c r="J1515" s="45"/>
    </row>
    <row r="1516" spans="1:10" x14ac:dyDescent="0.25">
      <c r="A1516" s="46">
        <v>7260351460</v>
      </c>
      <c r="B1516" s="45" t="s">
        <v>1890</v>
      </c>
      <c r="C1516" s="46" t="s">
        <v>96</v>
      </c>
      <c r="D1516" s="54">
        <v>272.69</v>
      </c>
      <c r="E1516" s="45"/>
      <c r="F1516" s="45"/>
      <c r="G1516" s="45"/>
      <c r="H1516" s="45"/>
      <c r="I1516" s="45"/>
      <c r="J1516" s="45"/>
    </row>
    <row r="1517" spans="1:10" x14ac:dyDescent="0.25">
      <c r="A1517" s="46">
        <v>7260351470</v>
      </c>
      <c r="B1517" s="45" t="s">
        <v>1891</v>
      </c>
      <c r="C1517" s="46" t="s">
        <v>96</v>
      </c>
      <c r="D1517" s="54">
        <v>219.96</v>
      </c>
      <c r="E1517" s="45"/>
      <c r="F1517" s="45"/>
      <c r="G1517" s="45"/>
      <c r="H1517" s="45"/>
      <c r="I1517" s="45"/>
      <c r="J1517" s="45"/>
    </row>
    <row r="1518" spans="1:10" x14ac:dyDescent="0.25">
      <c r="A1518" s="46">
        <v>7260351480</v>
      </c>
      <c r="B1518" s="45" t="s">
        <v>1892</v>
      </c>
      <c r="C1518" s="46" t="s">
        <v>96</v>
      </c>
      <c r="D1518" s="54">
        <v>224.96</v>
      </c>
      <c r="E1518" s="45"/>
      <c r="F1518" s="45"/>
      <c r="G1518" s="45"/>
      <c r="H1518" s="45"/>
      <c r="I1518" s="45"/>
      <c r="J1518" s="45"/>
    </row>
    <row r="1519" spans="1:10" x14ac:dyDescent="0.25">
      <c r="A1519" s="46">
        <v>7260351490</v>
      </c>
      <c r="B1519" s="45" t="s">
        <v>1893</v>
      </c>
      <c r="C1519" s="46" t="s">
        <v>96</v>
      </c>
      <c r="D1519" s="54">
        <v>191.58</v>
      </c>
      <c r="E1519" s="45"/>
      <c r="F1519" s="45"/>
      <c r="G1519" s="45"/>
      <c r="H1519" s="45"/>
      <c r="I1519" s="45"/>
      <c r="J1519" s="45"/>
    </row>
    <row r="1520" spans="1:10" x14ac:dyDescent="0.25">
      <c r="A1520" s="46">
        <v>7260351500</v>
      </c>
      <c r="B1520" s="45" t="s">
        <v>1894</v>
      </c>
      <c r="C1520" s="46" t="s">
        <v>96</v>
      </c>
      <c r="D1520" s="54">
        <v>300.98</v>
      </c>
      <c r="E1520" s="45"/>
      <c r="F1520" s="45"/>
      <c r="G1520" s="45"/>
      <c r="H1520" s="45"/>
      <c r="I1520" s="45"/>
      <c r="J1520" s="45"/>
    </row>
    <row r="1521" spans="1:10" x14ac:dyDescent="0.25">
      <c r="A1521" s="46">
        <v>7260351510</v>
      </c>
      <c r="B1521" s="45" t="s">
        <v>1895</v>
      </c>
      <c r="C1521" s="46" t="s">
        <v>96</v>
      </c>
      <c r="D1521" s="54">
        <v>248.25</v>
      </c>
      <c r="E1521" s="45"/>
      <c r="F1521" s="45"/>
      <c r="G1521" s="45"/>
      <c r="H1521" s="45"/>
      <c r="I1521" s="45"/>
      <c r="J1521" s="45"/>
    </row>
    <row r="1522" spans="1:10" x14ac:dyDescent="0.25">
      <c r="A1522" s="46">
        <v>7260351520</v>
      </c>
      <c r="B1522" s="45" t="s">
        <v>1896</v>
      </c>
      <c r="C1522" s="46" t="s">
        <v>96</v>
      </c>
      <c r="D1522" s="54">
        <v>253.25</v>
      </c>
      <c r="E1522" s="45"/>
      <c r="F1522" s="45"/>
      <c r="G1522" s="45"/>
      <c r="H1522" s="45"/>
      <c r="I1522" s="45"/>
      <c r="J1522" s="45"/>
    </row>
    <row r="1523" spans="1:10" x14ac:dyDescent="0.25">
      <c r="A1523" s="46">
        <v>7260351530</v>
      </c>
      <c r="B1523" s="45" t="s">
        <v>1897</v>
      </c>
      <c r="C1523" s="46" t="s">
        <v>96</v>
      </c>
      <c r="D1523" s="54">
        <v>235.88</v>
      </c>
      <c r="E1523" s="45"/>
      <c r="F1523" s="45"/>
      <c r="G1523" s="45"/>
      <c r="H1523" s="45"/>
      <c r="I1523" s="45"/>
      <c r="J1523" s="45"/>
    </row>
    <row r="1524" spans="1:10" x14ac:dyDescent="0.25">
      <c r="A1524" s="46">
        <v>7260351540</v>
      </c>
      <c r="B1524" s="45" t="s">
        <v>1898</v>
      </c>
      <c r="C1524" s="46" t="s">
        <v>96</v>
      </c>
      <c r="D1524" s="54">
        <v>356.95</v>
      </c>
      <c r="E1524" s="45"/>
      <c r="F1524" s="45"/>
      <c r="G1524" s="45"/>
      <c r="H1524" s="45"/>
      <c r="I1524" s="45"/>
      <c r="J1524" s="45"/>
    </row>
    <row r="1525" spans="1:10" x14ac:dyDescent="0.25">
      <c r="A1525" s="46">
        <v>7260351550</v>
      </c>
      <c r="B1525" s="45" t="s">
        <v>1899</v>
      </c>
      <c r="C1525" s="46" t="s">
        <v>96</v>
      </c>
      <c r="D1525" s="54">
        <v>295.81</v>
      </c>
      <c r="E1525" s="45"/>
      <c r="F1525" s="45"/>
      <c r="G1525" s="45"/>
      <c r="H1525" s="45"/>
      <c r="I1525" s="45"/>
      <c r="J1525" s="45"/>
    </row>
    <row r="1526" spans="1:10" x14ac:dyDescent="0.25">
      <c r="A1526" s="46">
        <v>7260351560</v>
      </c>
      <c r="B1526" s="45" t="s">
        <v>1900</v>
      </c>
      <c r="C1526" s="46" t="s">
        <v>96</v>
      </c>
      <c r="D1526" s="54">
        <v>301.25</v>
      </c>
      <c r="E1526" s="45"/>
      <c r="F1526" s="45"/>
      <c r="G1526" s="45"/>
      <c r="H1526" s="45"/>
      <c r="I1526" s="45"/>
      <c r="J1526" s="45"/>
    </row>
    <row r="1527" spans="1:10" x14ac:dyDescent="0.25">
      <c r="A1527" s="46">
        <v>7260351570</v>
      </c>
      <c r="B1527" s="45" t="s">
        <v>1901</v>
      </c>
      <c r="C1527" s="46" t="s">
        <v>96</v>
      </c>
      <c r="D1527" s="54">
        <v>267.69</v>
      </c>
      <c r="E1527" s="45"/>
      <c r="F1527" s="45"/>
      <c r="G1527" s="45"/>
      <c r="H1527" s="45"/>
      <c r="I1527" s="45"/>
      <c r="J1527" s="45"/>
    </row>
    <row r="1528" spans="1:10" x14ac:dyDescent="0.25">
      <c r="A1528" s="46">
        <v>7260351580</v>
      </c>
      <c r="B1528" s="45" t="s">
        <v>1902</v>
      </c>
      <c r="C1528" s="46" t="s">
        <v>96</v>
      </c>
      <c r="D1528" s="54">
        <v>388.76</v>
      </c>
      <c r="E1528" s="45"/>
      <c r="F1528" s="45"/>
      <c r="G1528" s="45"/>
      <c r="H1528" s="45"/>
      <c r="I1528" s="45"/>
      <c r="J1528" s="45"/>
    </row>
    <row r="1529" spans="1:10" x14ac:dyDescent="0.25">
      <c r="A1529" s="46">
        <v>7260351590</v>
      </c>
      <c r="B1529" s="45" t="s">
        <v>1903</v>
      </c>
      <c r="C1529" s="46" t="s">
        <v>96</v>
      </c>
      <c r="D1529" s="54">
        <v>326.55</v>
      </c>
      <c r="E1529" s="45"/>
      <c r="F1529" s="45"/>
      <c r="G1529" s="45"/>
      <c r="H1529" s="45"/>
      <c r="I1529" s="45"/>
      <c r="J1529" s="45"/>
    </row>
    <row r="1530" spans="1:10" x14ac:dyDescent="0.25">
      <c r="A1530" s="46">
        <v>7260351600</v>
      </c>
      <c r="B1530" s="45" t="s">
        <v>1904</v>
      </c>
      <c r="C1530" s="46" t="s">
        <v>96</v>
      </c>
      <c r="D1530" s="54">
        <v>331.72</v>
      </c>
      <c r="E1530" s="45"/>
      <c r="F1530" s="45"/>
      <c r="G1530" s="45"/>
      <c r="H1530" s="45"/>
      <c r="I1530" s="45"/>
      <c r="J1530" s="45"/>
    </row>
    <row r="1531" spans="1:10" x14ac:dyDescent="0.25">
      <c r="A1531" s="46">
        <v>7260351610</v>
      </c>
      <c r="B1531" s="45" t="s">
        <v>1905</v>
      </c>
      <c r="C1531" s="46" t="s">
        <v>96</v>
      </c>
      <c r="D1531" s="54">
        <v>324.8</v>
      </c>
      <c r="E1531" s="45"/>
      <c r="F1531" s="45"/>
      <c r="G1531" s="45"/>
      <c r="H1531" s="45"/>
      <c r="I1531" s="45"/>
      <c r="J1531" s="45"/>
    </row>
    <row r="1532" spans="1:10" x14ac:dyDescent="0.25">
      <c r="A1532" s="46">
        <v>7260351620</v>
      </c>
      <c r="B1532" s="45" t="s">
        <v>1906</v>
      </c>
      <c r="C1532" s="46" t="s">
        <v>96</v>
      </c>
      <c r="D1532" s="54">
        <v>457.53</v>
      </c>
      <c r="E1532" s="45"/>
      <c r="F1532" s="45"/>
      <c r="G1532" s="45"/>
      <c r="H1532" s="45"/>
      <c r="I1532" s="45"/>
      <c r="J1532" s="45"/>
    </row>
    <row r="1533" spans="1:10" x14ac:dyDescent="0.25">
      <c r="A1533" s="46">
        <v>7260351630</v>
      </c>
      <c r="B1533" s="45" t="s">
        <v>1907</v>
      </c>
      <c r="C1533" s="46" t="s">
        <v>96</v>
      </c>
      <c r="D1533" s="54">
        <v>386.59</v>
      </c>
      <c r="E1533" s="45"/>
      <c r="F1533" s="45"/>
      <c r="G1533" s="45"/>
      <c r="H1533" s="45"/>
      <c r="I1533" s="45"/>
      <c r="J1533" s="45"/>
    </row>
    <row r="1534" spans="1:10" x14ac:dyDescent="0.25">
      <c r="A1534" s="46">
        <v>7260351640</v>
      </c>
      <c r="B1534" s="45" t="s">
        <v>1908</v>
      </c>
      <c r="C1534" s="46" t="s">
        <v>96</v>
      </c>
      <c r="D1534" s="54">
        <v>392.24</v>
      </c>
      <c r="E1534" s="45"/>
      <c r="F1534" s="45"/>
      <c r="G1534" s="45"/>
      <c r="H1534" s="45"/>
      <c r="I1534" s="45"/>
      <c r="J1534" s="45"/>
    </row>
    <row r="1535" spans="1:10" x14ac:dyDescent="0.25">
      <c r="A1535" s="46">
        <v>7260351650</v>
      </c>
      <c r="B1535" s="45" t="s">
        <v>1909</v>
      </c>
      <c r="C1535" s="46" t="s">
        <v>96</v>
      </c>
      <c r="D1535" s="54">
        <v>358.91</v>
      </c>
      <c r="E1535" s="45"/>
      <c r="F1535" s="45"/>
      <c r="G1535" s="45"/>
      <c r="H1535" s="45"/>
      <c r="I1535" s="45"/>
      <c r="J1535" s="45"/>
    </row>
    <row r="1536" spans="1:10" x14ac:dyDescent="0.25">
      <c r="A1536" s="46">
        <v>7260351660</v>
      </c>
      <c r="B1536" s="45" t="s">
        <v>1910</v>
      </c>
      <c r="C1536" s="46" t="s">
        <v>96</v>
      </c>
      <c r="D1536" s="54">
        <v>491.63</v>
      </c>
      <c r="E1536" s="45"/>
      <c r="F1536" s="45"/>
      <c r="G1536" s="45"/>
      <c r="H1536" s="45"/>
      <c r="I1536" s="45"/>
      <c r="J1536" s="45"/>
    </row>
    <row r="1537" spans="1:10" x14ac:dyDescent="0.25">
      <c r="A1537" s="46">
        <v>7260351670</v>
      </c>
      <c r="B1537" s="45" t="s">
        <v>1911</v>
      </c>
      <c r="C1537" s="46" t="s">
        <v>96</v>
      </c>
      <c r="D1537" s="54">
        <v>420.68</v>
      </c>
      <c r="E1537" s="45"/>
      <c r="F1537" s="45"/>
      <c r="G1537" s="45"/>
      <c r="H1537" s="45"/>
      <c r="I1537" s="45"/>
      <c r="J1537" s="45"/>
    </row>
    <row r="1538" spans="1:10" x14ac:dyDescent="0.25">
      <c r="A1538" s="46">
        <v>7260351680</v>
      </c>
      <c r="B1538" s="45" t="s">
        <v>1912</v>
      </c>
      <c r="C1538" s="46" t="s">
        <v>96</v>
      </c>
      <c r="D1538" s="54">
        <v>426.28</v>
      </c>
      <c r="E1538" s="45"/>
      <c r="F1538" s="45"/>
      <c r="G1538" s="45"/>
      <c r="H1538" s="45"/>
      <c r="I1538" s="45"/>
      <c r="J1538" s="45"/>
    </row>
    <row r="1539" spans="1:10" x14ac:dyDescent="0.25">
      <c r="A1539" s="46">
        <v>7260500010</v>
      </c>
      <c r="B1539" s="45" t="s">
        <v>1913</v>
      </c>
      <c r="C1539" s="46" t="s">
        <v>96</v>
      </c>
      <c r="D1539" s="54">
        <v>519.21</v>
      </c>
      <c r="E1539" s="45"/>
      <c r="F1539" s="45"/>
      <c r="G1539" s="45"/>
      <c r="H1539" s="45"/>
      <c r="I1539" s="45"/>
      <c r="J1539" s="45"/>
    </row>
    <row r="1540" spans="1:10" x14ac:dyDescent="0.25">
      <c r="A1540" s="46">
        <v>7260500020</v>
      </c>
      <c r="B1540" s="45" t="s">
        <v>1914</v>
      </c>
      <c r="C1540" s="46" t="s">
        <v>96</v>
      </c>
      <c r="D1540" s="54">
        <v>600.03</v>
      </c>
      <c r="E1540" s="45"/>
      <c r="F1540" s="45"/>
      <c r="G1540" s="45"/>
      <c r="H1540" s="45"/>
      <c r="I1540" s="45"/>
      <c r="J1540" s="45"/>
    </row>
    <row r="1541" spans="1:10" x14ac:dyDescent="0.25">
      <c r="A1541" s="46">
        <v>7260500030</v>
      </c>
      <c r="B1541" s="45" t="s">
        <v>1915</v>
      </c>
      <c r="C1541" s="46" t="s">
        <v>96</v>
      </c>
      <c r="D1541" s="54">
        <v>649.49</v>
      </c>
      <c r="E1541" s="45"/>
      <c r="F1541" s="45"/>
      <c r="G1541" s="45"/>
      <c r="H1541" s="45"/>
      <c r="I1541" s="45"/>
      <c r="J1541" s="45"/>
    </row>
    <row r="1542" spans="1:10" x14ac:dyDescent="0.25">
      <c r="A1542" s="46">
        <v>7260500040</v>
      </c>
      <c r="B1542" s="45" t="s">
        <v>1916</v>
      </c>
      <c r="C1542" s="46" t="s">
        <v>96</v>
      </c>
      <c r="D1542" s="54">
        <v>726.61</v>
      </c>
      <c r="E1542" s="45"/>
      <c r="F1542" s="45"/>
      <c r="G1542" s="45"/>
      <c r="H1542" s="45"/>
      <c r="I1542" s="45"/>
      <c r="J1542" s="45"/>
    </row>
    <row r="1543" spans="1:10" x14ac:dyDescent="0.25">
      <c r="A1543" s="46">
        <v>7260500050</v>
      </c>
      <c r="B1543" s="45" t="s">
        <v>1917</v>
      </c>
      <c r="C1543" s="46" t="s">
        <v>96</v>
      </c>
      <c r="D1543" s="54">
        <v>610.39</v>
      </c>
      <c r="E1543" s="45"/>
      <c r="F1543" s="45"/>
      <c r="G1543" s="45"/>
      <c r="H1543" s="45"/>
      <c r="I1543" s="45"/>
      <c r="J1543" s="45"/>
    </row>
    <row r="1544" spans="1:10" x14ac:dyDescent="0.25">
      <c r="A1544" s="46">
        <v>7260500060</v>
      </c>
      <c r="B1544" s="45" t="s">
        <v>1918</v>
      </c>
      <c r="C1544" s="46" t="s">
        <v>96</v>
      </c>
      <c r="D1544" s="54">
        <v>691.53</v>
      </c>
      <c r="E1544" s="45"/>
      <c r="F1544" s="45"/>
      <c r="G1544" s="45"/>
      <c r="H1544" s="45"/>
      <c r="I1544" s="45"/>
      <c r="J1544" s="45"/>
    </row>
    <row r="1545" spans="1:10" x14ac:dyDescent="0.25">
      <c r="A1545" s="46">
        <v>7260500070</v>
      </c>
      <c r="B1545" s="45" t="s">
        <v>1919</v>
      </c>
      <c r="C1545" s="46" t="s">
        <v>96</v>
      </c>
      <c r="D1545" s="54">
        <v>740.98</v>
      </c>
      <c r="E1545" s="45"/>
      <c r="F1545" s="45"/>
      <c r="G1545" s="45"/>
      <c r="H1545" s="45"/>
      <c r="I1545" s="45"/>
      <c r="J1545" s="45"/>
    </row>
    <row r="1546" spans="1:10" x14ac:dyDescent="0.25">
      <c r="A1546" s="46">
        <v>7260500080</v>
      </c>
      <c r="B1546" s="45" t="s">
        <v>1920</v>
      </c>
      <c r="C1546" s="46" t="s">
        <v>96</v>
      </c>
      <c r="D1546" s="54">
        <v>817.22</v>
      </c>
      <c r="E1546" s="45"/>
      <c r="F1546" s="45"/>
      <c r="G1546" s="45"/>
      <c r="H1546" s="45"/>
      <c r="I1546" s="45"/>
      <c r="J1546" s="45"/>
    </row>
    <row r="1547" spans="1:10" x14ac:dyDescent="0.25">
      <c r="A1547" s="46">
        <v>7260500090</v>
      </c>
      <c r="B1547" s="45" t="s">
        <v>1921</v>
      </c>
      <c r="C1547" s="46" t="s">
        <v>96</v>
      </c>
      <c r="D1547" s="54">
        <v>691.52</v>
      </c>
      <c r="E1547" s="45"/>
      <c r="F1547" s="45"/>
      <c r="G1547" s="45"/>
      <c r="H1547" s="45"/>
      <c r="I1547" s="45"/>
      <c r="J1547" s="45"/>
    </row>
    <row r="1548" spans="1:10" x14ac:dyDescent="0.25">
      <c r="A1548" s="46">
        <v>7260500100</v>
      </c>
      <c r="B1548" s="45" t="s">
        <v>1922</v>
      </c>
      <c r="C1548" s="46" t="s">
        <v>96</v>
      </c>
      <c r="D1548" s="54">
        <v>773.1</v>
      </c>
      <c r="E1548" s="45"/>
      <c r="F1548" s="45"/>
      <c r="G1548" s="45"/>
      <c r="H1548" s="45"/>
      <c r="I1548" s="45"/>
      <c r="J1548" s="45"/>
    </row>
    <row r="1549" spans="1:10" x14ac:dyDescent="0.25">
      <c r="A1549" s="46">
        <v>7260500110</v>
      </c>
      <c r="B1549" s="45" t="s">
        <v>1923</v>
      </c>
      <c r="C1549" s="46" t="s">
        <v>96</v>
      </c>
      <c r="D1549" s="54">
        <v>822.55</v>
      </c>
      <c r="E1549" s="45"/>
      <c r="F1549" s="45"/>
      <c r="G1549" s="45"/>
      <c r="H1549" s="45"/>
      <c r="I1549" s="45"/>
      <c r="J1549" s="45"/>
    </row>
    <row r="1550" spans="1:10" x14ac:dyDescent="0.25">
      <c r="A1550" s="46">
        <v>7260500120</v>
      </c>
      <c r="B1550" s="45" t="s">
        <v>1924</v>
      </c>
      <c r="C1550" s="46" t="s">
        <v>96</v>
      </c>
      <c r="D1550" s="54">
        <v>899.1</v>
      </c>
      <c r="E1550" s="45"/>
      <c r="F1550" s="45"/>
      <c r="G1550" s="45"/>
      <c r="H1550" s="45"/>
      <c r="I1550" s="45"/>
      <c r="J1550" s="45"/>
    </row>
    <row r="1551" spans="1:10" x14ac:dyDescent="0.25">
      <c r="A1551" s="46">
        <v>7260500130</v>
      </c>
      <c r="B1551" s="45" t="s">
        <v>1925</v>
      </c>
      <c r="C1551" s="46" t="s">
        <v>96</v>
      </c>
      <c r="D1551" s="54">
        <v>815.66</v>
      </c>
      <c r="E1551" s="45"/>
      <c r="F1551" s="45"/>
      <c r="G1551" s="45"/>
      <c r="H1551" s="45"/>
      <c r="I1551" s="45"/>
      <c r="J1551" s="45"/>
    </row>
    <row r="1552" spans="1:10" x14ac:dyDescent="0.25">
      <c r="A1552" s="46">
        <v>7260500140</v>
      </c>
      <c r="B1552" s="45" t="s">
        <v>1926</v>
      </c>
      <c r="C1552" s="46" t="s">
        <v>96</v>
      </c>
      <c r="D1552" s="54">
        <v>897.51</v>
      </c>
      <c r="E1552" s="45"/>
      <c r="F1552" s="45"/>
      <c r="G1552" s="45"/>
      <c r="H1552" s="45"/>
      <c r="I1552" s="45"/>
      <c r="J1552" s="45"/>
    </row>
    <row r="1553" spans="1:10" x14ac:dyDescent="0.25">
      <c r="A1553" s="46">
        <v>7260500150</v>
      </c>
      <c r="B1553" s="45" t="s">
        <v>1927</v>
      </c>
      <c r="C1553" s="46" t="s">
        <v>96</v>
      </c>
      <c r="D1553" s="54">
        <v>946.96</v>
      </c>
      <c r="E1553" s="45"/>
      <c r="F1553" s="45"/>
      <c r="G1553" s="45"/>
      <c r="H1553" s="45"/>
      <c r="I1553" s="45"/>
      <c r="J1553" s="45"/>
    </row>
    <row r="1554" spans="1:10" x14ac:dyDescent="0.25">
      <c r="A1554" s="46">
        <v>7260500160</v>
      </c>
      <c r="B1554" s="45" t="s">
        <v>1928</v>
      </c>
      <c r="C1554" s="46" t="s">
        <v>96</v>
      </c>
      <c r="D1554" s="54">
        <v>1023.93</v>
      </c>
      <c r="E1554" s="45"/>
      <c r="F1554" s="45"/>
      <c r="G1554" s="45"/>
      <c r="H1554" s="45"/>
      <c r="I1554" s="45"/>
      <c r="J1554" s="45"/>
    </row>
    <row r="1555" spans="1:10" x14ac:dyDescent="0.25">
      <c r="A1555" s="46">
        <v>7260500170</v>
      </c>
      <c r="B1555" s="45" t="s">
        <v>1929</v>
      </c>
      <c r="C1555" s="46" t="s">
        <v>96</v>
      </c>
      <c r="D1555" s="54">
        <v>430.19</v>
      </c>
      <c r="E1555" s="45"/>
      <c r="F1555" s="45"/>
      <c r="G1555" s="45"/>
      <c r="H1555" s="45"/>
      <c r="I1555" s="45"/>
      <c r="J1555" s="45"/>
    </row>
    <row r="1556" spans="1:10" x14ac:dyDescent="0.25">
      <c r="A1556" s="46">
        <v>7260500180</v>
      </c>
      <c r="B1556" s="45" t="s">
        <v>1930</v>
      </c>
      <c r="C1556" s="46" t="s">
        <v>96</v>
      </c>
      <c r="D1556" s="54">
        <v>521.53</v>
      </c>
      <c r="E1556" s="45"/>
      <c r="F1556" s="45"/>
      <c r="G1556" s="45"/>
      <c r="H1556" s="45"/>
      <c r="I1556" s="45"/>
      <c r="J1556" s="45"/>
    </row>
    <row r="1557" spans="1:10" x14ac:dyDescent="0.25">
      <c r="A1557" s="46">
        <v>7260500190</v>
      </c>
      <c r="B1557" s="45" t="s">
        <v>1931</v>
      </c>
      <c r="C1557" s="46" t="s">
        <v>96</v>
      </c>
      <c r="D1557" s="54">
        <v>601.72</v>
      </c>
      <c r="E1557" s="45"/>
      <c r="F1557" s="45"/>
      <c r="G1557" s="45"/>
      <c r="H1557" s="45"/>
      <c r="I1557" s="45"/>
      <c r="J1557" s="45"/>
    </row>
    <row r="1558" spans="1:10" x14ac:dyDescent="0.25">
      <c r="A1558" s="46">
        <v>7260500200</v>
      </c>
      <c r="B1558" s="45" t="s">
        <v>1932</v>
      </c>
      <c r="C1558" s="46" t="s">
        <v>96</v>
      </c>
      <c r="D1558" s="54">
        <v>724.55</v>
      </c>
      <c r="E1558" s="45"/>
      <c r="F1558" s="45"/>
      <c r="G1558" s="45"/>
      <c r="H1558" s="45"/>
      <c r="I1558" s="45"/>
      <c r="J1558" s="45"/>
    </row>
    <row r="1559" spans="1:10" x14ac:dyDescent="0.25">
      <c r="A1559" s="46">
        <v>7260550010</v>
      </c>
      <c r="B1559" s="45" t="s">
        <v>1933</v>
      </c>
      <c r="C1559" s="46" t="s">
        <v>96</v>
      </c>
      <c r="D1559" s="54">
        <v>129.4</v>
      </c>
      <c r="E1559" s="45"/>
      <c r="F1559" s="45"/>
      <c r="G1559" s="45"/>
      <c r="H1559" s="45"/>
      <c r="I1559" s="45"/>
      <c r="J1559" s="45"/>
    </row>
    <row r="1560" spans="1:10" x14ac:dyDescent="0.25">
      <c r="A1560" s="46">
        <v>7260550020</v>
      </c>
      <c r="B1560" s="45" t="s">
        <v>1934</v>
      </c>
      <c r="C1560" s="46" t="s">
        <v>96</v>
      </c>
      <c r="D1560" s="54">
        <v>210.22</v>
      </c>
      <c r="E1560" s="45"/>
      <c r="F1560" s="45"/>
      <c r="G1560" s="45"/>
      <c r="H1560" s="45"/>
      <c r="I1560" s="45"/>
      <c r="J1560" s="45"/>
    </row>
    <row r="1561" spans="1:10" x14ac:dyDescent="0.25">
      <c r="A1561" s="46">
        <v>7260550030</v>
      </c>
      <c r="B1561" s="45" t="s">
        <v>1935</v>
      </c>
      <c r="C1561" s="46" t="s">
        <v>96</v>
      </c>
      <c r="D1561" s="54">
        <v>259.68</v>
      </c>
      <c r="E1561" s="45"/>
      <c r="F1561" s="45"/>
      <c r="G1561" s="45"/>
      <c r="H1561" s="45"/>
      <c r="I1561" s="45"/>
      <c r="J1561" s="45"/>
    </row>
    <row r="1562" spans="1:10" x14ac:dyDescent="0.25">
      <c r="A1562" s="46">
        <v>7260550040</v>
      </c>
      <c r="B1562" s="45" t="s">
        <v>1936</v>
      </c>
      <c r="C1562" s="46" t="s">
        <v>96</v>
      </c>
      <c r="D1562" s="54">
        <v>336.8</v>
      </c>
      <c r="E1562" s="45"/>
      <c r="F1562" s="45"/>
      <c r="G1562" s="45"/>
      <c r="H1562" s="45"/>
      <c r="I1562" s="45"/>
      <c r="J1562" s="45"/>
    </row>
    <row r="1563" spans="1:10" x14ac:dyDescent="0.25">
      <c r="A1563" s="46">
        <v>7260550050</v>
      </c>
      <c r="B1563" s="45" t="s">
        <v>1937</v>
      </c>
      <c r="C1563" s="46" t="s">
        <v>96</v>
      </c>
      <c r="D1563" s="54">
        <v>131.91999999999999</v>
      </c>
      <c r="E1563" s="45"/>
      <c r="F1563" s="45"/>
      <c r="G1563" s="45"/>
      <c r="H1563" s="45"/>
      <c r="I1563" s="45"/>
      <c r="J1563" s="45"/>
    </row>
    <row r="1564" spans="1:10" x14ac:dyDescent="0.25">
      <c r="A1564" s="46">
        <v>7260550060</v>
      </c>
      <c r="B1564" s="45" t="s">
        <v>1938</v>
      </c>
      <c r="C1564" s="46" t="s">
        <v>96</v>
      </c>
      <c r="D1564" s="54">
        <v>213.06</v>
      </c>
      <c r="E1564" s="45"/>
      <c r="F1564" s="45"/>
      <c r="G1564" s="45"/>
      <c r="H1564" s="45"/>
      <c r="I1564" s="45"/>
      <c r="J1564" s="45"/>
    </row>
    <row r="1565" spans="1:10" x14ac:dyDescent="0.25">
      <c r="A1565" s="46">
        <v>7260550070</v>
      </c>
      <c r="B1565" s="45" t="s">
        <v>1939</v>
      </c>
      <c r="C1565" s="46" t="s">
        <v>96</v>
      </c>
      <c r="D1565" s="54">
        <v>262.51</v>
      </c>
      <c r="E1565" s="45"/>
      <c r="F1565" s="45"/>
      <c r="G1565" s="45"/>
      <c r="H1565" s="45"/>
      <c r="I1565" s="45"/>
      <c r="J1565" s="45"/>
    </row>
    <row r="1566" spans="1:10" x14ac:dyDescent="0.25">
      <c r="A1566" s="46">
        <v>7260550080</v>
      </c>
      <c r="B1566" s="45" t="s">
        <v>1940</v>
      </c>
      <c r="C1566" s="46" t="s">
        <v>96</v>
      </c>
      <c r="D1566" s="54">
        <v>338.75</v>
      </c>
      <c r="E1566" s="45"/>
      <c r="F1566" s="45"/>
      <c r="G1566" s="45"/>
      <c r="H1566" s="45"/>
      <c r="I1566" s="45"/>
      <c r="J1566" s="45"/>
    </row>
    <row r="1567" spans="1:10" x14ac:dyDescent="0.25">
      <c r="A1567" s="46">
        <v>7260550090</v>
      </c>
      <c r="B1567" s="45" t="s">
        <v>1941</v>
      </c>
      <c r="C1567" s="46" t="s">
        <v>96</v>
      </c>
      <c r="D1567" s="54">
        <v>134.88</v>
      </c>
      <c r="E1567" s="45"/>
      <c r="F1567" s="45"/>
      <c r="G1567" s="45"/>
      <c r="H1567" s="45"/>
      <c r="I1567" s="45"/>
      <c r="J1567" s="45"/>
    </row>
    <row r="1568" spans="1:10" x14ac:dyDescent="0.25">
      <c r="A1568" s="46">
        <v>7260550100</v>
      </c>
      <c r="B1568" s="45" t="s">
        <v>1942</v>
      </c>
      <c r="C1568" s="46" t="s">
        <v>96</v>
      </c>
      <c r="D1568" s="54">
        <v>216.46</v>
      </c>
      <c r="E1568" s="45"/>
      <c r="F1568" s="45"/>
      <c r="G1568" s="45"/>
      <c r="H1568" s="45"/>
      <c r="I1568" s="45"/>
      <c r="J1568" s="45"/>
    </row>
    <row r="1569" spans="1:10" x14ac:dyDescent="0.25">
      <c r="A1569" s="46">
        <v>7260550110</v>
      </c>
      <c r="B1569" s="45" t="s">
        <v>1943</v>
      </c>
      <c r="C1569" s="46" t="s">
        <v>96</v>
      </c>
      <c r="D1569" s="54">
        <v>265.91000000000003</v>
      </c>
      <c r="E1569" s="45"/>
      <c r="F1569" s="45"/>
      <c r="G1569" s="45"/>
      <c r="H1569" s="45"/>
      <c r="I1569" s="45"/>
      <c r="J1569" s="45"/>
    </row>
    <row r="1570" spans="1:10" x14ac:dyDescent="0.25">
      <c r="A1570" s="46">
        <v>7260550120</v>
      </c>
      <c r="B1570" s="45" t="s">
        <v>1944</v>
      </c>
      <c r="C1570" s="46" t="s">
        <v>96</v>
      </c>
      <c r="D1570" s="54">
        <v>342.46</v>
      </c>
      <c r="E1570" s="45"/>
      <c r="F1570" s="45"/>
      <c r="G1570" s="45"/>
      <c r="H1570" s="45"/>
      <c r="I1570" s="45"/>
      <c r="J1570" s="45"/>
    </row>
    <row r="1571" spans="1:10" x14ac:dyDescent="0.25">
      <c r="A1571" s="46">
        <v>7260550130</v>
      </c>
      <c r="B1571" s="45" t="s">
        <v>1945</v>
      </c>
      <c r="C1571" s="46" t="s">
        <v>96</v>
      </c>
      <c r="D1571" s="54">
        <v>138.91999999999999</v>
      </c>
      <c r="E1571" s="45"/>
      <c r="F1571" s="45"/>
      <c r="G1571" s="45"/>
      <c r="H1571" s="45"/>
      <c r="I1571" s="45"/>
      <c r="J1571" s="45"/>
    </row>
    <row r="1572" spans="1:10" x14ac:dyDescent="0.25">
      <c r="A1572" s="46">
        <v>7260550140</v>
      </c>
      <c r="B1572" s="45" t="s">
        <v>1946</v>
      </c>
      <c r="C1572" s="46" t="s">
        <v>96</v>
      </c>
      <c r="D1572" s="54">
        <v>220.77</v>
      </c>
      <c r="E1572" s="45"/>
      <c r="F1572" s="45"/>
      <c r="G1572" s="45"/>
      <c r="H1572" s="45"/>
      <c r="I1572" s="45"/>
      <c r="J1572" s="45"/>
    </row>
    <row r="1573" spans="1:10" x14ac:dyDescent="0.25">
      <c r="A1573" s="46">
        <v>7260550150</v>
      </c>
      <c r="B1573" s="45" t="s">
        <v>1947</v>
      </c>
      <c r="C1573" s="46" t="s">
        <v>96</v>
      </c>
      <c r="D1573" s="54">
        <v>270.22000000000003</v>
      </c>
      <c r="E1573" s="45"/>
      <c r="F1573" s="45"/>
      <c r="G1573" s="45"/>
      <c r="H1573" s="45"/>
      <c r="I1573" s="45"/>
      <c r="J1573" s="45"/>
    </row>
    <row r="1574" spans="1:10" x14ac:dyDescent="0.25">
      <c r="A1574" s="46">
        <v>7260550160</v>
      </c>
      <c r="B1574" s="45" t="s">
        <v>1948</v>
      </c>
      <c r="C1574" s="46" t="s">
        <v>96</v>
      </c>
      <c r="D1574" s="54">
        <v>347.19</v>
      </c>
      <c r="E1574" s="45"/>
      <c r="F1574" s="45"/>
      <c r="G1574" s="45"/>
      <c r="H1574" s="45"/>
      <c r="I1574" s="45"/>
      <c r="J1574" s="45"/>
    </row>
    <row r="1575" spans="1:10" x14ac:dyDescent="0.25">
      <c r="A1575" s="46">
        <v>7260550170</v>
      </c>
      <c r="B1575" s="45" t="s">
        <v>1949</v>
      </c>
      <c r="C1575" s="46" t="s">
        <v>96</v>
      </c>
      <c r="D1575" s="54">
        <v>40.380000000000003</v>
      </c>
      <c r="E1575" s="45"/>
      <c r="F1575" s="45"/>
      <c r="G1575" s="45"/>
      <c r="H1575" s="45"/>
      <c r="I1575" s="45"/>
      <c r="J1575" s="45"/>
    </row>
    <row r="1576" spans="1:10" x14ac:dyDescent="0.25">
      <c r="A1576" s="46">
        <v>7260550180</v>
      </c>
      <c r="B1576" s="45" t="s">
        <v>1950</v>
      </c>
      <c r="C1576" s="46" t="s">
        <v>96</v>
      </c>
      <c r="D1576" s="54">
        <v>43.06</v>
      </c>
      <c r="E1576" s="45"/>
      <c r="F1576" s="45"/>
      <c r="G1576" s="45"/>
      <c r="H1576" s="45"/>
      <c r="I1576" s="45"/>
      <c r="J1576" s="45"/>
    </row>
    <row r="1577" spans="1:10" x14ac:dyDescent="0.25">
      <c r="A1577" s="46">
        <v>7260550190</v>
      </c>
      <c r="B1577" s="45" t="s">
        <v>1951</v>
      </c>
      <c r="C1577" s="46" t="s">
        <v>96</v>
      </c>
      <c r="D1577" s="54">
        <v>45.08</v>
      </c>
      <c r="E1577" s="45"/>
      <c r="F1577" s="45"/>
      <c r="G1577" s="45"/>
      <c r="H1577" s="45"/>
      <c r="I1577" s="45"/>
      <c r="J1577" s="45"/>
    </row>
    <row r="1578" spans="1:10" x14ac:dyDescent="0.25">
      <c r="A1578" s="46">
        <v>7260550200</v>
      </c>
      <c r="B1578" s="45" t="s">
        <v>1952</v>
      </c>
      <c r="C1578" s="46" t="s">
        <v>96</v>
      </c>
      <c r="D1578" s="54">
        <v>47.81</v>
      </c>
      <c r="E1578" s="45"/>
      <c r="F1578" s="45"/>
      <c r="G1578" s="45"/>
      <c r="H1578" s="45"/>
      <c r="I1578" s="45"/>
      <c r="J1578" s="45"/>
    </row>
  </sheetData>
  <autoFilter ref="A1:D1578" xr:uid="{C5EBD5C3-28F1-4B93-8931-70DD92AD7374}"/>
  <pageMargins left="0.511811024" right="0.511811024" top="0.78740157499999996" bottom="0.78740157499999996" header="0.31496062000000002" footer="0.3149606200000000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E320F-5BA9-4520-A06B-F8D5F3A3F1B7}">
  <sheetPr>
    <tabColor theme="0" tint="-0.14999847407452621"/>
  </sheetPr>
  <dimension ref="A1:E39"/>
  <sheetViews>
    <sheetView workbookViewId="0">
      <selection activeCell="B12" sqref="B12"/>
    </sheetView>
  </sheetViews>
  <sheetFormatPr defaultRowHeight="15" x14ac:dyDescent="0.25"/>
  <cols>
    <col min="2" max="2" width="122.5703125" bestFit="1" customWidth="1"/>
  </cols>
  <sheetData>
    <row r="1" spans="1:4" x14ac:dyDescent="0.25">
      <c r="A1" s="6">
        <v>1106280</v>
      </c>
      <c r="B1" t="s">
        <v>43</v>
      </c>
      <c r="C1" t="s">
        <v>85</v>
      </c>
      <c r="D1">
        <v>294.99</v>
      </c>
    </row>
    <row r="2" spans="1:4" x14ac:dyDescent="0.25">
      <c r="A2" s="6">
        <v>3108012</v>
      </c>
      <c r="B2" t="s">
        <v>344</v>
      </c>
      <c r="C2" t="s">
        <v>22</v>
      </c>
      <c r="D2">
        <v>74.78</v>
      </c>
    </row>
    <row r="3" spans="1:4" x14ac:dyDescent="0.25">
      <c r="A3" s="6">
        <v>407819</v>
      </c>
      <c r="B3" t="s">
        <v>52</v>
      </c>
      <c r="C3" t="s">
        <v>53</v>
      </c>
      <c r="D3">
        <v>10.85</v>
      </c>
    </row>
    <row r="4" spans="1:4" x14ac:dyDescent="0.25">
      <c r="A4" s="6">
        <v>407820</v>
      </c>
      <c r="B4" t="s">
        <v>55</v>
      </c>
      <c r="C4" t="s">
        <v>53</v>
      </c>
      <c r="D4">
        <v>11.47</v>
      </c>
    </row>
    <row r="5" spans="1:4" x14ac:dyDescent="0.25">
      <c r="A5" s="6">
        <v>407818</v>
      </c>
      <c r="B5" t="s">
        <v>57</v>
      </c>
      <c r="C5" t="s">
        <v>53</v>
      </c>
      <c r="D5">
        <v>10.85</v>
      </c>
    </row>
    <row r="6" spans="1:4" x14ac:dyDescent="0.25">
      <c r="A6" s="6">
        <v>1106057</v>
      </c>
      <c r="B6" t="s">
        <v>59</v>
      </c>
      <c r="C6" t="s">
        <v>85</v>
      </c>
      <c r="D6">
        <v>293.86</v>
      </c>
    </row>
    <row r="7" spans="1:4" x14ac:dyDescent="0.25">
      <c r="A7" s="6">
        <v>5503041</v>
      </c>
      <c r="B7" t="s">
        <v>80</v>
      </c>
      <c r="C7" t="s">
        <v>85</v>
      </c>
      <c r="D7">
        <v>5.68</v>
      </c>
    </row>
    <row r="8" spans="1:4" x14ac:dyDescent="0.25">
      <c r="A8" s="6">
        <v>5914336</v>
      </c>
      <c r="B8" t="s">
        <v>345</v>
      </c>
      <c r="C8" t="s">
        <v>83</v>
      </c>
      <c r="D8">
        <v>0.49</v>
      </c>
    </row>
    <row r="9" spans="1:4" x14ac:dyDescent="0.25">
      <c r="A9" s="3" t="s">
        <v>105</v>
      </c>
      <c r="B9" s="4" t="s">
        <v>106</v>
      </c>
      <c r="C9" s="4" t="s">
        <v>11</v>
      </c>
      <c r="D9" s="76">
        <v>2697.6194</v>
      </c>
    </row>
    <row r="10" spans="1:4" x14ac:dyDescent="0.25">
      <c r="A10" s="6">
        <v>1600438</v>
      </c>
      <c r="B10" t="s">
        <v>111</v>
      </c>
      <c r="C10" t="s">
        <v>85</v>
      </c>
      <c r="D10">
        <v>447.55</v>
      </c>
    </row>
    <row r="11" spans="1:4" x14ac:dyDescent="0.25">
      <c r="A11" s="6">
        <v>4805757</v>
      </c>
      <c r="B11" t="s">
        <v>141</v>
      </c>
      <c r="C11" t="s">
        <v>85</v>
      </c>
      <c r="D11">
        <v>4.51</v>
      </c>
    </row>
    <row r="12" spans="1:4" x14ac:dyDescent="0.25">
      <c r="A12" s="6">
        <v>4805749</v>
      </c>
      <c r="B12" t="s">
        <v>143</v>
      </c>
      <c r="C12" t="s">
        <v>85</v>
      </c>
      <c r="D12">
        <v>57.09</v>
      </c>
    </row>
    <row r="13" spans="1:4" x14ac:dyDescent="0.25">
      <c r="A13" s="6">
        <v>5914329</v>
      </c>
      <c r="B13" t="s">
        <v>346</v>
      </c>
      <c r="C13" t="s">
        <v>83</v>
      </c>
      <c r="D13">
        <v>0.68</v>
      </c>
    </row>
    <row r="14" spans="1:4" x14ac:dyDescent="0.25">
      <c r="A14" s="6">
        <v>5915433</v>
      </c>
      <c r="B14" t="s">
        <v>347</v>
      </c>
      <c r="C14" t="s">
        <v>155</v>
      </c>
      <c r="D14">
        <v>24.37</v>
      </c>
    </row>
    <row r="15" spans="1:4" x14ac:dyDescent="0.25">
      <c r="A15" s="6">
        <v>5914612</v>
      </c>
      <c r="B15" t="s">
        <v>157</v>
      </c>
      <c r="C15" t="s">
        <v>83</v>
      </c>
      <c r="D15">
        <v>0.83</v>
      </c>
    </row>
    <row r="16" spans="1:4" x14ac:dyDescent="0.25">
      <c r="A16" s="6">
        <v>4011352</v>
      </c>
      <c r="B16" t="s">
        <v>159</v>
      </c>
      <c r="C16" t="s">
        <v>22</v>
      </c>
      <c r="D16">
        <v>0.3</v>
      </c>
    </row>
    <row r="17" spans="1:5" x14ac:dyDescent="0.25">
      <c r="A17" s="6">
        <v>1600895</v>
      </c>
      <c r="B17" t="s">
        <v>188</v>
      </c>
      <c r="C17" t="s">
        <v>22</v>
      </c>
      <c r="D17">
        <v>11.07</v>
      </c>
    </row>
    <row r="18" spans="1:5" x14ac:dyDescent="0.25">
      <c r="A18" s="6">
        <v>1600436</v>
      </c>
      <c r="B18" t="s">
        <v>200</v>
      </c>
      <c r="C18" t="s">
        <v>85</v>
      </c>
      <c r="D18">
        <v>304.22000000000003</v>
      </c>
    </row>
    <row r="19" spans="1:5" x14ac:dyDescent="0.25">
      <c r="A19" s="6">
        <v>1600400</v>
      </c>
      <c r="B19" t="s">
        <v>348</v>
      </c>
      <c r="C19" t="s">
        <v>22</v>
      </c>
      <c r="D19">
        <v>3.98</v>
      </c>
    </row>
    <row r="20" spans="1:5" x14ac:dyDescent="0.25">
      <c r="A20" s="6">
        <v>407740</v>
      </c>
      <c r="B20" t="s">
        <v>349</v>
      </c>
      <c r="C20" t="s">
        <v>53</v>
      </c>
      <c r="D20">
        <v>12.45</v>
      </c>
    </row>
    <row r="21" spans="1:5" x14ac:dyDescent="0.25">
      <c r="A21" s="6">
        <v>2306113</v>
      </c>
      <c r="B21" t="s">
        <v>350</v>
      </c>
      <c r="C21" t="s">
        <v>11</v>
      </c>
      <c r="D21">
        <v>237.14</v>
      </c>
    </row>
    <row r="22" spans="1:5" x14ac:dyDescent="0.25">
      <c r="A22" s="7">
        <v>2306264</v>
      </c>
      <c r="B22" s="4"/>
      <c r="C22" s="4"/>
      <c r="D22" s="4"/>
    </row>
    <row r="23" spans="1:5" x14ac:dyDescent="0.25">
      <c r="A23" t="s">
        <v>1988</v>
      </c>
      <c r="B23" t="s">
        <v>1990</v>
      </c>
      <c r="C23" t="s">
        <v>1960</v>
      </c>
      <c r="D23">
        <v>22.479500000000002</v>
      </c>
    </row>
    <row r="24" spans="1:5" x14ac:dyDescent="0.25">
      <c r="A24" t="s">
        <v>1965</v>
      </c>
      <c r="B24" t="s">
        <v>1966</v>
      </c>
      <c r="C24" t="s">
        <v>1960</v>
      </c>
      <c r="D24">
        <v>22.238199999999999</v>
      </c>
    </row>
    <row r="25" spans="1:5" x14ac:dyDescent="0.25">
      <c r="A25" t="s">
        <v>1989</v>
      </c>
      <c r="B25" t="s">
        <v>1991</v>
      </c>
      <c r="C25" t="s">
        <v>1960</v>
      </c>
      <c r="D25">
        <v>16.732399999999998</v>
      </c>
    </row>
    <row r="26" spans="1:5" x14ac:dyDescent="0.25">
      <c r="A26" t="s">
        <v>18475</v>
      </c>
      <c r="B26" t="s">
        <v>16985</v>
      </c>
      <c r="C26" t="s">
        <v>1960</v>
      </c>
      <c r="D26">
        <v>33.370100000000001</v>
      </c>
    </row>
    <row r="27" spans="1:5" x14ac:dyDescent="0.25">
      <c r="A27" s="75" t="s">
        <v>18477</v>
      </c>
      <c r="B27" t="s">
        <v>18476</v>
      </c>
      <c r="C27" s="13" t="s">
        <v>1960</v>
      </c>
      <c r="D27" s="13">
        <v>11.2735</v>
      </c>
      <c r="E27" s="13">
        <v>2.3576999999999999</v>
      </c>
    </row>
    <row r="28" spans="1:5" x14ac:dyDescent="0.25">
      <c r="A28" s="75" t="s">
        <v>18478</v>
      </c>
      <c r="B28" t="s">
        <v>18479</v>
      </c>
      <c r="C28" t="s">
        <v>1960</v>
      </c>
      <c r="D28">
        <v>8.9800000000000005E-2</v>
      </c>
      <c r="E28">
        <v>4.7800000000000002E-2</v>
      </c>
    </row>
    <row r="29" spans="1:5" x14ac:dyDescent="0.25">
      <c r="A29" t="s">
        <v>18474</v>
      </c>
      <c r="B29" t="s">
        <v>18480</v>
      </c>
      <c r="C29" t="s">
        <v>53</v>
      </c>
      <c r="D29">
        <v>23.5059</v>
      </c>
    </row>
    <row r="30" spans="1:5" x14ac:dyDescent="0.25">
      <c r="A30" t="s">
        <v>18491</v>
      </c>
      <c r="B30" t="s">
        <v>18492</v>
      </c>
      <c r="C30" t="s">
        <v>1960</v>
      </c>
      <c r="D30">
        <v>22.7103</v>
      </c>
    </row>
    <row r="31" spans="1:5" x14ac:dyDescent="0.25">
      <c r="A31" t="s">
        <v>18490</v>
      </c>
      <c r="B31" t="s">
        <v>18493</v>
      </c>
      <c r="C31" t="s">
        <v>1960</v>
      </c>
      <c r="D31">
        <v>38.009700000000002</v>
      </c>
      <c r="E31">
        <v>8.5832999999999995</v>
      </c>
    </row>
    <row r="32" spans="1:5" x14ac:dyDescent="0.25">
      <c r="A32" t="s">
        <v>18498</v>
      </c>
      <c r="B32" t="s">
        <v>18499</v>
      </c>
      <c r="C32" t="s">
        <v>1960</v>
      </c>
      <c r="D32">
        <v>19.1675</v>
      </c>
    </row>
    <row r="33" spans="1:4" x14ac:dyDescent="0.25">
      <c r="A33" t="s">
        <v>18501</v>
      </c>
      <c r="B33" t="s">
        <v>18500</v>
      </c>
      <c r="C33" t="s">
        <v>53</v>
      </c>
      <c r="D33">
        <v>31.887799999999999</v>
      </c>
    </row>
    <row r="34" spans="1:4" x14ac:dyDescent="0.25">
      <c r="A34">
        <v>5214003</v>
      </c>
      <c r="B34" t="s">
        <v>18529</v>
      </c>
      <c r="C34" t="s">
        <v>63</v>
      </c>
      <c r="D34">
        <v>48.72</v>
      </c>
    </row>
    <row r="35" spans="1:4" x14ac:dyDescent="0.25">
      <c r="A35">
        <v>1619003</v>
      </c>
      <c r="B35" t="s">
        <v>18539</v>
      </c>
      <c r="C35" t="s">
        <v>85</v>
      </c>
      <c r="D35">
        <v>46.02</v>
      </c>
    </row>
    <row r="36" spans="1:4" x14ac:dyDescent="0.25">
      <c r="A36">
        <v>4915768</v>
      </c>
      <c r="B36" t="s">
        <v>18540</v>
      </c>
      <c r="C36" t="s">
        <v>85</v>
      </c>
      <c r="D36">
        <v>11.64</v>
      </c>
    </row>
    <row r="37" spans="1:4" x14ac:dyDescent="0.25">
      <c r="A37">
        <v>1600989</v>
      </c>
      <c r="B37" t="s">
        <v>18549</v>
      </c>
      <c r="C37" t="s">
        <v>85</v>
      </c>
      <c r="D37">
        <v>252.22</v>
      </c>
    </row>
    <row r="38" spans="1:4" x14ac:dyDescent="0.25">
      <c r="A38">
        <v>5914675</v>
      </c>
      <c r="B38" t="s">
        <v>18550</v>
      </c>
      <c r="C38" t="s">
        <v>155</v>
      </c>
      <c r="D38">
        <v>2</v>
      </c>
    </row>
    <row r="39" spans="1:4" x14ac:dyDescent="0.25">
      <c r="A39">
        <v>5213408</v>
      </c>
      <c r="B39" t="s">
        <v>18581</v>
      </c>
      <c r="C39" t="s">
        <v>22</v>
      </c>
      <c r="D39">
        <v>41.27</v>
      </c>
    </row>
  </sheetData>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92FFF-CB46-4DD6-9AD1-B6AC96C09184}">
  <sheetPr>
    <tabColor theme="0" tint="-0.14999847407452621"/>
  </sheetPr>
  <dimension ref="A1:I2672"/>
  <sheetViews>
    <sheetView workbookViewId="0"/>
  </sheetViews>
  <sheetFormatPr defaultRowHeight="15" x14ac:dyDescent="0.25"/>
  <cols>
    <col min="2" max="2" width="55.5703125" style="1" customWidth="1"/>
    <col min="3" max="3" width="4.42578125" style="14" bestFit="1" customWidth="1"/>
    <col min="4" max="4" width="8.7109375" bestFit="1" customWidth="1"/>
  </cols>
  <sheetData>
    <row r="1" spans="1:9" s="45" customFormat="1" ht="11.25" x14ac:dyDescent="0.2">
      <c r="A1" s="57" t="s">
        <v>1967</v>
      </c>
      <c r="B1" s="57" t="s">
        <v>14234</v>
      </c>
      <c r="C1" s="57" t="s">
        <v>14235</v>
      </c>
      <c r="D1" s="57" t="s">
        <v>14236</v>
      </c>
      <c r="E1" s="107"/>
      <c r="F1" s="107"/>
      <c r="G1" s="107"/>
      <c r="H1" s="107"/>
      <c r="I1" s="107"/>
    </row>
    <row r="2" spans="1:9" s="45" customFormat="1" ht="11.25" x14ac:dyDescent="0.2">
      <c r="A2" s="71" t="s">
        <v>9012</v>
      </c>
      <c r="B2" s="71"/>
      <c r="C2" s="72"/>
      <c r="D2" s="73"/>
      <c r="E2" s="107"/>
      <c r="F2" s="107"/>
      <c r="G2" s="107"/>
      <c r="H2" s="107"/>
      <c r="I2" s="107"/>
    </row>
    <row r="3" spans="1:9" s="45" customFormat="1" ht="11.25" x14ac:dyDescent="0.2">
      <c r="A3" s="71">
        <v>1</v>
      </c>
      <c r="B3" s="71" t="s">
        <v>14237</v>
      </c>
      <c r="C3" s="72"/>
      <c r="D3" s="73"/>
      <c r="E3" s="107"/>
      <c r="F3" s="107"/>
      <c r="G3" s="107"/>
      <c r="H3" s="107"/>
      <c r="I3" s="107"/>
    </row>
    <row r="4" spans="1:9" s="45" customFormat="1" ht="11.25" x14ac:dyDescent="0.2">
      <c r="A4" s="71">
        <v>101</v>
      </c>
      <c r="B4" s="71" t="s">
        <v>14238</v>
      </c>
      <c r="C4" s="72"/>
      <c r="D4" s="73"/>
      <c r="E4" s="107"/>
      <c r="F4" s="107"/>
      <c r="G4" s="107"/>
      <c r="H4" s="107"/>
      <c r="I4" s="107"/>
    </row>
    <row r="5" spans="1:9" s="45" customFormat="1" ht="11.25" x14ac:dyDescent="0.2">
      <c r="A5" s="71">
        <v>10101</v>
      </c>
      <c r="B5" s="71" t="s">
        <v>14239</v>
      </c>
      <c r="C5" s="72" t="s">
        <v>67</v>
      </c>
      <c r="D5" s="73">
        <v>16.130828999999999</v>
      </c>
      <c r="E5" s="107">
        <v>1.5727</v>
      </c>
      <c r="F5" s="107"/>
      <c r="G5" s="107"/>
      <c r="H5" s="107"/>
      <c r="I5" s="107"/>
    </row>
    <row r="6" spans="1:9" s="45" customFormat="1" ht="11.25" x14ac:dyDescent="0.2">
      <c r="A6" s="71">
        <v>10106</v>
      </c>
      <c r="B6" s="71" t="s">
        <v>14240</v>
      </c>
      <c r="C6" s="72" t="s">
        <v>67</v>
      </c>
      <c r="D6" s="73">
        <v>19.115161000000001</v>
      </c>
      <c r="E6" s="107">
        <v>1.5727</v>
      </c>
      <c r="F6" s="107"/>
      <c r="G6" s="107"/>
      <c r="H6" s="107"/>
      <c r="I6" s="107"/>
    </row>
    <row r="7" spans="1:9" s="45" customFormat="1" ht="11.25" x14ac:dyDescent="0.2">
      <c r="A7" s="71">
        <v>10108</v>
      </c>
      <c r="B7" s="71" t="s">
        <v>14241</v>
      </c>
      <c r="C7" s="72" t="s">
        <v>67</v>
      </c>
      <c r="D7" s="73">
        <v>19.115161000000001</v>
      </c>
      <c r="E7" s="107">
        <v>1.5727</v>
      </c>
      <c r="F7" s="107"/>
      <c r="G7" s="107"/>
      <c r="H7" s="107"/>
      <c r="I7" s="107"/>
    </row>
    <row r="8" spans="1:9" s="45" customFormat="1" ht="11.25" x14ac:dyDescent="0.2">
      <c r="A8" s="71">
        <v>10111</v>
      </c>
      <c r="B8" s="71" t="s">
        <v>14242</v>
      </c>
      <c r="C8" s="72" t="s">
        <v>67</v>
      </c>
      <c r="D8" s="73">
        <v>19.115161000000001</v>
      </c>
      <c r="E8" s="107">
        <v>1.5727</v>
      </c>
      <c r="F8" s="107"/>
      <c r="G8" s="107"/>
      <c r="H8" s="107"/>
      <c r="I8" s="107"/>
    </row>
    <row r="9" spans="1:9" s="45" customFormat="1" ht="11.25" x14ac:dyDescent="0.2">
      <c r="A9" s="71">
        <v>10115</v>
      </c>
      <c r="B9" s="71" t="s">
        <v>14243</v>
      </c>
      <c r="C9" s="72" t="s">
        <v>67</v>
      </c>
      <c r="D9" s="73">
        <v>19.115161000000001</v>
      </c>
      <c r="E9" s="107">
        <v>1.5727</v>
      </c>
      <c r="F9" s="107"/>
      <c r="G9" s="107"/>
      <c r="H9" s="107"/>
      <c r="I9" s="107"/>
    </row>
    <row r="10" spans="1:9" s="45" customFormat="1" ht="11.25" x14ac:dyDescent="0.2">
      <c r="A10" s="71">
        <v>10117</v>
      </c>
      <c r="B10" s="71" t="s">
        <v>14244</v>
      </c>
      <c r="C10" s="72" t="s">
        <v>67</v>
      </c>
      <c r="D10" s="73">
        <v>36.275069999999999</v>
      </c>
      <c r="E10" s="107">
        <v>1.5727</v>
      </c>
      <c r="F10" s="107"/>
      <c r="G10" s="107"/>
      <c r="H10" s="107"/>
      <c r="I10" s="107"/>
    </row>
    <row r="11" spans="1:9" s="45" customFormat="1" ht="11.25" x14ac:dyDescent="0.2">
      <c r="A11" s="71">
        <v>10118</v>
      </c>
      <c r="B11" s="71" t="s">
        <v>14245</v>
      </c>
      <c r="C11" s="72" t="s">
        <v>67</v>
      </c>
      <c r="D11" s="73">
        <v>19.115161000000001</v>
      </c>
      <c r="E11" s="107">
        <v>1.5727</v>
      </c>
      <c r="F11" s="107"/>
      <c r="G11" s="107"/>
      <c r="H11" s="107"/>
      <c r="I11" s="107"/>
    </row>
    <row r="12" spans="1:9" s="45" customFormat="1" ht="11.25" x14ac:dyDescent="0.2">
      <c r="A12" s="71">
        <v>10121</v>
      </c>
      <c r="B12" s="71" t="s">
        <v>14246</v>
      </c>
      <c r="C12" s="72" t="s">
        <v>67</v>
      </c>
      <c r="D12" s="73">
        <v>19.115161000000001</v>
      </c>
      <c r="E12" s="107">
        <v>1.5727</v>
      </c>
      <c r="F12" s="107"/>
      <c r="G12" s="107"/>
      <c r="H12" s="107"/>
      <c r="I12" s="107"/>
    </row>
    <row r="13" spans="1:9" s="45" customFormat="1" ht="11.25" x14ac:dyDescent="0.2">
      <c r="A13" s="71">
        <v>10124</v>
      </c>
      <c r="B13" s="71" t="s">
        <v>14247</v>
      </c>
      <c r="C13" s="72" t="s">
        <v>67</v>
      </c>
      <c r="D13" s="73">
        <v>19.115161000000001</v>
      </c>
      <c r="E13" s="107">
        <v>1.5727</v>
      </c>
      <c r="F13" s="107"/>
      <c r="G13" s="107"/>
      <c r="H13" s="107"/>
      <c r="I13" s="107"/>
    </row>
    <row r="14" spans="1:9" s="45" customFormat="1" ht="11.25" x14ac:dyDescent="0.2">
      <c r="A14" s="71">
        <v>10128</v>
      </c>
      <c r="B14" s="71" t="s">
        <v>14248</v>
      </c>
      <c r="C14" s="72" t="s">
        <v>67</v>
      </c>
      <c r="D14" s="73">
        <v>19.115161000000001</v>
      </c>
      <c r="E14" s="107">
        <v>1.5727</v>
      </c>
      <c r="F14" s="107"/>
      <c r="G14" s="107"/>
      <c r="H14" s="107"/>
      <c r="I14" s="107"/>
    </row>
    <row r="15" spans="1:9" s="45" customFormat="1" ht="11.25" x14ac:dyDescent="0.2">
      <c r="A15" s="71">
        <v>10130</v>
      </c>
      <c r="B15" s="71" t="s">
        <v>14249</v>
      </c>
      <c r="C15" s="72" t="s">
        <v>67</v>
      </c>
      <c r="D15" s="73">
        <v>29.148691000000003</v>
      </c>
      <c r="E15" s="107">
        <v>1.5727</v>
      </c>
      <c r="F15" s="107"/>
      <c r="G15" s="107"/>
      <c r="H15" s="107"/>
      <c r="I15" s="107"/>
    </row>
    <row r="16" spans="1:9" s="45" customFormat="1" ht="11.25" x14ac:dyDescent="0.2">
      <c r="A16" s="71">
        <v>10138</v>
      </c>
      <c r="B16" s="71" t="s">
        <v>14250</v>
      </c>
      <c r="C16" s="72" t="s">
        <v>67</v>
      </c>
      <c r="D16" s="73">
        <v>19.115161000000001</v>
      </c>
      <c r="E16" s="107">
        <v>1.5727</v>
      </c>
      <c r="F16" s="107"/>
      <c r="G16" s="107"/>
      <c r="H16" s="107"/>
      <c r="I16" s="107"/>
    </row>
    <row r="17" spans="1:9" s="45" customFormat="1" ht="11.25" x14ac:dyDescent="0.2">
      <c r="A17" s="71">
        <v>10139</v>
      </c>
      <c r="B17" s="71" t="s">
        <v>14251</v>
      </c>
      <c r="C17" s="72" t="s">
        <v>67</v>
      </c>
      <c r="D17" s="73">
        <v>19.115161000000001</v>
      </c>
      <c r="E17" s="107">
        <v>1.5727</v>
      </c>
      <c r="F17" s="107"/>
      <c r="G17" s="107"/>
      <c r="H17" s="107"/>
      <c r="I17" s="107"/>
    </row>
    <row r="18" spans="1:9" s="45" customFormat="1" ht="11.25" x14ac:dyDescent="0.2">
      <c r="A18" s="71">
        <v>10140</v>
      </c>
      <c r="B18" s="71" t="s">
        <v>14252</v>
      </c>
      <c r="C18" s="72" t="s">
        <v>67</v>
      </c>
      <c r="D18" s="73">
        <v>19.115161000000001</v>
      </c>
      <c r="E18" s="107">
        <v>1.5727</v>
      </c>
      <c r="F18" s="107"/>
      <c r="G18" s="107"/>
      <c r="H18" s="107"/>
      <c r="I18" s="107"/>
    </row>
    <row r="19" spans="1:9" s="45" customFormat="1" ht="11.25" x14ac:dyDescent="0.2">
      <c r="A19" s="71">
        <v>10146</v>
      </c>
      <c r="B19" s="71" t="s">
        <v>14253</v>
      </c>
      <c r="C19" s="72" t="s">
        <v>67</v>
      </c>
      <c r="D19" s="73">
        <v>14.046942000000001</v>
      </c>
      <c r="E19" s="107">
        <v>1.5727</v>
      </c>
      <c r="F19" s="107"/>
      <c r="G19" s="107"/>
      <c r="H19" s="107"/>
      <c r="I19" s="107"/>
    </row>
    <row r="20" spans="1:9" s="45" customFormat="1" ht="11.25" x14ac:dyDescent="0.2">
      <c r="A20" s="71">
        <v>10150</v>
      </c>
      <c r="B20" s="71" t="s">
        <v>14254</v>
      </c>
      <c r="C20" s="72" t="s">
        <v>67</v>
      </c>
      <c r="D20" s="73">
        <v>19.115161000000001</v>
      </c>
      <c r="E20" s="107">
        <v>1.5727</v>
      </c>
      <c r="F20" s="107"/>
      <c r="G20" s="107"/>
      <c r="H20" s="107"/>
      <c r="I20" s="107"/>
    </row>
    <row r="21" spans="1:9" s="45" customFormat="1" ht="11.25" x14ac:dyDescent="0.2">
      <c r="A21" s="71">
        <v>102</v>
      </c>
      <c r="B21" s="71" t="s">
        <v>14255</v>
      </c>
      <c r="C21" s="72"/>
      <c r="D21" s="73"/>
      <c r="E21" s="107"/>
      <c r="F21" s="107"/>
      <c r="G21" s="107"/>
      <c r="H21" s="107"/>
      <c r="I21" s="107"/>
    </row>
    <row r="22" spans="1:9" s="45" customFormat="1" ht="11.25" x14ac:dyDescent="0.2">
      <c r="A22" s="71">
        <v>10209</v>
      </c>
      <c r="B22" s="71" t="s">
        <v>14256</v>
      </c>
      <c r="C22" s="72" t="s">
        <v>67</v>
      </c>
      <c r="D22" s="73">
        <v>31.181124000000001</v>
      </c>
      <c r="E22" s="107">
        <v>1.5727</v>
      </c>
      <c r="F22" s="107"/>
      <c r="G22" s="107"/>
      <c r="H22" s="107"/>
      <c r="I22" s="107"/>
    </row>
    <row r="23" spans="1:9" s="45" customFormat="1" ht="11.25" x14ac:dyDescent="0.2">
      <c r="A23" s="71">
        <v>10233</v>
      </c>
      <c r="B23" s="71" t="s">
        <v>14257</v>
      </c>
      <c r="C23" s="72" t="s">
        <v>67</v>
      </c>
      <c r="D23" s="73">
        <v>12.863500000000002</v>
      </c>
      <c r="E23" s="107">
        <v>1.5727</v>
      </c>
      <c r="F23" s="107"/>
      <c r="G23" s="107"/>
      <c r="H23" s="107"/>
      <c r="I23" s="107"/>
    </row>
    <row r="24" spans="1:9" s="45" customFormat="1" ht="11.25" x14ac:dyDescent="0.2">
      <c r="A24" s="71">
        <v>10235</v>
      </c>
      <c r="B24" s="71" t="s">
        <v>14258</v>
      </c>
      <c r="C24" s="72" t="s">
        <v>67</v>
      </c>
      <c r="D24" s="73">
        <v>12.863500000000002</v>
      </c>
      <c r="E24" s="107">
        <v>1.5727</v>
      </c>
      <c r="F24" s="107"/>
      <c r="G24" s="107"/>
      <c r="H24" s="107"/>
      <c r="I24" s="107"/>
    </row>
    <row r="25" spans="1:9" s="45" customFormat="1" ht="11.25" x14ac:dyDescent="0.2">
      <c r="A25" s="71">
        <v>10260</v>
      </c>
      <c r="B25" s="71" t="s">
        <v>14259</v>
      </c>
      <c r="C25" s="72" t="s">
        <v>67</v>
      </c>
      <c r="D25" s="73">
        <v>14.895933000000001</v>
      </c>
      <c r="E25" s="107">
        <v>1.5727</v>
      </c>
      <c r="F25" s="107"/>
      <c r="G25" s="107"/>
      <c r="H25" s="107"/>
      <c r="I25" s="107"/>
    </row>
    <row r="26" spans="1:9" s="45" customFormat="1" ht="11.25" x14ac:dyDescent="0.2">
      <c r="A26" s="71">
        <v>10278</v>
      </c>
      <c r="B26" s="71" t="s">
        <v>14260</v>
      </c>
      <c r="C26" s="72" t="s">
        <v>67</v>
      </c>
      <c r="D26" s="73">
        <v>29.148691000000003</v>
      </c>
      <c r="E26" s="107">
        <v>1.5727</v>
      </c>
      <c r="F26" s="107"/>
      <c r="G26" s="107"/>
      <c r="H26" s="107"/>
      <c r="I26" s="107"/>
    </row>
    <row r="27" spans="1:9" s="45" customFormat="1" ht="11.25" x14ac:dyDescent="0.2">
      <c r="A27" s="71" t="s">
        <v>14261</v>
      </c>
      <c r="B27" s="71"/>
      <c r="C27" s="72"/>
      <c r="D27" s="73"/>
      <c r="E27" s="107"/>
      <c r="F27" s="107"/>
      <c r="G27" s="107"/>
      <c r="H27" s="107"/>
      <c r="I27" s="107"/>
    </row>
    <row r="28" spans="1:9" s="45" customFormat="1" ht="11.25" x14ac:dyDescent="0.2">
      <c r="A28" s="71">
        <v>2</v>
      </c>
      <c r="B28" s="71" t="s">
        <v>14262</v>
      </c>
      <c r="C28" s="72"/>
      <c r="D28" s="73"/>
      <c r="E28" s="107"/>
      <c r="F28" s="107"/>
      <c r="G28" s="107"/>
      <c r="H28" s="107"/>
      <c r="I28" s="107"/>
    </row>
    <row r="29" spans="1:9" s="45" customFormat="1" ht="11.25" x14ac:dyDescent="0.2">
      <c r="A29" s="71">
        <v>203</v>
      </c>
      <c r="B29" s="71" t="s">
        <v>14263</v>
      </c>
      <c r="C29" s="72"/>
      <c r="D29" s="73"/>
      <c r="E29" s="107"/>
      <c r="F29" s="107"/>
      <c r="G29" s="107"/>
      <c r="H29" s="107"/>
      <c r="I29" s="107"/>
    </row>
    <row r="30" spans="1:9" s="45" customFormat="1" ht="11.25" x14ac:dyDescent="0.2">
      <c r="A30" s="71">
        <v>20356</v>
      </c>
      <c r="B30" s="71" t="s">
        <v>14264</v>
      </c>
      <c r="C30" s="72" t="s">
        <v>90</v>
      </c>
      <c r="D30" s="73">
        <v>60.93</v>
      </c>
      <c r="E30" s="107"/>
      <c r="F30" s="107"/>
      <c r="G30" s="107"/>
      <c r="H30" s="107"/>
      <c r="I30" s="107"/>
    </row>
    <row r="31" spans="1:9" s="45" customFormat="1" ht="11.25" x14ac:dyDescent="0.2">
      <c r="A31" s="71">
        <v>204</v>
      </c>
      <c r="B31" s="71" t="s">
        <v>14265</v>
      </c>
      <c r="C31" s="72"/>
      <c r="D31" s="73"/>
      <c r="E31" s="107"/>
      <c r="F31" s="107"/>
      <c r="G31" s="107"/>
      <c r="H31" s="107"/>
      <c r="I31" s="107"/>
    </row>
    <row r="32" spans="1:9" s="45" customFormat="1" ht="11.25" x14ac:dyDescent="0.2">
      <c r="A32" s="71">
        <v>20416</v>
      </c>
      <c r="B32" s="71" t="s">
        <v>14266</v>
      </c>
      <c r="C32" s="72" t="s">
        <v>48</v>
      </c>
      <c r="D32" s="73">
        <v>396.67</v>
      </c>
      <c r="E32" s="107"/>
      <c r="F32" s="107"/>
      <c r="G32" s="107"/>
      <c r="H32" s="107"/>
      <c r="I32" s="107"/>
    </row>
    <row r="33" spans="1:9" s="45" customFormat="1" ht="11.25" x14ac:dyDescent="0.2">
      <c r="A33" s="71">
        <v>20463</v>
      </c>
      <c r="B33" s="71" t="s">
        <v>14267</v>
      </c>
      <c r="C33" s="72" t="s">
        <v>247</v>
      </c>
      <c r="D33" s="73">
        <v>7.29</v>
      </c>
      <c r="E33" s="107"/>
      <c r="F33" s="107"/>
      <c r="G33" s="107"/>
      <c r="H33" s="107"/>
      <c r="I33" s="107"/>
    </row>
    <row r="34" spans="1:9" s="45" customFormat="1" ht="11.25" x14ac:dyDescent="0.2">
      <c r="A34" s="71">
        <v>20468</v>
      </c>
      <c r="B34" s="71" t="s">
        <v>14268</v>
      </c>
      <c r="C34" s="72" t="s">
        <v>247</v>
      </c>
      <c r="D34" s="73">
        <v>11.6</v>
      </c>
      <c r="E34" s="107"/>
      <c r="F34" s="107"/>
      <c r="G34" s="107"/>
      <c r="H34" s="107"/>
      <c r="I34" s="107"/>
    </row>
    <row r="35" spans="1:9" s="45" customFormat="1" ht="11.25" x14ac:dyDescent="0.2">
      <c r="A35" s="71">
        <v>205</v>
      </c>
      <c r="B35" s="71" t="s">
        <v>14269</v>
      </c>
      <c r="C35" s="72"/>
      <c r="D35" s="73"/>
      <c r="E35" s="107"/>
      <c r="F35" s="107"/>
      <c r="G35" s="107"/>
      <c r="H35" s="107"/>
      <c r="I35" s="107"/>
    </row>
    <row r="36" spans="1:9" s="45" customFormat="1" ht="11.25" x14ac:dyDescent="0.2">
      <c r="A36" s="71">
        <v>20503</v>
      </c>
      <c r="B36" s="71" t="s">
        <v>14270</v>
      </c>
      <c r="C36" s="72" t="s">
        <v>48</v>
      </c>
      <c r="D36" s="73">
        <v>93.33</v>
      </c>
      <c r="E36" s="107"/>
      <c r="F36" s="107"/>
      <c r="G36" s="107"/>
      <c r="H36" s="107"/>
      <c r="I36" s="107"/>
    </row>
    <row r="37" spans="1:9" s="45" customFormat="1" ht="11.25" x14ac:dyDescent="0.2">
      <c r="A37" s="71">
        <v>20505</v>
      </c>
      <c r="B37" s="71" t="s">
        <v>14271</v>
      </c>
      <c r="C37" s="72" t="s">
        <v>247</v>
      </c>
      <c r="D37" s="73">
        <v>0.79</v>
      </c>
      <c r="E37" s="107"/>
      <c r="F37" s="107"/>
      <c r="G37" s="107"/>
      <c r="H37" s="107"/>
      <c r="I37" s="107"/>
    </row>
    <row r="38" spans="1:9" s="45" customFormat="1" ht="11.25" x14ac:dyDescent="0.2">
      <c r="A38" s="71">
        <v>20508</v>
      </c>
      <c r="B38" s="71" t="s">
        <v>14272</v>
      </c>
      <c r="C38" s="72" t="s">
        <v>247</v>
      </c>
      <c r="D38" s="73">
        <v>0.46</v>
      </c>
      <c r="E38" s="107"/>
      <c r="F38" s="107"/>
      <c r="G38" s="107"/>
      <c r="H38" s="107"/>
      <c r="I38" s="107"/>
    </row>
    <row r="39" spans="1:9" s="45" customFormat="1" ht="11.25" x14ac:dyDescent="0.2">
      <c r="A39" s="71">
        <v>20509</v>
      </c>
      <c r="B39" s="71" t="s">
        <v>14273</v>
      </c>
      <c r="C39" s="72" t="s">
        <v>247</v>
      </c>
      <c r="D39" s="73">
        <v>3.86</v>
      </c>
      <c r="E39" s="107"/>
      <c r="F39" s="107"/>
      <c r="G39" s="107"/>
      <c r="H39" s="107"/>
      <c r="I39" s="107"/>
    </row>
    <row r="40" spans="1:9" s="45" customFormat="1" ht="11.25" x14ac:dyDescent="0.2">
      <c r="A40" s="71">
        <v>20510</v>
      </c>
      <c r="B40" s="71" t="s">
        <v>14274</v>
      </c>
      <c r="C40" s="72" t="s">
        <v>247</v>
      </c>
      <c r="D40" s="73">
        <v>0.7</v>
      </c>
      <c r="E40" s="107"/>
      <c r="F40" s="107"/>
      <c r="G40" s="107"/>
      <c r="H40" s="107"/>
      <c r="I40" s="107"/>
    </row>
    <row r="41" spans="1:9" s="45" customFormat="1" ht="11.25" x14ac:dyDescent="0.2">
      <c r="A41" s="71">
        <v>20514</v>
      </c>
      <c r="B41" s="71" t="s">
        <v>14275</v>
      </c>
      <c r="C41" s="72" t="s">
        <v>48</v>
      </c>
      <c r="D41" s="73">
        <v>358</v>
      </c>
      <c r="E41" s="107"/>
      <c r="F41" s="107"/>
      <c r="G41" s="107"/>
      <c r="H41" s="107"/>
      <c r="I41" s="107"/>
    </row>
    <row r="42" spans="1:9" s="45" customFormat="1" ht="11.25" x14ac:dyDescent="0.2">
      <c r="A42" s="71">
        <v>20517</v>
      </c>
      <c r="B42" s="71" t="s">
        <v>14276</v>
      </c>
      <c r="C42" s="72" t="s">
        <v>48</v>
      </c>
      <c r="D42" s="73">
        <v>102.66</v>
      </c>
      <c r="E42" s="107"/>
      <c r="F42" s="107"/>
      <c r="G42" s="107"/>
      <c r="H42" s="107"/>
      <c r="I42" s="107"/>
    </row>
    <row r="43" spans="1:9" s="45" customFormat="1" ht="11.25" x14ac:dyDescent="0.2">
      <c r="A43" s="71">
        <v>20518</v>
      </c>
      <c r="B43" s="71" t="s">
        <v>14277</v>
      </c>
      <c r="C43" s="72" t="s">
        <v>48</v>
      </c>
      <c r="D43" s="73">
        <v>102.66</v>
      </c>
      <c r="E43" s="107"/>
      <c r="F43" s="107"/>
      <c r="G43" s="107"/>
      <c r="H43" s="107"/>
      <c r="I43" s="107"/>
    </row>
    <row r="44" spans="1:9" s="45" customFormat="1" ht="11.25" x14ac:dyDescent="0.2">
      <c r="A44" s="71">
        <v>20519</v>
      </c>
      <c r="B44" s="71" t="s">
        <v>14278</v>
      </c>
      <c r="C44" s="72" t="s">
        <v>48</v>
      </c>
      <c r="D44" s="73">
        <v>102.66</v>
      </c>
      <c r="E44" s="107"/>
      <c r="F44" s="107"/>
      <c r="G44" s="107"/>
      <c r="H44" s="107"/>
      <c r="I44" s="107"/>
    </row>
    <row r="45" spans="1:9" s="45" customFormat="1" ht="11.25" x14ac:dyDescent="0.2">
      <c r="A45" s="71">
        <v>20520</v>
      </c>
      <c r="B45" s="71" t="s">
        <v>14279</v>
      </c>
      <c r="C45" s="72" t="s">
        <v>48</v>
      </c>
      <c r="D45" s="73">
        <v>102.66</v>
      </c>
      <c r="E45" s="107"/>
      <c r="F45" s="107"/>
      <c r="G45" s="107"/>
      <c r="H45" s="107"/>
      <c r="I45" s="107"/>
    </row>
    <row r="46" spans="1:9" s="45" customFormat="1" ht="11.25" x14ac:dyDescent="0.2">
      <c r="A46" s="71">
        <v>20521</v>
      </c>
      <c r="B46" s="71" t="s">
        <v>14280</v>
      </c>
      <c r="C46" s="72" t="s">
        <v>48</v>
      </c>
      <c r="D46" s="73">
        <v>101.73</v>
      </c>
      <c r="E46" s="107"/>
      <c r="F46" s="107"/>
      <c r="G46" s="107"/>
      <c r="H46" s="107"/>
      <c r="I46" s="107"/>
    </row>
    <row r="47" spans="1:9" s="45" customFormat="1" ht="11.25" x14ac:dyDescent="0.2">
      <c r="A47" s="71">
        <v>20522</v>
      </c>
      <c r="B47" s="71" t="s">
        <v>14281</v>
      </c>
      <c r="C47" s="72" t="s">
        <v>48</v>
      </c>
      <c r="D47" s="73">
        <v>132.1</v>
      </c>
      <c r="E47" s="107"/>
      <c r="F47" s="107"/>
      <c r="G47" s="107"/>
      <c r="H47" s="107"/>
      <c r="I47" s="107"/>
    </row>
    <row r="48" spans="1:9" s="45" customFormat="1" ht="11.25" x14ac:dyDescent="0.2">
      <c r="A48" s="71">
        <v>20524</v>
      </c>
      <c r="B48" s="71" t="s">
        <v>14282</v>
      </c>
      <c r="C48" s="72" t="s">
        <v>48</v>
      </c>
      <c r="D48" s="73">
        <v>70.5</v>
      </c>
      <c r="E48" s="107"/>
      <c r="F48" s="107"/>
      <c r="G48" s="107"/>
      <c r="H48" s="107"/>
      <c r="I48" s="107"/>
    </row>
    <row r="49" spans="1:9" s="45" customFormat="1" ht="11.25" x14ac:dyDescent="0.2">
      <c r="A49" s="71">
        <v>20553</v>
      </c>
      <c r="B49" s="71" t="s">
        <v>14283</v>
      </c>
      <c r="C49" s="72" t="s">
        <v>48</v>
      </c>
      <c r="D49" s="73">
        <v>102.66</v>
      </c>
      <c r="E49" s="107"/>
      <c r="F49" s="107"/>
      <c r="G49" s="107"/>
      <c r="H49" s="107"/>
      <c r="I49" s="107"/>
    </row>
    <row r="50" spans="1:9" s="45" customFormat="1" ht="11.25" x14ac:dyDescent="0.2">
      <c r="A50" s="71">
        <v>20554</v>
      </c>
      <c r="B50" s="71" t="s">
        <v>14284</v>
      </c>
      <c r="C50" s="72" t="s">
        <v>48</v>
      </c>
      <c r="D50" s="73">
        <v>58.33</v>
      </c>
      <c r="E50" s="107"/>
      <c r="F50" s="107"/>
      <c r="G50" s="107"/>
      <c r="H50" s="107"/>
      <c r="I50" s="107"/>
    </row>
    <row r="51" spans="1:9" s="45" customFormat="1" ht="11.25" x14ac:dyDescent="0.2">
      <c r="A51" s="71">
        <v>20567</v>
      </c>
      <c r="B51" s="71" t="s">
        <v>14285</v>
      </c>
      <c r="C51" s="72" t="s">
        <v>48</v>
      </c>
      <c r="D51" s="73">
        <v>377.33</v>
      </c>
      <c r="E51" s="107"/>
      <c r="F51" s="107"/>
      <c r="G51" s="107"/>
      <c r="H51" s="107"/>
      <c r="I51" s="107"/>
    </row>
    <row r="52" spans="1:9" s="45" customFormat="1" ht="11.25" x14ac:dyDescent="0.2">
      <c r="A52" s="71">
        <v>20571</v>
      </c>
      <c r="B52" s="71" t="s">
        <v>14286</v>
      </c>
      <c r="C52" s="72" t="s">
        <v>48</v>
      </c>
      <c r="D52" s="73">
        <v>102.66</v>
      </c>
      <c r="E52" s="107"/>
      <c r="F52" s="107"/>
      <c r="G52" s="107"/>
      <c r="H52" s="107"/>
      <c r="I52" s="107"/>
    </row>
    <row r="53" spans="1:9" s="45" customFormat="1" ht="11.25" x14ac:dyDescent="0.2">
      <c r="A53" s="71">
        <v>20572</v>
      </c>
      <c r="B53" s="71" t="s">
        <v>14287</v>
      </c>
      <c r="C53" s="72" t="s">
        <v>247</v>
      </c>
      <c r="D53" s="73">
        <v>4.3</v>
      </c>
      <c r="E53" s="107"/>
      <c r="F53" s="107"/>
      <c r="G53" s="107"/>
      <c r="H53" s="107"/>
      <c r="I53" s="107"/>
    </row>
    <row r="54" spans="1:9" s="45" customFormat="1" ht="11.25" x14ac:dyDescent="0.2">
      <c r="A54" s="71">
        <v>20578</v>
      </c>
      <c r="B54" s="71" t="s">
        <v>14288</v>
      </c>
      <c r="C54" s="72" t="s">
        <v>48</v>
      </c>
      <c r="D54" s="73">
        <v>115</v>
      </c>
      <c r="E54" s="107"/>
      <c r="F54" s="107"/>
      <c r="G54" s="107"/>
      <c r="H54" s="107"/>
      <c r="I54" s="107"/>
    </row>
    <row r="55" spans="1:9" s="45" customFormat="1" ht="11.25" x14ac:dyDescent="0.2">
      <c r="A55" s="71">
        <v>20580</v>
      </c>
      <c r="B55" s="71" t="s">
        <v>14289</v>
      </c>
      <c r="C55" s="72" t="s">
        <v>48</v>
      </c>
      <c r="D55" s="73">
        <v>76.67</v>
      </c>
      <c r="E55" s="107"/>
      <c r="F55" s="107"/>
      <c r="G55" s="107"/>
      <c r="H55" s="107"/>
      <c r="I55" s="107"/>
    </row>
    <row r="56" spans="1:9" s="45" customFormat="1" ht="11.25" x14ac:dyDescent="0.2">
      <c r="A56" s="71">
        <v>20584</v>
      </c>
      <c r="B56" s="71" t="s">
        <v>14290</v>
      </c>
      <c r="C56" s="72" t="s">
        <v>247</v>
      </c>
      <c r="D56" s="73">
        <v>1.82</v>
      </c>
      <c r="E56" s="107"/>
      <c r="F56" s="107"/>
      <c r="G56" s="107"/>
      <c r="H56" s="107"/>
      <c r="I56" s="107"/>
    </row>
    <row r="57" spans="1:9" s="45" customFormat="1" ht="11.25" x14ac:dyDescent="0.2">
      <c r="A57" s="71">
        <v>20588</v>
      </c>
      <c r="B57" s="71" t="s">
        <v>14291</v>
      </c>
      <c r="C57" s="72" t="s">
        <v>247</v>
      </c>
      <c r="D57" s="73">
        <v>7.29</v>
      </c>
      <c r="E57" s="107"/>
      <c r="F57" s="107"/>
      <c r="G57" s="107"/>
      <c r="H57" s="107"/>
      <c r="I57" s="107"/>
    </row>
    <row r="58" spans="1:9" s="45" customFormat="1" ht="11.25" x14ac:dyDescent="0.2">
      <c r="A58" s="71">
        <v>207</v>
      </c>
      <c r="B58" s="71" t="s">
        <v>14269</v>
      </c>
      <c r="C58" s="72"/>
      <c r="D58" s="73"/>
      <c r="E58" s="107"/>
      <c r="F58" s="107"/>
      <c r="G58" s="107"/>
      <c r="H58" s="107"/>
      <c r="I58" s="107"/>
    </row>
    <row r="59" spans="1:9" s="45" customFormat="1" ht="11.25" x14ac:dyDescent="0.2">
      <c r="A59" s="71">
        <v>20732</v>
      </c>
      <c r="B59" s="71" t="s">
        <v>14292</v>
      </c>
      <c r="C59" s="72" t="s">
        <v>247</v>
      </c>
      <c r="D59" s="73">
        <v>1.88</v>
      </c>
      <c r="E59" s="107"/>
      <c r="F59" s="107"/>
      <c r="G59" s="107"/>
      <c r="H59" s="107"/>
      <c r="I59" s="107"/>
    </row>
    <row r="60" spans="1:9" s="45" customFormat="1" ht="11.25" x14ac:dyDescent="0.2">
      <c r="A60" s="71">
        <v>20746</v>
      </c>
      <c r="B60" s="71" t="s">
        <v>14293</v>
      </c>
      <c r="C60" s="72" t="s">
        <v>247</v>
      </c>
      <c r="D60" s="73">
        <v>6.09</v>
      </c>
      <c r="E60" s="107"/>
      <c r="F60" s="107"/>
      <c r="G60" s="107"/>
      <c r="H60" s="107"/>
      <c r="I60" s="107"/>
    </row>
    <row r="61" spans="1:9" s="45" customFormat="1" ht="11.25" x14ac:dyDescent="0.2">
      <c r="A61" s="71">
        <v>209</v>
      </c>
      <c r="B61" s="71" t="s">
        <v>14294</v>
      </c>
      <c r="C61" s="72"/>
      <c r="D61" s="73"/>
      <c r="E61" s="107"/>
      <c r="F61" s="107"/>
      <c r="G61" s="107"/>
      <c r="H61" s="107"/>
      <c r="I61" s="107"/>
    </row>
    <row r="62" spans="1:9" s="45" customFormat="1" ht="11.25" x14ac:dyDescent="0.2">
      <c r="A62" s="71">
        <v>20910</v>
      </c>
      <c r="B62" s="71" t="s">
        <v>14295</v>
      </c>
      <c r="C62" s="72" t="s">
        <v>63</v>
      </c>
      <c r="D62" s="73">
        <v>32.47</v>
      </c>
      <c r="E62" s="107"/>
      <c r="F62" s="107"/>
      <c r="G62" s="107"/>
      <c r="H62" s="107"/>
      <c r="I62" s="107"/>
    </row>
    <row r="63" spans="1:9" s="45" customFormat="1" ht="11.25" x14ac:dyDescent="0.2">
      <c r="A63" s="71">
        <v>20975</v>
      </c>
      <c r="B63" s="71" t="s">
        <v>14296</v>
      </c>
      <c r="C63" s="72" t="s">
        <v>96</v>
      </c>
      <c r="D63" s="73">
        <v>5.64</v>
      </c>
      <c r="E63" s="107"/>
      <c r="F63" s="107"/>
      <c r="G63" s="107"/>
      <c r="H63" s="107"/>
      <c r="I63" s="107"/>
    </row>
    <row r="64" spans="1:9" s="45" customFormat="1" ht="11.25" x14ac:dyDescent="0.2">
      <c r="A64" s="71">
        <v>20977</v>
      </c>
      <c r="B64" s="71" t="s">
        <v>14297</v>
      </c>
      <c r="C64" s="72" t="s">
        <v>96</v>
      </c>
      <c r="D64" s="73">
        <v>7.46</v>
      </c>
      <c r="E64" s="107"/>
      <c r="F64" s="107"/>
      <c r="G64" s="107"/>
      <c r="H64" s="107"/>
      <c r="I64" s="107"/>
    </row>
    <row r="65" spans="1:9" s="45" customFormat="1" ht="11.25" x14ac:dyDescent="0.2">
      <c r="A65" s="71">
        <v>20982</v>
      </c>
      <c r="B65" s="71" t="s">
        <v>14298</v>
      </c>
      <c r="C65" s="72" t="s">
        <v>96</v>
      </c>
      <c r="D65" s="73">
        <v>8.73</v>
      </c>
      <c r="E65" s="107"/>
      <c r="F65" s="107"/>
      <c r="G65" s="107"/>
      <c r="H65" s="107"/>
      <c r="I65" s="107"/>
    </row>
    <row r="66" spans="1:9" s="45" customFormat="1" ht="11.25" x14ac:dyDescent="0.2">
      <c r="A66" s="71">
        <v>20985</v>
      </c>
      <c r="B66" s="71" t="s">
        <v>14299</v>
      </c>
      <c r="C66" s="72" t="s">
        <v>96</v>
      </c>
      <c r="D66" s="73">
        <v>6.42</v>
      </c>
      <c r="E66" s="107"/>
      <c r="F66" s="107"/>
      <c r="G66" s="107"/>
      <c r="H66" s="107"/>
      <c r="I66" s="107"/>
    </row>
    <row r="67" spans="1:9" s="45" customFormat="1" ht="11.25" x14ac:dyDescent="0.2">
      <c r="A67" s="71">
        <v>20987</v>
      </c>
      <c r="B67" s="71" t="s">
        <v>14300</v>
      </c>
      <c r="C67" s="72" t="s">
        <v>63</v>
      </c>
      <c r="D67" s="73">
        <v>46.12</v>
      </c>
      <c r="E67" s="107"/>
      <c r="F67" s="107"/>
      <c r="G67" s="107"/>
      <c r="H67" s="107"/>
      <c r="I67" s="107"/>
    </row>
    <row r="68" spans="1:9" s="45" customFormat="1" ht="11.25" x14ac:dyDescent="0.2">
      <c r="A68" s="71">
        <v>20988</v>
      </c>
      <c r="B68" s="71" t="s">
        <v>14301</v>
      </c>
      <c r="C68" s="72" t="s">
        <v>96</v>
      </c>
      <c r="D68" s="73">
        <v>13.72</v>
      </c>
      <c r="E68" s="107"/>
      <c r="F68" s="107"/>
      <c r="G68" s="107"/>
      <c r="H68" s="107"/>
      <c r="I68" s="107"/>
    </row>
    <row r="69" spans="1:9" s="45" customFormat="1" ht="11.25" x14ac:dyDescent="0.2">
      <c r="A69" s="71">
        <v>210</v>
      </c>
      <c r="B69" s="71" t="s">
        <v>14294</v>
      </c>
      <c r="C69" s="72"/>
      <c r="D69" s="73"/>
      <c r="E69" s="107"/>
      <c r="F69" s="107"/>
      <c r="G69" s="107"/>
      <c r="H69" s="107"/>
      <c r="I69" s="107"/>
    </row>
    <row r="70" spans="1:9" s="45" customFormat="1" ht="11.25" x14ac:dyDescent="0.2">
      <c r="A70" s="71">
        <v>21004</v>
      </c>
      <c r="B70" s="71" t="s">
        <v>14302</v>
      </c>
      <c r="C70" s="72" t="s">
        <v>63</v>
      </c>
      <c r="D70" s="73">
        <v>35.03</v>
      </c>
      <c r="E70" s="107"/>
      <c r="F70" s="107"/>
      <c r="G70" s="107"/>
      <c r="H70" s="107"/>
      <c r="I70" s="107"/>
    </row>
    <row r="71" spans="1:9" s="45" customFormat="1" ht="11.25" x14ac:dyDescent="0.2">
      <c r="A71" s="71">
        <v>21005</v>
      </c>
      <c r="B71" s="71" t="s">
        <v>14303</v>
      </c>
      <c r="C71" s="72" t="s">
        <v>48</v>
      </c>
      <c r="D71" s="73">
        <v>6877.67</v>
      </c>
      <c r="E71" s="107"/>
      <c r="F71" s="107"/>
      <c r="G71" s="107"/>
      <c r="H71" s="107"/>
      <c r="I71" s="107"/>
    </row>
    <row r="72" spans="1:9" s="45" customFormat="1" ht="11.25" x14ac:dyDescent="0.2">
      <c r="A72" s="71">
        <v>21009</v>
      </c>
      <c r="B72" s="71" t="s">
        <v>14304</v>
      </c>
      <c r="C72" s="72" t="s">
        <v>96</v>
      </c>
      <c r="D72" s="73">
        <v>8.25</v>
      </c>
      <c r="E72" s="107"/>
      <c r="F72" s="107"/>
      <c r="G72" s="107"/>
      <c r="H72" s="107"/>
      <c r="I72" s="107"/>
    </row>
    <row r="73" spans="1:9" s="45" customFormat="1" ht="11.25" x14ac:dyDescent="0.2">
      <c r="A73" s="71">
        <v>21018</v>
      </c>
      <c r="B73" s="71" t="s">
        <v>14305</v>
      </c>
      <c r="C73" s="72" t="s">
        <v>96</v>
      </c>
      <c r="D73" s="73">
        <v>16.27</v>
      </c>
      <c r="E73" s="107"/>
      <c r="F73" s="107"/>
      <c r="G73" s="107"/>
      <c r="H73" s="107"/>
      <c r="I73" s="107"/>
    </row>
    <row r="74" spans="1:9" s="45" customFormat="1" ht="11.25" x14ac:dyDescent="0.2">
      <c r="A74" s="71">
        <v>21023</v>
      </c>
      <c r="B74" s="71" t="s">
        <v>14306</v>
      </c>
      <c r="C74" s="72" t="s">
        <v>90</v>
      </c>
      <c r="D74" s="73">
        <v>3.3</v>
      </c>
      <c r="E74" s="107"/>
      <c r="F74" s="107"/>
      <c r="G74" s="107"/>
      <c r="H74" s="107"/>
      <c r="I74" s="107"/>
    </row>
    <row r="75" spans="1:9" s="45" customFormat="1" ht="11.25" x14ac:dyDescent="0.2">
      <c r="A75" s="71">
        <v>21028</v>
      </c>
      <c r="B75" s="71" t="s">
        <v>14307</v>
      </c>
      <c r="C75" s="72" t="s">
        <v>14308</v>
      </c>
      <c r="D75" s="73">
        <v>182.88</v>
      </c>
      <c r="E75" s="107"/>
      <c r="F75" s="107"/>
      <c r="G75" s="107"/>
      <c r="H75" s="107"/>
      <c r="I75" s="107"/>
    </row>
    <row r="76" spans="1:9" s="45" customFormat="1" ht="11.25" x14ac:dyDescent="0.2">
      <c r="A76" s="71">
        <v>21030</v>
      </c>
      <c r="B76" s="71" t="s">
        <v>14309</v>
      </c>
      <c r="C76" s="72" t="s">
        <v>63</v>
      </c>
      <c r="D76" s="73">
        <v>16.399999999999999</v>
      </c>
      <c r="E76" s="107"/>
      <c r="F76" s="107"/>
      <c r="G76" s="107"/>
      <c r="H76" s="107"/>
      <c r="I76" s="107"/>
    </row>
    <row r="77" spans="1:9" s="45" customFormat="1" ht="11.25" x14ac:dyDescent="0.2">
      <c r="A77" s="71">
        <v>21031</v>
      </c>
      <c r="B77" s="71" t="s">
        <v>14310</v>
      </c>
      <c r="C77" s="72" t="s">
        <v>63</v>
      </c>
      <c r="D77" s="73">
        <v>26.72</v>
      </c>
      <c r="E77" s="107"/>
      <c r="F77" s="107"/>
      <c r="G77" s="107"/>
      <c r="H77" s="107"/>
      <c r="I77" s="107"/>
    </row>
    <row r="78" spans="1:9" s="45" customFormat="1" ht="11.25" x14ac:dyDescent="0.2">
      <c r="A78" s="71">
        <v>21032</v>
      </c>
      <c r="B78" s="71" t="s">
        <v>14311</v>
      </c>
      <c r="C78" s="72" t="s">
        <v>63</v>
      </c>
      <c r="D78" s="73">
        <v>33.57</v>
      </c>
      <c r="E78" s="107"/>
      <c r="F78" s="107"/>
      <c r="G78" s="107"/>
      <c r="H78" s="107"/>
      <c r="I78" s="107"/>
    </row>
    <row r="79" spans="1:9" s="45" customFormat="1" ht="11.25" x14ac:dyDescent="0.2">
      <c r="A79" s="71">
        <v>21033</v>
      </c>
      <c r="B79" s="71" t="s">
        <v>14312</v>
      </c>
      <c r="C79" s="72" t="s">
        <v>63</v>
      </c>
      <c r="D79" s="73">
        <v>46.99</v>
      </c>
      <c r="E79" s="107"/>
      <c r="F79" s="107"/>
      <c r="G79" s="107"/>
      <c r="H79" s="107"/>
      <c r="I79" s="107"/>
    </row>
    <row r="80" spans="1:9" s="45" customFormat="1" ht="11.25" x14ac:dyDescent="0.2">
      <c r="A80" s="71">
        <v>21040</v>
      </c>
      <c r="B80" s="71" t="s">
        <v>14313</v>
      </c>
      <c r="C80" s="72" t="s">
        <v>96</v>
      </c>
      <c r="D80" s="73">
        <v>50.92</v>
      </c>
      <c r="E80" s="107"/>
      <c r="F80" s="107"/>
      <c r="G80" s="107"/>
      <c r="H80" s="107"/>
      <c r="I80" s="107"/>
    </row>
    <row r="81" spans="1:9" s="45" customFormat="1" ht="11.25" x14ac:dyDescent="0.2">
      <c r="A81" s="71">
        <v>21041</v>
      </c>
      <c r="B81" s="71" t="s">
        <v>14314</v>
      </c>
      <c r="C81" s="72" t="s">
        <v>96</v>
      </c>
      <c r="D81" s="73">
        <v>46.24</v>
      </c>
      <c r="E81" s="107"/>
      <c r="F81" s="107"/>
      <c r="G81" s="107"/>
      <c r="H81" s="107"/>
      <c r="I81" s="107"/>
    </row>
    <row r="82" spans="1:9" s="45" customFormat="1" ht="11.25" x14ac:dyDescent="0.2">
      <c r="A82" s="71">
        <v>21042</v>
      </c>
      <c r="B82" s="71" t="s">
        <v>14315</v>
      </c>
      <c r="C82" s="72" t="s">
        <v>96</v>
      </c>
      <c r="D82" s="73">
        <v>92.34</v>
      </c>
      <c r="E82" s="107"/>
      <c r="F82" s="107"/>
      <c r="G82" s="107"/>
      <c r="H82" s="107"/>
      <c r="I82" s="107"/>
    </row>
    <row r="83" spans="1:9" s="45" customFormat="1" ht="11.25" x14ac:dyDescent="0.2">
      <c r="A83" s="71">
        <v>21043</v>
      </c>
      <c r="B83" s="71" t="s">
        <v>14316</v>
      </c>
      <c r="C83" s="72" t="s">
        <v>96</v>
      </c>
      <c r="D83" s="73">
        <v>211.52</v>
      </c>
      <c r="E83" s="107"/>
      <c r="F83" s="107"/>
      <c r="G83" s="107"/>
      <c r="H83" s="107"/>
      <c r="I83" s="107"/>
    </row>
    <row r="84" spans="1:9" s="45" customFormat="1" ht="11.25" x14ac:dyDescent="0.2">
      <c r="A84" s="71">
        <v>21060</v>
      </c>
      <c r="B84" s="71" t="s">
        <v>14317</v>
      </c>
      <c r="C84" s="72" t="s">
        <v>96</v>
      </c>
      <c r="D84" s="73">
        <v>4.72</v>
      </c>
      <c r="E84" s="107"/>
      <c r="F84" s="107"/>
      <c r="G84" s="107"/>
      <c r="H84" s="107"/>
      <c r="I84" s="107"/>
    </row>
    <row r="85" spans="1:9" s="45" customFormat="1" ht="11.25" x14ac:dyDescent="0.2">
      <c r="A85" s="71">
        <v>21061</v>
      </c>
      <c r="B85" s="71" t="s">
        <v>14318</v>
      </c>
      <c r="C85" s="72" t="s">
        <v>96</v>
      </c>
      <c r="D85" s="73">
        <v>4.72</v>
      </c>
      <c r="E85" s="107"/>
      <c r="F85" s="107"/>
      <c r="G85" s="107"/>
      <c r="H85" s="107"/>
      <c r="I85" s="107"/>
    </row>
    <row r="86" spans="1:9" s="45" customFormat="1" ht="11.25" x14ac:dyDescent="0.2">
      <c r="A86" s="71">
        <v>21085</v>
      </c>
      <c r="B86" s="71" t="s">
        <v>14319</v>
      </c>
      <c r="C86" s="72" t="s">
        <v>48</v>
      </c>
      <c r="D86" s="73">
        <v>6877.67</v>
      </c>
      <c r="E86" s="107"/>
      <c r="F86" s="107"/>
      <c r="G86" s="107"/>
      <c r="H86" s="107"/>
      <c r="I86" s="107"/>
    </row>
    <row r="87" spans="1:9" s="45" customFormat="1" ht="11.25" x14ac:dyDescent="0.2">
      <c r="A87" s="71">
        <v>21089</v>
      </c>
      <c r="B87" s="71" t="s">
        <v>14320</v>
      </c>
      <c r="C87" s="72" t="s">
        <v>96</v>
      </c>
      <c r="D87" s="73">
        <v>13.96</v>
      </c>
      <c r="E87" s="107"/>
      <c r="F87" s="107"/>
      <c r="G87" s="107"/>
      <c r="H87" s="107"/>
      <c r="I87" s="107"/>
    </row>
    <row r="88" spans="1:9" s="45" customFormat="1" ht="11.25" x14ac:dyDescent="0.2">
      <c r="A88" s="71">
        <v>21090</v>
      </c>
      <c r="B88" s="71" t="s">
        <v>14321</v>
      </c>
      <c r="C88" s="72" t="s">
        <v>63</v>
      </c>
      <c r="D88" s="73">
        <v>83.85</v>
      </c>
      <c r="E88" s="107"/>
      <c r="F88" s="107"/>
      <c r="G88" s="107"/>
      <c r="H88" s="107"/>
      <c r="I88" s="107"/>
    </row>
    <row r="89" spans="1:9" s="45" customFormat="1" ht="11.25" x14ac:dyDescent="0.2">
      <c r="A89" s="71">
        <v>21091</v>
      </c>
      <c r="B89" s="71" t="s">
        <v>14322</v>
      </c>
      <c r="C89" s="72" t="s">
        <v>63</v>
      </c>
      <c r="D89" s="73">
        <v>39.950000000000003</v>
      </c>
      <c r="E89" s="107"/>
      <c r="F89" s="107"/>
      <c r="G89" s="107"/>
      <c r="H89" s="107"/>
      <c r="I89" s="107"/>
    </row>
    <row r="90" spans="1:9" s="45" customFormat="1" ht="11.25" x14ac:dyDescent="0.2">
      <c r="A90" s="71">
        <v>211</v>
      </c>
      <c r="B90" s="71" t="s">
        <v>14323</v>
      </c>
      <c r="C90" s="72"/>
      <c r="D90" s="73"/>
      <c r="E90" s="107"/>
      <c r="F90" s="107"/>
      <c r="G90" s="107"/>
      <c r="H90" s="107"/>
      <c r="I90" s="107"/>
    </row>
    <row r="91" spans="1:9" s="45" customFormat="1" ht="11.25" x14ac:dyDescent="0.2">
      <c r="A91" s="71">
        <v>21108</v>
      </c>
      <c r="B91" s="71" t="s">
        <v>14324</v>
      </c>
      <c r="C91" s="72" t="s">
        <v>96</v>
      </c>
      <c r="D91" s="73">
        <v>56.77</v>
      </c>
      <c r="E91" s="107"/>
      <c r="F91" s="107"/>
      <c r="G91" s="107"/>
      <c r="H91" s="107"/>
      <c r="I91" s="107"/>
    </row>
    <row r="92" spans="1:9" s="45" customFormat="1" ht="11.25" x14ac:dyDescent="0.2">
      <c r="A92" s="71">
        <v>21109</v>
      </c>
      <c r="B92" s="71" t="s">
        <v>14325</v>
      </c>
      <c r="C92" s="72" t="s">
        <v>14326</v>
      </c>
      <c r="D92" s="73">
        <v>110.65</v>
      </c>
      <c r="E92" s="107"/>
      <c r="F92" s="107"/>
      <c r="G92" s="107"/>
      <c r="H92" s="107"/>
      <c r="I92" s="107"/>
    </row>
    <row r="93" spans="1:9" s="45" customFormat="1" ht="11.25" x14ac:dyDescent="0.2">
      <c r="A93" s="71">
        <v>21111</v>
      </c>
      <c r="B93" s="71" t="s">
        <v>14327</v>
      </c>
      <c r="C93" s="72" t="s">
        <v>96</v>
      </c>
      <c r="D93" s="73">
        <v>88.93</v>
      </c>
      <c r="E93" s="107"/>
      <c r="F93" s="107"/>
      <c r="G93" s="107"/>
      <c r="H93" s="107"/>
      <c r="I93" s="107"/>
    </row>
    <row r="94" spans="1:9" s="45" customFormat="1" ht="11.25" x14ac:dyDescent="0.2">
      <c r="A94" s="71">
        <v>21118</v>
      </c>
      <c r="B94" s="71" t="s">
        <v>14328</v>
      </c>
      <c r="C94" s="72" t="s">
        <v>96</v>
      </c>
      <c r="D94" s="73">
        <v>81.09</v>
      </c>
      <c r="E94" s="107"/>
      <c r="F94" s="107"/>
      <c r="G94" s="107"/>
      <c r="H94" s="107"/>
      <c r="I94" s="107"/>
    </row>
    <row r="95" spans="1:9" s="45" customFormat="1" ht="11.25" x14ac:dyDescent="0.2">
      <c r="A95" s="71">
        <v>21144</v>
      </c>
      <c r="B95" s="71" t="s">
        <v>14329</v>
      </c>
      <c r="C95" s="72" t="s">
        <v>96</v>
      </c>
      <c r="D95" s="73">
        <v>33.76</v>
      </c>
      <c r="E95" s="107"/>
      <c r="F95" s="107"/>
      <c r="G95" s="107"/>
      <c r="H95" s="107"/>
      <c r="I95" s="107"/>
    </row>
    <row r="96" spans="1:9" s="45" customFormat="1" ht="11.25" x14ac:dyDescent="0.2">
      <c r="A96" s="71">
        <v>21151</v>
      </c>
      <c r="B96" s="71" t="s">
        <v>14330</v>
      </c>
      <c r="C96" s="72" t="s">
        <v>96</v>
      </c>
      <c r="D96" s="73">
        <v>5.34</v>
      </c>
      <c r="E96" s="107"/>
      <c r="F96" s="107"/>
      <c r="G96" s="107"/>
      <c r="H96" s="107"/>
      <c r="I96" s="107"/>
    </row>
    <row r="97" spans="1:9" s="45" customFormat="1" ht="11.25" x14ac:dyDescent="0.2">
      <c r="A97" s="71">
        <v>21170</v>
      </c>
      <c r="B97" s="71" t="s">
        <v>14331</v>
      </c>
      <c r="C97" s="72" t="s">
        <v>96</v>
      </c>
      <c r="D97" s="73">
        <v>12.89</v>
      </c>
      <c r="E97" s="107"/>
      <c r="F97" s="107"/>
      <c r="G97" s="107"/>
      <c r="H97" s="107"/>
      <c r="I97" s="107"/>
    </row>
    <row r="98" spans="1:9" s="45" customFormat="1" ht="11.25" x14ac:dyDescent="0.2">
      <c r="A98" s="71">
        <v>212</v>
      </c>
      <c r="B98" s="71" t="s">
        <v>14332</v>
      </c>
      <c r="C98" s="72"/>
      <c r="D98" s="73"/>
      <c r="E98" s="107"/>
      <c r="F98" s="107"/>
      <c r="G98" s="107"/>
      <c r="H98" s="107"/>
      <c r="I98" s="107"/>
    </row>
    <row r="99" spans="1:9" s="45" customFormat="1" ht="11.25" x14ac:dyDescent="0.2">
      <c r="A99" s="71">
        <v>21205</v>
      </c>
      <c r="B99" s="71" t="s">
        <v>14333</v>
      </c>
      <c r="C99" s="72" t="s">
        <v>96</v>
      </c>
      <c r="D99" s="73">
        <v>8.8800000000000008</v>
      </c>
      <c r="E99" s="107"/>
      <c r="F99" s="107"/>
      <c r="G99" s="107"/>
      <c r="H99" s="107"/>
      <c r="I99" s="107"/>
    </row>
    <row r="100" spans="1:9" s="45" customFormat="1" ht="11.25" x14ac:dyDescent="0.2">
      <c r="A100" s="71">
        <v>21211</v>
      </c>
      <c r="B100" s="71" t="s">
        <v>14334</v>
      </c>
      <c r="C100" s="72" t="s">
        <v>63</v>
      </c>
      <c r="D100" s="73">
        <v>9.17</v>
      </c>
      <c r="E100" s="107"/>
      <c r="F100" s="107"/>
      <c r="G100" s="107"/>
      <c r="H100" s="107"/>
      <c r="I100" s="107"/>
    </row>
    <row r="101" spans="1:9" s="45" customFormat="1" ht="11.25" x14ac:dyDescent="0.2">
      <c r="A101" s="71">
        <v>213</v>
      </c>
      <c r="B101" s="71" t="s">
        <v>14323</v>
      </c>
      <c r="C101" s="72"/>
      <c r="D101" s="73"/>
      <c r="E101" s="107"/>
      <c r="F101" s="107"/>
      <c r="G101" s="107"/>
      <c r="H101" s="107"/>
      <c r="I101" s="107"/>
    </row>
    <row r="102" spans="1:9" s="45" customFormat="1" ht="11.25" x14ac:dyDescent="0.2">
      <c r="A102" s="71">
        <v>21305</v>
      </c>
      <c r="B102" s="71" t="s">
        <v>14335</v>
      </c>
      <c r="C102" s="72" t="s">
        <v>96</v>
      </c>
      <c r="D102" s="73">
        <v>41.09</v>
      </c>
      <c r="E102" s="107"/>
      <c r="F102" s="107"/>
      <c r="G102" s="107"/>
      <c r="H102" s="107"/>
      <c r="I102" s="107"/>
    </row>
    <row r="103" spans="1:9" s="45" customFormat="1" ht="11.25" x14ac:dyDescent="0.2">
      <c r="A103" s="71">
        <v>21368</v>
      </c>
      <c r="B103" s="71" t="s">
        <v>14336</v>
      </c>
      <c r="C103" s="72" t="s">
        <v>96</v>
      </c>
      <c r="D103" s="73">
        <v>4.43</v>
      </c>
      <c r="E103" s="107"/>
      <c r="F103" s="107"/>
      <c r="G103" s="107"/>
      <c r="H103" s="107"/>
      <c r="I103" s="107"/>
    </row>
    <row r="104" spans="1:9" s="45" customFormat="1" ht="11.25" x14ac:dyDescent="0.2">
      <c r="A104" s="71">
        <v>215</v>
      </c>
      <c r="B104" s="71" t="s">
        <v>14337</v>
      </c>
      <c r="C104" s="72"/>
      <c r="D104" s="73"/>
      <c r="E104" s="107"/>
      <c r="F104" s="107"/>
      <c r="G104" s="107"/>
      <c r="H104" s="107"/>
      <c r="I104" s="107"/>
    </row>
    <row r="105" spans="1:9" s="45" customFormat="1" ht="11.25" x14ac:dyDescent="0.2">
      <c r="A105" s="71">
        <v>21516</v>
      </c>
      <c r="B105" s="71" t="s">
        <v>14338</v>
      </c>
      <c r="C105" s="72" t="s">
        <v>247</v>
      </c>
      <c r="D105" s="73">
        <v>9.68</v>
      </c>
      <c r="E105" s="107"/>
      <c r="F105" s="107"/>
      <c r="G105" s="107"/>
      <c r="H105" s="107"/>
      <c r="I105" s="107"/>
    </row>
    <row r="106" spans="1:9" s="45" customFormat="1" ht="11.25" x14ac:dyDescent="0.2">
      <c r="A106" s="71">
        <v>21517</v>
      </c>
      <c r="B106" s="71" t="s">
        <v>14339</v>
      </c>
      <c r="C106" s="72" t="s">
        <v>247</v>
      </c>
      <c r="D106" s="73">
        <v>9.3699999999999992</v>
      </c>
      <c r="E106" s="107"/>
      <c r="F106" s="107"/>
      <c r="G106" s="107"/>
      <c r="H106" s="107"/>
      <c r="I106" s="107"/>
    </row>
    <row r="107" spans="1:9" s="45" customFormat="1" ht="11.25" x14ac:dyDescent="0.2">
      <c r="A107" s="71">
        <v>21521</v>
      </c>
      <c r="B107" s="71" t="s">
        <v>14340</v>
      </c>
      <c r="C107" s="72" t="s">
        <v>247</v>
      </c>
      <c r="D107" s="73">
        <v>8.8000000000000007</v>
      </c>
      <c r="E107" s="107"/>
      <c r="F107" s="107"/>
      <c r="G107" s="107"/>
      <c r="H107" s="107"/>
      <c r="I107" s="107"/>
    </row>
    <row r="108" spans="1:9" s="45" customFormat="1" ht="11.25" x14ac:dyDescent="0.2">
      <c r="A108" s="71">
        <v>21532</v>
      </c>
      <c r="B108" s="71" t="s">
        <v>14341</v>
      </c>
      <c r="C108" s="72" t="s">
        <v>247</v>
      </c>
      <c r="D108" s="73">
        <v>13.41</v>
      </c>
      <c r="E108" s="107"/>
      <c r="F108" s="107"/>
      <c r="G108" s="107"/>
      <c r="H108" s="107"/>
      <c r="I108" s="107"/>
    </row>
    <row r="109" spans="1:9" s="45" customFormat="1" ht="11.25" x14ac:dyDescent="0.2">
      <c r="A109" s="71">
        <v>21543</v>
      </c>
      <c r="B109" s="71" t="s">
        <v>14342</v>
      </c>
      <c r="C109" s="72" t="s">
        <v>63</v>
      </c>
      <c r="D109" s="73">
        <v>29.7</v>
      </c>
      <c r="E109" s="107"/>
      <c r="F109" s="107"/>
      <c r="G109" s="107"/>
      <c r="H109" s="107"/>
      <c r="I109" s="107"/>
    </row>
    <row r="110" spans="1:9" s="45" customFormat="1" ht="11.25" x14ac:dyDescent="0.2">
      <c r="A110" s="71">
        <v>220</v>
      </c>
      <c r="B110" s="71" t="s">
        <v>14343</v>
      </c>
      <c r="C110" s="72"/>
      <c r="D110" s="73"/>
      <c r="E110" s="107"/>
      <c r="F110" s="107"/>
      <c r="G110" s="107"/>
      <c r="H110" s="107"/>
      <c r="I110" s="107"/>
    </row>
    <row r="111" spans="1:9" s="45" customFormat="1" ht="11.25" x14ac:dyDescent="0.2">
      <c r="A111" s="71">
        <v>22001</v>
      </c>
      <c r="B111" s="71" t="s">
        <v>14344</v>
      </c>
      <c r="C111" s="72" t="s">
        <v>63</v>
      </c>
      <c r="D111" s="73">
        <v>48.67</v>
      </c>
      <c r="E111" s="107"/>
      <c r="F111" s="107"/>
      <c r="G111" s="107"/>
      <c r="H111" s="107"/>
      <c r="I111" s="107"/>
    </row>
    <row r="112" spans="1:9" s="45" customFormat="1" ht="11.25" x14ac:dyDescent="0.2">
      <c r="A112" s="71">
        <v>22002</v>
      </c>
      <c r="B112" s="71" t="s">
        <v>14345</v>
      </c>
      <c r="C112" s="72" t="s">
        <v>63</v>
      </c>
      <c r="D112" s="73">
        <v>50.33</v>
      </c>
      <c r="E112" s="107"/>
      <c r="F112" s="107"/>
      <c r="G112" s="107"/>
      <c r="H112" s="107"/>
      <c r="I112" s="107"/>
    </row>
    <row r="113" spans="1:9" s="45" customFormat="1" ht="11.25" x14ac:dyDescent="0.2">
      <c r="A113" s="71">
        <v>225</v>
      </c>
      <c r="B113" s="71" t="s">
        <v>14346</v>
      </c>
      <c r="C113" s="72"/>
      <c r="D113" s="73"/>
      <c r="E113" s="107"/>
      <c r="F113" s="107"/>
      <c r="G113" s="107"/>
      <c r="H113" s="107"/>
      <c r="I113" s="107"/>
    </row>
    <row r="114" spans="1:9" s="45" customFormat="1" ht="11.25" x14ac:dyDescent="0.2">
      <c r="A114" s="71">
        <v>22502</v>
      </c>
      <c r="B114" s="71" t="s">
        <v>14347</v>
      </c>
      <c r="C114" s="72" t="s">
        <v>90</v>
      </c>
      <c r="D114" s="73">
        <v>2.27</v>
      </c>
      <c r="E114" s="107"/>
      <c r="F114" s="107"/>
      <c r="G114" s="107"/>
      <c r="H114" s="107"/>
      <c r="I114" s="107"/>
    </row>
    <row r="115" spans="1:9" s="45" customFormat="1" ht="11.25" x14ac:dyDescent="0.2">
      <c r="A115" s="71">
        <v>22504</v>
      </c>
      <c r="B115" s="71" t="s">
        <v>14348</v>
      </c>
      <c r="C115" s="72" t="s">
        <v>90</v>
      </c>
      <c r="D115" s="73">
        <v>2.95</v>
      </c>
      <c r="E115" s="107"/>
      <c r="F115" s="107"/>
      <c r="G115" s="107"/>
      <c r="H115" s="107"/>
      <c r="I115" s="107"/>
    </row>
    <row r="116" spans="1:9" s="45" customFormat="1" ht="11.25" x14ac:dyDescent="0.2">
      <c r="A116" s="71">
        <v>22505</v>
      </c>
      <c r="B116" s="71" t="s">
        <v>14349</v>
      </c>
      <c r="C116" s="72" t="s">
        <v>90</v>
      </c>
      <c r="D116" s="73">
        <v>3.72</v>
      </c>
      <c r="E116" s="107"/>
      <c r="F116" s="107"/>
      <c r="G116" s="107"/>
      <c r="H116" s="107"/>
      <c r="I116" s="107"/>
    </row>
    <row r="117" spans="1:9" s="45" customFormat="1" ht="11.25" x14ac:dyDescent="0.2">
      <c r="A117" s="71">
        <v>22507</v>
      </c>
      <c r="B117" s="71" t="s">
        <v>14350</v>
      </c>
      <c r="C117" s="72" t="s">
        <v>90</v>
      </c>
      <c r="D117" s="73">
        <v>3.19</v>
      </c>
      <c r="E117" s="107"/>
      <c r="F117" s="107"/>
      <c r="G117" s="107"/>
      <c r="H117" s="107"/>
      <c r="I117" s="107"/>
    </row>
    <row r="118" spans="1:9" s="45" customFormat="1" ht="11.25" x14ac:dyDescent="0.2">
      <c r="A118" s="71">
        <v>22508</v>
      </c>
      <c r="B118" s="71" t="s">
        <v>14351</v>
      </c>
      <c r="C118" s="72" t="s">
        <v>90</v>
      </c>
      <c r="D118" s="73">
        <v>4.18</v>
      </c>
      <c r="E118" s="107"/>
      <c r="F118" s="107"/>
      <c r="G118" s="107"/>
      <c r="H118" s="107"/>
      <c r="I118" s="107"/>
    </row>
    <row r="119" spans="1:9" s="45" customFormat="1" ht="11.25" x14ac:dyDescent="0.2">
      <c r="A119" s="71">
        <v>22548</v>
      </c>
      <c r="B119" s="71" t="s">
        <v>14352</v>
      </c>
      <c r="C119" s="72" t="s">
        <v>90</v>
      </c>
      <c r="D119" s="73">
        <v>2.3199999999999998</v>
      </c>
      <c r="E119" s="107"/>
      <c r="F119" s="107"/>
      <c r="G119" s="107"/>
      <c r="H119" s="107"/>
      <c r="I119" s="107"/>
    </row>
    <row r="120" spans="1:9" s="45" customFormat="1" ht="11.25" x14ac:dyDescent="0.2">
      <c r="A120" s="71">
        <v>22585</v>
      </c>
      <c r="B120" s="71" t="s">
        <v>14353</v>
      </c>
      <c r="C120" s="72" t="s">
        <v>90</v>
      </c>
      <c r="D120" s="73">
        <v>1.04</v>
      </c>
      <c r="E120" s="107"/>
      <c r="F120" s="107"/>
      <c r="G120" s="107"/>
      <c r="H120" s="107"/>
      <c r="I120" s="107"/>
    </row>
    <row r="121" spans="1:9" s="45" customFormat="1" ht="11.25" x14ac:dyDescent="0.2">
      <c r="A121" s="71">
        <v>22586</v>
      </c>
      <c r="B121" s="71" t="s">
        <v>14354</v>
      </c>
      <c r="C121" s="72" t="s">
        <v>90</v>
      </c>
      <c r="D121" s="73">
        <v>0.8</v>
      </c>
      <c r="E121" s="107"/>
      <c r="F121" s="107"/>
      <c r="G121" s="107"/>
      <c r="H121" s="107"/>
      <c r="I121" s="107"/>
    </row>
    <row r="122" spans="1:9" s="45" customFormat="1" ht="11.25" x14ac:dyDescent="0.2">
      <c r="A122" s="71">
        <v>230</v>
      </c>
      <c r="B122" s="71" t="s">
        <v>14355</v>
      </c>
      <c r="C122" s="72"/>
      <c r="D122" s="73"/>
      <c r="E122" s="107"/>
      <c r="F122" s="107"/>
      <c r="G122" s="107"/>
      <c r="H122" s="107"/>
      <c r="I122" s="107"/>
    </row>
    <row r="123" spans="1:9" s="45" customFormat="1" ht="11.25" x14ac:dyDescent="0.2">
      <c r="A123" s="71">
        <v>23010</v>
      </c>
      <c r="B123" s="71" t="s">
        <v>14356</v>
      </c>
      <c r="C123" s="72" t="s">
        <v>90</v>
      </c>
      <c r="D123" s="73">
        <v>4.66</v>
      </c>
      <c r="E123" s="107"/>
      <c r="F123" s="107"/>
      <c r="G123" s="107"/>
      <c r="H123" s="107"/>
      <c r="I123" s="107"/>
    </row>
    <row r="124" spans="1:9" s="45" customFormat="1" ht="11.25" x14ac:dyDescent="0.2">
      <c r="A124" s="71">
        <v>23015</v>
      </c>
      <c r="B124" s="71" t="s">
        <v>14357</v>
      </c>
      <c r="C124" s="72" t="s">
        <v>90</v>
      </c>
      <c r="D124" s="73">
        <v>11.69</v>
      </c>
      <c r="E124" s="107"/>
      <c r="F124" s="107"/>
      <c r="G124" s="107"/>
      <c r="H124" s="107"/>
      <c r="I124" s="107"/>
    </row>
    <row r="125" spans="1:9" s="45" customFormat="1" ht="11.25" x14ac:dyDescent="0.2">
      <c r="A125" s="71">
        <v>235</v>
      </c>
      <c r="B125" s="71" t="s">
        <v>14358</v>
      </c>
      <c r="C125" s="72"/>
      <c r="D125" s="73"/>
      <c r="E125" s="107"/>
      <c r="F125" s="107"/>
      <c r="G125" s="107"/>
      <c r="H125" s="107"/>
      <c r="I125" s="107"/>
    </row>
    <row r="126" spans="1:9" s="45" customFormat="1" ht="11.25" x14ac:dyDescent="0.2">
      <c r="A126" s="71">
        <v>23501</v>
      </c>
      <c r="B126" s="71" t="s">
        <v>14359</v>
      </c>
      <c r="C126" s="72" t="s">
        <v>63</v>
      </c>
      <c r="D126" s="73">
        <v>98.24</v>
      </c>
      <c r="E126" s="107"/>
      <c r="F126" s="107"/>
      <c r="G126" s="107"/>
      <c r="H126" s="107"/>
      <c r="I126" s="107"/>
    </row>
    <row r="127" spans="1:9" s="45" customFormat="1" ht="11.25" x14ac:dyDescent="0.2">
      <c r="A127" s="71">
        <v>23503</v>
      </c>
      <c r="B127" s="71" t="s">
        <v>14360</v>
      </c>
      <c r="C127" s="72" t="s">
        <v>90</v>
      </c>
      <c r="D127" s="73">
        <v>353.75</v>
      </c>
      <c r="E127" s="107"/>
      <c r="F127" s="107"/>
      <c r="G127" s="107"/>
      <c r="H127" s="107"/>
      <c r="I127" s="107"/>
    </row>
    <row r="128" spans="1:9" s="45" customFormat="1" ht="11.25" x14ac:dyDescent="0.2">
      <c r="A128" s="71">
        <v>23522</v>
      </c>
      <c r="B128" s="71" t="s">
        <v>14361</v>
      </c>
      <c r="C128" s="72" t="s">
        <v>63</v>
      </c>
      <c r="D128" s="73">
        <v>274.62</v>
      </c>
      <c r="E128" s="107"/>
      <c r="F128" s="107"/>
      <c r="G128" s="107"/>
      <c r="H128" s="107"/>
      <c r="I128" s="107"/>
    </row>
    <row r="129" spans="1:9" s="45" customFormat="1" ht="11.25" x14ac:dyDescent="0.2">
      <c r="A129" s="71">
        <v>240</v>
      </c>
      <c r="B129" s="71" t="s">
        <v>14362</v>
      </c>
      <c r="C129" s="72"/>
      <c r="D129" s="73"/>
      <c r="E129" s="107"/>
      <c r="F129" s="107"/>
      <c r="G129" s="107"/>
      <c r="H129" s="107"/>
      <c r="I129" s="107"/>
    </row>
    <row r="130" spans="1:9" s="45" customFormat="1" ht="11.25" x14ac:dyDescent="0.2">
      <c r="A130" s="71">
        <v>24015</v>
      </c>
      <c r="B130" s="71" t="s">
        <v>14363</v>
      </c>
      <c r="C130" s="72" t="s">
        <v>247</v>
      </c>
      <c r="D130" s="73">
        <v>6.18</v>
      </c>
      <c r="E130" s="107"/>
      <c r="F130" s="107"/>
      <c r="G130" s="107"/>
      <c r="H130" s="107"/>
      <c r="I130" s="107"/>
    </row>
    <row r="131" spans="1:9" s="45" customFormat="1" ht="11.25" x14ac:dyDescent="0.2">
      <c r="A131" s="71">
        <v>24020</v>
      </c>
      <c r="B131" s="71" t="s">
        <v>14364</v>
      </c>
      <c r="C131" s="72" t="s">
        <v>247</v>
      </c>
      <c r="D131" s="73">
        <v>11.33</v>
      </c>
      <c r="E131" s="107"/>
      <c r="F131" s="107"/>
      <c r="G131" s="107"/>
      <c r="H131" s="107"/>
      <c r="I131" s="107"/>
    </row>
    <row r="132" spans="1:9" s="45" customFormat="1" ht="11.25" x14ac:dyDescent="0.2">
      <c r="A132" s="71">
        <v>24029</v>
      </c>
      <c r="B132" s="71" t="s">
        <v>14365</v>
      </c>
      <c r="C132" s="72" t="s">
        <v>63</v>
      </c>
      <c r="D132" s="73">
        <v>6.6</v>
      </c>
      <c r="E132" s="107"/>
      <c r="F132" s="107"/>
      <c r="G132" s="107"/>
      <c r="H132" s="107"/>
      <c r="I132" s="107"/>
    </row>
    <row r="133" spans="1:9" s="45" customFormat="1" ht="11.25" x14ac:dyDescent="0.2">
      <c r="A133" s="71">
        <v>24034</v>
      </c>
      <c r="B133" s="71" t="s">
        <v>14366</v>
      </c>
      <c r="C133" s="72" t="s">
        <v>247</v>
      </c>
      <c r="D133" s="73">
        <v>15.6</v>
      </c>
      <c r="E133" s="107"/>
      <c r="F133" s="107"/>
      <c r="G133" s="107"/>
      <c r="H133" s="107"/>
      <c r="I133" s="107"/>
    </row>
    <row r="134" spans="1:9" s="45" customFormat="1" ht="11.25" x14ac:dyDescent="0.2">
      <c r="A134" s="71">
        <v>24035</v>
      </c>
      <c r="B134" s="71" t="s">
        <v>14367</v>
      </c>
      <c r="C134" s="72" t="s">
        <v>247</v>
      </c>
      <c r="D134" s="73">
        <v>15.6</v>
      </c>
      <c r="E134" s="107"/>
      <c r="F134" s="107"/>
      <c r="G134" s="107"/>
      <c r="H134" s="107"/>
      <c r="I134" s="107"/>
    </row>
    <row r="135" spans="1:9" s="45" customFormat="1" ht="11.25" x14ac:dyDescent="0.2">
      <c r="A135" s="71">
        <v>24038</v>
      </c>
      <c r="B135" s="71" t="s">
        <v>14368</v>
      </c>
      <c r="C135" s="72" t="s">
        <v>14369</v>
      </c>
      <c r="D135" s="73">
        <v>0.28999999999999998</v>
      </c>
      <c r="E135" s="107"/>
      <c r="F135" s="107"/>
      <c r="G135" s="107"/>
      <c r="H135" s="107"/>
      <c r="I135" s="107"/>
    </row>
    <row r="136" spans="1:9" s="45" customFormat="1" ht="11.25" x14ac:dyDescent="0.2">
      <c r="A136" s="71">
        <v>24042</v>
      </c>
      <c r="B136" s="71" t="s">
        <v>14370</v>
      </c>
      <c r="C136" s="72" t="s">
        <v>247</v>
      </c>
      <c r="D136" s="73">
        <v>27.72</v>
      </c>
      <c r="E136" s="107"/>
      <c r="F136" s="107"/>
      <c r="G136" s="107"/>
      <c r="H136" s="107"/>
      <c r="I136" s="107"/>
    </row>
    <row r="137" spans="1:9" s="45" customFormat="1" ht="11.25" x14ac:dyDescent="0.2">
      <c r="A137" s="71">
        <v>241</v>
      </c>
      <c r="B137" s="71" t="s">
        <v>14371</v>
      </c>
      <c r="C137" s="72"/>
      <c r="D137" s="73"/>
      <c r="E137" s="107"/>
      <c r="F137" s="107"/>
      <c r="G137" s="107"/>
      <c r="H137" s="107"/>
      <c r="I137" s="107"/>
    </row>
    <row r="138" spans="1:9" s="45" customFormat="1" ht="11.25" x14ac:dyDescent="0.2">
      <c r="A138" s="71">
        <v>24116</v>
      </c>
      <c r="B138" s="71" t="s">
        <v>14372</v>
      </c>
      <c r="C138" s="72" t="s">
        <v>63</v>
      </c>
      <c r="D138" s="73">
        <v>0.84</v>
      </c>
      <c r="E138" s="107"/>
      <c r="F138" s="107"/>
      <c r="G138" s="107"/>
      <c r="H138" s="107"/>
      <c r="I138" s="107"/>
    </row>
    <row r="139" spans="1:9" s="45" customFormat="1" ht="11.25" x14ac:dyDescent="0.2">
      <c r="A139" s="71">
        <v>24130</v>
      </c>
      <c r="B139" s="71" t="s">
        <v>14373</v>
      </c>
      <c r="C139" s="72" t="s">
        <v>63</v>
      </c>
      <c r="D139" s="73">
        <v>224.58</v>
      </c>
      <c r="E139" s="107"/>
      <c r="F139" s="107"/>
      <c r="G139" s="107"/>
      <c r="H139" s="107"/>
      <c r="I139" s="107"/>
    </row>
    <row r="140" spans="1:9" s="45" customFormat="1" ht="11.25" x14ac:dyDescent="0.2">
      <c r="A140" s="71">
        <v>24131</v>
      </c>
      <c r="B140" s="71" t="s">
        <v>14374</v>
      </c>
      <c r="C140" s="72" t="s">
        <v>63</v>
      </c>
      <c r="D140" s="73">
        <v>232.33</v>
      </c>
      <c r="E140" s="107"/>
      <c r="F140" s="107"/>
      <c r="G140" s="107"/>
      <c r="H140" s="107"/>
      <c r="I140" s="107"/>
    </row>
    <row r="141" spans="1:9" s="45" customFormat="1" ht="11.25" x14ac:dyDescent="0.2">
      <c r="A141" s="71">
        <v>24145</v>
      </c>
      <c r="B141" s="71" t="s">
        <v>14375</v>
      </c>
      <c r="C141" s="72" t="s">
        <v>247</v>
      </c>
      <c r="D141" s="73">
        <v>21.13</v>
      </c>
      <c r="E141" s="107"/>
      <c r="F141" s="107"/>
      <c r="G141" s="107"/>
      <c r="H141" s="107"/>
      <c r="I141" s="107"/>
    </row>
    <row r="142" spans="1:9" s="45" customFormat="1" ht="11.25" x14ac:dyDescent="0.2">
      <c r="A142" s="71">
        <v>24184</v>
      </c>
      <c r="B142" s="71" t="s">
        <v>14376</v>
      </c>
      <c r="C142" s="72" t="s">
        <v>90</v>
      </c>
      <c r="D142" s="73">
        <v>26.31</v>
      </c>
      <c r="E142" s="107"/>
      <c r="F142" s="107"/>
      <c r="G142" s="107"/>
      <c r="H142" s="107"/>
      <c r="I142" s="107"/>
    </row>
    <row r="143" spans="1:9" s="45" customFormat="1" ht="11.25" x14ac:dyDescent="0.2">
      <c r="A143" s="71">
        <v>255</v>
      </c>
      <c r="B143" s="71" t="s">
        <v>14377</v>
      </c>
      <c r="C143" s="72"/>
      <c r="D143" s="73"/>
      <c r="E143" s="107"/>
      <c r="F143" s="107"/>
      <c r="G143" s="107"/>
      <c r="H143" s="107"/>
      <c r="I143" s="107"/>
    </row>
    <row r="144" spans="1:9" s="45" customFormat="1" ht="11.25" x14ac:dyDescent="0.2">
      <c r="A144" s="71">
        <v>25513</v>
      </c>
      <c r="B144" s="71" t="s">
        <v>14378</v>
      </c>
      <c r="C144" s="72" t="s">
        <v>63</v>
      </c>
      <c r="D144" s="73">
        <v>26.34</v>
      </c>
      <c r="E144" s="107"/>
      <c r="F144" s="107"/>
      <c r="G144" s="107"/>
      <c r="H144" s="107"/>
      <c r="I144" s="107"/>
    </row>
    <row r="145" spans="1:9" s="45" customFormat="1" ht="11.25" x14ac:dyDescent="0.2">
      <c r="A145" s="71">
        <v>25514</v>
      </c>
      <c r="B145" s="71" t="s">
        <v>14379</v>
      </c>
      <c r="C145" s="72" t="s">
        <v>63</v>
      </c>
      <c r="D145" s="73">
        <v>48.4</v>
      </c>
      <c r="E145" s="107"/>
      <c r="F145" s="107"/>
      <c r="G145" s="107"/>
      <c r="H145" s="107"/>
      <c r="I145" s="107"/>
    </row>
    <row r="146" spans="1:9" s="45" customFormat="1" ht="11.25" x14ac:dyDescent="0.2">
      <c r="A146" s="71">
        <v>25532</v>
      </c>
      <c r="B146" s="71" t="s">
        <v>14380</v>
      </c>
      <c r="C146" s="72" t="s">
        <v>63</v>
      </c>
      <c r="D146" s="73">
        <v>70.73</v>
      </c>
      <c r="E146" s="107"/>
      <c r="F146" s="107"/>
      <c r="G146" s="107"/>
      <c r="H146" s="107"/>
      <c r="I146" s="107"/>
    </row>
    <row r="147" spans="1:9" s="45" customFormat="1" ht="11.25" x14ac:dyDescent="0.2">
      <c r="A147" s="71">
        <v>25568</v>
      </c>
      <c r="B147" s="71" t="s">
        <v>14381</v>
      </c>
      <c r="C147" s="72" t="s">
        <v>63</v>
      </c>
      <c r="D147" s="73">
        <v>37.96</v>
      </c>
      <c r="E147" s="107"/>
      <c r="F147" s="107"/>
      <c r="G147" s="107"/>
      <c r="H147" s="107"/>
      <c r="I147" s="107"/>
    </row>
    <row r="148" spans="1:9" s="45" customFormat="1" ht="11.25" x14ac:dyDescent="0.2">
      <c r="A148" s="71">
        <v>25569</v>
      </c>
      <c r="B148" s="71" t="s">
        <v>14381</v>
      </c>
      <c r="C148" s="72" t="s">
        <v>63</v>
      </c>
      <c r="D148" s="73">
        <v>76.73</v>
      </c>
      <c r="E148" s="107"/>
      <c r="F148" s="107"/>
      <c r="G148" s="107"/>
      <c r="H148" s="107"/>
      <c r="I148" s="107"/>
    </row>
    <row r="149" spans="1:9" s="45" customFormat="1" ht="11.25" x14ac:dyDescent="0.2">
      <c r="A149" s="71">
        <v>25570</v>
      </c>
      <c r="B149" s="71" t="s">
        <v>14382</v>
      </c>
      <c r="C149" s="72" t="s">
        <v>90</v>
      </c>
      <c r="D149" s="73">
        <v>2.4</v>
      </c>
      <c r="E149" s="107"/>
      <c r="F149" s="107"/>
      <c r="G149" s="107"/>
      <c r="H149" s="107"/>
      <c r="I149" s="107"/>
    </row>
    <row r="150" spans="1:9" s="45" customFormat="1" ht="11.25" x14ac:dyDescent="0.2">
      <c r="A150" s="71">
        <v>25571</v>
      </c>
      <c r="B150" s="71" t="s">
        <v>14383</v>
      </c>
      <c r="C150" s="72" t="s">
        <v>90</v>
      </c>
      <c r="D150" s="73">
        <v>4.63</v>
      </c>
      <c r="E150" s="107"/>
      <c r="F150" s="107"/>
      <c r="G150" s="107"/>
      <c r="H150" s="107"/>
      <c r="I150" s="107"/>
    </row>
    <row r="151" spans="1:9" s="45" customFormat="1" ht="11.25" x14ac:dyDescent="0.2">
      <c r="A151" s="71">
        <v>25592</v>
      </c>
      <c r="B151" s="71" t="s">
        <v>14384</v>
      </c>
      <c r="C151" s="72" t="s">
        <v>63</v>
      </c>
      <c r="D151" s="73">
        <v>71.56</v>
      </c>
      <c r="E151" s="107"/>
      <c r="F151" s="107"/>
      <c r="G151" s="107"/>
      <c r="H151" s="107"/>
      <c r="I151" s="107"/>
    </row>
    <row r="152" spans="1:9" s="45" customFormat="1" ht="11.25" x14ac:dyDescent="0.2">
      <c r="A152" s="71">
        <v>256</v>
      </c>
      <c r="B152" s="71" t="s">
        <v>14377</v>
      </c>
      <c r="C152" s="72"/>
      <c r="D152" s="73"/>
      <c r="E152" s="107"/>
      <c r="F152" s="107"/>
      <c r="G152" s="107"/>
      <c r="H152" s="107"/>
      <c r="I152" s="107"/>
    </row>
    <row r="153" spans="1:9" s="45" customFormat="1" ht="11.25" x14ac:dyDescent="0.2">
      <c r="A153" s="71">
        <v>25617</v>
      </c>
      <c r="B153" s="71" t="s">
        <v>14385</v>
      </c>
      <c r="C153" s="72" t="s">
        <v>63</v>
      </c>
      <c r="D153" s="73">
        <v>62.86</v>
      </c>
      <c r="E153" s="107"/>
      <c r="F153" s="107"/>
      <c r="G153" s="107"/>
      <c r="H153" s="107"/>
      <c r="I153" s="107"/>
    </row>
    <row r="154" spans="1:9" s="45" customFormat="1" ht="11.25" x14ac:dyDescent="0.2">
      <c r="A154" s="71">
        <v>258</v>
      </c>
      <c r="B154" s="71" t="s">
        <v>14377</v>
      </c>
      <c r="C154" s="72"/>
      <c r="D154" s="73"/>
      <c r="E154" s="107"/>
      <c r="F154" s="107"/>
      <c r="G154" s="107"/>
      <c r="H154" s="107"/>
      <c r="I154" s="107"/>
    </row>
    <row r="155" spans="1:9" s="45" customFormat="1" ht="11.25" x14ac:dyDescent="0.2">
      <c r="A155" s="71">
        <v>25841</v>
      </c>
      <c r="B155" s="71" t="s">
        <v>14386</v>
      </c>
      <c r="C155" s="72" t="s">
        <v>63</v>
      </c>
      <c r="D155" s="73">
        <v>68.040000000000006</v>
      </c>
      <c r="E155" s="107"/>
      <c r="F155" s="107"/>
      <c r="G155" s="107"/>
      <c r="H155" s="107"/>
      <c r="I155" s="107"/>
    </row>
    <row r="156" spans="1:9" s="45" customFormat="1" ht="11.25" x14ac:dyDescent="0.2">
      <c r="A156" s="71">
        <v>25843</v>
      </c>
      <c r="B156" s="71" t="s">
        <v>14387</v>
      </c>
      <c r="C156" s="72" t="s">
        <v>63</v>
      </c>
      <c r="D156" s="73">
        <v>91.06</v>
      </c>
      <c r="E156" s="107"/>
      <c r="F156" s="107"/>
      <c r="G156" s="107"/>
      <c r="H156" s="107"/>
      <c r="I156" s="107"/>
    </row>
    <row r="157" spans="1:9" s="45" customFormat="1" ht="11.25" x14ac:dyDescent="0.2">
      <c r="A157" s="71">
        <v>260</v>
      </c>
      <c r="B157" s="71" t="s">
        <v>14388</v>
      </c>
      <c r="C157" s="72"/>
      <c r="D157" s="73"/>
      <c r="E157" s="107"/>
      <c r="F157" s="107"/>
      <c r="G157" s="107"/>
      <c r="H157" s="107"/>
      <c r="I157" s="107"/>
    </row>
    <row r="158" spans="1:9" s="45" customFormat="1" ht="11.25" x14ac:dyDescent="0.2">
      <c r="A158" s="71">
        <v>26008</v>
      </c>
      <c r="B158" s="71" t="s">
        <v>14389</v>
      </c>
      <c r="C158" s="72" t="s">
        <v>96</v>
      </c>
      <c r="D158" s="73">
        <v>25.31</v>
      </c>
      <c r="E158" s="107"/>
      <c r="F158" s="107"/>
      <c r="G158" s="107"/>
      <c r="H158" s="107"/>
      <c r="I158" s="107"/>
    </row>
    <row r="159" spans="1:9" s="45" customFormat="1" ht="11.25" x14ac:dyDescent="0.2">
      <c r="A159" s="71">
        <v>26015</v>
      </c>
      <c r="B159" s="71" t="s">
        <v>14390</v>
      </c>
      <c r="C159" s="72" t="s">
        <v>96</v>
      </c>
      <c r="D159" s="73">
        <v>58.89</v>
      </c>
      <c r="E159" s="107"/>
      <c r="F159" s="107"/>
      <c r="G159" s="107"/>
      <c r="H159" s="107"/>
      <c r="I159" s="107"/>
    </row>
    <row r="160" spans="1:9" s="45" customFormat="1" ht="11.25" x14ac:dyDescent="0.2">
      <c r="A160" s="71">
        <v>26040</v>
      </c>
      <c r="B160" s="71" t="s">
        <v>14391</v>
      </c>
      <c r="C160" s="72" t="s">
        <v>96</v>
      </c>
      <c r="D160" s="73">
        <v>4.0199999999999996</v>
      </c>
      <c r="E160" s="107"/>
      <c r="F160" s="107"/>
      <c r="G160" s="107"/>
      <c r="H160" s="107"/>
      <c r="I160" s="107"/>
    </row>
    <row r="161" spans="1:9" s="45" customFormat="1" ht="11.25" x14ac:dyDescent="0.2">
      <c r="A161" s="71">
        <v>26091</v>
      </c>
      <c r="B161" s="71" t="s">
        <v>14392</v>
      </c>
      <c r="C161" s="72" t="s">
        <v>96</v>
      </c>
      <c r="D161" s="73">
        <v>6.32</v>
      </c>
      <c r="E161" s="107"/>
      <c r="F161" s="107"/>
      <c r="G161" s="107"/>
      <c r="H161" s="107"/>
      <c r="I161" s="107"/>
    </row>
    <row r="162" spans="1:9" s="45" customFormat="1" ht="11.25" x14ac:dyDescent="0.2">
      <c r="A162" s="71">
        <v>265</v>
      </c>
      <c r="B162" s="71" t="s">
        <v>14393</v>
      </c>
      <c r="C162" s="72"/>
      <c r="D162" s="73"/>
      <c r="E162" s="107"/>
      <c r="F162" s="107"/>
      <c r="G162" s="107"/>
      <c r="H162" s="107"/>
      <c r="I162" s="107"/>
    </row>
    <row r="163" spans="1:9" s="45" customFormat="1" ht="11.25" x14ac:dyDescent="0.2">
      <c r="A163" s="71">
        <v>26503</v>
      </c>
      <c r="B163" s="71" t="s">
        <v>14394</v>
      </c>
      <c r="C163" s="72" t="s">
        <v>90</v>
      </c>
      <c r="D163" s="73">
        <v>0.55000000000000004</v>
      </c>
      <c r="E163" s="107"/>
      <c r="F163" s="107"/>
      <c r="G163" s="107"/>
      <c r="H163" s="107"/>
      <c r="I163" s="107"/>
    </row>
    <row r="164" spans="1:9" s="45" customFormat="1" ht="11.25" x14ac:dyDescent="0.2">
      <c r="A164" s="71">
        <v>26506</v>
      </c>
      <c r="B164" s="71" t="s">
        <v>14395</v>
      </c>
      <c r="C164" s="72" t="s">
        <v>90</v>
      </c>
      <c r="D164" s="73">
        <v>195.67</v>
      </c>
      <c r="E164" s="107"/>
      <c r="F164" s="107"/>
      <c r="G164" s="107"/>
      <c r="H164" s="107"/>
      <c r="I164" s="107"/>
    </row>
    <row r="165" spans="1:9" s="45" customFormat="1" ht="11.25" x14ac:dyDescent="0.2">
      <c r="A165" s="71">
        <v>26508</v>
      </c>
      <c r="B165" s="71" t="s">
        <v>14396</v>
      </c>
      <c r="C165" s="72" t="s">
        <v>96</v>
      </c>
      <c r="D165" s="73">
        <v>8.99</v>
      </c>
      <c r="E165" s="107"/>
      <c r="F165" s="107"/>
      <c r="G165" s="107"/>
      <c r="H165" s="107"/>
      <c r="I165" s="107"/>
    </row>
    <row r="166" spans="1:9" s="45" customFormat="1" ht="11.25" x14ac:dyDescent="0.2">
      <c r="A166" s="71">
        <v>26512</v>
      </c>
      <c r="B166" s="71" t="s">
        <v>14397</v>
      </c>
      <c r="C166" s="72" t="s">
        <v>90</v>
      </c>
      <c r="D166" s="73">
        <v>1.01</v>
      </c>
      <c r="E166" s="107"/>
      <c r="F166" s="107"/>
      <c r="G166" s="107"/>
      <c r="H166" s="107"/>
      <c r="I166" s="107"/>
    </row>
    <row r="167" spans="1:9" s="45" customFormat="1" ht="11.25" x14ac:dyDescent="0.2">
      <c r="A167" s="71">
        <v>26517</v>
      </c>
      <c r="B167" s="71" t="s">
        <v>14398</v>
      </c>
      <c r="C167" s="72" t="s">
        <v>90</v>
      </c>
      <c r="D167" s="73">
        <v>1.49</v>
      </c>
      <c r="E167" s="107"/>
      <c r="F167" s="107"/>
      <c r="G167" s="107"/>
      <c r="H167" s="107"/>
      <c r="I167" s="107"/>
    </row>
    <row r="168" spans="1:9" s="45" customFormat="1" ht="11.25" x14ac:dyDescent="0.2">
      <c r="A168" s="71">
        <v>26546</v>
      </c>
      <c r="B168" s="71" t="s">
        <v>14399</v>
      </c>
      <c r="C168" s="72" t="s">
        <v>90</v>
      </c>
      <c r="D168" s="73">
        <v>0.32</v>
      </c>
      <c r="E168" s="107"/>
      <c r="F168" s="107"/>
      <c r="G168" s="107"/>
      <c r="H168" s="107"/>
      <c r="I168" s="107"/>
    </row>
    <row r="169" spans="1:9" s="45" customFormat="1" ht="11.25" x14ac:dyDescent="0.2">
      <c r="A169" s="71">
        <v>26548</v>
      </c>
      <c r="B169" s="71" t="s">
        <v>14400</v>
      </c>
      <c r="C169" s="72" t="s">
        <v>90</v>
      </c>
      <c r="D169" s="73">
        <v>0.38</v>
      </c>
      <c r="E169" s="107"/>
      <c r="F169" s="107"/>
      <c r="G169" s="107"/>
      <c r="H169" s="107"/>
      <c r="I169" s="107"/>
    </row>
    <row r="170" spans="1:9" s="45" customFormat="1" ht="11.25" x14ac:dyDescent="0.2">
      <c r="A170" s="71">
        <v>26549</v>
      </c>
      <c r="B170" s="71" t="s">
        <v>14401</v>
      </c>
      <c r="C170" s="72" t="s">
        <v>90</v>
      </c>
      <c r="D170" s="73">
        <v>0.14000000000000001</v>
      </c>
      <c r="E170" s="107"/>
      <c r="F170" s="107"/>
      <c r="G170" s="107"/>
      <c r="H170" s="107"/>
      <c r="I170" s="107"/>
    </row>
    <row r="171" spans="1:9" s="45" customFormat="1" ht="11.25" x14ac:dyDescent="0.2">
      <c r="A171" s="71">
        <v>26550</v>
      </c>
      <c r="B171" s="71" t="s">
        <v>14402</v>
      </c>
      <c r="C171" s="72" t="s">
        <v>90</v>
      </c>
      <c r="D171" s="73">
        <v>16.920000000000002</v>
      </c>
      <c r="E171" s="107"/>
      <c r="F171" s="107"/>
      <c r="G171" s="107"/>
      <c r="H171" s="107"/>
      <c r="I171" s="107"/>
    </row>
    <row r="172" spans="1:9" s="45" customFormat="1" ht="11.25" x14ac:dyDescent="0.2">
      <c r="A172" s="71">
        <v>26551</v>
      </c>
      <c r="B172" s="71" t="s">
        <v>14403</v>
      </c>
      <c r="C172" s="72" t="s">
        <v>90</v>
      </c>
      <c r="D172" s="73">
        <v>0.61</v>
      </c>
      <c r="E172" s="107"/>
      <c r="F172" s="107"/>
      <c r="G172" s="107"/>
      <c r="H172" s="107"/>
      <c r="I172" s="107"/>
    </row>
    <row r="173" spans="1:9" s="45" customFormat="1" ht="11.25" x14ac:dyDescent="0.2">
      <c r="A173" s="71">
        <v>26552</v>
      </c>
      <c r="B173" s="71" t="s">
        <v>14404</v>
      </c>
      <c r="C173" s="72" t="s">
        <v>90</v>
      </c>
      <c r="D173" s="73">
        <v>0.11</v>
      </c>
      <c r="E173" s="107"/>
      <c r="F173" s="107"/>
      <c r="G173" s="107"/>
      <c r="H173" s="107"/>
      <c r="I173" s="107"/>
    </row>
    <row r="174" spans="1:9" s="45" customFormat="1" ht="11.25" x14ac:dyDescent="0.2">
      <c r="A174" s="71">
        <v>26554</v>
      </c>
      <c r="B174" s="71" t="s">
        <v>14405</v>
      </c>
      <c r="C174" s="72" t="s">
        <v>90</v>
      </c>
      <c r="D174" s="73">
        <v>0.12</v>
      </c>
      <c r="E174" s="107"/>
      <c r="F174" s="107"/>
      <c r="G174" s="107"/>
      <c r="H174" s="107"/>
      <c r="I174" s="107"/>
    </row>
    <row r="175" spans="1:9" s="45" customFormat="1" ht="11.25" x14ac:dyDescent="0.2">
      <c r="A175" s="71">
        <v>26560</v>
      </c>
      <c r="B175" s="71" t="s">
        <v>14406</v>
      </c>
      <c r="C175" s="72" t="s">
        <v>247</v>
      </c>
      <c r="D175" s="73">
        <v>17.8</v>
      </c>
      <c r="E175" s="107"/>
      <c r="F175" s="107"/>
      <c r="G175" s="107"/>
      <c r="H175" s="107"/>
      <c r="I175" s="107"/>
    </row>
    <row r="176" spans="1:9" s="45" customFormat="1" ht="11.25" x14ac:dyDescent="0.2">
      <c r="A176" s="71">
        <v>26563</v>
      </c>
      <c r="B176" s="71" t="s">
        <v>14407</v>
      </c>
      <c r="C176" s="72" t="s">
        <v>247</v>
      </c>
      <c r="D176" s="73">
        <v>23.88</v>
      </c>
      <c r="E176" s="107"/>
      <c r="F176" s="107"/>
      <c r="G176" s="107"/>
      <c r="H176" s="107"/>
      <c r="I176" s="107"/>
    </row>
    <row r="177" spans="1:9" s="45" customFormat="1" ht="11.25" x14ac:dyDescent="0.2">
      <c r="A177" s="71">
        <v>26566</v>
      </c>
      <c r="B177" s="71" t="s">
        <v>14408</v>
      </c>
      <c r="C177" s="72" t="s">
        <v>247</v>
      </c>
      <c r="D177" s="73">
        <v>19.23</v>
      </c>
      <c r="E177" s="107"/>
      <c r="F177" s="107"/>
      <c r="G177" s="107"/>
      <c r="H177" s="107"/>
      <c r="I177" s="107"/>
    </row>
    <row r="178" spans="1:9" s="45" customFormat="1" ht="11.25" x14ac:dyDescent="0.2">
      <c r="A178" s="71">
        <v>26569</v>
      </c>
      <c r="B178" s="71" t="s">
        <v>14409</v>
      </c>
      <c r="C178" s="72" t="s">
        <v>247</v>
      </c>
      <c r="D178" s="73">
        <v>16.88</v>
      </c>
      <c r="E178" s="107"/>
      <c r="F178" s="107"/>
      <c r="G178" s="107"/>
      <c r="H178" s="107"/>
      <c r="I178" s="107"/>
    </row>
    <row r="179" spans="1:9" s="45" customFormat="1" ht="11.25" x14ac:dyDescent="0.2">
      <c r="A179" s="71">
        <v>26570</v>
      </c>
      <c r="B179" s="71" t="s">
        <v>14410</v>
      </c>
      <c r="C179" s="72" t="s">
        <v>247</v>
      </c>
      <c r="D179" s="73">
        <v>16.88</v>
      </c>
      <c r="E179" s="107"/>
      <c r="F179" s="107"/>
      <c r="G179" s="107"/>
      <c r="H179" s="107"/>
      <c r="I179" s="107"/>
    </row>
    <row r="180" spans="1:9" s="45" customFormat="1" ht="11.25" x14ac:dyDescent="0.2">
      <c r="A180" s="71">
        <v>26573</v>
      </c>
      <c r="B180" s="71" t="s">
        <v>14411</v>
      </c>
      <c r="C180" s="72" t="s">
        <v>247</v>
      </c>
      <c r="D180" s="73">
        <v>25.52</v>
      </c>
      <c r="E180" s="107"/>
      <c r="F180" s="107"/>
      <c r="G180" s="107"/>
      <c r="H180" s="107"/>
      <c r="I180" s="107"/>
    </row>
    <row r="181" spans="1:9" s="45" customFormat="1" ht="11.25" x14ac:dyDescent="0.2">
      <c r="A181" s="71">
        <v>26581</v>
      </c>
      <c r="B181" s="71" t="s">
        <v>14412</v>
      </c>
      <c r="C181" s="72" t="s">
        <v>247</v>
      </c>
      <c r="D181" s="73">
        <v>16.34</v>
      </c>
      <c r="E181" s="107"/>
      <c r="F181" s="107"/>
      <c r="G181" s="107"/>
      <c r="H181" s="107"/>
      <c r="I181" s="107"/>
    </row>
    <row r="182" spans="1:9" s="45" customFormat="1" ht="11.25" x14ac:dyDescent="0.2">
      <c r="A182" s="71">
        <v>26588</v>
      </c>
      <c r="B182" s="71" t="s">
        <v>14413</v>
      </c>
      <c r="C182" s="72" t="s">
        <v>90</v>
      </c>
      <c r="D182" s="73">
        <v>0.14000000000000001</v>
      </c>
      <c r="E182" s="107"/>
      <c r="F182" s="107"/>
      <c r="G182" s="107"/>
      <c r="H182" s="107"/>
      <c r="I182" s="107"/>
    </row>
    <row r="183" spans="1:9" s="45" customFormat="1" ht="11.25" x14ac:dyDescent="0.2">
      <c r="A183" s="71">
        <v>26589</v>
      </c>
      <c r="B183" s="71" t="s">
        <v>14414</v>
      </c>
      <c r="C183" s="72" t="s">
        <v>90</v>
      </c>
      <c r="D183" s="73">
        <v>0.27</v>
      </c>
      <c r="E183" s="107"/>
      <c r="F183" s="107"/>
      <c r="G183" s="107"/>
      <c r="H183" s="107"/>
      <c r="I183" s="107"/>
    </row>
    <row r="184" spans="1:9" s="45" customFormat="1" ht="11.25" x14ac:dyDescent="0.2">
      <c r="A184" s="71">
        <v>26591</v>
      </c>
      <c r="B184" s="71" t="s">
        <v>14415</v>
      </c>
      <c r="C184" s="72" t="s">
        <v>90</v>
      </c>
      <c r="D184" s="73">
        <v>0.08</v>
      </c>
      <c r="E184" s="107"/>
      <c r="F184" s="107"/>
      <c r="G184" s="107"/>
      <c r="H184" s="107"/>
      <c r="I184" s="107"/>
    </row>
    <row r="185" spans="1:9" s="45" customFormat="1" ht="11.25" x14ac:dyDescent="0.2">
      <c r="A185" s="71">
        <v>26592</v>
      </c>
      <c r="B185" s="71" t="s">
        <v>14416</v>
      </c>
      <c r="C185" s="72" t="s">
        <v>90</v>
      </c>
      <c r="D185" s="73">
        <v>0.14000000000000001</v>
      </c>
      <c r="E185" s="107"/>
      <c r="F185" s="107"/>
      <c r="G185" s="107"/>
      <c r="H185" s="107"/>
      <c r="I185" s="107"/>
    </row>
    <row r="186" spans="1:9" s="45" customFormat="1" ht="11.25" x14ac:dyDescent="0.2">
      <c r="A186" s="71">
        <v>266</v>
      </c>
      <c r="B186" s="71" t="s">
        <v>14417</v>
      </c>
      <c r="C186" s="72"/>
      <c r="D186" s="73"/>
      <c r="E186" s="107"/>
      <c r="F186" s="107"/>
      <c r="G186" s="107"/>
      <c r="H186" s="107"/>
      <c r="I186" s="107"/>
    </row>
    <row r="187" spans="1:9" s="45" customFormat="1" ht="11.25" x14ac:dyDescent="0.2">
      <c r="A187" s="71">
        <v>26607</v>
      </c>
      <c r="B187" s="71" t="s">
        <v>14418</v>
      </c>
      <c r="C187" s="72" t="s">
        <v>90</v>
      </c>
      <c r="D187" s="73">
        <v>0.91</v>
      </c>
      <c r="E187" s="107"/>
      <c r="F187" s="107"/>
      <c r="G187" s="107"/>
      <c r="H187" s="107"/>
      <c r="I187" s="107"/>
    </row>
    <row r="188" spans="1:9" s="45" customFormat="1" ht="11.25" x14ac:dyDescent="0.2">
      <c r="A188" s="71">
        <v>26610</v>
      </c>
      <c r="B188" s="71" t="s">
        <v>14419</v>
      </c>
      <c r="C188" s="72" t="s">
        <v>90</v>
      </c>
      <c r="D188" s="73">
        <v>0.44</v>
      </c>
      <c r="E188" s="107"/>
      <c r="F188" s="107"/>
      <c r="G188" s="107"/>
      <c r="H188" s="107"/>
      <c r="I188" s="107"/>
    </row>
    <row r="189" spans="1:9" s="45" customFormat="1" ht="11.25" x14ac:dyDescent="0.2">
      <c r="A189" s="71">
        <v>26612</v>
      </c>
      <c r="B189" s="71" t="s">
        <v>14420</v>
      </c>
      <c r="C189" s="72" t="s">
        <v>90</v>
      </c>
      <c r="D189" s="73">
        <v>0.79</v>
      </c>
      <c r="E189" s="107"/>
      <c r="F189" s="107"/>
      <c r="G189" s="107"/>
      <c r="H189" s="107"/>
      <c r="I189" s="107"/>
    </row>
    <row r="190" spans="1:9" s="45" customFormat="1" ht="11.25" x14ac:dyDescent="0.2">
      <c r="A190" s="71">
        <v>26617</v>
      </c>
      <c r="B190" s="71" t="s">
        <v>14421</v>
      </c>
      <c r="C190" s="72" t="s">
        <v>96</v>
      </c>
      <c r="D190" s="73">
        <v>26.42</v>
      </c>
      <c r="E190" s="107"/>
      <c r="F190" s="107"/>
      <c r="G190" s="107"/>
      <c r="H190" s="107"/>
      <c r="I190" s="107"/>
    </row>
    <row r="191" spans="1:9" s="45" customFormat="1" ht="11.25" x14ac:dyDescent="0.2">
      <c r="A191" s="71">
        <v>26618</v>
      </c>
      <c r="B191" s="71" t="s">
        <v>14422</v>
      </c>
      <c r="C191" s="72" t="s">
        <v>90</v>
      </c>
      <c r="D191" s="73">
        <v>14.34</v>
      </c>
      <c r="E191" s="107"/>
      <c r="F191" s="107"/>
      <c r="G191" s="107"/>
      <c r="H191" s="107"/>
      <c r="I191" s="107"/>
    </row>
    <row r="192" spans="1:9" s="45" customFormat="1" ht="11.25" x14ac:dyDescent="0.2">
      <c r="A192" s="71">
        <v>26648</v>
      </c>
      <c r="B192" s="71" t="s">
        <v>14423</v>
      </c>
      <c r="C192" s="72" t="s">
        <v>90</v>
      </c>
      <c r="D192" s="73">
        <v>0.18</v>
      </c>
      <c r="E192" s="107"/>
      <c r="F192" s="107"/>
      <c r="G192" s="107"/>
      <c r="H192" s="107"/>
      <c r="I192" s="107"/>
    </row>
    <row r="193" spans="1:9" s="45" customFormat="1" ht="11.25" x14ac:dyDescent="0.2">
      <c r="A193" s="71">
        <v>26664</v>
      </c>
      <c r="B193" s="71" t="s">
        <v>14424</v>
      </c>
      <c r="C193" s="72" t="s">
        <v>90</v>
      </c>
      <c r="D193" s="73">
        <v>0.31</v>
      </c>
      <c r="E193" s="107"/>
      <c r="F193" s="107"/>
      <c r="G193" s="107"/>
      <c r="H193" s="107"/>
      <c r="I193" s="107"/>
    </row>
    <row r="194" spans="1:9" s="45" customFormat="1" ht="11.25" x14ac:dyDescent="0.2">
      <c r="A194" s="71">
        <v>26668</v>
      </c>
      <c r="B194" s="71" t="s">
        <v>14425</v>
      </c>
      <c r="C194" s="72" t="s">
        <v>90</v>
      </c>
      <c r="D194" s="73">
        <v>36.020000000000003</v>
      </c>
      <c r="E194" s="107"/>
      <c r="F194" s="107"/>
      <c r="G194" s="107"/>
      <c r="H194" s="107"/>
      <c r="I194" s="107"/>
    </row>
    <row r="195" spans="1:9" s="45" customFormat="1" ht="11.25" x14ac:dyDescent="0.2">
      <c r="A195" s="71">
        <v>26669</v>
      </c>
      <c r="B195" s="71" t="s">
        <v>14426</v>
      </c>
      <c r="C195" s="72" t="s">
        <v>90</v>
      </c>
      <c r="D195" s="73">
        <v>9.68</v>
      </c>
      <c r="E195" s="107"/>
      <c r="F195" s="107"/>
      <c r="G195" s="107"/>
      <c r="H195" s="107"/>
      <c r="I195" s="107"/>
    </row>
    <row r="196" spans="1:9" s="45" customFormat="1" ht="11.25" x14ac:dyDescent="0.2">
      <c r="A196" s="71">
        <v>26670</v>
      </c>
      <c r="B196" s="71" t="s">
        <v>14427</v>
      </c>
      <c r="C196" s="72" t="s">
        <v>90</v>
      </c>
      <c r="D196" s="73">
        <v>113.39</v>
      </c>
      <c r="E196" s="107"/>
      <c r="F196" s="107"/>
      <c r="G196" s="107"/>
      <c r="H196" s="107"/>
      <c r="I196" s="107"/>
    </row>
    <row r="197" spans="1:9" s="45" customFormat="1" ht="11.25" x14ac:dyDescent="0.2">
      <c r="A197" s="71">
        <v>26671</v>
      </c>
      <c r="B197" s="71" t="s">
        <v>14428</v>
      </c>
      <c r="C197" s="72" t="s">
        <v>90</v>
      </c>
      <c r="D197" s="73">
        <v>64.84</v>
      </c>
      <c r="E197" s="107"/>
      <c r="F197" s="107"/>
      <c r="G197" s="107"/>
      <c r="H197" s="107"/>
      <c r="I197" s="107"/>
    </row>
    <row r="198" spans="1:9" s="45" customFormat="1" ht="11.25" x14ac:dyDescent="0.2">
      <c r="A198" s="71">
        <v>26675</v>
      </c>
      <c r="B198" s="71" t="s">
        <v>14429</v>
      </c>
      <c r="C198" s="72" t="s">
        <v>90</v>
      </c>
      <c r="D198" s="73">
        <v>0.42</v>
      </c>
      <c r="E198" s="107"/>
      <c r="F198" s="107"/>
      <c r="G198" s="107"/>
      <c r="H198" s="107"/>
      <c r="I198" s="107"/>
    </row>
    <row r="199" spans="1:9" s="45" customFormat="1" ht="11.25" x14ac:dyDescent="0.2">
      <c r="A199" s="71">
        <v>26678</v>
      </c>
      <c r="B199" s="71" t="s">
        <v>14430</v>
      </c>
      <c r="C199" s="72" t="s">
        <v>90</v>
      </c>
      <c r="D199" s="73">
        <v>0.39</v>
      </c>
      <c r="E199" s="107"/>
      <c r="F199" s="107"/>
      <c r="G199" s="107"/>
      <c r="H199" s="107"/>
      <c r="I199" s="107"/>
    </row>
    <row r="200" spans="1:9" s="45" customFormat="1" ht="11.25" x14ac:dyDescent="0.2">
      <c r="A200" s="71">
        <v>267</v>
      </c>
      <c r="B200" s="71" t="s">
        <v>14417</v>
      </c>
      <c r="C200" s="72"/>
      <c r="D200" s="73"/>
      <c r="E200" s="107"/>
      <c r="F200" s="107"/>
      <c r="G200" s="107"/>
      <c r="H200" s="107"/>
      <c r="I200" s="107"/>
    </row>
    <row r="201" spans="1:9" s="45" customFormat="1" ht="11.25" x14ac:dyDescent="0.2">
      <c r="A201" s="71">
        <v>26714</v>
      </c>
      <c r="B201" s="71" t="s">
        <v>14431</v>
      </c>
      <c r="C201" s="72" t="s">
        <v>90</v>
      </c>
      <c r="D201" s="73">
        <v>5.79</v>
      </c>
      <c r="E201" s="107"/>
      <c r="F201" s="107"/>
      <c r="G201" s="107"/>
      <c r="H201" s="107"/>
      <c r="I201" s="107"/>
    </row>
    <row r="202" spans="1:9" s="45" customFormat="1" ht="11.25" x14ac:dyDescent="0.2">
      <c r="A202" s="71">
        <v>268</v>
      </c>
      <c r="B202" s="71" t="s">
        <v>14417</v>
      </c>
      <c r="C202" s="72"/>
      <c r="D202" s="73"/>
      <c r="E202" s="107"/>
      <c r="F202" s="107"/>
      <c r="G202" s="107"/>
      <c r="H202" s="107"/>
      <c r="I202" s="107"/>
    </row>
    <row r="203" spans="1:9" s="45" customFormat="1" ht="11.25" x14ac:dyDescent="0.2">
      <c r="A203" s="71">
        <v>26877</v>
      </c>
      <c r="B203" s="71" t="s">
        <v>14432</v>
      </c>
      <c r="C203" s="72" t="s">
        <v>90</v>
      </c>
      <c r="D203" s="73">
        <v>0.5</v>
      </c>
      <c r="E203" s="107"/>
      <c r="F203" s="107"/>
      <c r="G203" s="107"/>
      <c r="H203" s="107"/>
      <c r="I203" s="107"/>
    </row>
    <row r="204" spans="1:9" s="45" customFormat="1" ht="11.25" x14ac:dyDescent="0.2">
      <c r="A204" s="71">
        <v>26879</v>
      </c>
      <c r="B204" s="71" t="s">
        <v>14433</v>
      </c>
      <c r="C204" s="72" t="s">
        <v>90</v>
      </c>
      <c r="D204" s="73">
        <v>0.41</v>
      </c>
      <c r="E204" s="107"/>
      <c r="F204" s="107"/>
      <c r="G204" s="107"/>
      <c r="H204" s="107"/>
      <c r="I204" s="107"/>
    </row>
    <row r="205" spans="1:9" s="45" customFormat="1" ht="11.25" x14ac:dyDescent="0.2">
      <c r="A205" s="71">
        <v>26894</v>
      </c>
      <c r="B205" s="71" t="s">
        <v>14434</v>
      </c>
      <c r="C205" s="72" t="s">
        <v>90</v>
      </c>
      <c r="D205" s="73">
        <v>0.09</v>
      </c>
      <c r="E205" s="107"/>
      <c r="F205" s="107"/>
      <c r="G205" s="107"/>
      <c r="H205" s="107"/>
      <c r="I205" s="107"/>
    </row>
    <row r="206" spans="1:9" s="45" customFormat="1" ht="11.25" x14ac:dyDescent="0.2">
      <c r="A206" s="71">
        <v>269</v>
      </c>
      <c r="B206" s="71" t="s">
        <v>14435</v>
      </c>
      <c r="C206" s="72"/>
      <c r="D206" s="73"/>
      <c r="E206" s="107"/>
      <c r="F206" s="107"/>
      <c r="G206" s="107"/>
      <c r="H206" s="107"/>
      <c r="I206" s="107"/>
    </row>
    <row r="207" spans="1:9" s="45" customFormat="1" ht="11.25" x14ac:dyDescent="0.2">
      <c r="A207" s="71">
        <v>26972</v>
      </c>
      <c r="B207" s="71" t="s">
        <v>14436</v>
      </c>
      <c r="C207" s="72" t="s">
        <v>90</v>
      </c>
      <c r="D207" s="73">
        <v>39.6</v>
      </c>
      <c r="E207" s="107"/>
      <c r="F207" s="107"/>
      <c r="G207" s="107"/>
      <c r="H207" s="107"/>
      <c r="I207" s="107"/>
    </row>
    <row r="208" spans="1:9" s="45" customFormat="1" ht="11.25" x14ac:dyDescent="0.2">
      <c r="A208" s="71">
        <v>270</v>
      </c>
      <c r="B208" s="71" t="s">
        <v>14437</v>
      </c>
      <c r="C208" s="72"/>
      <c r="D208" s="73"/>
      <c r="E208" s="107"/>
      <c r="F208" s="107"/>
      <c r="G208" s="107"/>
      <c r="H208" s="107"/>
      <c r="I208" s="107"/>
    </row>
    <row r="209" spans="1:9" s="45" customFormat="1" ht="11.25" x14ac:dyDescent="0.2">
      <c r="A209" s="71">
        <v>27002</v>
      </c>
      <c r="B209" s="71" t="s">
        <v>14438</v>
      </c>
      <c r="C209" s="72" t="s">
        <v>247</v>
      </c>
      <c r="D209" s="73">
        <v>15.88</v>
      </c>
      <c r="E209" s="107"/>
      <c r="F209" s="107"/>
      <c r="G209" s="107"/>
      <c r="H209" s="107"/>
      <c r="I209" s="107"/>
    </row>
    <row r="210" spans="1:9" s="45" customFormat="1" ht="11.25" x14ac:dyDescent="0.2">
      <c r="A210" s="71">
        <v>27003</v>
      </c>
      <c r="B210" s="71" t="s">
        <v>14439</v>
      </c>
      <c r="C210" s="72" t="s">
        <v>247</v>
      </c>
      <c r="D210" s="73">
        <v>16.600000000000001</v>
      </c>
      <c r="E210" s="107"/>
      <c r="F210" s="107"/>
      <c r="G210" s="107"/>
      <c r="H210" s="107"/>
      <c r="I210" s="107"/>
    </row>
    <row r="211" spans="1:9" s="45" customFormat="1" ht="11.25" x14ac:dyDescent="0.2">
      <c r="A211" s="71">
        <v>27004</v>
      </c>
      <c r="B211" s="71" t="s">
        <v>14440</v>
      </c>
      <c r="C211" s="72" t="s">
        <v>247</v>
      </c>
      <c r="D211" s="73">
        <v>17.12</v>
      </c>
      <c r="E211" s="107"/>
      <c r="F211" s="107"/>
      <c r="G211" s="107"/>
      <c r="H211" s="107"/>
      <c r="I211" s="107"/>
    </row>
    <row r="212" spans="1:9" s="45" customFormat="1" ht="11.25" x14ac:dyDescent="0.2">
      <c r="A212" s="71">
        <v>27005</v>
      </c>
      <c r="B212" s="71" t="s">
        <v>14441</v>
      </c>
      <c r="C212" s="72" t="s">
        <v>247</v>
      </c>
      <c r="D212" s="73">
        <v>19.41</v>
      </c>
      <c r="E212" s="107"/>
      <c r="F212" s="107"/>
      <c r="G212" s="107"/>
      <c r="H212" s="107"/>
      <c r="I212" s="107"/>
    </row>
    <row r="213" spans="1:9" s="45" customFormat="1" ht="11.25" x14ac:dyDescent="0.2">
      <c r="A213" s="71">
        <v>27006</v>
      </c>
      <c r="B213" s="71" t="s">
        <v>14442</v>
      </c>
      <c r="C213" s="72" t="s">
        <v>247</v>
      </c>
      <c r="D213" s="73">
        <v>28.71</v>
      </c>
      <c r="E213" s="107"/>
      <c r="F213" s="107"/>
      <c r="G213" s="107"/>
      <c r="H213" s="107"/>
      <c r="I213" s="107"/>
    </row>
    <row r="214" spans="1:9" s="45" customFormat="1" ht="11.25" x14ac:dyDescent="0.2">
      <c r="A214" s="71">
        <v>27010</v>
      </c>
      <c r="B214" s="71" t="s">
        <v>14443</v>
      </c>
      <c r="C214" s="72" t="s">
        <v>247</v>
      </c>
      <c r="D214" s="73">
        <v>21.8</v>
      </c>
      <c r="E214" s="107"/>
      <c r="F214" s="107"/>
      <c r="G214" s="107"/>
      <c r="H214" s="107"/>
      <c r="I214" s="107"/>
    </row>
    <row r="215" spans="1:9" s="45" customFormat="1" ht="11.25" x14ac:dyDescent="0.2">
      <c r="A215" s="71">
        <v>27020</v>
      </c>
      <c r="B215" s="71" t="s">
        <v>14444</v>
      </c>
      <c r="C215" s="72" t="s">
        <v>96</v>
      </c>
      <c r="D215" s="73">
        <v>0.48</v>
      </c>
      <c r="E215" s="107"/>
      <c r="F215" s="107"/>
      <c r="G215" s="107"/>
      <c r="H215" s="107"/>
      <c r="I215" s="107"/>
    </row>
    <row r="216" spans="1:9" s="45" customFormat="1" ht="11.25" x14ac:dyDescent="0.2">
      <c r="A216" s="71">
        <v>27022</v>
      </c>
      <c r="B216" s="71" t="s">
        <v>14445</v>
      </c>
      <c r="C216" s="72" t="s">
        <v>96</v>
      </c>
      <c r="D216" s="73">
        <v>0.87</v>
      </c>
      <c r="E216" s="107"/>
      <c r="F216" s="107"/>
      <c r="G216" s="107"/>
      <c r="H216" s="107"/>
      <c r="I216" s="107"/>
    </row>
    <row r="217" spans="1:9" s="45" customFormat="1" ht="11.25" x14ac:dyDescent="0.2">
      <c r="A217" s="71">
        <v>275</v>
      </c>
      <c r="B217" s="71" t="s">
        <v>14446</v>
      </c>
      <c r="C217" s="72"/>
      <c r="D217" s="73"/>
      <c r="E217" s="107"/>
      <c r="F217" s="107"/>
      <c r="G217" s="107"/>
      <c r="H217" s="107"/>
      <c r="I217" s="107"/>
    </row>
    <row r="218" spans="1:9" s="45" customFormat="1" ht="11.25" x14ac:dyDescent="0.2">
      <c r="A218" s="71">
        <v>27504</v>
      </c>
      <c r="B218" s="71" t="s">
        <v>14447</v>
      </c>
      <c r="C218" s="72" t="s">
        <v>90</v>
      </c>
      <c r="D218" s="73">
        <v>71.5</v>
      </c>
      <c r="E218" s="107"/>
      <c r="F218" s="107"/>
      <c r="G218" s="107"/>
      <c r="H218" s="107"/>
      <c r="I218" s="107"/>
    </row>
    <row r="219" spans="1:9" s="45" customFormat="1" ht="11.25" x14ac:dyDescent="0.2">
      <c r="A219" s="71">
        <v>27520</v>
      </c>
      <c r="B219" s="71" t="s">
        <v>14448</v>
      </c>
      <c r="C219" s="72" t="s">
        <v>63</v>
      </c>
      <c r="D219" s="73">
        <v>20.43</v>
      </c>
      <c r="E219" s="107"/>
      <c r="F219" s="107"/>
      <c r="G219" s="107"/>
      <c r="H219" s="107"/>
      <c r="I219" s="107"/>
    </row>
    <row r="220" spans="1:9" s="45" customFormat="1" ht="11.25" x14ac:dyDescent="0.2">
      <c r="A220" s="71">
        <v>27532</v>
      </c>
      <c r="B220" s="71" t="s">
        <v>14449</v>
      </c>
      <c r="C220" s="72" t="s">
        <v>63</v>
      </c>
      <c r="D220" s="73">
        <v>114.76</v>
      </c>
      <c r="E220" s="107"/>
      <c r="F220" s="107"/>
      <c r="G220" s="107"/>
      <c r="H220" s="107"/>
      <c r="I220" s="107"/>
    </row>
    <row r="221" spans="1:9" s="45" customFormat="1" ht="11.25" x14ac:dyDescent="0.2">
      <c r="A221" s="71">
        <v>27546</v>
      </c>
      <c r="B221" s="71" t="s">
        <v>14450</v>
      </c>
      <c r="C221" s="72" t="s">
        <v>63</v>
      </c>
      <c r="D221" s="73">
        <v>61.58</v>
      </c>
      <c r="E221" s="107"/>
      <c r="F221" s="107"/>
      <c r="G221" s="107"/>
      <c r="H221" s="107"/>
      <c r="I221" s="107"/>
    </row>
    <row r="222" spans="1:9" s="45" customFormat="1" ht="11.25" x14ac:dyDescent="0.2">
      <c r="A222" s="71">
        <v>276</v>
      </c>
      <c r="B222" s="71" t="s">
        <v>14451</v>
      </c>
      <c r="C222" s="72"/>
      <c r="D222" s="73"/>
      <c r="E222" s="107"/>
      <c r="F222" s="107"/>
      <c r="G222" s="107"/>
      <c r="H222" s="107"/>
      <c r="I222" s="107"/>
    </row>
    <row r="223" spans="1:9" s="45" customFormat="1" ht="11.25" x14ac:dyDescent="0.2">
      <c r="A223" s="71">
        <v>27602</v>
      </c>
      <c r="B223" s="71" t="s">
        <v>14452</v>
      </c>
      <c r="C223" s="72" t="s">
        <v>63</v>
      </c>
      <c r="D223" s="73">
        <v>42.37</v>
      </c>
      <c r="E223" s="107"/>
      <c r="F223" s="107"/>
      <c r="G223" s="107"/>
      <c r="H223" s="107"/>
      <c r="I223" s="107"/>
    </row>
    <row r="224" spans="1:9" s="45" customFormat="1" ht="11.25" x14ac:dyDescent="0.2">
      <c r="A224" s="71">
        <v>27666</v>
      </c>
      <c r="B224" s="71" t="s">
        <v>14453</v>
      </c>
      <c r="C224" s="72" t="s">
        <v>63</v>
      </c>
      <c r="D224" s="73">
        <v>75.22</v>
      </c>
      <c r="E224" s="107"/>
      <c r="F224" s="107"/>
      <c r="G224" s="107"/>
      <c r="H224" s="107"/>
      <c r="I224" s="107"/>
    </row>
    <row r="225" spans="1:9" s="45" customFormat="1" ht="11.25" x14ac:dyDescent="0.2">
      <c r="A225" s="71">
        <v>27676</v>
      </c>
      <c r="B225" s="71" t="s">
        <v>14454</v>
      </c>
      <c r="C225" s="72" t="s">
        <v>63</v>
      </c>
      <c r="D225" s="73">
        <v>57.51</v>
      </c>
      <c r="E225" s="107"/>
      <c r="F225" s="107"/>
      <c r="G225" s="107"/>
      <c r="H225" s="107"/>
      <c r="I225" s="107"/>
    </row>
    <row r="226" spans="1:9" s="45" customFormat="1" ht="11.25" x14ac:dyDescent="0.2">
      <c r="A226" s="71">
        <v>27677</v>
      </c>
      <c r="B226" s="71" t="s">
        <v>14455</v>
      </c>
      <c r="C226" s="72" t="s">
        <v>63</v>
      </c>
      <c r="D226" s="73">
        <v>12.44</v>
      </c>
      <c r="E226" s="107"/>
      <c r="F226" s="107"/>
      <c r="G226" s="107"/>
      <c r="H226" s="107"/>
      <c r="I226" s="107"/>
    </row>
    <row r="227" spans="1:9" s="45" customFormat="1" ht="11.25" x14ac:dyDescent="0.2">
      <c r="A227" s="71">
        <v>27678</v>
      </c>
      <c r="B227" s="71" t="s">
        <v>14456</v>
      </c>
      <c r="C227" s="72" t="s">
        <v>63</v>
      </c>
      <c r="D227" s="73">
        <v>58.56</v>
      </c>
      <c r="E227" s="107"/>
      <c r="F227" s="107"/>
      <c r="G227" s="107"/>
      <c r="H227" s="107"/>
      <c r="I227" s="107"/>
    </row>
    <row r="228" spans="1:9" s="45" customFormat="1" ht="11.25" x14ac:dyDescent="0.2">
      <c r="A228" s="71">
        <v>27679</v>
      </c>
      <c r="B228" s="71" t="s">
        <v>14457</v>
      </c>
      <c r="C228" s="72" t="s">
        <v>63</v>
      </c>
      <c r="D228" s="73">
        <v>152.16</v>
      </c>
      <c r="E228" s="107"/>
      <c r="F228" s="107"/>
      <c r="G228" s="107"/>
      <c r="H228" s="107"/>
      <c r="I228" s="107"/>
    </row>
    <row r="229" spans="1:9" s="45" customFormat="1" ht="11.25" x14ac:dyDescent="0.2">
      <c r="A229" s="71">
        <v>27680</v>
      </c>
      <c r="B229" s="71" t="s">
        <v>14458</v>
      </c>
      <c r="C229" s="72" t="s">
        <v>63</v>
      </c>
      <c r="D229" s="73">
        <v>96.19</v>
      </c>
      <c r="E229" s="107"/>
      <c r="F229" s="107"/>
      <c r="G229" s="107"/>
      <c r="H229" s="107"/>
      <c r="I229" s="107"/>
    </row>
    <row r="230" spans="1:9" s="45" customFormat="1" ht="11.25" x14ac:dyDescent="0.2">
      <c r="A230" s="71">
        <v>280</v>
      </c>
      <c r="B230" s="71" t="s">
        <v>14459</v>
      </c>
      <c r="C230" s="72"/>
      <c r="D230" s="73"/>
      <c r="E230" s="107"/>
      <c r="F230" s="107"/>
      <c r="G230" s="107"/>
      <c r="H230" s="107"/>
      <c r="I230" s="107"/>
    </row>
    <row r="231" spans="1:9" s="45" customFormat="1" ht="11.25" x14ac:dyDescent="0.2">
      <c r="A231" s="71">
        <v>28001</v>
      </c>
      <c r="B231" s="71" t="s">
        <v>14460</v>
      </c>
      <c r="C231" s="72" t="s">
        <v>48</v>
      </c>
      <c r="D231" s="73">
        <v>31.67</v>
      </c>
      <c r="E231" s="107"/>
      <c r="F231" s="107"/>
      <c r="G231" s="107"/>
      <c r="H231" s="107"/>
      <c r="I231" s="107"/>
    </row>
    <row r="232" spans="1:9" s="45" customFormat="1" ht="11.25" x14ac:dyDescent="0.2">
      <c r="A232" s="71">
        <v>28004</v>
      </c>
      <c r="B232" s="71" t="s">
        <v>14461</v>
      </c>
      <c r="C232" s="72" t="s">
        <v>90</v>
      </c>
      <c r="D232" s="73">
        <v>83.9</v>
      </c>
      <c r="E232" s="107"/>
      <c r="F232" s="107"/>
      <c r="G232" s="107"/>
      <c r="H232" s="107"/>
      <c r="I232" s="107"/>
    </row>
    <row r="233" spans="1:9" s="45" customFormat="1" ht="11.25" x14ac:dyDescent="0.2">
      <c r="A233" s="71">
        <v>28005</v>
      </c>
      <c r="B233" s="71" t="s">
        <v>14462</v>
      </c>
      <c r="C233" s="72" t="s">
        <v>247</v>
      </c>
      <c r="D233" s="73">
        <v>25.68</v>
      </c>
      <c r="E233" s="107"/>
      <c r="F233" s="107"/>
      <c r="G233" s="107"/>
      <c r="H233" s="107"/>
      <c r="I233" s="107"/>
    </row>
    <row r="234" spans="1:9" s="45" customFormat="1" ht="11.25" x14ac:dyDescent="0.2">
      <c r="A234" s="71">
        <v>28008</v>
      </c>
      <c r="B234" s="71" t="s">
        <v>14463</v>
      </c>
      <c r="C234" s="72" t="s">
        <v>8299</v>
      </c>
      <c r="D234" s="73">
        <v>10.14</v>
      </c>
      <c r="E234" s="107"/>
      <c r="F234" s="107"/>
      <c r="G234" s="107"/>
      <c r="H234" s="107"/>
      <c r="I234" s="107"/>
    </row>
    <row r="235" spans="1:9" s="45" customFormat="1" ht="11.25" x14ac:dyDescent="0.2">
      <c r="A235" s="71">
        <v>28028</v>
      </c>
      <c r="B235" s="71" t="s">
        <v>14464</v>
      </c>
      <c r="C235" s="72" t="s">
        <v>96</v>
      </c>
      <c r="D235" s="73">
        <v>8.17</v>
      </c>
      <c r="E235" s="107"/>
      <c r="F235" s="107"/>
      <c r="G235" s="107"/>
      <c r="H235" s="107"/>
      <c r="I235" s="107"/>
    </row>
    <row r="236" spans="1:9" s="45" customFormat="1" ht="11.25" x14ac:dyDescent="0.2">
      <c r="A236" s="71">
        <v>28056</v>
      </c>
      <c r="B236" s="71" t="s">
        <v>14465</v>
      </c>
      <c r="C236" s="72" t="s">
        <v>96</v>
      </c>
      <c r="D236" s="73">
        <v>1.99</v>
      </c>
      <c r="E236" s="107"/>
      <c r="F236" s="107"/>
      <c r="G236" s="107"/>
      <c r="H236" s="107"/>
      <c r="I236" s="107"/>
    </row>
    <row r="237" spans="1:9" s="45" customFormat="1" ht="11.25" x14ac:dyDescent="0.2">
      <c r="A237" s="71">
        <v>28067</v>
      </c>
      <c r="B237" s="71" t="s">
        <v>14466</v>
      </c>
      <c r="C237" s="72" t="s">
        <v>96</v>
      </c>
      <c r="D237" s="73">
        <v>7.06</v>
      </c>
      <c r="E237" s="107"/>
      <c r="F237" s="107"/>
      <c r="G237" s="107"/>
      <c r="H237" s="107"/>
      <c r="I237" s="107"/>
    </row>
    <row r="238" spans="1:9" s="45" customFormat="1" ht="11.25" x14ac:dyDescent="0.2">
      <c r="A238" s="71">
        <v>28068</v>
      </c>
      <c r="B238" s="71" t="s">
        <v>14467</v>
      </c>
      <c r="C238" s="72" t="s">
        <v>96</v>
      </c>
      <c r="D238" s="73">
        <v>8.43</v>
      </c>
      <c r="E238" s="107"/>
      <c r="F238" s="107"/>
      <c r="G238" s="107"/>
      <c r="H238" s="107"/>
      <c r="I238" s="107"/>
    </row>
    <row r="239" spans="1:9" s="45" customFormat="1" ht="11.25" x14ac:dyDescent="0.2">
      <c r="A239" s="71">
        <v>28088</v>
      </c>
      <c r="B239" s="71" t="s">
        <v>14468</v>
      </c>
      <c r="C239" s="72" t="s">
        <v>8299</v>
      </c>
      <c r="D239" s="73">
        <v>27.67</v>
      </c>
      <c r="E239" s="107"/>
      <c r="F239" s="107"/>
      <c r="G239" s="107"/>
      <c r="H239" s="107"/>
      <c r="I239" s="107"/>
    </row>
    <row r="240" spans="1:9" s="45" customFormat="1" ht="11.25" x14ac:dyDescent="0.2">
      <c r="A240" s="71">
        <v>281</v>
      </c>
      <c r="B240" s="71" t="s">
        <v>14469</v>
      </c>
      <c r="C240" s="72"/>
      <c r="D240" s="73"/>
      <c r="E240" s="107"/>
      <c r="F240" s="107"/>
      <c r="G240" s="107"/>
      <c r="H240" s="107"/>
      <c r="I240" s="107"/>
    </row>
    <row r="241" spans="1:9" s="45" customFormat="1" ht="11.25" x14ac:dyDescent="0.2">
      <c r="A241" s="71">
        <v>28125</v>
      </c>
      <c r="B241" s="71" t="s">
        <v>14470</v>
      </c>
      <c r="C241" s="72" t="s">
        <v>96</v>
      </c>
      <c r="D241" s="73">
        <v>13.26</v>
      </c>
      <c r="E241" s="107"/>
      <c r="F241" s="107"/>
      <c r="G241" s="107"/>
      <c r="H241" s="107"/>
      <c r="I241" s="107"/>
    </row>
    <row r="242" spans="1:9" s="45" customFormat="1" ht="11.25" x14ac:dyDescent="0.2">
      <c r="A242" s="71">
        <v>282</v>
      </c>
      <c r="B242" s="71" t="s">
        <v>14469</v>
      </c>
      <c r="C242" s="72"/>
      <c r="D242" s="73"/>
      <c r="E242" s="107"/>
      <c r="F242" s="107"/>
      <c r="G242" s="107"/>
      <c r="H242" s="107"/>
      <c r="I242" s="107"/>
    </row>
    <row r="243" spans="1:9" s="45" customFormat="1" ht="11.25" x14ac:dyDescent="0.2">
      <c r="A243" s="71">
        <v>28270</v>
      </c>
      <c r="B243" s="71" t="s">
        <v>14471</v>
      </c>
      <c r="C243" s="72" t="s">
        <v>96</v>
      </c>
      <c r="D243" s="73">
        <v>0.2</v>
      </c>
      <c r="E243" s="107"/>
      <c r="F243" s="107"/>
      <c r="G243" s="107"/>
      <c r="H243" s="107"/>
      <c r="I243" s="107"/>
    </row>
    <row r="244" spans="1:9" s="45" customFormat="1" ht="11.25" x14ac:dyDescent="0.2">
      <c r="A244" s="71">
        <v>290</v>
      </c>
      <c r="B244" s="71" t="s">
        <v>14469</v>
      </c>
      <c r="C244" s="72"/>
      <c r="D244" s="73"/>
      <c r="E244" s="107"/>
      <c r="F244" s="107"/>
      <c r="G244" s="107"/>
      <c r="H244" s="107"/>
      <c r="I244" s="107"/>
    </row>
    <row r="245" spans="1:9" s="45" customFormat="1" ht="11.25" x14ac:dyDescent="0.2">
      <c r="A245" s="71">
        <v>29028</v>
      </c>
      <c r="B245" s="71" t="s">
        <v>14472</v>
      </c>
      <c r="C245" s="72" t="s">
        <v>90</v>
      </c>
      <c r="D245" s="73">
        <v>570.29999999999995</v>
      </c>
      <c r="E245" s="107"/>
      <c r="F245" s="107"/>
      <c r="G245" s="107"/>
      <c r="H245" s="107"/>
      <c r="I245" s="107"/>
    </row>
    <row r="246" spans="1:9" s="45" customFormat="1" ht="11.25" x14ac:dyDescent="0.2">
      <c r="A246" s="71">
        <v>29050</v>
      </c>
      <c r="B246" s="71" t="s">
        <v>14473</v>
      </c>
      <c r="C246" s="72" t="s">
        <v>90</v>
      </c>
      <c r="D246" s="73">
        <v>15.58</v>
      </c>
      <c r="E246" s="107"/>
      <c r="F246" s="107"/>
      <c r="G246" s="107"/>
      <c r="H246" s="107"/>
      <c r="I246" s="107"/>
    </row>
    <row r="247" spans="1:9" s="45" customFormat="1" ht="11.25" x14ac:dyDescent="0.2">
      <c r="A247" s="71">
        <v>29093</v>
      </c>
      <c r="B247" s="71" t="s">
        <v>14474</v>
      </c>
      <c r="C247" s="72" t="s">
        <v>90</v>
      </c>
      <c r="D247" s="73">
        <v>1.51</v>
      </c>
      <c r="E247" s="107"/>
      <c r="F247" s="107"/>
      <c r="G247" s="107"/>
      <c r="H247" s="107"/>
      <c r="I247" s="107"/>
    </row>
    <row r="248" spans="1:9" s="45" customFormat="1" ht="11.25" x14ac:dyDescent="0.2">
      <c r="A248" s="71">
        <v>29094</v>
      </c>
      <c r="B248" s="71" t="s">
        <v>14475</v>
      </c>
      <c r="C248" s="72" t="s">
        <v>90</v>
      </c>
      <c r="D248" s="73">
        <v>27.7</v>
      </c>
      <c r="E248" s="107"/>
      <c r="F248" s="107"/>
      <c r="G248" s="107"/>
      <c r="H248" s="107"/>
      <c r="I248" s="107"/>
    </row>
    <row r="249" spans="1:9" s="45" customFormat="1" ht="11.25" x14ac:dyDescent="0.2">
      <c r="A249" s="71">
        <v>293</v>
      </c>
      <c r="B249" s="71" t="s">
        <v>14459</v>
      </c>
      <c r="C249" s="72"/>
      <c r="D249" s="73"/>
      <c r="E249" s="107"/>
      <c r="F249" s="107"/>
      <c r="G249" s="107"/>
      <c r="H249" s="107"/>
      <c r="I249" s="107"/>
    </row>
    <row r="250" spans="1:9" s="45" customFormat="1" ht="11.25" x14ac:dyDescent="0.2">
      <c r="A250" s="71">
        <v>29337</v>
      </c>
      <c r="B250" s="71" t="s">
        <v>14476</v>
      </c>
      <c r="C250" s="72" t="s">
        <v>90</v>
      </c>
      <c r="D250" s="73">
        <v>38.76</v>
      </c>
      <c r="E250" s="107"/>
      <c r="F250" s="107"/>
      <c r="G250" s="107"/>
      <c r="H250" s="107"/>
      <c r="I250" s="107"/>
    </row>
    <row r="251" spans="1:9" s="45" customFormat="1" ht="11.25" x14ac:dyDescent="0.2">
      <c r="A251" s="71">
        <v>3</v>
      </c>
      <c r="B251" s="71" t="s">
        <v>14477</v>
      </c>
      <c r="C251" s="72"/>
      <c r="D251" s="73"/>
      <c r="E251" s="107"/>
      <c r="F251" s="107"/>
      <c r="G251" s="107"/>
      <c r="H251" s="107"/>
      <c r="I251" s="107"/>
    </row>
    <row r="252" spans="1:9" s="45" customFormat="1" ht="11.25" x14ac:dyDescent="0.2">
      <c r="A252" s="71">
        <v>301</v>
      </c>
      <c r="B252" s="71" t="s">
        <v>14478</v>
      </c>
      <c r="C252" s="72"/>
      <c r="D252" s="73"/>
      <c r="E252" s="107"/>
      <c r="F252" s="107"/>
      <c r="G252" s="107"/>
      <c r="H252" s="107"/>
      <c r="I252" s="107"/>
    </row>
    <row r="253" spans="1:9" s="45" customFormat="1" ht="11.25" x14ac:dyDescent="0.2">
      <c r="A253" s="71">
        <v>30106</v>
      </c>
      <c r="B253" s="71" t="s">
        <v>14479</v>
      </c>
      <c r="C253" s="72" t="s">
        <v>96</v>
      </c>
      <c r="D253" s="73">
        <v>11.61</v>
      </c>
      <c r="E253" s="107"/>
      <c r="F253" s="107"/>
      <c r="G253" s="107"/>
      <c r="H253" s="107"/>
      <c r="I253" s="107"/>
    </row>
    <row r="254" spans="1:9" s="45" customFormat="1" ht="11.25" x14ac:dyDescent="0.2">
      <c r="A254" s="71">
        <v>30152</v>
      </c>
      <c r="B254" s="71" t="s">
        <v>14480</v>
      </c>
      <c r="C254" s="72" t="s">
        <v>90</v>
      </c>
      <c r="D254" s="73">
        <v>210.67</v>
      </c>
      <c r="E254" s="107"/>
      <c r="F254" s="107"/>
      <c r="G254" s="107"/>
      <c r="H254" s="107"/>
      <c r="I254" s="107"/>
    </row>
    <row r="255" spans="1:9" s="45" customFormat="1" ht="11.25" x14ac:dyDescent="0.2">
      <c r="A255" s="71">
        <v>30172</v>
      </c>
      <c r="B255" s="71" t="s">
        <v>14481</v>
      </c>
      <c r="C255" s="72" t="s">
        <v>90</v>
      </c>
      <c r="D255" s="73">
        <v>231.93</v>
      </c>
      <c r="E255" s="107"/>
      <c r="F255" s="107"/>
      <c r="G255" s="107"/>
      <c r="H255" s="107"/>
      <c r="I255" s="107"/>
    </row>
    <row r="256" spans="1:9" s="45" customFormat="1" ht="11.25" x14ac:dyDescent="0.2">
      <c r="A256" s="71">
        <v>30173</v>
      </c>
      <c r="B256" s="71" t="s">
        <v>14482</v>
      </c>
      <c r="C256" s="72" t="s">
        <v>90</v>
      </c>
      <c r="D256" s="73">
        <v>231.93</v>
      </c>
      <c r="E256" s="107"/>
      <c r="F256" s="107"/>
      <c r="G256" s="107"/>
      <c r="H256" s="107"/>
      <c r="I256" s="107"/>
    </row>
    <row r="257" spans="1:9" s="45" customFormat="1" ht="11.25" x14ac:dyDescent="0.2">
      <c r="A257" s="71">
        <v>30174</v>
      </c>
      <c r="B257" s="71" t="s">
        <v>14483</v>
      </c>
      <c r="C257" s="72" t="s">
        <v>90</v>
      </c>
      <c r="D257" s="73">
        <v>231.93</v>
      </c>
      <c r="E257" s="107"/>
      <c r="F257" s="107"/>
      <c r="G257" s="107"/>
      <c r="H257" s="107"/>
      <c r="I257" s="107"/>
    </row>
    <row r="258" spans="1:9" s="45" customFormat="1" ht="11.25" x14ac:dyDescent="0.2">
      <c r="A258" s="71">
        <v>30175</v>
      </c>
      <c r="B258" s="71" t="s">
        <v>14484</v>
      </c>
      <c r="C258" s="72" t="s">
        <v>90</v>
      </c>
      <c r="D258" s="73">
        <v>231.93</v>
      </c>
      <c r="E258" s="107"/>
      <c r="F258" s="107"/>
      <c r="G258" s="107"/>
      <c r="H258" s="107"/>
      <c r="I258" s="107"/>
    </row>
    <row r="259" spans="1:9" s="45" customFormat="1" ht="11.25" x14ac:dyDescent="0.2">
      <c r="A259" s="71">
        <v>30191</v>
      </c>
      <c r="B259" s="71" t="s">
        <v>14485</v>
      </c>
      <c r="C259" s="72" t="s">
        <v>96</v>
      </c>
      <c r="D259" s="73">
        <v>56.29</v>
      </c>
      <c r="E259" s="107"/>
      <c r="F259" s="107"/>
      <c r="G259" s="107"/>
      <c r="H259" s="107"/>
      <c r="I259" s="107"/>
    </row>
    <row r="260" spans="1:9" s="45" customFormat="1" ht="11.25" x14ac:dyDescent="0.2">
      <c r="A260" s="71">
        <v>302</v>
      </c>
      <c r="B260" s="71" t="s">
        <v>14486</v>
      </c>
      <c r="C260" s="72"/>
      <c r="D260" s="73"/>
      <c r="E260" s="107"/>
      <c r="F260" s="107"/>
      <c r="G260" s="107"/>
      <c r="H260" s="107"/>
      <c r="I260" s="107"/>
    </row>
    <row r="261" spans="1:9" s="45" customFormat="1" ht="11.25" x14ac:dyDescent="0.2">
      <c r="A261" s="71">
        <v>30202</v>
      </c>
      <c r="B261" s="71" t="s">
        <v>14487</v>
      </c>
      <c r="C261" s="72" t="s">
        <v>90</v>
      </c>
      <c r="D261" s="73">
        <v>185</v>
      </c>
      <c r="E261" s="107"/>
      <c r="F261" s="107"/>
      <c r="G261" s="107"/>
      <c r="H261" s="107"/>
      <c r="I261" s="107"/>
    </row>
    <row r="262" spans="1:9" s="45" customFormat="1" ht="11.25" x14ac:dyDescent="0.2">
      <c r="A262" s="71">
        <v>30210</v>
      </c>
      <c r="B262" s="71" t="s">
        <v>14488</v>
      </c>
      <c r="C262" s="72" t="s">
        <v>90</v>
      </c>
      <c r="D262" s="73">
        <v>181.84</v>
      </c>
      <c r="E262" s="107"/>
      <c r="F262" s="107"/>
      <c r="G262" s="107"/>
      <c r="H262" s="107"/>
      <c r="I262" s="107"/>
    </row>
    <row r="263" spans="1:9" s="45" customFormat="1" ht="11.25" x14ac:dyDescent="0.2">
      <c r="A263" s="71">
        <v>30211</v>
      </c>
      <c r="B263" s="71" t="s">
        <v>14489</v>
      </c>
      <c r="C263" s="72" t="s">
        <v>90</v>
      </c>
      <c r="D263" s="73">
        <v>187.49</v>
      </c>
      <c r="E263" s="107"/>
      <c r="F263" s="107"/>
      <c r="G263" s="107"/>
      <c r="H263" s="107"/>
      <c r="I263" s="107"/>
    </row>
    <row r="264" spans="1:9" s="45" customFormat="1" ht="11.25" x14ac:dyDescent="0.2">
      <c r="A264" s="71">
        <v>30212</v>
      </c>
      <c r="B264" s="71" t="s">
        <v>14490</v>
      </c>
      <c r="C264" s="72" t="s">
        <v>90</v>
      </c>
      <c r="D264" s="73">
        <v>203.3</v>
      </c>
      <c r="E264" s="107"/>
      <c r="F264" s="107"/>
      <c r="G264" s="107"/>
      <c r="H264" s="107"/>
      <c r="I264" s="107"/>
    </row>
    <row r="265" spans="1:9" s="45" customFormat="1" ht="11.25" x14ac:dyDescent="0.2">
      <c r="A265" s="71">
        <v>30213</v>
      </c>
      <c r="B265" s="71" t="s">
        <v>14491</v>
      </c>
      <c r="C265" s="72" t="s">
        <v>90</v>
      </c>
      <c r="D265" s="73">
        <v>251.78</v>
      </c>
      <c r="E265" s="107"/>
      <c r="F265" s="107"/>
      <c r="G265" s="107"/>
      <c r="H265" s="107"/>
      <c r="I265" s="107"/>
    </row>
    <row r="266" spans="1:9" s="45" customFormat="1" ht="11.25" x14ac:dyDescent="0.2">
      <c r="A266" s="71">
        <v>30217</v>
      </c>
      <c r="B266" s="71" t="s">
        <v>14492</v>
      </c>
      <c r="C266" s="72" t="s">
        <v>90</v>
      </c>
      <c r="D266" s="73">
        <v>199</v>
      </c>
      <c r="E266" s="107"/>
      <c r="F266" s="107"/>
      <c r="G266" s="107"/>
      <c r="H266" s="107"/>
      <c r="I266" s="107"/>
    </row>
    <row r="267" spans="1:9" s="45" customFormat="1" ht="11.25" x14ac:dyDescent="0.2">
      <c r="A267" s="71">
        <v>30233</v>
      </c>
      <c r="B267" s="71" t="s">
        <v>14493</v>
      </c>
      <c r="C267" s="72" t="s">
        <v>90</v>
      </c>
      <c r="D267" s="73">
        <v>207.33</v>
      </c>
      <c r="E267" s="107"/>
      <c r="F267" s="107"/>
      <c r="G267" s="107"/>
      <c r="H267" s="107"/>
      <c r="I267" s="107"/>
    </row>
    <row r="268" spans="1:9" s="45" customFormat="1" ht="11.25" x14ac:dyDescent="0.2">
      <c r="A268" s="71">
        <v>30257</v>
      </c>
      <c r="B268" s="71" t="s">
        <v>14494</v>
      </c>
      <c r="C268" s="72" t="s">
        <v>90</v>
      </c>
      <c r="D268" s="73">
        <v>622.64</v>
      </c>
      <c r="E268" s="107"/>
      <c r="F268" s="107"/>
      <c r="G268" s="107"/>
      <c r="H268" s="107"/>
      <c r="I268" s="107"/>
    </row>
    <row r="269" spans="1:9" s="45" customFormat="1" ht="11.25" x14ac:dyDescent="0.2">
      <c r="A269" s="71">
        <v>30261</v>
      </c>
      <c r="B269" s="71" t="s">
        <v>14495</v>
      </c>
      <c r="C269" s="72" t="s">
        <v>90</v>
      </c>
      <c r="D269" s="73">
        <v>593.38</v>
      </c>
      <c r="E269" s="107"/>
      <c r="F269" s="107"/>
      <c r="G269" s="107"/>
      <c r="H269" s="107"/>
      <c r="I269" s="107"/>
    </row>
    <row r="270" spans="1:9" s="45" customFormat="1" ht="11.25" x14ac:dyDescent="0.2">
      <c r="A270" s="71">
        <v>30263</v>
      </c>
      <c r="B270" s="71" t="s">
        <v>14496</v>
      </c>
      <c r="C270" s="72" t="s">
        <v>90</v>
      </c>
      <c r="D270" s="73">
        <v>661.69</v>
      </c>
      <c r="E270" s="107"/>
      <c r="F270" s="107"/>
      <c r="G270" s="107"/>
      <c r="H270" s="107"/>
      <c r="I270" s="107"/>
    </row>
    <row r="271" spans="1:9" s="45" customFormat="1" ht="11.25" x14ac:dyDescent="0.2">
      <c r="A271" s="71">
        <v>303</v>
      </c>
      <c r="B271" s="71" t="s">
        <v>14486</v>
      </c>
      <c r="C271" s="72"/>
      <c r="D271" s="73"/>
      <c r="E271" s="107"/>
      <c r="F271" s="107"/>
      <c r="G271" s="107"/>
      <c r="H271" s="107"/>
      <c r="I271" s="107"/>
    </row>
    <row r="272" spans="1:9" s="45" customFormat="1" ht="11.25" x14ac:dyDescent="0.2">
      <c r="A272" s="71">
        <v>30358</v>
      </c>
      <c r="B272" s="71" t="s">
        <v>14497</v>
      </c>
      <c r="C272" s="72" t="s">
        <v>96</v>
      </c>
      <c r="D272" s="73">
        <v>17.05</v>
      </c>
      <c r="E272" s="107"/>
      <c r="F272" s="107"/>
      <c r="G272" s="107"/>
      <c r="H272" s="107"/>
      <c r="I272" s="107"/>
    </row>
    <row r="273" spans="1:9" s="45" customFormat="1" ht="11.25" x14ac:dyDescent="0.2">
      <c r="A273" s="71">
        <v>304</v>
      </c>
      <c r="B273" s="71" t="s">
        <v>14486</v>
      </c>
      <c r="C273" s="72"/>
      <c r="D273" s="73"/>
      <c r="E273" s="107"/>
      <c r="F273" s="107"/>
      <c r="G273" s="107"/>
      <c r="H273" s="107"/>
      <c r="I273" s="107"/>
    </row>
    <row r="274" spans="1:9" s="45" customFormat="1" ht="11.25" x14ac:dyDescent="0.2">
      <c r="A274" s="71">
        <v>30460</v>
      </c>
      <c r="B274" s="71" t="s">
        <v>14498</v>
      </c>
      <c r="C274" s="72" t="s">
        <v>90</v>
      </c>
      <c r="D274" s="73">
        <v>194</v>
      </c>
      <c r="E274" s="107"/>
      <c r="F274" s="107"/>
      <c r="G274" s="107"/>
      <c r="H274" s="107"/>
      <c r="I274" s="107"/>
    </row>
    <row r="275" spans="1:9" s="45" customFormat="1" ht="11.25" x14ac:dyDescent="0.2">
      <c r="A275" s="71">
        <v>30496</v>
      </c>
      <c r="B275" s="71" t="s">
        <v>14499</v>
      </c>
      <c r="C275" s="72" t="s">
        <v>96</v>
      </c>
      <c r="D275" s="73">
        <v>13.49</v>
      </c>
      <c r="E275" s="107"/>
      <c r="F275" s="107"/>
      <c r="G275" s="107"/>
      <c r="H275" s="107"/>
      <c r="I275" s="107"/>
    </row>
    <row r="276" spans="1:9" s="45" customFormat="1" ht="11.25" x14ac:dyDescent="0.2">
      <c r="A276" s="71">
        <v>306</v>
      </c>
      <c r="B276" s="71" t="s">
        <v>14486</v>
      </c>
      <c r="C276" s="72"/>
      <c r="D276" s="73"/>
      <c r="E276" s="107"/>
      <c r="F276" s="107"/>
      <c r="G276" s="107"/>
      <c r="H276" s="107"/>
      <c r="I276" s="107"/>
    </row>
    <row r="277" spans="1:9" s="45" customFormat="1" ht="11.25" x14ac:dyDescent="0.2">
      <c r="A277" s="71">
        <v>30665</v>
      </c>
      <c r="B277" s="71" t="s">
        <v>14500</v>
      </c>
      <c r="C277" s="72" t="s">
        <v>96</v>
      </c>
      <c r="D277" s="73">
        <v>46.52</v>
      </c>
      <c r="E277" s="107"/>
      <c r="F277" s="107"/>
      <c r="G277" s="107"/>
      <c r="H277" s="107"/>
      <c r="I277" s="107"/>
    </row>
    <row r="278" spans="1:9" s="45" customFormat="1" ht="11.25" x14ac:dyDescent="0.2">
      <c r="A278" s="71">
        <v>30675</v>
      </c>
      <c r="B278" s="71" t="s">
        <v>14501</v>
      </c>
      <c r="C278" s="72" t="s">
        <v>90</v>
      </c>
      <c r="D278" s="73">
        <v>431.18</v>
      </c>
      <c r="E278" s="107"/>
      <c r="F278" s="107"/>
      <c r="G278" s="107"/>
      <c r="H278" s="107"/>
      <c r="I278" s="107"/>
    </row>
    <row r="279" spans="1:9" s="45" customFormat="1" ht="11.25" x14ac:dyDescent="0.2">
      <c r="A279" s="71">
        <v>30676</v>
      </c>
      <c r="B279" s="71" t="s">
        <v>14502</v>
      </c>
      <c r="C279" s="72" t="s">
        <v>90</v>
      </c>
      <c r="D279" s="73">
        <v>446.98</v>
      </c>
      <c r="E279" s="107"/>
      <c r="F279" s="107"/>
      <c r="G279" s="107"/>
      <c r="H279" s="107"/>
      <c r="I279" s="107"/>
    </row>
    <row r="280" spans="1:9" s="45" customFormat="1" ht="11.25" x14ac:dyDescent="0.2">
      <c r="A280" s="71">
        <v>30677</v>
      </c>
      <c r="B280" s="71" t="s">
        <v>14503</v>
      </c>
      <c r="C280" s="72" t="s">
        <v>90</v>
      </c>
      <c r="D280" s="73">
        <v>475.71</v>
      </c>
      <c r="E280" s="107"/>
      <c r="F280" s="107"/>
      <c r="G280" s="107"/>
      <c r="H280" s="107"/>
      <c r="I280" s="107"/>
    </row>
    <row r="281" spans="1:9" s="45" customFormat="1" ht="11.25" x14ac:dyDescent="0.2">
      <c r="A281" s="71">
        <v>308</v>
      </c>
      <c r="B281" s="71" t="s">
        <v>14504</v>
      </c>
      <c r="C281" s="72"/>
      <c r="D281" s="73"/>
      <c r="E281" s="107"/>
      <c r="F281" s="107"/>
      <c r="G281" s="107"/>
      <c r="H281" s="107"/>
      <c r="I281" s="107"/>
    </row>
    <row r="282" spans="1:9" s="45" customFormat="1" ht="11.25" x14ac:dyDescent="0.2">
      <c r="A282" s="71">
        <v>30868</v>
      </c>
      <c r="B282" s="71" t="s">
        <v>14505</v>
      </c>
      <c r="C282" s="72" t="s">
        <v>63</v>
      </c>
      <c r="D282" s="73">
        <v>981.06</v>
      </c>
      <c r="E282" s="107"/>
      <c r="F282" s="107"/>
      <c r="G282" s="107"/>
      <c r="H282" s="107"/>
      <c r="I282" s="107"/>
    </row>
    <row r="283" spans="1:9" s="45" customFormat="1" ht="11.25" x14ac:dyDescent="0.2">
      <c r="A283" s="71">
        <v>309</v>
      </c>
      <c r="B283" s="71" t="s">
        <v>14504</v>
      </c>
      <c r="C283" s="72"/>
      <c r="D283" s="73"/>
      <c r="E283" s="107"/>
      <c r="F283" s="107"/>
      <c r="G283" s="107"/>
      <c r="H283" s="107"/>
      <c r="I283" s="107"/>
    </row>
    <row r="284" spans="1:9" s="45" customFormat="1" ht="11.25" x14ac:dyDescent="0.2">
      <c r="A284" s="71">
        <v>30951</v>
      </c>
      <c r="B284" s="71" t="s">
        <v>14506</v>
      </c>
      <c r="C284" s="72" t="s">
        <v>63</v>
      </c>
      <c r="D284" s="73">
        <v>493.53</v>
      </c>
      <c r="E284" s="107"/>
      <c r="F284" s="107"/>
      <c r="G284" s="107"/>
      <c r="H284" s="107"/>
      <c r="I284" s="107"/>
    </row>
    <row r="285" spans="1:9" s="45" customFormat="1" ht="11.25" x14ac:dyDescent="0.2">
      <c r="A285" s="71">
        <v>314</v>
      </c>
      <c r="B285" s="71" t="s">
        <v>14504</v>
      </c>
      <c r="C285" s="72"/>
      <c r="D285" s="73"/>
      <c r="E285" s="107"/>
      <c r="F285" s="107"/>
      <c r="G285" s="107"/>
      <c r="H285" s="107"/>
      <c r="I285" s="107"/>
    </row>
    <row r="286" spans="1:9" s="45" customFormat="1" ht="11.25" x14ac:dyDescent="0.2">
      <c r="A286" s="71">
        <v>31443</v>
      </c>
      <c r="B286" s="71" t="s">
        <v>14507</v>
      </c>
      <c r="C286" s="72" t="s">
        <v>63</v>
      </c>
      <c r="D286" s="73">
        <v>532.03</v>
      </c>
      <c r="E286" s="107"/>
      <c r="F286" s="107"/>
      <c r="G286" s="107"/>
      <c r="H286" s="107"/>
      <c r="I286" s="107"/>
    </row>
    <row r="287" spans="1:9" s="45" customFormat="1" ht="11.25" x14ac:dyDescent="0.2">
      <c r="A287" s="71">
        <v>315</v>
      </c>
      <c r="B287" s="71" t="s">
        <v>14508</v>
      </c>
      <c r="C287" s="72"/>
      <c r="D287" s="73"/>
      <c r="E287" s="107"/>
      <c r="F287" s="107"/>
      <c r="G287" s="107"/>
      <c r="H287" s="107"/>
      <c r="I287" s="107"/>
    </row>
    <row r="288" spans="1:9" s="45" customFormat="1" ht="11.25" x14ac:dyDescent="0.2">
      <c r="A288" s="71">
        <v>31507</v>
      </c>
      <c r="B288" s="71" t="s">
        <v>14509</v>
      </c>
      <c r="C288" s="72" t="s">
        <v>90</v>
      </c>
      <c r="D288" s="73">
        <v>211.9</v>
      </c>
      <c r="E288" s="107"/>
      <c r="F288" s="107"/>
      <c r="G288" s="107"/>
      <c r="H288" s="107"/>
      <c r="I288" s="107"/>
    </row>
    <row r="289" spans="1:9" s="45" customFormat="1" ht="11.25" x14ac:dyDescent="0.2">
      <c r="A289" s="71">
        <v>31508</v>
      </c>
      <c r="B289" s="71" t="s">
        <v>14510</v>
      </c>
      <c r="C289" s="72" t="s">
        <v>90</v>
      </c>
      <c r="D289" s="73">
        <v>247.19</v>
      </c>
      <c r="E289" s="107"/>
      <c r="F289" s="107"/>
      <c r="G289" s="107"/>
      <c r="H289" s="107"/>
      <c r="I289" s="107"/>
    </row>
    <row r="290" spans="1:9" s="45" customFormat="1" ht="11.25" x14ac:dyDescent="0.2">
      <c r="A290" s="71">
        <v>31511</v>
      </c>
      <c r="B290" s="71" t="s">
        <v>14511</v>
      </c>
      <c r="C290" s="72" t="s">
        <v>90</v>
      </c>
      <c r="D290" s="73">
        <v>6.02</v>
      </c>
      <c r="E290" s="107"/>
      <c r="F290" s="107"/>
      <c r="G290" s="107"/>
      <c r="H290" s="107"/>
      <c r="I290" s="107"/>
    </row>
    <row r="291" spans="1:9" s="45" customFormat="1" ht="11.25" x14ac:dyDescent="0.2">
      <c r="A291" s="71">
        <v>31515</v>
      </c>
      <c r="B291" s="71" t="s">
        <v>14512</v>
      </c>
      <c r="C291" s="72" t="s">
        <v>90</v>
      </c>
      <c r="D291" s="73">
        <v>69.5</v>
      </c>
      <c r="E291" s="107"/>
      <c r="F291" s="107"/>
      <c r="G291" s="107"/>
      <c r="H291" s="107"/>
      <c r="I291" s="107"/>
    </row>
    <row r="292" spans="1:9" s="45" customFormat="1" ht="11.25" x14ac:dyDescent="0.2">
      <c r="A292" s="71">
        <v>31516</v>
      </c>
      <c r="B292" s="71" t="s">
        <v>14513</v>
      </c>
      <c r="C292" s="72" t="s">
        <v>90</v>
      </c>
      <c r="D292" s="73">
        <v>4.37</v>
      </c>
      <c r="E292" s="107"/>
      <c r="F292" s="107"/>
      <c r="G292" s="107"/>
      <c r="H292" s="107"/>
      <c r="I292" s="107"/>
    </row>
    <row r="293" spans="1:9" s="45" customFormat="1" ht="11.25" x14ac:dyDescent="0.2">
      <c r="A293" s="71">
        <v>31517</v>
      </c>
      <c r="B293" s="71" t="s">
        <v>14514</v>
      </c>
      <c r="C293" s="72" t="s">
        <v>90</v>
      </c>
      <c r="D293" s="73">
        <v>51.08</v>
      </c>
      <c r="E293" s="107"/>
      <c r="F293" s="107"/>
      <c r="G293" s="107"/>
      <c r="H293" s="107"/>
      <c r="I293" s="107"/>
    </row>
    <row r="294" spans="1:9" s="45" customFormat="1" ht="11.25" x14ac:dyDescent="0.2">
      <c r="A294" s="71">
        <v>31518</v>
      </c>
      <c r="B294" s="71" t="s">
        <v>14515</v>
      </c>
      <c r="C294" s="72" t="s">
        <v>90</v>
      </c>
      <c r="D294" s="73">
        <v>61.44</v>
      </c>
      <c r="E294" s="107"/>
      <c r="F294" s="107"/>
      <c r="G294" s="107"/>
      <c r="H294" s="107"/>
      <c r="I294" s="107"/>
    </row>
    <row r="295" spans="1:9" s="45" customFormat="1" ht="11.25" x14ac:dyDescent="0.2">
      <c r="A295" s="71">
        <v>31519</v>
      </c>
      <c r="B295" s="71" t="s">
        <v>14516</v>
      </c>
      <c r="C295" s="72" t="s">
        <v>90</v>
      </c>
      <c r="D295" s="73">
        <v>35.49</v>
      </c>
      <c r="E295" s="107"/>
      <c r="F295" s="107"/>
      <c r="G295" s="107"/>
      <c r="H295" s="107"/>
      <c r="I295" s="107"/>
    </row>
    <row r="296" spans="1:9" s="45" customFormat="1" ht="11.25" x14ac:dyDescent="0.2">
      <c r="A296" s="71">
        <v>31548</v>
      </c>
      <c r="B296" s="71" t="s">
        <v>14517</v>
      </c>
      <c r="C296" s="72" t="s">
        <v>90</v>
      </c>
      <c r="D296" s="73">
        <v>26.94</v>
      </c>
      <c r="E296" s="107"/>
      <c r="F296" s="107"/>
      <c r="G296" s="107"/>
      <c r="H296" s="107"/>
      <c r="I296" s="107"/>
    </row>
    <row r="297" spans="1:9" s="45" customFormat="1" ht="11.25" x14ac:dyDescent="0.2">
      <c r="A297" s="71">
        <v>31570</v>
      </c>
      <c r="B297" s="71" t="s">
        <v>14518</v>
      </c>
      <c r="C297" s="72" t="s">
        <v>90</v>
      </c>
      <c r="D297" s="73">
        <v>6.81</v>
      </c>
      <c r="E297" s="107"/>
      <c r="F297" s="107"/>
      <c r="G297" s="107"/>
      <c r="H297" s="107"/>
      <c r="I297" s="107"/>
    </row>
    <row r="298" spans="1:9" s="45" customFormat="1" ht="11.25" x14ac:dyDescent="0.2">
      <c r="A298" s="71">
        <v>31571</v>
      </c>
      <c r="B298" s="71" t="s">
        <v>14519</v>
      </c>
      <c r="C298" s="72" t="s">
        <v>90</v>
      </c>
      <c r="D298" s="73">
        <v>9.25</v>
      </c>
      <c r="E298" s="107"/>
      <c r="F298" s="107"/>
      <c r="G298" s="107"/>
      <c r="H298" s="107"/>
      <c r="I298" s="107"/>
    </row>
    <row r="299" spans="1:9" s="45" customFormat="1" ht="11.25" x14ac:dyDescent="0.2">
      <c r="A299" s="71">
        <v>31581</v>
      </c>
      <c r="B299" s="71" t="s">
        <v>14520</v>
      </c>
      <c r="C299" s="72" t="s">
        <v>90</v>
      </c>
      <c r="D299" s="73">
        <v>50.62</v>
      </c>
      <c r="E299" s="107"/>
      <c r="F299" s="107"/>
      <c r="G299" s="107"/>
      <c r="H299" s="107"/>
      <c r="I299" s="107"/>
    </row>
    <row r="300" spans="1:9" s="45" customFormat="1" ht="11.25" x14ac:dyDescent="0.2">
      <c r="A300" s="71">
        <v>31584</v>
      </c>
      <c r="B300" s="71" t="s">
        <v>14521</v>
      </c>
      <c r="C300" s="72" t="s">
        <v>90</v>
      </c>
      <c r="D300" s="73">
        <v>8.92</v>
      </c>
      <c r="E300" s="107"/>
      <c r="F300" s="107"/>
      <c r="G300" s="107"/>
      <c r="H300" s="107"/>
      <c r="I300" s="107"/>
    </row>
    <row r="301" spans="1:9" s="45" customFormat="1" ht="11.25" x14ac:dyDescent="0.2">
      <c r="A301" s="71">
        <v>316</v>
      </c>
      <c r="B301" s="71" t="s">
        <v>14522</v>
      </c>
      <c r="C301" s="72"/>
      <c r="D301" s="73"/>
      <c r="E301" s="107"/>
      <c r="F301" s="107"/>
      <c r="G301" s="107"/>
      <c r="H301" s="107"/>
      <c r="I301" s="107"/>
    </row>
    <row r="302" spans="1:9" s="45" customFormat="1" ht="11.25" x14ac:dyDescent="0.2">
      <c r="A302" s="71">
        <v>31601</v>
      </c>
      <c r="B302" s="71" t="s">
        <v>14523</v>
      </c>
      <c r="C302" s="72" t="s">
        <v>90</v>
      </c>
      <c r="D302" s="73">
        <v>39.880000000000003</v>
      </c>
      <c r="E302" s="107"/>
      <c r="F302" s="107"/>
      <c r="G302" s="107"/>
      <c r="H302" s="107"/>
      <c r="I302" s="107"/>
    </row>
    <row r="303" spans="1:9" s="45" customFormat="1" ht="11.25" x14ac:dyDescent="0.2">
      <c r="A303" s="71">
        <v>31647</v>
      </c>
      <c r="B303" s="71" t="s">
        <v>14524</v>
      </c>
      <c r="C303" s="72" t="s">
        <v>90</v>
      </c>
      <c r="D303" s="73">
        <v>46.83</v>
      </c>
      <c r="E303" s="107"/>
      <c r="F303" s="107"/>
      <c r="G303" s="107"/>
      <c r="H303" s="107"/>
      <c r="I303" s="107"/>
    </row>
    <row r="304" spans="1:9" s="45" customFormat="1" ht="11.25" x14ac:dyDescent="0.2">
      <c r="A304" s="71">
        <v>317</v>
      </c>
      <c r="B304" s="71" t="s">
        <v>14504</v>
      </c>
      <c r="C304" s="72"/>
      <c r="D304" s="73"/>
      <c r="E304" s="107"/>
      <c r="F304" s="107"/>
      <c r="G304" s="107"/>
      <c r="H304" s="107"/>
      <c r="I304" s="107"/>
    </row>
    <row r="305" spans="1:9" s="45" customFormat="1" ht="11.25" x14ac:dyDescent="0.2">
      <c r="A305" s="71">
        <v>31733</v>
      </c>
      <c r="B305" s="71" t="s">
        <v>14525</v>
      </c>
      <c r="C305" s="72" t="s">
        <v>63</v>
      </c>
      <c r="D305" s="73">
        <v>640.21</v>
      </c>
      <c r="E305" s="107"/>
      <c r="F305" s="107"/>
      <c r="G305" s="107"/>
      <c r="H305" s="107"/>
      <c r="I305" s="107"/>
    </row>
    <row r="306" spans="1:9" s="45" customFormat="1" ht="11.25" x14ac:dyDescent="0.2">
      <c r="A306" s="71">
        <v>318</v>
      </c>
      <c r="B306" s="71" t="s">
        <v>14522</v>
      </c>
      <c r="C306" s="72"/>
      <c r="D306" s="73"/>
      <c r="E306" s="107"/>
      <c r="F306" s="107"/>
      <c r="G306" s="107"/>
      <c r="H306" s="107"/>
      <c r="I306" s="107"/>
    </row>
    <row r="307" spans="1:9" s="45" customFormat="1" ht="11.25" x14ac:dyDescent="0.2">
      <c r="A307" s="71">
        <v>31811</v>
      </c>
      <c r="B307" s="71" t="s">
        <v>14526</v>
      </c>
      <c r="C307" s="72" t="s">
        <v>90</v>
      </c>
      <c r="D307" s="73">
        <v>148.68</v>
      </c>
      <c r="E307" s="107"/>
      <c r="F307" s="107"/>
      <c r="G307" s="107"/>
      <c r="H307" s="107"/>
      <c r="I307" s="107"/>
    </row>
    <row r="308" spans="1:9" s="45" customFormat="1" ht="11.25" x14ac:dyDescent="0.2">
      <c r="A308" s="71">
        <v>31812</v>
      </c>
      <c r="B308" s="71" t="s">
        <v>14527</v>
      </c>
      <c r="C308" s="72" t="s">
        <v>90</v>
      </c>
      <c r="D308" s="73">
        <v>64.36</v>
      </c>
      <c r="E308" s="107"/>
      <c r="F308" s="107"/>
      <c r="G308" s="107"/>
      <c r="H308" s="107"/>
      <c r="I308" s="107"/>
    </row>
    <row r="309" spans="1:9" s="45" customFormat="1" ht="11.25" x14ac:dyDescent="0.2">
      <c r="A309" s="71">
        <v>31813</v>
      </c>
      <c r="B309" s="71" t="s">
        <v>14528</v>
      </c>
      <c r="C309" s="72" t="s">
        <v>90</v>
      </c>
      <c r="D309" s="73">
        <v>42.64</v>
      </c>
      <c r="E309" s="107"/>
      <c r="F309" s="107"/>
      <c r="G309" s="107"/>
      <c r="H309" s="107"/>
      <c r="I309" s="107"/>
    </row>
    <row r="310" spans="1:9" s="45" customFormat="1" ht="11.25" x14ac:dyDescent="0.2">
      <c r="A310" s="71">
        <v>320</v>
      </c>
      <c r="B310" s="71" t="s">
        <v>14529</v>
      </c>
      <c r="C310" s="72"/>
      <c r="D310" s="73"/>
      <c r="E310" s="107"/>
      <c r="F310" s="107"/>
      <c r="G310" s="107"/>
      <c r="H310" s="107"/>
      <c r="I310" s="107"/>
    </row>
    <row r="311" spans="1:9" s="45" customFormat="1" ht="11.25" x14ac:dyDescent="0.2">
      <c r="A311" s="71">
        <v>32001</v>
      </c>
      <c r="B311" s="71" t="s">
        <v>14530</v>
      </c>
      <c r="C311" s="72" t="s">
        <v>63</v>
      </c>
      <c r="D311" s="73">
        <v>54.47</v>
      </c>
      <c r="E311" s="107"/>
      <c r="F311" s="107"/>
      <c r="G311" s="107"/>
      <c r="H311" s="107"/>
      <c r="I311" s="107"/>
    </row>
    <row r="312" spans="1:9" s="45" customFormat="1" ht="11.25" x14ac:dyDescent="0.2">
      <c r="A312" s="71">
        <v>321</v>
      </c>
      <c r="B312" s="71" t="s">
        <v>14531</v>
      </c>
      <c r="C312" s="72"/>
      <c r="D312" s="73"/>
      <c r="E312" s="107"/>
      <c r="F312" s="107"/>
      <c r="G312" s="107"/>
      <c r="H312" s="107"/>
      <c r="I312" s="107"/>
    </row>
    <row r="313" spans="1:9" s="45" customFormat="1" ht="11.25" x14ac:dyDescent="0.2">
      <c r="A313" s="71">
        <v>32147</v>
      </c>
      <c r="B313" s="71" t="s">
        <v>14532</v>
      </c>
      <c r="C313" s="72" t="s">
        <v>63</v>
      </c>
      <c r="D313" s="73">
        <v>58.49</v>
      </c>
      <c r="E313" s="107"/>
      <c r="F313" s="107"/>
      <c r="G313" s="107"/>
      <c r="H313" s="107"/>
      <c r="I313" s="107"/>
    </row>
    <row r="314" spans="1:9" s="45" customFormat="1" ht="11.25" x14ac:dyDescent="0.2">
      <c r="A314" s="71">
        <v>322</v>
      </c>
      <c r="B314" s="71" t="s">
        <v>14531</v>
      </c>
      <c r="C314" s="72"/>
      <c r="D314" s="73"/>
      <c r="E314" s="107"/>
      <c r="F314" s="107"/>
      <c r="G314" s="107"/>
      <c r="H314" s="107"/>
      <c r="I314" s="107"/>
    </row>
    <row r="315" spans="1:9" s="45" customFormat="1" ht="11.25" x14ac:dyDescent="0.2">
      <c r="A315" s="71">
        <v>32219</v>
      </c>
      <c r="B315" s="71" t="s">
        <v>14533</v>
      </c>
      <c r="C315" s="72" t="s">
        <v>63</v>
      </c>
      <c r="D315" s="73">
        <v>99.64</v>
      </c>
      <c r="E315" s="107"/>
      <c r="F315" s="107"/>
      <c r="G315" s="107"/>
      <c r="H315" s="107"/>
      <c r="I315" s="107"/>
    </row>
    <row r="316" spans="1:9" s="45" customFormat="1" ht="11.25" x14ac:dyDescent="0.2">
      <c r="A316" s="71">
        <v>32223</v>
      </c>
      <c r="B316" s="71" t="s">
        <v>14534</v>
      </c>
      <c r="C316" s="72" t="s">
        <v>63</v>
      </c>
      <c r="D316" s="73">
        <v>58.49</v>
      </c>
      <c r="E316" s="107"/>
      <c r="F316" s="107"/>
      <c r="G316" s="107"/>
      <c r="H316" s="107"/>
      <c r="I316" s="107"/>
    </row>
    <row r="317" spans="1:9" s="45" customFormat="1" ht="11.25" x14ac:dyDescent="0.2">
      <c r="A317" s="71">
        <v>325</v>
      </c>
      <c r="B317" s="71" t="s">
        <v>14535</v>
      </c>
      <c r="C317" s="72"/>
      <c r="D317" s="73"/>
      <c r="E317" s="107"/>
      <c r="F317" s="107"/>
      <c r="G317" s="107"/>
      <c r="H317" s="107"/>
      <c r="I317" s="107"/>
    </row>
    <row r="318" spans="1:9" s="45" customFormat="1" ht="11.25" x14ac:dyDescent="0.2">
      <c r="A318" s="71">
        <v>32502</v>
      </c>
      <c r="B318" s="71" t="s">
        <v>14536</v>
      </c>
      <c r="C318" s="72" t="s">
        <v>63</v>
      </c>
      <c r="D318" s="73">
        <v>275.38</v>
      </c>
      <c r="E318" s="107"/>
      <c r="F318" s="107"/>
      <c r="G318" s="107"/>
      <c r="H318" s="107"/>
      <c r="I318" s="107"/>
    </row>
    <row r="319" spans="1:9" s="45" customFormat="1" ht="11.25" x14ac:dyDescent="0.2">
      <c r="A319" s="71">
        <v>32505</v>
      </c>
      <c r="B319" s="71" t="s">
        <v>14537</v>
      </c>
      <c r="C319" s="72" t="s">
        <v>63</v>
      </c>
      <c r="D319" s="73">
        <v>200.5</v>
      </c>
      <c r="E319" s="107"/>
      <c r="F319" s="107"/>
      <c r="G319" s="107"/>
      <c r="H319" s="107"/>
      <c r="I319" s="107"/>
    </row>
    <row r="320" spans="1:9" s="45" customFormat="1" ht="11.25" x14ac:dyDescent="0.2">
      <c r="A320" s="71">
        <v>330</v>
      </c>
      <c r="B320" s="71" t="s">
        <v>14538</v>
      </c>
      <c r="C320" s="72"/>
      <c r="D320" s="73"/>
      <c r="E320" s="107"/>
      <c r="F320" s="107"/>
      <c r="G320" s="107"/>
      <c r="H320" s="107"/>
      <c r="I320" s="107"/>
    </row>
    <row r="321" spans="1:9" s="45" customFormat="1" ht="11.25" x14ac:dyDescent="0.2">
      <c r="A321" s="71">
        <v>33023</v>
      </c>
      <c r="B321" s="71" t="s">
        <v>14539</v>
      </c>
      <c r="C321" s="72" t="s">
        <v>63</v>
      </c>
      <c r="D321" s="73">
        <v>118.43</v>
      </c>
      <c r="E321" s="107"/>
      <c r="F321" s="107"/>
      <c r="G321" s="107"/>
      <c r="H321" s="107"/>
      <c r="I321" s="107"/>
    </row>
    <row r="322" spans="1:9" s="45" customFormat="1" ht="11.25" x14ac:dyDescent="0.2">
      <c r="A322" s="71">
        <v>335</v>
      </c>
      <c r="B322" s="71" t="s">
        <v>14540</v>
      </c>
      <c r="C322" s="72"/>
      <c r="D322" s="73"/>
      <c r="E322" s="107"/>
      <c r="F322" s="107"/>
      <c r="G322" s="107"/>
      <c r="H322" s="107"/>
      <c r="I322" s="107"/>
    </row>
    <row r="323" spans="1:9" s="45" customFormat="1" ht="11.25" x14ac:dyDescent="0.2">
      <c r="A323" s="71">
        <v>33503</v>
      </c>
      <c r="B323" s="71" t="s">
        <v>14541</v>
      </c>
      <c r="C323" s="72" t="s">
        <v>96</v>
      </c>
      <c r="D323" s="73">
        <v>6.26</v>
      </c>
      <c r="E323" s="107"/>
      <c r="F323" s="107"/>
      <c r="G323" s="107"/>
      <c r="H323" s="107"/>
      <c r="I323" s="107"/>
    </row>
    <row r="324" spans="1:9" s="45" customFormat="1" ht="11.25" x14ac:dyDescent="0.2">
      <c r="A324" s="71">
        <v>33506</v>
      </c>
      <c r="B324" s="71" t="s">
        <v>14542</v>
      </c>
      <c r="C324" s="72" t="s">
        <v>96</v>
      </c>
      <c r="D324" s="73">
        <v>78.33</v>
      </c>
      <c r="E324" s="107"/>
      <c r="F324" s="107"/>
      <c r="G324" s="107"/>
      <c r="H324" s="107"/>
      <c r="I324" s="107"/>
    </row>
    <row r="325" spans="1:9" s="45" customFormat="1" ht="11.25" x14ac:dyDescent="0.2">
      <c r="A325" s="71">
        <v>33511</v>
      </c>
      <c r="B325" s="71" t="s">
        <v>14543</v>
      </c>
      <c r="C325" s="72" t="s">
        <v>96</v>
      </c>
      <c r="D325" s="73">
        <v>37.729999999999997</v>
      </c>
      <c r="E325" s="107"/>
      <c r="F325" s="107"/>
      <c r="G325" s="107"/>
      <c r="H325" s="107"/>
      <c r="I325" s="107"/>
    </row>
    <row r="326" spans="1:9" s="45" customFormat="1" ht="11.25" x14ac:dyDescent="0.2">
      <c r="A326" s="71">
        <v>33513</v>
      </c>
      <c r="B326" s="71" t="s">
        <v>14544</v>
      </c>
      <c r="C326" s="72" t="s">
        <v>96</v>
      </c>
      <c r="D326" s="73">
        <v>107</v>
      </c>
      <c r="E326" s="107"/>
      <c r="F326" s="107"/>
      <c r="G326" s="107"/>
      <c r="H326" s="107"/>
      <c r="I326" s="107"/>
    </row>
    <row r="327" spans="1:9" s="45" customFormat="1" ht="11.25" x14ac:dyDescent="0.2">
      <c r="A327" s="71">
        <v>33518</v>
      </c>
      <c r="B327" s="71" t="s">
        <v>14545</v>
      </c>
      <c r="C327" s="72" t="s">
        <v>96</v>
      </c>
      <c r="D327" s="73">
        <v>56.75</v>
      </c>
      <c r="E327" s="107"/>
      <c r="F327" s="107"/>
      <c r="G327" s="107"/>
      <c r="H327" s="107"/>
      <c r="I327" s="107"/>
    </row>
    <row r="328" spans="1:9" s="45" customFormat="1" ht="11.25" x14ac:dyDescent="0.2">
      <c r="A328" s="71">
        <v>33556</v>
      </c>
      <c r="B328" s="71" t="s">
        <v>14546</v>
      </c>
      <c r="C328" s="72" t="s">
        <v>96</v>
      </c>
      <c r="D328" s="73">
        <v>5.66</v>
      </c>
      <c r="E328" s="107"/>
      <c r="F328" s="107"/>
      <c r="G328" s="107"/>
      <c r="H328" s="107"/>
      <c r="I328" s="107"/>
    </row>
    <row r="329" spans="1:9" s="45" customFormat="1" ht="11.25" x14ac:dyDescent="0.2">
      <c r="A329" s="71">
        <v>33599</v>
      </c>
      <c r="B329" s="71" t="s">
        <v>14547</v>
      </c>
      <c r="C329" s="72" t="s">
        <v>96</v>
      </c>
      <c r="D329" s="73">
        <v>16.23</v>
      </c>
      <c r="E329" s="107"/>
      <c r="F329" s="107"/>
      <c r="G329" s="107"/>
      <c r="H329" s="107"/>
      <c r="I329" s="107"/>
    </row>
    <row r="330" spans="1:9" s="45" customFormat="1" ht="11.25" x14ac:dyDescent="0.2">
      <c r="A330" s="71">
        <v>340</v>
      </c>
      <c r="B330" s="71" t="s">
        <v>14548</v>
      </c>
      <c r="C330" s="72"/>
      <c r="D330" s="73"/>
      <c r="E330" s="107"/>
      <c r="F330" s="107"/>
      <c r="G330" s="107"/>
      <c r="H330" s="107"/>
      <c r="I330" s="107"/>
    </row>
    <row r="331" spans="1:9" s="45" customFormat="1" ht="11.25" x14ac:dyDescent="0.2">
      <c r="A331" s="71">
        <v>34005</v>
      </c>
      <c r="B331" s="71" t="s">
        <v>14549</v>
      </c>
      <c r="C331" s="72" t="s">
        <v>63</v>
      </c>
      <c r="D331" s="73">
        <v>35</v>
      </c>
      <c r="E331" s="107"/>
      <c r="F331" s="107"/>
      <c r="G331" s="107"/>
      <c r="H331" s="107"/>
      <c r="I331" s="107"/>
    </row>
    <row r="332" spans="1:9" s="45" customFormat="1" ht="11.25" x14ac:dyDescent="0.2">
      <c r="A332" s="71">
        <v>341</v>
      </c>
      <c r="B332" s="71" t="s">
        <v>14550</v>
      </c>
      <c r="C332" s="72"/>
      <c r="D332" s="73"/>
      <c r="E332" s="107"/>
      <c r="F332" s="107"/>
      <c r="G332" s="107"/>
      <c r="H332" s="107"/>
      <c r="I332" s="107"/>
    </row>
    <row r="333" spans="1:9" s="45" customFormat="1" ht="11.25" x14ac:dyDescent="0.2">
      <c r="A333" s="71">
        <v>34114</v>
      </c>
      <c r="B333" s="71" t="s">
        <v>14551</v>
      </c>
      <c r="C333" s="72" t="s">
        <v>63</v>
      </c>
      <c r="D333" s="73">
        <v>97.67</v>
      </c>
      <c r="E333" s="107"/>
      <c r="F333" s="107"/>
      <c r="G333" s="107"/>
      <c r="H333" s="107"/>
      <c r="I333" s="107"/>
    </row>
    <row r="334" spans="1:9" s="45" customFormat="1" ht="11.25" x14ac:dyDescent="0.2">
      <c r="A334" s="71">
        <v>343</v>
      </c>
      <c r="B334" s="71" t="s">
        <v>14552</v>
      </c>
      <c r="C334" s="72"/>
      <c r="D334" s="73"/>
      <c r="E334" s="107"/>
      <c r="F334" s="107"/>
      <c r="G334" s="107"/>
      <c r="H334" s="107"/>
      <c r="I334" s="107"/>
    </row>
    <row r="335" spans="1:9" s="45" customFormat="1" ht="11.25" x14ac:dyDescent="0.2">
      <c r="A335" s="71">
        <v>34383</v>
      </c>
      <c r="B335" s="71" t="s">
        <v>14553</v>
      </c>
      <c r="C335" s="72" t="s">
        <v>90</v>
      </c>
      <c r="D335" s="73">
        <v>43.94</v>
      </c>
      <c r="E335" s="107"/>
      <c r="F335" s="107"/>
      <c r="G335" s="107"/>
      <c r="H335" s="107"/>
      <c r="I335" s="107"/>
    </row>
    <row r="336" spans="1:9" s="45" customFormat="1" ht="11.25" x14ac:dyDescent="0.2">
      <c r="A336" s="71">
        <v>34384</v>
      </c>
      <c r="B336" s="71" t="s">
        <v>14554</v>
      </c>
      <c r="C336" s="72" t="s">
        <v>90</v>
      </c>
      <c r="D336" s="73">
        <v>50.1</v>
      </c>
      <c r="E336" s="107"/>
      <c r="F336" s="107"/>
      <c r="G336" s="107"/>
      <c r="H336" s="107"/>
      <c r="I336" s="107"/>
    </row>
    <row r="337" spans="1:9" s="45" customFormat="1" ht="11.25" x14ac:dyDescent="0.2">
      <c r="A337" s="71">
        <v>345</v>
      </c>
      <c r="B337" s="71" t="s">
        <v>14555</v>
      </c>
      <c r="C337" s="72"/>
      <c r="D337" s="73"/>
      <c r="E337" s="107"/>
      <c r="F337" s="107"/>
      <c r="G337" s="107"/>
      <c r="H337" s="107"/>
      <c r="I337" s="107"/>
    </row>
    <row r="338" spans="1:9" s="45" customFormat="1" ht="11.25" x14ac:dyDescent="0.2">
      <c r="A338" s="71">
        <v>34544</v>
      </c>
      <c r="B338" s="71" t="s">
        <v>14556</v>
      </c>
      <c r="C338" s="72" t="s">
        <v>247</v>
      </c>
      <c r="D338" s="73">
        <v>27.27</v>
      </c>
      <c r="E338" s="107"/>
      <c r="F338" s="107"/>
      <c r="G338" s="107"/>
      <c r="H338" s="107"/>
      <c r="I338" s="107"/>
    </row>
    <row r="339" spans="1:9" s="45" customFormat="1" ht="11.25" x14ac:dyDescent="0.2">
      <c r="A339" s="71">
        <v>346</v>
      </c>
      <c r="B339" s="71" t="s">
        <v>14557</v>
      </c>
      <c r="C339" s="72"/>
      <c r="D339" s="73"/>
      <c r="E339" s="107"/>
      <c r="F339" s="107"/>
      <c r="G339" s="107"/>
      <c r="H339" s="107"/>
      <c r="I339" s="107"/>
    </row>
    <row r="340" spans="1:9" s="45" customFormat="1" ht="11.25" x14ac:dyDescent="0.2">
      <c r="A340" s="71">
        <v>34656</v>
      </c>
      <c r="B340" s="71" t="s">
        <v>14558</v>
      </c>
      <c r="C340" s="72" t="s">
        <v>63</v>
      </c>
      <c r="D340" s="73">
        <v>57.29</v>
      </c>
      <c r="E340" s="107"/>
      <c r="F340" s="107"/>
      <c r="G340" s="107"/>
      <c r="H340" s="107"/>
      <c r="I340" s="107"/>
    </row>
    <row r="341" spans="1:9" s="45" customFormat="1" ht="11.25" x14ac:dyDescent="0.2">
      <c r="A341" s="71">
        <v>34661</v>
      </c>
      <c r="B341" s="71" t="s">
        <v>14559</v>
      </c>
      <c r="C341" s="72" t="s">
        <v>63</v>
      </c>
      <c r="D341" s="73">
        <v>47.19</v>
      </c>
      <c r="E341" s="107"/>
      <c r="F341" s="107"/>
      <c r="G341" s="107"/>
      <c r="H341" s="107"/>
      <c r="I341" s="107"/>
    </row>
    <row r="342" spans="1:9" s="45" customFormat="1" ht="11.25" x14ac:dyDescent="0.2">
      <c r="A342" s="71">
        <v>34666</v>
      </c>
      <c r="B342" s="71" t="s">
        <v>14560</v>
      </c>
      <c r="C342" s="72" t="s">
        <v>63</v>
      </c>
      <c r="D342" s="73">
        <v>57.29</v>
      </c>
      <c r="E342" s="107"/>
      <c r="F342" s="107"/>
      <c r="G342" s="107"/>
      <c r="H342" s="107"/>
      <c r="I342" s="107"/>
    </row>
    <row r="343" spans="1:9" s="45" customFormat="1" ht="11.25" x14ac:dyDescent="0.2">
      <c r="A343" s="71">
        <v>347</v>
      </c>
      <c r="B343" s="71" t="s">
        <v>14557</v>
      </c>
      <c r="C343" s="72"/>
      <c r="D343" s="73"/>
      <c r="E343" s="107"/>
      <c r="F343" s="107"/>
      <c r="G343" s="107"/>
      <c r="H343" s="107"/>
      <c r="I343" s="107"/>
    </row>
    <row r="344" spans="1:9" s="45" customFormat="1" ht="11.25" x14ac:dyDescent="0.2">
      <c r="A344" s="71">
        <v>34787</v>
      </c>
      <c r="B344" s="71" t="s">
        <v>14561</v>
      </c>
      <c r="C344" s="72" t="s">
        <v>63</v>
      </c>
      <c r="D344" s="73">
        <v>42.17</v>
      </c>
      <c r="E344" s="107"/>
      <c r="F344" s="107"/>
      <c r="G344" s="107"/>
      <c r="H344" s="107"/>
      <c r="I344" s="107"/>
    </row>
    <row r="345" spans="1:9" s="45" customFormat="1" ht="11.25" x14ac:dyDescent="0.2">
      <c r="A345" s="71">
        <v>348</v>
      </c>
      <c r="B345" s="71" t="s">
        <v>14562</v>
      </c>
      <c r="C345" s="72"/>
      <c r="D345" s="73"/>
      <c r="E345" s="107"/>
      <c r="F345" s="107"/>
      <c r="G345" s="107"/>
      <c r="H345" s="107"/>
      <c r="I345" s="107"/>
    </row>
    <row r="346" spans="1:9" s="45" customFormat="1" ht="11.25" x14ac:dyDescent="0.2">
      <c r="A346" s="71">
        <v>34850</v>
      </c>
      <c r="B346" s="71" t="s">
        <v>14563</v>
      </c>
      <c r="C346" s="72" t="s">
        <v>8299</v>
      </c>
      <c r="D346" s="73">
        <v>83.34</v>
      </c>
      <c r="E346" s="107"/>
      <c r="F346" s="107"/>
      <c r="G346" s="107"/>
      <c r="H346" s="107"/>
      <c r="I346" s="107"/>
    </row>
    <row r="347" spans="1:9" s="45" customFormat="1" ht="11.25" x14ac:dyDescent="0.2">
      <c r="A347" s="71">
        <v>351</v>
      </c>
      <c r="B347" s="71" t="s">
        <v>14564</v>
      </c>
      <c r="C347" s="72"/>
      <c r="D347" s="73"/>
      <c r="E347" s="107"/>
      <c r="F347" s="107"/>
      <c r="G347" s="107"/>
      <c r="H347" s="107"/>
      <c r="I347" s="107"/>
    </row>
    <row r="348" spans="1:9" s="45" customFormat="1" ht="11.25" x14ac:dyDescent="0.2">
      <c r="A348" s="71">
        <v>35114</v>
      </c>
      <c r="B348" s="71" t="s">
        <v>14565</v>
      </c>
      <c r="C348" s="72" t="s">
        <v>96</v>
      </c>
      <c r="D348" s="73">
        <v>0.96</v>
      </c>
      <c r="E348" s="107"/>
      <c r="F348" s="107"/>
      <c r="G348" s="107"/>
      <c r="H348" s="107"/>
      <c r="I348" s="107"/>
    </row>
    <row r="349" spans="1:9" s="45" customFormat="1" ht="11.25" x14ac:dyDescent="0.2">
      <c r="A349" s="71">
        <v>35144</v>
      </c>
      <c r="B349" s="71" t="s">
        <v>14566</v>
      </c>
      <c r="C349" s="72" t="s">
        <v>63</v>
      </c>
      <c r="D349" s="73">
        <v>94.93</v>
      </c>
      <c r="E349" s="107"/>
      <c r="F349" s="107"/>
      <c r="G349" s="107"/>
      <c r="H349" s="107"/>
      <c r="I349" s="107"/>
    </row>
    <row r="350" spans="1:9" s="45" customFormat="1" ht="11.25" x14ac:dyDescent="0.2">
      <c r="A350" s="71">
        <v>35145</v>
      </c>
      <c r="B350" s="71" t="s">
        <v>14567</v>
      </c>
      <c r="C350" s="72" t="s">
        <v>63</v>
      </c>
      <c r="D350" s="73">
        <v>60.38</v>
      </c>
      <c r="E350" s="107"/>
      <c r="F350" s="107"/>
      <c r="G350" s="107"/>
      <c r="H350" s="107"/>
      <c r="I350" s="107"/>
    </row>
    <row r="351" spans="1:9" s="45" customFormat="1" ht="11.25" x14ac:dyDescent="0.2">
      <c r="A351" s="71">
        <v>35155</v>
      </c>
      <c r="B351" s="71" t="s">
        <v>14568</v>
      </c>
      <c r="C351" s="72" t="s">
        <v>63</v>
      </c>
      <c r="D351" s="73">
        <v>98.89</v>
      </c>
      <c r="E351" s="107"/>
      <c r="F351" s="107"/>
      <c r="G351" s="107"/>
      <c r="H351" s="107"/>
      <c r="I351" s="107"/>
    </row>
    <row r="352" spans="1:9" s="45" customFormat="1" ht="11.25" x14ac:dyDescent="0.2">
      <c r="A352" s="71">
        <v>352</v>
      </c>
      <c r="B352" s="71" t="s">
        <v>14569</v>
      </c>
      <c r="C352" s="72"/>
      <c r="D352" s="73"/>
      <c r="E352" s="107"/>
      <c r="F352" s="107"/>
      <c r="G352" s="107"/>
      <c r="H352" s="107"/>
      <c r="I352" s="107"/>
    </row>
    <row r="353" spans="1:9" s="45" customFormat="1" ht="11.25" x14ac:dyDescent="0.2">
      <c r="A353" s="71">
        <v>35211</v>
      </c>
      <c r="B353" s="71" t="s">
        <v>14570</v>
      </c>
      <c r="C353" s="72" t="s">
        <v>14571</v>
      </c>
      <c r="D353" s="73">
        <v>11.94</v>
      </c>
      <c r="E353" s="107"/>
      <c r="F353" s="107"/>
      <c r="G353" s="107"/>
      <c r="H353" s="107"/>
      <c r="I353" s="107"/>
    </row>
    <row r="354" spans="1:9" s="45" customFormat="1" ht="11.25" x14ac:dyDescent="0.2">
      <c r="A354" s="71">
        <v>355</v>
      </c>
      <c r="B354" s="71" t="s">
        <v>14572</v>
      </c>
      <c r="C354" s="72"/>
      <c r="D354" s="73"/>
      <c r="E354" s="107"/>
      <c r="F354" s="107"/>
      <c r="G354" s="107"/>
      <c r="H354" s="107"/>
      <c r="I354" s="107"/>
    </row>
    <row r="355" spans="1:9" s="45" customFormat="1" ht="11.25" x14ac:dyDescent="0.2">
      <c r="A355" s="71">
        <v>35504</v>
      </c>
      <c r="B355" s="71" t="s">
        <v>14573</v>
      </c>
      <c r="C355" s="72" t="s">
        <v>247</v>
      </c>
      <c r="D355" s="73">
        <v>0.93</v>
      </c>
      <c r="E355" s="107"/>
      <c r="F355" s="107"/>
      <c r="G355" s="107"/>
      <c r="H355" s="107"/>
      <c r="I355" s="107"/>
    </row>
    <row r="356" spans="1:9" s="45" customFormat="1" ht="11.25" x14ac:dyDescent="0.2">
      <c r="A356" s="71">
        <v>35571</v>
      </c>
      <c r="B356" s="71" t="s">
        <v>14574</v>
      </c>
      <c r="C356" s="72" t="s">
        <v>63</v>
      </c>
      <c r="D356" s="73">
        <v>160.26</v>
      </c>
      <c r="E356" s="107"/>
      <c r="F356" s="107"/>
      <c r="G356" s="107"/>
      <c r="H356" s="107"/>
      <c r="I356" s="107"/>
    </row>
    <row r="357" spans="1:9" s="45" customFormat="1" ht="11.25" x14ac:dyDescent="0.2">
      <c r="A357" s="71">
        <v>35579</v>
      </c>
      <c r="B357" s="71" t="s">
        <v>14575</v>
      </c>
      <c r="C357" s="72" t="s">
        <v>63</v>
      </c>
      <c r="D357" s="73">
        <v>197.74</v>
      </c>
      <c r="E357" s="107"/>
      <c r="F357" s="107"/>
      <c r="G357" s="107"/>
      <c r="H357" s="107"/>
      <c r="I357" s="107"/>
    </row>
    <row r="358" spans="1:9" s="45" customFormat="1" ht="11.25" x14ac:dyDescent="0.2">
      <c r="A358" s="71">
        <v>356</v>
      </c>
      <c r="B358" s="71" t="s">
        <v>14576</v>
      </c>
      <c r="C358" s="72"/>
      <c r="D358" s="73"/>
      <c r="E358" s="107"/>
      <c r="F358" s="107"/>
      <c r="G358" s="107"/>
      <c r="H358" s="107"/>
      <c r="I358" s="107"/>
    </row>
    <row r="359" spans="1:9" s="45" customFormat="1" ht="11.25" x14ac:dyDescent="0.2">
      <c r="A359" s="71">
        <v>35625</v>
      </c>
      <c r="B359" s="71" t="s">
        <v>14577</v>
      </c>
      <c r="C359" s="72" t="s">
        <v>63</v>
      </c>
      <c r="D359" s="73">
        <v>93.11</v>
      </c>
      <c r="E359" s="107"/>
      <c r="F359" s="107"/>
      <c r="G359" s="107"/>
      <c r="H359" s="107"/>
      <c r="I359" s="107"/>
    </row>
    <row r="360" spans="1:9" s="45" customFormat="1" ht="11.25" x14ac:dyDescent="0.2">
      <c r="A360" s="71">
        <v>360</v>
      </c>
      <c r="B360" s="71" t="s">
        <v>14578</v>
      </c>
      <c r="C360" s="72"/>
      <c r="D360" s="73"/>
      <c r="E360" s="107"/>
      <c r="F360" s="107"/>
      <c r="G360" s="107"/>
      <c r="H360" s="107"/>
      <c r="I360" s="107"/>
    </row>
    <row r="361" spans="1:9" s="45" customFormat="1" ht="11.25" x14ac:dyDescent="0.2">
      <c r="A361" s="71">
        <v>36002</v>
      </c>
      <c r="B361" s="71" t="s">
        <v>14579</v>
      </c>
      <c r="C361" s="72" t="s">
        <v>96</v>
      </c>
      <c r="D361" s="73">
        <v>15.71</v>
      </c>
      <c r="E361" s="107"/>
      <c r="F361" s="107"/>
      <c r="G361" s="107"/>
      <c r="H361" s="107"/>
      <c r="I361" s="107"/>
    </row>
    <row r="362" spans="1:9" s="45" customFormat="1" ht="11.25" x14ac:dyDescent="0.2">
      <c r="A362" s="71">
        <v>36010</v>
      </c>
      <c r="B362" s="71" t="s">
        <v>14580</v>
      </c>
      <c r="C362" s="72" t="s">
        <v>96</v>
      </c>
      <c r="D362" s="73">
        <v>13.23</v>
      </c>
      <c r="E362" s="107"/>
      <c r="F362" s="107"/>
      <c r="G362" s="107"/>
      <c r="H362" s="107"/>
      <c r="I362" s="107"/>
    </row>
    <row r="363" spans="1:9" s="45" customFormat="1" ht="11.25" x14ac:dyDescent="0.2">
      <c r="A363" s="71">
        <v>36012</v>
      </c>
      <c r="B363" s="71" t="s">
        <v>14581</v>
      </c>
      <c r="C363" s="72" t="s">
        <v>96</v>
      </c>
      <c r="D363" s="73">
        <v>2.42</v>
      </c>
      <c r="E363" s="107"/>
      <c r="F363" s="107"/>
      <c r="G363" s="107"/>
      <c r="H363" s="107"/>
      <c r="I363" s="107"/>
    </row>
    <row r="364" spans="1:9" s="45" customFormat="1" ht="11.25" x14ac:dyDescent="0.2">
      <c r="A364" s="71">
        <v>36018</v>
      </c>
      <c r="B364" s="71" t="s">
        <v>14582</v>
      </c>
      <c r="C364" s="72" t="s">
        <v>96</v>
      </c>
      <c r="D364" s="73">
        <v>18.52</v>
      </c>
      <c r="E364" s="107"/>
      <c r="F364" s="107"/>
      <c r="G364" s="107"/>
      <c r="H364" s="107"/>
      <c r="I364" s="107"/>
    </row>
    <row r="365" spans="1:9" s="45" customFormat="1" ht="11.25" x14ac:dyDescent="0.2">
      <c r="A365" s="71">
        <v>36034</v>
      </c>
      <c r="B365" s="71" t="s">
        <v>14583</v>
      </c>
      <c r="C365" s="72" t="s">
        <v>96</v>
      </c>
      <c r="D365" s="73">
        <v>24.39</v>
      </c>
      <c r="E365" s="107"/>
      <c r="F365" s="107"/>
      <c r="G365" s="107"/>
      <c r="H365" s="107"/>
      <c r="I365" s="107"/>
    </row>
    <row r="366" spans="1:9" s="45" customFormat="1" ht="11.25" x14ac:dyDescent="0.2">
      <c r="A366" s="71">
        <v>36044</v>
      </c>
      <c r="B366" s="71" t="s">
        <v>14584</v>
      </c>
      <c r="C366" s="72" t="s">
        <v>96</v>
      </c>
      <c r="D366" s="73">
        <v>31.82</v>
      </c>
      <c r="E366" s="107"/>
      <c r="F366" s="107"/>
      <c r="G366" s="107"/>
      <c r="H366" s="107"/>
      <c r="I366" s="107"/>
    </row>
    <row r="367" spans="1:9" s="45" customFormat="1" ht="11.25" x14ac:dyDescent="0.2">
      <c r="A367" s="71">
        <v>36091</v>
      </c>
      <c r="B367" s="71" t="s">
        <v>14585</v>
      </c>
      <c r="C367" s="72" t="s">
        <v>96</v>
      </c>
      <c r="D367" s="73">
        <v>16.23</v>
      </c>
      <c r="E367" s="107"/>
      <c r="F367" s="107"/>
      <c r="G367" s="107"/>
      <c r="H367" s="107"/>
      <c r="I367" s="107"/>
    </row>
    <row r="368" spans="1:9" s="45" customFormat="1" ht="11.25" x14ac:dyDescent="0.2">
      <c r="A368" s="71">
        <v>362</v>
      </c>
      <c r="B368" s="71" t="s">
        <v>14586</v>
      </c>
      <c r="C368" s="72"/>
      <c r="D368" s="73"/>
      <c r="E368" s="107"/>
      <c r="F368" s="107"/>
      <c r="G368" s="107"/>
      <c r="H368" s="107"/>
      <c r="I368" s="107"/>
    </row>
    <row r="369" spans="1:9" s="45" customFormat="1" ht="11.25" x14ac:dyDescent="0.2">
      <c r="A369" s="71">
        <v>36221</v>
      </c>
      <c r="B369" s="71" t="s">
        <v>14587</v>
      </c>
      <c r="C369" s="72" t="s">
        <v>96</v>
      </c>
      <c r="D369" s="73">
        <v>12.52</v>
      </c>
      <c r="E369" s="107"/>
      <c r="F369" s="107"/>
      <c r="G369" s="107"/>
      <c r="H369" s="107"/>
      <c r="I369" s="107"/>
    </row>
    <row r="370" spans="1:9" s="45" customFormat="1" ht="11.25" x14ac:dyDescent="0.2">
      <c r="A370" s="71">
        <v>365</v>
      </c>
      <c r="B370" s="71" t="s">
        <v>14588</v>
      </c>
      <c r="C370" s="72"/>
      <c r="D370" s="73"/>
      <c r="E370" s="107"/>
      <c r="F370" s="107"/>
      <c r="G370" s="107"/>
      <c r="H370" s="107"/>
      <c r="I370" s="107"/>
    </row>
    <row r="371" spans="1:9" s="45" customFormat="1" ht="11.25" x14ac:dyDescent="0.2">
      <c r="A371" s="71">
        <v>36506</v>
      </c>
      <c r="B371" s="71" t="s">
        <v>14589</v>
      </c>
      <c r="C371" s="72" t="s">
        <v>96</v>
      </c>
      <c r="D371" s="73">
        <v>24.55</v>
      </c>
      <c r="E371" s="107"/>
      <c r="F371" s="107"/>
      <c r="G371" s="107"/>
      <c r="H371" s="107"/>
      <c r="I371" s="107"/>
    </row>
    <row r="372" spans="1:9" s="45" customFormat="1" ht="11.25" x14ac:dyDescent="0.2">
      <c r="A372" s="71">
        <v>36512</v>
      </c>
      <c r="B372" s="71" t="s">
        <v>14590</v>
      </c>
      <c r="C372" s="72" t="s">
        <v>90</v>
      </c>
      <c r="D372" s="73">
        <v>1.07</v>
      </c>
      <c r="E372" s="107"/>
      <c r="F372" s="107"/>
      <c r="G372" s="107"/>
      <c r="H372" s="107"/>
      <c r="I372" s="107"/>
    </row>
    <row r="373" spans="1:9" s="45" customFormat="1" ht="11.25" x14ac:dyDescent="0.2">
      <c r="A373" s="71">
        <v>36514</v>
      </c>
      <c r="B373" s="71" t="s">
        <v>14591</v>
      </c>
      <c r="C373" s="72" t="s">
        <v>90</v>
      </c>
      <c r="D373" s="73">
        <v>1.41</v>
      </c>
      <c r="E373" s="107"/>
      <c r="F373" s="107"/>
      <c r="G373" s="107"/>
      <c r="H373" s="107"/>
      <c r="I373" s="107"/>
    </row>
    <row r="374" spans="1:9" s="45" customFormat="1" ht="11.25" x14ac:dyDescent="0.2">
      <c r="A374" s="71">
        <v>36517</v>
      </c>
      <c r="B374" s="71" t="s">
        <v>14592</v>
      </c>
      <c r="C374" s="72" t="s">
        <v>90</v>
      </c>
      <c r="D374" s="73">
        <v>0.93</v>
      </c>
      <c r="E374" s="107"/>
      <c r="F374" s="107"/>
      <c r="G374" s="107"/>
      <c r="H374" s="107"/>
      <c r="I374" s="107"/>
    </row>
    <row r="375" spans="1:9" s="45" customFormat="1" ht="11.25" x14ac:dyDescent="0.2">
      <c r="A375" s="71">
        <v>368</v>
      </c>
      <c r="B375" s="71" t="s">
        <v>14562</v>
      </c>
      <c r="C375" s="72"/>
      <c r="D375" s="73"/>
      <c r="E375" s="107"/>
      <c r="F375" s="107"/>
      <c r="G375" s="107"/>
      <c r="H375" s="107"/>
      <c r="I375" s="107"/>
    </row>
    <row r="376" spans="1:9" s="45" customFormat="1" ht="11.25" x14ac:dyDescent="0.2">
      <c r="A376" s="71">
        <v>36825</v>
      </c>
      <c r="B376" s="71" t="s">
        <v>14593</v>
      </c>
      <c r="C376" s="72" t="s">
        <v>8299</v>
      </c>
      <c r="D376" s="73">
        <v>82.94</v>
      </c>
      <c r="E376" s="107"/>
      <c r="F376" s="107"/>
      <c r="G376" s="107"/>
      <c r="H376" s="107"/>
      <c r="I376" s="107"/>
    </row>
    <row r="377" spans="1:9" s="45" customFormat="1" ht="11.25" x14ac:dyDescent="0.2">
      <c r="A377" s="71">
        <v>370</v>
      </c>
      <c r="B377" s="71" t="s">
        <v>14594</v>
      </c>
      <c r="C377" s="72"/>
      <c r="D377" s="73"/>
      <c r="E377" s="107"/>
      <c r="F377" s="107"/>
      <c r="G377" s="107"/>
      <c r="H377" s="107"/>
      <c r="I377" s="107"/>
    </row>
    <row r="378" spans="1:9" s="45" customFormat="1" ht="11.25" x14ac:dyDescent="0.2">
      <c r="A378" s="71">
        <v>37009</v>
      </c>
      <c r="B378" s="71" t="s">
        <v>14595</v>
      </c>
      <c r="C378" s="72" t="s">
        <v>63</v>
      </c>
      <c r="D378" s="73">
        <v>271.33</v>
      </c>
      <c r="E378" s="107"/>
      <c r="F378" s="107"/>
      <c r="G378" s="107"/>
      <c r="H378" s="107"/>
      <c r="I378" s="107"/>
    </row>
    <row r="379" spans="1:9" s="45" customFormat="1" ht="11.25" x14ac:dyDescent="0.2">
      <c r="A379" s="71">
        <v>37013</v>
      </c>
      <c r="B379" s="71" t="s">
        <v>14596</v>
      </c>
      <c r="C379" s="72" t="s">
        <v>63</v>
      </c>
      <c r="D379" s="73">
        <v>294.67</v>
      </c>
      <c r="E379" s="107"/>
      <c r="F379" s="107"/>
      <c r="G379" s="107"/>
      <c r="H379" s="107"/>
      <c r="I379" s="107"/>
    </row>
    <row r="380" spans="1:9" s="45" customFormat="1" ht="11.25" x14ac:dyDescent="0.2">
      <c r="A380" s="71">
        <v>37043</v>
      </c>
      <c r="B380" s="71" t="s">
        <v>12206</v>
      </c>
      <c r="C380" s="72" t="s">
        <v>247</v>
      </c>
      <c r="D380" s="73">
        <v>14</v>
      </c>
      <c r="E380" s="107"/>
      <c r="F380" s="107"/>
      <c r="G380" s="107"/>
      <c r="H380" s="107"/>
      <c r="I380" s="107"/>
    </row>
    <row r="381" spans="1:9" s="45" customFormat="1" ht="11.25" x14ac:dyDescent="0.2">
      <c r="A381" s="71">
        <v>37057</v>
      </c>
      <c r="B381" s="71" t="s">
        <v>14597</v>
      </c>
      <c r="C381" s="72" t="s">
        <v>63</v>
      </c>
      <c r="D381" s="73">
        <v>399.33</v>
      </c>
      <c r="E381" s="107"/>
      <c r="F381" s="107"/>
      <c r="G381" s="107"/>
      <c r="H381" s="107"/>
      <c r="I381" s="107"/>
    </row>
    <row r="382" spans="1:9" s="45" customFormat="1" ht="11.25" x14ac:dyDescent="0.2">
      <c r="A382" s="71">
        <v>37090</v>
      </c>
      <c r="B382" s="71" t="s">
        <v>14598</v>
      </c>
      <c r="C382" s="72" t="s">
        <v>90</v>
      </c>
      <c r="D382" s="73">
        <v>4.83</v>
      </c>
      <c r="E382" s="107"/>
      <c r="F382" s="107"/>
      <c r="G382" s="107"/>
      <c r="H382" s="107"/>
      <c r="I382" s="107"/>
    </row>
    <row r="383" spans="1:9" s="45" customFormat="1" ht="11.25" x14ac:dyDescent="0.2">
      <c r="A383" s="71">
        <v>371</v>
      </c>
      <c r="B383" s="71" t="s">
        <v>14599</v>
      </c>
      <c r="C383" s="72"/>
      <c r="D383" s="73"/>
      <c r="E383" s="107"/>
      <c r="F383" s="107"/>
      <c r="G383" s="107"/>
      <c r="H383" s="107"/>
      <c r="I383" s="107"/>
    </row>
    <row r="384" spans="1:9" s="45" customFormat="1" ht="11.25" x14ac:dyDescent="0.2">
      <c r="A384" s="71">
        <v>37103</v>
      </c>
      <c r="B384" s="71" t="s">
        <v>14600</v>
      </c>
      <c r="C384" s="72" t="s">
        <v>63</v>
      </c>
      <c r="D384" s="73">
        <v>937</v>
      </c>
      <c r="E384" s="107"/>
      <c r="F384" s="107"/>
      <c r="G384" s="107"/>
      <c r="H384" s="107"/>
      <c r="I384" s="107"/>
    </row>
    <row r="385" spans="1:9" s="45" customFormat="1" ht="11.25" x14ac:dyDescent="0.2">
      <c r="A385" s="71">
        <v>375</v>
      </c>
      <c r="B385" s="71" t="s">
        <v>14601</v>
      </c>
      <c r="C385" s="72"/>
      <c r="D385" s="73"/>
      <c r="E385" s="107"/>
      <c r="F385" s="107"/>
      <c r="G385" s="107"/>
      <c r="H385" s="107"/>
      <c r="I385" s="107"/>
    </row>
    <row r="386" spans="1:9" s="45" customFormat="1" ht="11.25" x14ac:dyDescent="0.2">
      <c r="A386" s="71">
        <v>37502</v>
      </c>
      <c r="B386" s="71" t="s">
        <v>14602</v>
      </c>
      <c r="C386" s="72" t="s">
        <v>8299</v>
      </c>
      <c r="D386" s="73">
        <v>28.29</v>
      </c>
      <c r="E386" s="107"/>
      <c r="F386" s="107"/>
      <c r="G386" s="107"/>
      <c r="H386" s="107"/>
      <c r="I386" s="107"/>
    </row>
    <row r="387" spans="1:9" s="45" customFormat="1" ht="11.25" x14ac:dyDescent="0.2">
      <c r="A387" s="71">
        <v>37509</v>
      </c>
      <c r="B387" s="71" t="s">
        <v>14603</v>
      </c>
      <c r="C387" s="72" t="s">
        <v>8299</v>
      </c>
      <c r="D387" s="73">
        <v>63.21</v>
      </c>
      <c r="E387" s="107"/>
      <c r="F387" s="107"/>
      <c r="G387" s="107"/>
      <c r="H387" s="107"/>
      <c r="I387" s="107"/>
    </row>
    <row r="388" spans="1:9" s="45" customFormat="1" ht="11.25" x14ac:dyDescent="0.2">
      <c r="A388" s="71">
        <v>37513</v>
      </c>
      <c r="B388" s="71" t="s">
        <v>14604</v>
      </c>
      <c r="C388" s="72" t="s">
        <v>8299</v>
      </c>
      <c r="D388" s="73">
        <v>15.73</v>
      </c>
      <c r="E388" s="107"/>
      <c r="F388" s="107"/>
      <c r="G388" s="107"/>
      <c r="H388" s="107"/>
      <c r="I388" s="107"/>
    </row>
    <row r="389" spans="1:9" s="45" customFormat="1" ht="11.25" x14ac:dyDescent="0.2">
      <c r="A389" s="71">
        <v>37514</v>
      </c>
      <c r="B389" s="71" t="s">
        <v>14605</v>
      </c>
      <c r="C389" s="72" t="s">
        <v>8299</v>
      </c>
      <c r="D389" s="73">
        <v>16.04</v>
      </c>
      <c r="E389" s="107"/>
      <c r="F389" s="107"/>
      <c r="G389" s="107"/>
      <c r="H389" s="107"/>
      <c r="I389" s="107"/>
    </row>
    <row r="390" spans="1:9" s="45" customFormat="1" ht="11.25" x14ac:dyDescent="0.2">
      <c r="A390" s="71">
        <v>37517</v>
      </c>
      <c r="B390" s="71" t="s">
        <v>14606</v>
      </c>
      <c r="C390" s="72" t="s">
        <v>8299</v>
      </c>
      <c r="D390" s="73">
        <v>13.11</v>
      </c>
      <c r="E390" s="107"/>
      <c r="F390" s="107"/>
      <c r="G390" s="107"/>
      <c r="H390" s="107"/>
      <c r="I390" s="107"/>
    </row>
    <row r="391" spans="1:9" s="45" customFormat="1" ht="11.25" x14ac:dyDescent="0.2">
      <c r="A391" s="71">
        <v>37519</v>
      </c>
      <c r="B391" s="71" t="s">
        <v>14607</v>
      </c>
      <c r="C391" s="72" t="s">
        <v>8299</v>
      </c>
      <c r="D391" s="73">
        <v>5.33</v>
      </c>
      <c r="E391" s="107"/>
      <c r="F391" s="107"/>
      <c r="G391" s="107"/>
      <c r="H391" s="107"/>
      <c r="I391" s="107"/>
    </row>
    <row r="392" spans="1:9" s="45" customFormat="1" ht="11.25" x14ac:dyDescent="0.2">
      <c r="A392" s="71">
        <v>37564</v>
      </c>
      <c r="B392" s="71" t="s">
        <v>14608</v>
      </c>
      <c r="C392" s="72" t="s">
        <v>8299</v>
      </c>
      <c r="D392" s="73">
        <v>30.21</v>
      </c>
      <c r="E392" s="107"/>
      <c r="F392" s="107"/>
      <c r="G392" s="107"/>
      <c r="H392" s="107"/>
      <c r="I392" s="107"/>
    </row>
    <row r="393" spans="1:9" s="45" customFormat="1" ht="11.25" x14ac:dyDescent="0.2">
      <c r="A393" s="71">
        <v>37566</v>
      </c>
      <c r="B393" s="71" t="s">
        <v>14609</v>
      </c>
      <c r="C393" s="72" t="s">
        <v>8299</v>
      </c>
      <c r="D393" s="73">
        <v>13.11</v>
      </c>
      <c r="E393" s="107"/>
      <c r="F393" s="107"/>
      <c r="G393" s="107"/>
      <c r="H393" s="107"/>
      <c r="I393" s="107"/>
    </row>
    <row r="394" spans="1:9" s="45" customFormat="1" ht="11.25" x14ac:dyDescent="0.2">
      <c r="A394" s="71">
        <v>377</v>
      </c>
      <c r="B394" s="71" t="s">
        <v>14601</v>
      </c>
      <c r="C394" s="72"/>
      <c r="D394" s="73"/>
      <c r="E394" s="107"/>
      <c r="F394" s="107"/>
      <c r="G394" s="107"/>
      <c r="H394" s="107"/>
      <c r="I394" s="107"/>
    </row>
    <row r="395" spans="1:9" s="45" customFormat="1" ht="11.25" x14ac:dyDescent="0.2">
      <c r="A395" s="71">
        <v>37733</v>
      </c>
      <c r="B395" s="71" t="s">
        <v>14610</v>
      </c>
      <c r="C395" s="72" t="s">
        <v>8299</v>
      </c>
      <c r="D395" s="73">
        <v>27.09</v>
      </c>
      <c r="E395" s="107"/>
      <c r="F395" s="107"/>
      <c r="G395" s="107"/>
      <c r="H395" s="107"/>
      <c r="I395" s="107"/>
    </row>
    <row r="396" spans="1:9" s="45" customFormat="1" ht="11.25" x14ac:dyDescent="0.2">
      <c r="A396" s="71">
        <v>380</v>
      </c>
      <c r="B396" s="71" t="s">
        <v>14611</v>
      </c>
      <c r="C396" s="72"/>
      <c r="D396" s="73"/>
      <c r="E396" s="107"/>
      <c r="F396" s="107"/>
      <c r="G396" s="107"/>
      <c r="H396" s="107"/>
      <c r="I396" s="107"/>
    </row>
    <row r="397" spans="1:9" s="45" customFormat="1" ht="11.25" x14ac:dyDescent="0.2">
      <c r="A397" s="71">
        <v>38001</v>
      </c>
      <c r="B397" s="71" t="s">
        <v>14612</v>
      </c>
      <c r="C397" s="72" t="s">
        <v>8299</v>
      </c>
      <c r="D397" s="73">
        <v>12.58</v>
      </c>
      <c r="E397" s="107"/>
      <c r="F397" s="107"/>
      <c r="G397" s="107"/>
      <c r="H397" s="107"/>
      <c r="I397" s="107"/>
    </row>
    <row r="398" spans="1:9" s="45" customFormat="1" ht="11.25" x14ac:dyDescent="0.2">
      <c r="A398" s="71">
        <v>38003</v>
      </c>
      <c r="B398" s="71" t="s">
        <v>14613</v>
      </c>
      <c r="C398" s="72" t="s">
        <v>247</v>
      </c>
      <c r="D398" s="73">
        <v>1.28</v>
      </c>
      <c r="E398" s="107"/>
      <c r="F398" s="107"/>
      <c r="G398" s="107"/>
      <c r="H398" s="107"/>
      <c r="I398" s="107"/>
    </row>
    <row r="399" spans="1:9" s="45" customFormat="1" ht="11.25" x14ac:dyDescent="0.2">
      <c r="A399" s="71">
        <v>38006</v>
      </c>
      <c r="B399" s="71" t="s">
        <v>14614</v>
      </c>
      <c r="C399" s="72" t="s">
        <v>8299</v>
      </c>
      <c r="D399" s="73">
        <v>24.53</v>
      </c>
      <c r="E399" s="107"/>
      <c r="F399" s="107"/>
      <c r="G399" s="107"/>
      <c r="H399" s="107"/>
      <c r="I399" s="107"/>
    </row>
    <row r="400" spans="1:9" s="45" customFormat="1" ht="11.25" x14ac:dyDescent="0.2">
      <c r="A400" s="71">
        <v>38009</v>
      </c>
      <c r="B400" s="71" t="s">
        <v>14615</v>
      </c>
      <c r="C400" s="72" t="s">
        <v>8299</v>
      </c>
      <c r="D400" s="73">
        <v>5.33</v>
      </c>
      <c r="E400" s="107"/>
      <c r="F400" s="107"/>
      <c r="G400" s="107"/>
      <c r="H400" s="107"/>
      <c r="I400" s="107"/>
    </row>
    <row r="401" spans="1:9" s="45" customFormat="1" ht="11.25" x14ac:dyDescent="0.2">
      <c r="A401" s="71">
        <v>38012</v>
      </c>
      <c r="B401" s="71" t="s">
        <v>14616</v>
      </c>
      <c r="C401" s="72" t="s">
        <v>90</v>
      </c>
      <c r="D401" s="73">
        <v>3.17</v>
      </c>
      <c r="E401" s="107"/>
      <c r="F401" s="107"/>
      <c r="G401" s="107"/>
      <c r="H401" s="107"/>
      <c r="I401" s="107"/>
    </row>
    <row r="402" spans="1:9" s="45" customFormat="1" ht="11.25" x14ac:dyDescent="0.2">
      <c r="A402" s="71">
        <v>38013</v>
      </c>
      <c r="B402" s="71" t="s">
        <v>14617</v>
      </c>
      <c r="C402" s="72" t="s">
        <v>90</v>
      </c>
      <c r="D402" s="73">
        <v>0.91</v>
      </c>
      <c r="E402" s="107"/>
      <c r="F402" s="107"/>
      <c r="G402" s="107"/>
      <c r="H402" s="107"/>
      <c r="I402" s="107"/>
    </row>
    <row r="403" spans="1:9" s="45" customFormat="1" ht="11.25" x14ac:dyDescent="0.2">
      <c r="A403" s="71">
        <v>38014</v>
      </c>
      <c r="B403" s="71" t="s">
        <v>14618</v>
      </c>
      <c r="C403" s="72" t="s">
        <v>247</v>
      </c>
      <c r="D403" s="73">
        <v>4.9800000000000004</v>
      </c>
      <c r="E403" s="107"/>
      <c r="F403" s="107"/>
      <c r="G403" s="107"/>
      <c r="H403" s="107"/>
      <c r="I403" s="107"/>
    </row>
    <row r="404" spans="1:9" s="45" customFormat="1" ht="11.25" x14ac:dyDescent="0.2">
      <c r="A404" s="71">
        <v>38016</v>
      </c>
      <c r="B404" s="71" t="s">
        <v>14619</v>
      </c>
      <c r="C404" s="72" t="s">
        <v>247</v>
      </c>
      <c r="D404" s="73">
        <v>10.78</v>
      </c>
      <c r="E404" s="107"/>
      <c r="F404" s="107"/>
      <c r="G404" s="107"/>
      <c r="H404" s="107"/>
      <c r="I404" s="107"/>
    </row>
    <row r="405" spans="1:9" s="45" customFormat="1" ht="11.25" x14ac:dyDescent="0.2">
      <c r="A405" s="71">
        <v>38017</v>
      </c>
      <c r="B405" s="71" t="s">
        <v>14620</v>
      </c>
      <c r="C405" s="72" t="s">
        <v>247</v>
      </c>
      <c r="D405" s="73">
        <v>3.63</v>
      </c>
      <c r="E405" s="107"/>
      <c r="F405" s="107"/>
      <c r="G405" s="107"/>
      <c r="H405" s="107"/>
      <c r="I405" s="107"/>
    </row>
    <row r="406" spans="1:9" s="45" customFormat="1" ht="11.25" x14ac:dyDescent="0.2">
      <c r="A406" s="71">
        <v>38018</v>
      </c>
      <c r="B406" s="71" t="s">
        <v>14621</v>
      </c>
      <c r="C406" s="72" t="s">
        <v>247</v>
      </c>
      <c r="D406" s="73">
        <v>27.83</v>
      </c>
      <c r="E406" s="107"/>
      <c r="F406" s="107"/>
      <c r="G406" s="107"/>
      <c r="H406" s="107"/>
      <c r="I406" s="107"/>
    </row>
    <row r="407" spans="1:9" s="45" customFormat="1" ht="11.25" x14ac:dyDescent="0.2">
      <c r="A407" s="71">
        <v>38021</v>
      </c>
      <c r="B407" s="71" t="s">
        <v>14622</v>
      </c>
      <c r="C407" s="72" t="s">
        <v>8299</v>
      </c>
      <c r="D407" s="73">
        <v>77.94</v>
      </c>
      <c r="E407" s="107"/>
      <c r="F407" s="107"/>
      <c r="G407" s="107"/>
      <c r="H407" s="107"/>
      <c r="I407" s="107"/>
    </row>
    <row r="408" spans="1:9" s="45" customFormat="1" ht="11.25" x14ac:dyDescent="0.2">
      <c r="A408" s="71">
        <v>38022</v>
      </c>
      <c r="B408" s="71" t="s">
        <v>14623</v>
      </c>
      <c r="C408" s="72" t="s">
        <v>8299</v>
      </c>
      <c r="D408" s="73">
        <v>49.51</v>
      </c>
      <c r="E408" s="107"/>
      <c r="F408" s="107"/>
      <c r="G408" s="107"/>
      <c r="H408" s="107"/>
      <c r="I408" s="107"/>
    </row>
    <row r="409" spans="1:9" s="45" customFormat="1" ht="11.25" x14ac:dyDescent="0.2">
      <c r="A409" s="71">
        <v>38024</v>
      </c>
      <c r="B409" s="71" t="s">
        <v>14624</v>
      </c>
      <c r="C409" s="72" t="s">
        <v>90</v>
      </c>
      <c r="D409" s="73">
        <v>5.0199999999999996</v>
      </c>
      <c r="E409" s="107"/>
      <c r="F409" s="107"/>
      <c r="G409" s="107"/>
      <c r="H409" s="107"/>
      <c r="I409" s="107"/>
    </row>
    <row r="410" spans="1:9" s="45" customFormat="1" ht="11.25" x14ac:dyDescent="0.2">
      <c r="A410" s="71">
        <v>38025</v>
      </c>
      <c r="B410" s="71" t="s">
        <v>14625</v>
      </c>
      <c r="C410" s="72" t="s">
        <v>8299</v>
      </c>
      <c r="D410" s="73">
        <v>15.93</v>
      </c>
      <c r="E410" s="107"/>
      <c r="F410" s="107"/>
      <c r="G410" s="107"/>
      <c r="H410" s="107"/>
      <c r="I410" s="107"/>
    </row>
    <row r="411" spans="1:9" s="45" customFormat="1" ht="11.25" x14ac:dyDescent="0.2">
      <c r="A411" s="71">
        <v>38028</v>
      </c>
      <c r="B411" s="71" t="s">
        <v>14626</v>
      </c>
      <c r="C411" s="72" t="s">
        <v>8299</v>
      </c>
      <c r="D411" s="73">
        <v>19.38</v>
      </c>
      <c r="E411" s="107"/>
      <c r="F411" s="107"/>
      <c r="G411" s="107"/>
      <c r="H411" s="107"/>
      <c r="I411" s="107"/>
    </row>
    <row r="412" spans="1:9" s="45" customFormat="1" ht="11.25" x14ac:dyDescent="0.2">
      <c r="A412" s="71">
        <v>38029</v>
      </c>
      <c r="B412" s="71" t="s">
        <v>14627</v>
      </c>
      <c r="C412" s="72" t="s">
        <v>8299</v>
      </c>
      <c r="D412" s="73">
        <v>30.51</v>
      </c>
      <c r="E412" s="107"/>
      <c r="F412" s="107"/>
      <c r="G412" s="107"/>
      <c r="H412" s="107"/>
      <c r="I412" s="107"/>
    </row>
    <row r="413" spans="1:9" s="45" customFormat="1" ht="11.25" x14ac:dyDescent="0.2">
      <c r="A413" s="71">
        <v>38030</v>
      </c>
      <c r="B413" s="71" t="s">
        <v>14628</v>
      </c>
      <c r="C413" s="72" t="s">
        <v>8299</v>
      </c>
      <c r="D413" s="73">
        <v>29.35</v>
      </c>
      <c r="E413" s="107"/>
      <c r="F413" s="107"/>
      <c r="G413" s="107"/>
      <c r="H413" s="107"/>
      <c r="I413" s="107"/>
    </row>
    <row r="414" spans="1:9" s="45" customFormat="1" ht="11.25" x14ac:dyDescent="0.2">
      <c r="A414" s="71">
        <v>38051</v>
      </c>
      <c r="B414" s="71" t="s">
        <v>14629</v>
      </c>
      <c r="C414" s="72" t="s">
        <v>8299</v>
      </c>
      <c r="D414" s="73">
        <v>24.43</v>
      </c>
      <c r="E414" s="107"/>
      <c r="F414" s="107"/>
      <c r="G414" s="107"/>
      <c r="H414" s="107"/>
      <c r="I414" s="107"/>
    </row>
    <row r="415" spans="1:9" s="45" customFormat="1" ht="11.25" x14ac:dyDescent="0.2">
      <c r="A415" s="71">
        <v>38088</v>
      </c>
      <c r="B415" s="71" t="s">
        <v>14630</v>
      </c>
      <c r="C415" s="72" t="s">
        <v>8299</v>
      </c>
      <c r="D415" s="73">
        <v>61.38</v>
      </c>
      <c r="E415" s="107"/>
      <c r="F415" s="107"/>
      <c r="G415" s="107"/>
      <c r="H415" s="107"/>
      <c r="I415" s="107"/>
    </row>
    <row r="416" spans="1:9" s="45" customFormat="1" ht="11.25" x14ac:dyDescent="0.2">
      <c r="A416" s="71">
        <v>385</v>
      </c>
      <c r="B416" s="71" t="s">
        <v>14631</v>
      </c>
      <c r="C416" s="72"/>
      <c r="D416" s="73"/>
      <c r="E416" s="107"/>
      <c r="F416" s="107"/>
      <c r="G416" s="107"/>
      <c r="H416" s="107"/>
      <c r="I416" s="107"/>
    </row>
    <row r="417" spans="1:9" s="45" customFormat="1" ht="11.25" x14ac:dyDescent="0.2">
      <c r="A417" s="71">
        <v>38509</v>
      </c>
      <c r="B417" s="71" t="s">
        <v>14632</v>
      </c>
      <c r="C417" s="72" t="s">
        <v>63</v>
      </c>
      <c r="D417" s="73">
        <v>9.32</v>
      </c>
      <c r="E417" s="107"/>
      <c r="F417" s="107"/>
      <c r="G417" s="107"/>
      <c r="H417" s="107"/>
      <c r="I417" s="107"/>
    </row>
    <row r="418" spans="1:9" s="45" customFormat="1" ht="11.25" x14ac:dyDescent="0.2">
      <c r="A418" s="71">
        <v>38511</v>
      </c>
      <c r="B418" s="71" t="s">
        <v>14633</v>
      </c>
      <c r="C418" s="72" t="s">
        <v>48</v>
      </c>
      <c r="D418" s="73">
        <v>144.52000000000001</v>
      </c>
      <c r="E418" s="107"/>
      <c r="F418" s="107"/>
      <c r="G418" s="107"/>
      <c r="H418" s="107"/>
      <c r="I418" s="107"/>
    </row>
    <row r="419" spans="1:9" s="45" customFormat="1" ht="11.25" x14ac:dyDescent="0.2">
      <c r="A419" s="71">
        <v>390</v>
      </c>
      <c r="B419" s="71" t="s">
        <v>14459</v>
      </c>
      <c r="C419" s="72"/>
      <c r="D419" s="73"/>
      <c r="E419" s="107"/>
      <c r="F419" s="107"/>
      <c r="G419" s="107"/>
      <c r="H419" s="107"/>
      <c r="I419" s="107"/>
    </row>
    <row r="420" spans="1:9" s="45" customFormat="1" ht="11.25" x14ac:dyDescent="0.2">
      <c r="A420" s="71">
        <v>39002</v>
      </c>
      <c r="B420" s="71" t="s">
        <v>14634</v>
      </c>
      <c r="C420" s="72" t="s">
        <v>63</v>
      </c>
      <c r="D420" s="73">
        <v>253.75</v>
      </c>
      <c r="E420" s="107"/>
      <c r="F420" s="107"/>
      <c r="G420" s="107"/>
      <c r="H420" s="107"/>
      <c r="I420" s="107"/>
    </row>
    <row r="421" spans="1:9" s="45" customFormat="1" ht="11.25" x14ac:dyDescent="0.2">
      <c r="A421" s="71">
        <v>39013</v>
      </c>
      <c r="B421" s="71" t="s">
        <v>14635</v>
      </c>
      <c r="C421" s="72" t="s">
        <v>8299</v>
      </c>
      <c r="D421" s="73">
        <v>8.6</v>
      </c>
      <c r="E421" s="107"/>
      <c r="F421" s="107"/>
      <c r="G421" s="107"/>
      <c r="H421" s="107"/>
      <c r="I421" s="107"/>
    </row>
    <row r="422" spans="1:9" s="45" customFormat="1" ht="11.25" x14ac:dyDescent="0.2">
      <c r="A422" s="71">
        <v>39021</v>
      </c>
      <c r="B422" s="71" t="s">
        <v>14636</v>
      </c>
      <c r="C422" s="72" t="s">
        <v>247</v>
      </c>
      <c r="D422" s="73">
        <v>23.9</v>
      </c>
      <c r="E422" s="107"/>
      <c r="F422" s="107"/>
      <c r="G422" s="107"/>
      <c r="H422" s="107"/>
      <c r="I422" s="107"/>
    </row>
    <row r="423" spans="1:9" s="45" customFormat="1" ht="11.25" x14ac:dyDescent="0.2">
      <c r="A423" s="71">
        <v>39044</v>
      </c>
      <c r="B423" s="71" t="s">
        <v>14637</v>
      </c>
      <c r="C423" s="72" t="s">
        <v>90</v>
      </c>
      <c r="D423" s="73">
        <v>3080</v>
      </c>
      <c r="E423" s="107"/>
      <c r="F423" s="107"/>
      <c r="G423" s="107"/>
      <c r="H423" s="107"/>
      <c r="I423" s="107"/>
    </row>
    <row r="424" spans="1:9" s="45" customFormat="1" ht="11.25" x14ac:dyDescent="0.2">
      <c r="A424" s="71">
        <v>39072</v>
      </c>
      <c r="B424" s="71" t="s">
        <v>14638</v>
      </c>
      <c r="C424" s="72" t="s">
        <v>90</v>
      </c>
      <c r="D424" s="73">
        <v>23.33</v>
      </c>
      <c r="E424" s="107"/>
      <c r="F424" s="107"/>
      <c r="G424" s="107"/>
      <c r="H424" s="107"/>
      <c r="I424" s="107"/>
    </row>
    <row r="425" spans="1:9" s="45" customFormat="1" ht="11.25" x14ac:dyDescent="0.2">
      <c r="A425" s="71">
        <v>39075</v>
      </c>
      <c r="B425" s="71" t="s">
        <v>14639</v>
      </c>
      <c r="C425" s="72" t="s">
        <v>63</v>
      </c>
      <c r="D425" s="73">
        <v>1436.67</v>
      </c>
      <c r="E425" s="107"/>
      <c r="F425" s="107"/>
      <c r="G425" s="107"/>
      <c r="H425" s="107"/>
      <c r="I425" s="107"/>
    </row>
    <row r="426" spans="1:9" s="45" customFormat="1" ht="11.25" x14ac:dyDescent="0.2">
      <c r="A426" s="71">
        <v>39089</v>
      </c>
      <c r="B426" s="71" t="s">
        <v>14640</v>
      </c>
      <c r="C426" s="72" t="s">
        <v>90</v>
      </c>
      <c r="D426" s="73">
        <v>1573.48</v>
      </c>
      <c r="E426" s="107"/>
      <c r="F426" s="107"/>
      <c r="G426" s="107"/>
      <c r="H426" s="107"/>
      <c r="I426" s="107"/>
    </row>
    <row r="427" spans="1:9" s="45" customFormat="1" ht="11.25" x14ac:dyDescent="0.2">
      <c r="A427" s="71">
        <v>39090</v>
      </c>
      <c r="B427" s="71" t="s">
        <v>14641</v>
      </c>
      <c r="C427" s="72" t="s">
        <v>14642</v>
      </c>
      <c r="D427" s="73">
        <v>1269.46</v>
      </c>
      <c r="E427" s="107"/>
      <c r="F427" s="107"/>
      <c r="G427" s="107"/>
      <c r="H427" s="107"/>
      <c r="I427" s="107"/>
    </row>
    <row r="428" spans="1:9" s="45" customFormat="1" ht="11.25" x14ac:dyDescent="0.2">
      <c r="A428" s="71">
        <v>391</v>
      </c>
      <c r="B428" s="71" t="s">
        <v>14643</v>
      </c>
      <c r="C428" s="72"/>
      <c r="D428" s="73"/>
      <c r="E428" s="107"/>
      <c r="F428" s="107"/>
      <c r="G428" s="107"/>
      <c r="H428" s="107"/>
      <c r="I428" s="107"/>
    </row>
    <row r="429" spans="1:9" s="45" customFormat="1" ht="11.25" x14ac:dyDescent="0.2">
      <c r="A429" s="71">
        <v>39113</v>
      </c>
      <c r="B429" s="71" t="s">
        <v>14644</v>
      </c>
      <c r="C429" s="72" t="s">
        <v>90</v>
      </c>
      <c r="D429" s="73">
        <v>189.84</v>
      </c>
      <c r="E429" s="107"/>
      <c r="F429" s="107"/>
      <c r="G429" s="107"/>
      <c r="H429" s="107"/>
      <c r="I429" s="107"/>
    </row>
    <row r="430" spans="1:9" s="45" customFormat="1" ht="11.25" x14ac:dyDescent="0.2">
      <c r="A430" s="71">
        <v>39114</v>
      </c>
      <c r="B430" s="71" t="s">
        <v>14645</v>
      </c>
      <c r="C430" s="72" t="s">
        <v>90</v>
      </c>
      <c r="D430" s="73">
        <v>21.19</v>
      </c>
      <c r="E430" s="107"/>
      <c r="F430" s="107"/>
      <c r="G430" s="107"/>
      <c r="H430" s="107"/>
      <c r="I430" s="107"/>
    </row>
    <row r="431" spans="1:9" s="45" customFormat="1" ht="11.25" x14ac:dyDescent="0.2">
      <c r="A431" s="71">
        <v>39115</v>
      </c>
      <c r="B431" s="71" t="s">
        <v>14646</v>
      </c>
      <c r="C431" s="72" t="s">
        <v>90</v>
      </c>
      <c r="D431" s="73">
        <v>204.72</v>
      </c>
      <c r="E431" s="107"/>
      <c r="F431" s="107"/>
      <c r="G431" s="107"/>
      <c r="H431" s="107"/>
      <c r="I431" s="107"/>
    </row>
    <row r="432" spans="1:9" s="45" customFormat="1" ht="11.25" x14ac:dyDescent="0.2">
      <c r="A432" s="71">
        <v>39123</v>
      </c>
      <c r="B432" s="71" t="s">
        <v>14647</v>
      </c>
      <c r="C432" s="72" t="s">
        <v>96</v>
      </c>
      <c r="D432" s="73">
        <v>12.08</v>
      </c>
      <c r="E432" s="107"/>
      <c r="F432" s="107"/>
      <c r="G432" s="107"/>
      <c r="H432" s="107"/>
      <c r="I432" s="107"/>
    </row>
    <row r="433" spans="1:9" s="45" customFormat="1" ht="11.25" x14ac:dyDescent="0.2">
      <c r="A433" s="71">
        <v>39125</v>
      </c>
      <c r="B433" s="71" t="s">
        <v>14648</v>
      </c>
      <c r="C433" s="72" t="s">
        <v>96</v>
      </c>
      <c r="D433" s="73">
        <v>32.78</v>
      </c>
      <c r="E433" s="107"/>
      <c r="F433" s="107"/>
      <c r="G433" s="107"/>
      <c r="H433" s="107"/>
      <c r="I433" s="107"/>
    </row>
    <row r="434" spans="1:9" s="45" customFormat="1" ht="11.25" x14ac:dyDescent="0.2">
      <c r="A434" s="71">
        <v>39165</v>
      </c>
      <c r="B434" s="71" t="s">
        <v>14649</v>
      </c>
      <c r="C434" s="72" t="s">
        <v>90</v>
      </c>
      <c r="D434" s="73">
        <v>184.68</v>
      </c>
      <c r="E434" s="107"/>
      <c r="F434" s="107"/>
      <c r="G434" s="107"/>
      <c r="H434" s="107"/>
      <c r="I434" s="107"/>
    </row>
    <row r="435" spans="1:9" s="45" customFormat="1" ht="11.25" x14ac:dyDescent="0.2">
      <c r="A435" s="71">
        <v>394</v>
      </c>
      <c r="B435" s="71" t="s">
        <v>14643</v>
      </c>
      <c r="C435" s="72"/>
      <c r="D435" s="73"/>
      <c r="E435" s="107"/>
      <c r="F435" s="107"/>
      <c r="G435" s="107"/>
      <c r="H435" s="107"/>
      <c r="I435" s="107"/>
    </row>
    <row r="436" spans="1:9" s="45" customFormat="1" ht="11.25" x14ac:dyDescent="0.2">
      <c r="A436" s="71">
        <v>39402</v>
      </c>
      <c r="B436" s="71" t="s">
        <v>14650</v>
      </c>
      <c r="C436" s="72" t="s">
        <v>90</v>
      </c>
      <c r="D436" s="73">
        <v>2700</v>
      </c>
      <c r="E436" s="107"/>
      <c r="F436" s="107"/>
      <c r="G436" s="107"/>
      <c r="H436" s="107"/>
      <c r="I436" s="107"/>
    </row>
    <row r="437" spans="1:9" s="45" customFormat="1" ht="11.25" x14ac:dyDescent="0.2">
      <c r="A437" s="71">
        <v>395</v>
      </c>
      <c r="B437" s="71" t="s">
        <v>14643</v>
      </c>
      <c r="C437" s="72"/>
      <c r="D437" s="73"/>
      <c r="E437" s="107"/>
      <c r="F437" s="107"/>
      <c r="G437" s="107"/>
      <c r="H437" s="107"/>
      <c r="I437" s="107"/>
    </row>
    <row r="438" spans="1:9" s="45" customFormat="1" ht="11.25" x14ac:dyDescent="0.2">
      <c r="A438" s="71">
        <v>39515</v>
      </c>
      <c r="B438" s="71" t="s">
        <v>14651</v>
      </c>
      <c r="C438" s="72" t="s">
        <v>90</v>
      </c>
      <c r="D438" s="73">
        <v>12.17</v>
      </c>
      <c r="E438" s="107"/>
      <c r="F438" s="107"/>
      <c r="G438" s="107"/>
      <c r="H438" s="107"/>
      <c r="I438" s="107"/>
    </row>
    <row r="439" spans="1:9" s="45" customFormat="1" ht="11.25" x14ac:dyDescent="0.2">
      <c r="A439" s="71">
        <v>398</v>
      </c>
      <c r="B439" s="71" t="s">
        <v>14652</v>
      </c>
      <c r="C439" s="72"/>
      <c r="D439" s="73"/>
      <c r="E439" s="107"/>
      <c r="F439" s="107"/>
      <c r="G439" s="107"/>
      <c r="H439" s="107"/>
      <c r="I439" s="107"/>
    </row>
    <row r="440" spans="1:9" s="45" customFormat="1" ht="11.25" x14ac:dyDescent="0.2">
      <c r="A440" s="71">
        <v>39841</v>
      </c>
      <c r="B440" s="71" t="s">
        <v>14653</v>
      </c>
      <c r="C440" s="72" t="s">
        <v>63</v>
      </c>
      <c r="D440" s="73">
        <v>198.88</v>
      </c>
      <c r="E440" s="107"/>
      <c r="F440" s="107"/>
      <c r="G440" s="107"/>
      <c r="H440" s="107"/>
      <c r="I440" s="107"/>
    </row>
    <row r="441" spans="1:9" s="45" customFormat="1" ht="11.25" x14ac:dyDescent="0.2">
      <c r="A441" s="71">
        <v>4</v>
      </c>
      <c r="B441" s="71" t="s">
        <v>14654</v>
      </c>
      <c r="C441" s="72"/>
      <c r="D441" s="73"/>
      <c r="E441" s="107"/>
      <c r="F441" s="107"/>
      <c r="G441" s="107"/>
      <c r="H441" s="107"/>
      <c r="I441" s="107"/>
    </row>
    <row r="442" spans="1:9" s="45" customFormat="1" ht="11.25" x14ac:dyDescent="0.2">
      <c r="A442" s="71">
        <v>401</v>
      </c>
      <c r="B442" s="71" t="s">
        <v>14655</v>
      </c>
      <c r="C442" s="72"/>
      <c r="D442" s="73"/>
      <c r="E442" s="107"/>
      <c r="F442" s="107"/>
      <c r="G442" s="107"/>
      <c r="H442" s="107"/>
      <c r="I442" s="107"/>
    </row>
    <row r="443" spans="1:9" s="45" customFormat="1" ht="11.25" x14ac:dyDescent="0.2">
      <c r="A443" s="71">
        <v>40102</v>
      </c>
      <c r="B443" s="71" t="s">
        <v>14656</v>
      </c>
      <c r="C443" s="72" t="s">
        <v>90</v>
      </c>
      <c r="D443" s="73">
        <v>1661.65</v>
      </c>
      <c r="E443" s="107"/>
      <c r="F443" s="107"/>
      <c r="G443" s="107"/>
      <c r="H443" s="107"/>
      <c r="I443" s="107"/>
    </row>
    <row r="444" spans="1:9" s="45" customFormat="1" ht="11.25" x14ac:dyDescent="0.2">
      <c r="A444" s="71">
        <v>40140</v>
      </c>
      <c r="B444" s="71" t="s">
        <v>14657</v>
      </c>
      <c r="C444" s="72" t="s">
        <v>90</v>
      </c>
      <c r="D444" s="73">
        <v>2393.0700000000002</v>
      </c>
      <c r="E444" s="107"/>
      <c r="F444" s="107"/>
      <c r="G444" s="107"/>
      <c r="H444" s="107"/>
      <c r="I444" s="107"/>
    </row>
    <row r="445" spans="1:9" s="45" customFormat="1" ht="11.25" x14ac:dyDescent="0.2">
      <c r="A445" s="71">
        <v>40144</v>
      </c>
      <c r="B445" s="71" t="s">
        <v>14658</v>
      </c>
      <c r="C445" s="72" t="s">
        <v>90</v>
      </c>
      <c r="D445" s="73">
        <v>2130.87</v>
      </c>
      <c r="E445" s="107"/>
      <c r="F445" s="107"/>
      <c r="G445" s="107"/>
      <c r="H445" s="107"/>
      <c r="I445" s="107"/>
    </row>
    <row r="446" spans="1:9" s="45" customFormat="1" ht="11.25" x14ac:dyDescent="0.2">
      <c r="A446" s="71">
        <v>402</v>
      </c>
      <c r="B446" s="71" t="s">
        <v>14659</v>
      </c>
      <c r="C446" s="72"/>
      <c r="D446" s="73"/>
      <c r="E446" s="107"/>
      <c r="F446" s="107"/>
      <c r="G446" s="107"/>
      <c r="H446" s="107"/>
      <c r="I446" s="107"/>
    </row>
    <row r="447" spans="1:9" s="45" customFormat="1" ht="11.25" x14ac:dyDescent="0.2">
      <c r="A447" s="71">
        <v>40211</v>
      </c>
      <c r="B447" s="71" t="s">
        <v>14660</v>
      </c>
      <c r="C447" s="72" t="s">
        <v>90</v>
      </c>
      <c r="D447" s="73">
        <v>38.94</v>
      </c>
      <c r="E447" s="107"/>
      <c r="F447" s="107"/>
      <c r="G447" s="107"/>
      <c r="H447" s="107"/>
      <c r="I447" s="107"/>
    </row>
    <row r="448" spans="1:9" s="45" customFormat="1" ht="11.25" x14ac:dyDescent="0.2">
      <c r="A448" s="71">
        <v>403</v>
      </c>
      <c r="B448" s="71" t="s">
        <v>14459</v>
      </c>
      <c r="C448" s="72"/>
      <c r="D448" s="73"/>
      <c r="E448" s="107"/>
      <c r="F448" s="107"/>
      <c r="G448" s="107"/>
      <c r="H448" s="107"/>
      <c r="I448" s="107"/>
    </row>
    <row r="449" spans="1:9" s="45" customFormat="1" ht="11.25" x14ac:dyDescent="0.2">
      <c r="A449" s="71">
        <v>40303</v>
      </c>
      <c r="B449" s="71" t="s">
        <v>14661</v>
      </c>
      <c r="C449" s="72" t="s">
        <v>90</v>
      </c>
      <c r="D449" s="73">
        <v>46.34</v>
      </c>
      <c r="E449" s="107"/>
      <c r="F449" s="107"/>
      <c r="G449" s="107"/>
      <c r="H449" s="107"/>
      <c r="I449" s="107"/>
    </row>
    <row r="450" spans="1:9" s="45" customFormat="1" ht="11.25" x14ac:dyDescent="0.2">
      <c r="A450" s="71">
        <v>40304</v>
      </c>
      <c r="B450" s="71" t="s">
        <v>14662</v>
      </c>
      <c r="C450" s="72" t="s">
        <v>90</v>
      </c>
      <c r="D450" s="73">
        <v>58.5</v>
      </c>
      <c r="E450" s="107"/>
      <c r="F450" s="107"/>
      <c r="G450" s="107"/>
      <c r="H450" s="107"/>
      <c r="I450" s="107"/>
    </row>
    <row r="451" spans="1:9" s="45" customFormat="1" ht="11.25" x14ac:dyDescent="0.2">
      <c r="A451" s="71">
        <v>40305</v>
      </c>
      <c r="B451" s="71" t="s">
        <v>14663</v>
      </c>
      <c r="C451" s="72" t="s">
        <v>90</v>
      </c>
      <c r="D451" s="73">
        <v>89.63</v>
      </c>
      <c r="E451" s="107"/>
      <c r="F451" s="107"/>
      <c r="G451" s="107"/>
      <c r="H451" s="107"/>
      <c r="I451" s="107"/>
    </row>
    <row r="452" spans="1:9" s="45" customFormat="1" ht="11.25" x14ac:dyDescent="0.2">
      <c r="A452" s="71">
        <v>40306</v>
      </c>
      <c r="B452" s="71" t="s">
        <v>14664</v>
      </c>
      <c r="C452" s="72" t="s">
        <v>90</v>
      </c>
      <c r="D452" s="73">
        <v>14.26</v>
      </c>
      <c r="E452" s="107"/>
      <c r="F452" s="107"/>
      <c r="G452" s="107"/>
      <c r="H452" s="107"/>
      <c r="I452" s="107"/>
    </row>
    <row r="453" spans="1:9" s="45" customFormat="1" ht="11.25" x14ac:dyDescent="0.2">
      <c r="A453" s="71">
        <v>404</v>
      </c>
      <c r="B453" s="71" t="s">
        <v>14665</v>
      </c>
      <c r="C453" s="72"/>
      <c r="D453" s="73"/>
      <c r="E453" s="107"/>
      <c r="F453" s="107"/>
      <c r="G453" s="107"/>
      <c r="H453" s="107"/>
      <c r="I453" s="107"/>
    </row>
    <row r="454" spans="1:9" s="45" customFormat="1" ht="11.25" x14ac:dyDescent="0.2">
      <c r="A454" s="71">
        <v>40401</v>
      </c>
      <c r="B454" s="71" t="s">
        <v>14666</v>
      </c>
      <c r="C454" s="72" t="s">
        <v>90</v>
      </c>
      <c r="D454" s="73">
        <v>10.7</v>
      </c>
      <c r="E454" s="107"/>
      <c r="F454" s="107"/>
      <c r="G454" s="107"/>
      <c r="H454" s="107"/>
      <c r="I454" s="107"/>
    </row>
    <row r="455" spans="1:9" s="45" customFormat="1" ht="11.25" x14ac:dyDescent="0.2">
      <c r="A455" s="71">
        <v>405</v>
      </c>
      <c r="B455" s="71" t="s">
        <v>14667</v>
      </c>
      <c r="C455" s="72"/>
      <c r="D455" s="73"/>
      <c r="E455" s="107"/>
      <c r="F455" s="107"/>
      <c r="G455" s="107"/>
      <c r="H455" s="107"/>
      <c r="I455" s="107"/>
    </row>
    <row r="456" spans="1:9" s="45" customFormat="1" ht="11.25" x14ac:dyDescent="0.2">
      <c r="A456" s="71">
        <v>40504</v>
      </c>
      <c r="B456" s="71" t="s">
        <v>14668</v>
      </c>
      <c r="C456" s="72" t="s">
        <v>90</v>
      </c>
      <c r="D456" s="73">
        <v>46.26</v>
      </c>
      <c r="E456" s="107"/>
      <c r="F456" s="107"/>
      <c r="G456" s="107"/>
      <c r="H456" s="107"/>
      <c r="I456" s="107"/>
    </row>
    <row r="457" spans="1:9" s="45" customFormat="1" ht="11.25" x14ac:dyDescent="0.2">
      <c r="A457" s="71">
        <v>40522</v>
      </c>
      <c r="B457" s="71" t="s">
        <v>14669</v>
      </c>
      <c r="C457" s="72" t="s">
        <v>90</v>
      </c>
      <c r="D457" s="73">
        <v>8.58</v>
      </c>
      <c r="E457" s="107"/>
      <c r="F457" s="107"/>
      <c r="G457" s="107"/>
      <c r="H457" s="107"/>
      <c r="I457" s="107"/>
    </row>
    <row r="458" spans="1:9" s="45" customFormat="1" ht="11.25" x14ac:dyDescent="0.2">
      <c r="A458" s="71">
        <v>40523</v>
      </c>
      <c r="B458" s="71" t="s">
        <v>14670</v>
      </c>
      <c r="C458" s="72" t="s">
        <v>90</v>
      </c>
      <c r="D458" s="73">
        <v>5.95</v>
      </c>
      <c r="E458" s="107"/>
      <c r="F458" s="107"/>
      <c r="G458" s="107"/>
      <c r="H458" s="107"/>
      <c r="I458" s="107"/>
    </row>
    <row r="459" spans="1:9" s="45" customFormat="1" ht="11.25" x14ac:dyDescent="0.2">
      <c r="A459" s="71">
        <v>40524</v>
      </c>
      <c r="B459" s="71" t="s">
        <v>14671</v>
      </c>
      <c r="C459" s="72" t="s">
        <v>90</v>
      </c>
      <c r="D459" s="73">
        <v>5.62</v>
      </c>
      <c r="E459" s="107"/>
      <c r="F459" s="107"/>
      <c r="G459" s="107"/>
      <c r="H459" s="107"/>
      <c r="I459" s="107"/>
    </row>
    <row r="460" spans="1:9" s="45" customFormat="1" ht="11.25" x14ac:dyDescent="0.2">
      <c r="A460" s="71">
        <v>406</v>
      </c>
      <c r="B460" s="71" t="s">
        <v>14672</v>
      </c>
      <c r="C460" s="72"/>
      <c r="D460" s="73"/>
      <c r="E460" s="107"/>
      <c r="F460" s="107"/>
      <c r="G460" s="107"/>
      <c r="H460" s="107"/>
      <c r="I460" s="107"/>
    </row>
    <row r="461" spans="1:9" s="45" customFormat="1" ht="11.25" x14ac:dyDescent="0.2">
      <c r="A461" s="71">
        <v>40612</v>
      </c>
      <c r="B461" s="71" t="s">
        <v>14673</v>
      </c>
      <c r="C461" s="72" t="s">
        <v>90</v>
      </c>
      <c r="D461" s="73">
        <v>14.91</v>
      </c>
      <c r="E461" s="107"/>
      <c r="F461" s="107"/>
      <c r="G461" s="107"/>
      <c r="H461" s="107"/>
      <c r="I461" s="107"/>
    </row>
    <row r="462" spans="1:9" s="45" customFormat="1" ht="11.25" x14ac:dyDescent="0.2">
      <c r="A462" s="71">
        <v>407</v>
      </c>
      <c r="B462" s="71" t="s">
        <v>14674</v>
      </c>
      <c r="C462" s="72"/>
      <c r="D462" s="73"/>
      <c r="E462" s="107"/>
      <c r="F462" s="107"/>
      <c r="G462" s="107"/>
      <c r="H462" s="107"/>
      <c r="I462" s="107"/>
    </row>
    <row r="463" spans="1:9" s="45" customFormat="1" ht="11.25" x14ac:dyDescent="0.2">
      <c r="A463" s="71">
        <v>40761</v>
      </c>
      <c r="B463" s="71" t="s">
        <v>14675</v>
      </c>
      <c r="C463" s="72" t="s">
        <v>90</v>
      </c>
      <c r="D463" s="73">
        <v>581.9</v>
      </c>
      <c r="E463" s="107"/>
      <c r="F463" s="107"/>
      <c r="G463" s="107"/>
      <c r="H463" s="107"/>
      <c r="I463" s="107"/>
    </row>
    <row r="464" spans="1:9" s="45" customFormat="1" ht="11.25" x14ac:dyDescent="0.2">
      <c r="A464" s="71">
        <v>409</v>
      </c>
      <c r="B464" s="71" t="s">
        <v>14459</v>
      </c>
      <c r="C464" s="72"/>
      <c r="D464" s="73"/>
      <c r="E464" s="107"/>
      <c r="F464" s="107"/>
      <c r="G464" s="107"/>
      <c r="H464" s="107"/>
      <c r="I464" s="107"/>
    </row>
    <row r="465" spans="1:9" s="45" customFormat="1" ht="11.25" x14ac:dyDescent="0.2">
      <c r="A465" s="71">
        <v>40974</v>
      </c>
      <c r="B465" s="71" t="s">
        <v>14676</v>
      </c>
      <c r="C465" s="72" t="s">
        <v>90</v>
      </c>
      <c r="D465" s="73">
        <v>41.95</v>
      </c>
      <c r="E465" s="107"/>
      <c r="F465" s="107"/>
      <c r="G465" s="107"/>
      <c r="H465" s="107"/>
      <c r="I465" s="107"/>
    </row>
    <row r="466" spans="1:9" s="45" customFormat="1" ht="11.25" x14ac:dyDescent="0.2">
      <c r="A466" s="71">
        <v>410</v>
      </c>
      <c r="B466" s="71" t="s">
        <v>14677</v>
      </c>
      <c r="C466" s="72"/>
      <c r="D466" s="73"/>
      <c r="E466" s="107"/>
      <c r="F466" s="107"/>
      <c r="G466" s="107"/>
      <c r="H466" s="107"/>
      <c r="I466" s="107"/>
    </row>
    <row r="467" spans="1:9" s="45" customFormat="1" ht="11.25" x14ac:dyDescent="0.2">
      <c r="A467" s="71">
        <v>41054</v>
      </c>
      <c r="B467" s="71" t="s">
        <v>14678</v>
      </c>
      <c r="C467" s="72" t="s">
        <v>90</v>
      </c>
      <c r="D467" s="73">
        <v>18000.8</v>
      </c>
      <c r="E467" s="107"/>
      <c r="F467" s="107"/>
      <c r="G467" s="107"/>
      <c r="H467" s="107"/>
      <c r="I467" s="107"/>
    </row>
    <row r="468" spans="1:9" s="45" customFormat="1" ht="11.25" x14ac:dyDescent="0.2">
      <c r="A468" s="71">
        <v>41055</v>
      </c>
      <c r="B468" s="71" t="s">
        <v>14679</v>
      </c>
      <c r="C468" s="72" t="s">
        <v>90</v>
      </c>
      <c r="D468" s="73">
        <v>8348.5</v>
      </c>
      <c r="E468" s="107"/>
      <c r="F468" s="107"/>
      <c r="G468" s="107"/>
      <c r="H468" s="107"/>
      <c r="I468" s="107"/>
    </row>
    <row r="469" spans="1:9" s="45" customFormat="1" ht="11.25" x14ac:dyDescent="0.2">
      <c r="A469" s="71">
        <v>41056</v>
      </c>
      <c r="B469" s="71" t="s">
        <v>14680</v>
      </c>
      <c r="C469" s="72" t="s">
        <v>90</v>
      </c>
      <c r="D469" s="73">
        <v>13104.4</v>
      </c>
      <c r="E469" s="107"/>
      <c r="F469" s="107"/>
      <c r="G469" s="107"/>
      <c r="H469" s="107"/>
      <c r="I469" s="107"/>
    </row>
    <row r="470" spans="1:9" s="45" customFormat="1" ht="11.25" x14ac:dyDescent="0.2">
      <c r="A470" s="71">
        <v>41058</v>
      </c>
      <c r="B470" s="71" t="s">
        <v>14681</v>
      </c>
      <c r="C470" s="72" t="s">
        <v>90</v>
      </c>
      <c r="D470" s="73">
        <v>11472.4</v>
      </c>
      <c r="E470" s="107"/>
      <c r="F470" s="107"/>
      <c r="G470" s="107"/>
      <c r="H470" s="107"/>
      <c r="I470" s="107"/>
    </row>
    <row r="471" spans="1:9" s="45" customFormat="1" ht="11.25" x14ac:dyDescent="0.2">
      <c r="A471" s="71">
        <v>411</v>
      </c>
      <c r="B471" s="71" t="s">
        <v>14682</v>
      </c>
      <c r="C471" s="72"/>
      <c r="D471" s="73"/>
      <c r="E471" s="107"/>
      <c r="F471" s="107"/>
      <c r="G471" s="107"/>
      <c r="H471" s="107"/>
      <c r="I471" s="107"/>
    </row>
    <row r="472" spans="1:9" s="45" customFormat="1" ht="11.25" x14ac:dyDescent="0.2">
      <c r="A472" s="71">
        <v>41106</v>
      </c>
      <c r="B472" s="71" t="s">
        <v>14683</v>
      </c>
      <c r="C472" s="72" t="s">
        <v>96</v>
      </c>
      <c r="D472" s="73">
        <v>40.43</v>
      </c>
      <c r="E472" s="107"/>
      <c r="F472" s="107"/>
      <c r="G472" s="107"/>
      <c r="H472" s="107"/>
      <c r="I472" s="107"/>
    </row>
    <row r="473" spans="1:9" s="45" customFormat="1" ht="11.25" x14ac:dyDescent="0.2">
      <c r="A473" s="71">
        <v>415</v>
      </c>
      <c r="B473" s="71" t="s">
        <v>14684</v>
      </c>
      <c r="C473" s="72"/>
      <c r="D473" s="73"/>
      <c r="E473" s="107"/>
      <c r="F473" s="107"/>
      <c r="G473" s="107"/>
      <c r="H473" s="107"/>
      <c r="I473" s="107"/>
    </row>
    <row r="474" spans="1:9" s="45" customFormat="1" ht="11.25" x14ac:dyDescent="0.2">
      <c r="A474" s="71">
        <v>41520</v>
      </c>
      <c r="B474" s="71" t="s">
        <v>14685</v>
      </c>
      <c r="C474" s="72" t="s">
        <v>90</v>
      </c>
      <c r="D474" s="73">
        <v>1329.07</v>
      </c>
      <c r="E474" s="107"/>
      <c r="F474" s="107"/>
      <c r="G474" s="107"/>
      <c r="H474" s="107"/>
      <c r="I474" s="107"/>
    </row>
    <row r="475" spans="1:9" s="45" customFormat="1" ht="11.25" x14ac:dyDescent="0.2">
      <c r="A475" s="71">
        <v>41528</v>
      </c>
      <c r="B475" s="71" t="s">
        <v>14686</v>
      </c>
      <c r="C475" s="72" t="s">
        <v>90</v>
      </c>
      <c r="D475" s="73">
        <v>481.66</v>
      </c>
      <c r="E475" s="107"/>
      <c r="F475" s="107"/>
      <c r="G475" s="107"/>
      <c r="H475" s="107"/>
      <c r="I475" s="107"/>
    </row>
    <row r="476" spans="1:9" s="45" customFormat="1" ht="11.25" x14ac:dyDescent="0.2">
      <c r="A476" s="71">
        <v>41530</v>
      </c>
      <c r="B476" s="71" t="s">
        <v>14687</v>
      </c>
      <c r="C476" s="72" t="s">
        <v>90</v>
      </c>
      <c r="D476" s="73">
        <v>760.4</v>
      </c>
      <c r="E476" s="107"/>
      <c r="F476" s="107"/>
      <c r="G476" s="107"/>
      <c r="H476" s="107"/>
      <c r="I476" s="107"/>
    </row>
    <row r="477" spans="1:9" s="45" customFormat="1" ht="11.25" x14ac:dyDescent="0.2">
      <c r="A477" s="71">
        <v>41533</v>
      </c>
      <c r="B477" s="71" t="s">
        <v>14688</v>
      </c>
      <c r="C477" s="72" t="s">
        <v>90</v>
      </c>
      <c r="D477" s="73">
        <v>532.73</v>
      </c>
      <c r="E477" s="107"/>
      <c r="F477" s="107"/>
      <c r="G477" s="107"/>
      <c r="H477" s="107"/>
      <c r="I477" s="107"/>
    </row>
    <row r="478" spans="1:9" s="45" customFormat="1" ht="11.25" x14ac:dyDescent="0.2">
      <c r="A478" s="71">
        <v>41536</v>
      </c>
      <c r="B478" s="71" t="s">
        <v>14689</v>
      </c>
      <c r="C478" s="72" t="s">
        <v>90</v>
      </c>
      <c r="D478" s="73">
        <v>717.92</v>
      </c>
      <c r="E478" s="107"/>
      <c r="F478" s="107"/>
      <c r="G478" s="107"/>
      <c r="H478" s="107"/>
      <c r="I478" s="107"/>
    </row>
    <row r="479" spans="1:9" s="45" customFormat="1" ht="11.25" x14ac:dyDescent="0.2">
      <c r="A479" s="71">
        <v>41537</v>
      </c>
      <c r="B479" s="71" t="s">
        <v>14690</v>
      </c>
      <c r="C479" s="72" t="s">
        <v>90</v>
      </c>
      <c r="D479" s="73">
        <v>24.33</v>
      </c>
      <c r="E479" s="107"/>
      <c r="F479" s="107"/>
      <c r="G479" s="107"/>
      <c r="H479" s="107"/>
      <c r="I479" s="107"/>
    </row>
    <row r="480" spans="1:9" s="45" customFormat="1" ht="11.25" x14ac:dyDescent="0.2">
      <c r="A480" s="71">
        <v>41542</v>
      </c>
      <c r="B480" s="71" t="s">
        <v>14691</v>
      </c>
      <c r="C480" s="72" t="s">
        <v>90</v>
      </c>
      <c r="D480" s="73">
        <v>733.12</v>
      </c>
      <c r="E480" s="107"/>
      <c r="F480" s="107"/>
      <c r="G480" s="107"/>
      <c r="H480" s="107"/>
      <c r="I480" s="107"/>
    </row>
    <row r="481" spans="1:9" s="45" customFormat="1" ht="11.25" x14ac:dyDescent="0.2">
      <c r="A481" s="71">
        <v>41543</v>
      </c>
      <c r="B481" s="71" t="s">
        <v>14692</v>
      </c>
      <c r="C481" s="72" t="s">
        <v>90</v>
      </c>
      <c r="D481" s="73">
        <v>2730.43</v>
      </c>
      <c r="E481" s="107"/>
      <c r="F481" s="107"/>
      <c r="G481" s="107"/>
      <c r="H481" s="107"/>
      <c r="I481" s="107"/>
    </row>
    <row r="482" spans="1:9" s="45" customFormat="1" ht="11.25" x14ac:dyDescent="0.2">
      <c r="A482" s="71">
        <v>41569</v>
      </c>
      <c r="B482" s="71" t="s">
        <v>14693</v>
      </c>
      <c r="C482" s="72" t="s">
        <v>90</v>
      </c>
      <c r="D482" s="73">
        <v>156.86000000000001</v>
      </c>
      <c r="E482" s="107"/>
      <c r="F482" s="107"/>
      <c r="G482" s="107"/>
      <c r="H482" s="107"/>
      <c r="I482" s="107"/>
    </row>
    <row r="483" spans="1:9" s="45" customFormat="1" ht="11.25" x14ac:dyDescent="0.2">
      <c r="A483" s="71">
        <v>41579</v>
      </c>
      <c r="B483" s="71" t="s">
        <v>14694</v>
      </c>
      <c r="C483" s="72" t="s">
        <v>90</v>
      </c>
      <c r="D483" s="73">
        <v>1135.0999999999999</v>
      </c>
      <c r="E483" s="107"/>
      <c r="F483" s="107"/>
      <c r="G483" s="107"/>
      <c r="H483" s="107"/>
      <c r="I483" s="107"/>
    </row>
    <row r="484" spans="1:9" s="45" customFormat="1" ht="11.25" x14ac:dyDescent="0.2">
      <c r="A484" s="71">
        <v>41588</v>
      </c>
      <c r="B484" s="71" t="s">
        <v>14695</v>
      </c>
      <c r="C484" s="72" t="s">
        <v>90</v>
      </c>
      <c r="D484" s="73">
        <v>4.0599999999999996</v>
      </c>
      <c r="E484" s="107"/>
      <c r="F484" s="107"/>
      <c r="G484" s="107"/>
      <c r="H484" s="107"/>
      <c r="I484" s="107"/>
    </row>
    <row r="485" spans="1:9" s="45" customFormat="1" ht="11.25" x14ac:dyDescent="0.2">
      <c r="A485" s="71">
        <v>416</v>
      </c>
      <c r="B485" s="71" t="s">
        <v>14696</v>
      </c>
      <c r="C485" s="72"/>
      <c r="D485" s="73"/>
      <c r="E485" s="107"/>
      <c r="F485" s="107"/>
      <c r="G485" s="107"/>
      <c r="H485" s="107"/>
      <c r="I485" s="107"/>
    </row>
    <row r="486" spans="1:9" s="45" customFormat="1" ht="11.25" x14ac:dyDescent="0.2">
      <c r="A486" s="71">
        <v>41667</v>
      </c>
      <c r="B486" s="71" t="s">
        <v>14697</v>
      </c>
      <c r="C486" s="72" t="s">
        <v>90</v>
      </c>
      <c r="D486" s="73">
        <v>4.22</v>
      </c>
      <c r="E486" s="107"/>
      <c r="F486" s="107"/>
      <c r="G486" s="107"/>
      <c r="H486" s="107"/>
      <c r="I486" s="107"/>
    </row>
    <row r="487" spans="1:9" s="45" customFormat="1" ht="11.25" x14ac:dyDescent="0.2">
      <c r="A487" s="71">
        <v>417</v>
      </c>
      <c r="B487" s="71" t="s">
        <v>14696</v>
      </c>
      <c r="C487" s="72"/>
      <c r="D487" s="73"/>
      <c r="E487" s="107"/>
      <c r="F487" s="107"/>
      <c r="G487" s="107"/>
      <c r="H487" s="107"/>
      <c r="I487" s="107"/>
    </row>
    <row r="488" spans="1:9" s="45" customFormat="1" ht="11.25" x14ac:dyDescent="0.2">
      <c r="A488" s="71">
        <v>41724</v>
      </c>
      <c r="B488" s="71" t="s">
        <v>14698</v>
      </c>
      <c r="C488" s="72" t="s">
        <v>90</v>
      </c>
      <c r="D488" s="73">
        <v>449.72</v>
      </c>
      <c r="E488" s="107"/>
      <c r="F488" s="107"/>
      <c r="G488" s="107"/>
      <c r="H488" s="107"/>
      <c r="I488" s="107"/>
    </row>
    <row r="489" spans="1:9" s="45" customFormat="1" ht="11.25" x14ac:dyDescent="0.2">
      <c r="A489" s="71">
        <v>41726</v>
      </c>
      <c r="B489" s="71" t="s">
        <v>14699</v>
      </c>
      <c r="C489" s="72" t="s">
        <v>90</v>
      </c>
      <c r="D489" s="73">
        <v>569.54</v>
      </c>
      <c r="E489" s="107"/>
      <c r="F489" s="107"/>
      <c r="G489" s="107"/>
      <c r="H489" s="107"/>
      <c r="I489" s="107"/>
    </row>
    <row r="490" spans="1:9" s="45" customFormat="1" ht="11.25" x14ac:dyDescent="0.2">
      <c r="A490" s="71">
        <v>418</v>
      </c>
      <c r="B490" s="71" t="s">
        <v>14696</v>
      </c>
      <c r="C490" s="72"/>
      <c r="D490" s="73"/>
      <c r="E490" s="107"/>
      <c r="F490" s="107"/>
      <c r="G490" s="107"/>
      <c r="H490" s="107"/>
      <c r="I490" s="107"/>
    </row>
    <row r="491" spans="1:9" s="45" customFormat="1" ht="11.25" x14ac:dyDescent="0.2">
      <c r="A491" s="71">
        <v>41815</v>
      </c>
      <c r="B491" s="71" t="s">
        <v>14700</v>
      </c>
      <c r="C491" s="72" t="s">
        <v>90</v>
      </c>
      <c r="D491" s="73">
        <v>1117.94</v>
      </c>
      <c r="E491" s="107"/>
      <c r="F491" s="107"/>
      <c r="G491" s="107"/>
      <c r="H491" s="107"/>
      <c r="I491" s="107"/>
    </row>
    <row r="492" spans="1:9" s="45" customFormat="1" ht="11.25" x14ac:dyDescent="0.2">
      <c r="A492" s="71">
        <v>41817</v>
      </c>
      <c r="B492" s="71" t="s">
        <v>14701</v>
      </c>
      <c r="C492" s="72" t="s">
        <v>90</v>
      </c>
      <c r="D492" s="73">
        <v>1287.58</v>
      </c>
      <c r="E492" s="107"/>
      <c r="F492" s="107"/>
      <c r="G492" s="107"/>
      <c r="H492" s="107"/>
      <c r="I492" s="107"/>
    </row>
    <row r="493" spans="1:9" s="45" customFormat="1" ht="11.25" x14ac:dyDescent="0.2">
      <c r="A493" s="71">
        <v>41821</v>
      </c>
      <c r="B493" s="71" t="s">
        <v>14702</v>
      </c>
      <c r="C493" s="72" t="s">
        <v>90</v>
      </c>
      <c r="D493" s="73">
        <v>760.4</v>
      </c>
      <c r="E493" s="107"/>
      <c r="F493" s="107"/>
      <c r="G493" s="107"/>
      <c r="H493" s="107"/>
      <c r="I493" s="107"/>
    </row>
    <row r="494" spans="1:9" s="45" customFormat="1" ht="11.25" x14ac:dyDescent="0.2">
      <c r="A494" s="71">
        <v>41860</v>
      </c>
      <c r="B494" s="71" t="s">
        <v>14703</v>
      </c>
      <c r="C494" s="72" t="s">
        <v>90</v>
      </c>
      <c r="D494" s="73">
        <v>1638.46</v>
      </c>
      <c r="E494" s="107"/>
      <c r="F494" s="107"/>
      <c r="G494" s="107"/>
      <c r="H494" s="107"/>
      <c r="I494" s="107"/>
    </row>
    <row r="495" spans="1:9" s="45" customFormat="1" ht="11.25" x14ac:dyDescent="0.2">
      <c r="A495" s="71">
        <v>41861</v>
      </c>
      <c r="B495" s="71" t="s">
        <v>14704</v>
      </c>
      <c r="C495" s="72" t="s">
        <v>90</v>
      </c>
      <c r="D495" s="73">
        <v>86.91</v>
      </c>
      <c r="E495" s="107"/>
      <c r="F495" s="107"/>
      <c r="G495" s="107"/>
      <c r="H495" s="107"/>
      <c r="I495" s="107"/>
    </row>
    <row r="496" spans="1:9" s="45" customFormat="1" ht="11.25" x14ac:dyDescent="0.2">
      <c r="A496" s="71">
        <v>41866</v>
      </c>
      <c r="B496" s="71" t="s">
        <v>14705</v>
      </c>
      <c r="C496" s="72" t="s">
        <v>90</v>
      </c>
      <c r="D496" s="73">
        <v>196.55</v>
      </c>
      <c r="E496" s="107"/>
      <c r="F496" s="107"/>
      <c r="G496" s="107"/>
      <c r="H496" s="107"/>
      <c r="I496" s="107"/>
    </row>
    <row r="497" spans="1:9" s="45" customFormat="1" ht="11.25" x14ac:dyDescent="0.2">
      <c r="A497" s="71">
        <v>419</v>
      </c>
      <c r="B497" s="71" t="s">
        <v>14696</v>
      </c>
      <c r="C497" s="72"/>
      <c r="D497" s="73"/>
      <c r="E497" s="107"/>
      <c r="F497" s="107"/>
      <c r="G497" s="107"/>
      <c r="H497" s="107"/>
      <c r="I497" s="107"/>
    </row>
    <row r="498" spans="1:9" s="45" customFormat="1" ht="11.25" x14ac:dyDescent="0.2">
      <c r="A498" s="71">
        <v>41962</v>
      </c>
      <c r="B498" s="71" t="s">
        <v>14706</v>
      </c>
      <c r="C498" s="72" t="s">
        <v>90</v>
      </c>
      <c r="D498" s="73">
        <v>725.26</v>
      </c>
      <c r="E498" s="107"/>
      <c r="F498" s="107"/>
      <c r="G498" s="107"/>
      <c r="H498" s="107"/>
      <c r="I498" s="107"/>
    </row>
    <row r="499" spans="1:9" s="45" customFormat="1" ht="11.25" x14ac:dyDescent="0.2">
      <c r="A499" s="71">
        <v>420</v>
      </c>
      <c r="B499" s="71" t="s">
        <v>14707</v>
      </c>
      <c r="C499" s="72"/>
      <c r="D499" s="73"/>
      <c r="E499" s="107"/>
      <c r="F499" s="107"/>
      <c r="G499" s="107"/>
      <c r="H499" s="107"/>
      <c r="I499" s="107"/>
    </row>
    <row r="500" spans="1:9" s="45" customFormat="1" ht="11.25" x14ac:dyDescent="0.2">
      <c r="A500" s="71">
        <v>42047</v>
      </c>
      <c r="B500" s="71" t="s">
        <v>14708</v>
      </c>
      <c r="C500" s="72" t="s">
        <v>96</v>
      </c>
      <c r="D500" s="73">
        <v>517.9</v>
      </c>
      <c r="E500" s="107"/>
      <c r="F500" s="107"/>
      <c r="G500" s="107"/>
      <c r="H500" s="107"/>
      <c r="I500" s="107"/>
    </row>
    <row r="501" spans="1:9" s="45" customFormat="1" ht="11.25" x14ac:dyDescent="0.2">
      <c r="A501" s="71">
        <v>42051</v>
      </c>
      <c r="B501" s="71" t="s">
        <v>14709</v>
      </c>
      <c r="C501" s="72" t="s">
        <v>96</v>
      </c>
      <c r="D501" s="73">
        <v>67.150000000000006</v>
      </c>
      <c r="E501" s="107"/>
      <c r="F501" s="107"/>
      <c r="G501" s="107"/>
      <c r="H501" s="107"/>
      <c r="I501" s="107"/>
    </row>
    <row r="502" spans="1:9" s="45" customFormat="1" ht="11.25" x14ac:dyDescent="0.2">
      <c r="A502" s="71">
        <v>42052</v>
      </c>
      <c r="B502" s="71" t="s">
        <v>14710</v>
      </c>
      <c r="C502" s="72" t="s">
        <v>96</v>
      </c>
      <c r="D502" s="73">
        <v>117.89</v>
      </c>
      <c r="E502" s="107"/>
      <c r="F502" s="107"/>
      <c r="G502" s="107"/>
      <c r="H502" s="107"/>
      <c r="I502" s="107"/>
    </row>
    <row r="503" spans="1:9" s="45" customFormat="1" ht="11.25" x14ac:dyDescent="0.2">
      <c r="A503" s="71">
        <v>42087</v>
      </c>
      <c r="B503" s="71" t="s">
        <v>14711</v>
      </c>
      <c r="C503" s="72" t="s">
        <v>90</v>
      </c>
      <c r="D503" s="73">
        <v>105.84</v>
      </c>
      <c r="E503" s="107"/>
      <c r="F503" s="107"/>
      <c r="G503" s="107"/>
      <c r="H503" s="107"/>
      <c r="I503" s="107"/>
    </row>
    <row r="504" spans="1:9" s="45" customFormat="1" ht="11.25" x14ac:dyDescent="0.2">
      <c r="A504" s="71">
        <v>42090</v>
      </c>
      <c r="B504" s="71" t="s">
        <v>14712</v>
      </c>
      <c r="C504" s="72" t="s">
        <v>96</v>
      </c>
      <c r="D504" s="73">
        <v>101.03</v>
      </c>
      <c r="E504" s="107"/>
      <c r="F504" s="107"/>
      <c r="G504" s="107"/>
      <c r="H504" s="107"/>
      <c r="I504" s="107"/>
    </row>
    <row r="505" spans="1:9" s="45" customFormat="1" ht="11.25" x14ac:dyDescent="0.2">
      <c r="A505" s="71">
        <v>42091</v>
      </c>
      <c r="B505" s="71" t="s">
        <v>14713</v>
      </c>
      <c r="C505" s="72" t="s">
        <v>90</v>
      </c>
      <c r="D505" s="73">
        <v>14.44</v>
      </c>
      <c r="E505" s="107"/>
      <c r="F505" s="107"/>
      <c r="G505" s="107"/>
      <c r="H505" s="107"/>
      <c r="I505" s="107"/>
    </row>
    <row r="506" spans="1:9" s="45" customFormat="1" ht="11.25" x14ac:dyDescent="0.2">
      <c r="A506" s="71">
        <v>423</v>
      </c>
      <c r="B506" s="71" t="s">
        <v>14714</v>
      </c>
      <c r="C506" s="72"/>
      <c r="D506" s="73"/>
      <c r="E506" s="107"/>
      <c r="F506" s="107"/>
      <c r="G506" s="107"/>
      <c r="H506" s="107"/>
      <c r="I506" s="107"/>
    </row>
    <row r="507" spans="1:9" s="45" customFormat="1" ht="11.25" x14ac:dyDescent="0.2">
      <c r="A507" s="71">
        <v>42301</v>
      </c>
      <c r="B507" s="71" t="s">
        <v>14715</v>
      </c>
      <c r="C507" s="72" t="s">
        <v>90</v>
      </c>
      <c r="D507" s="73">
        <v>12.69</v>
      </c>
      <c r="E507" s="107"/>
      <c r="F507" s="107"/>
      <c r="G507" s="107"/>
      <c r="H507" s="107"/>
      <c r="I507" s="107"/>
    </row>
    <row r="508" spans="1:9" s="45" customFormat="1" ht="11.25" x14ac:dyDescent="0.2">
      <c r="A508" s="71">
        <v>42302</v>
      </c>
      <c r="B508" s="71" t="s">
        <v>14716</v>
      </c>
      <c r="C508" s="72" t="s">
        <v>90</v>
      </c>
      <c r="D508" s="73">
        <v>15.38</v>
      </c>
      <c r="E508" s="107"/>
      <c r="F508" s="107"/>
      <c r="G508" s="107"/>
      <c r="H508" s="107"/>
      <c r="I508" s="107"/>
    </row>
    <row r="509" spans="1:9" s="45" customFormat="1" ht="11.25" x14ac:dyDescent="0.2">
      <c r="A509" s="71">
        <v>42303</v>
      </c>
      <c r="B509" s="71" t="s">
        <v>14717</v>
      </c>
      <c r="C509" s="72" t="s">
        <v>90</v>
      </c>
      <c r="D509" s="73">
        <v>18.420000000000002</v>
      </c>
      <c r="E509" s="107"/>
      <c r="F509" s="107"/>
      <c r="G509" s="107"/>
      <c r="H509" s="107"/>
      <c r="I509" s="107"/>
    </row>
    <row r="510" spans="1:9" s="45" customFormat="1" ht="11.25" x14ac:dyDescent="0.2">
      <c r="A510" s="71">
        <v>425</v>
      </c>
      <c r="B510" s="71" t="s">
        <v>14718</v>
      </c>
      <c r="C510" s="72"/>
      <c r="D510" s="73"/>
      <c r="E510" s="107"/>
      <c r="F510" s="107"/>
      <c r="G510" s="107"/>
      <c r="H510" s="107"/>
      <c r="I510" s="107"/>
    </row>
    <row r="511" spans="1:9" s="45" customFormat="1" ht="11.25" x14ac:dyDescent="0.2">
      <c r="A511" s="71">
        <v>42501</v>
      </c>
      <c r="B511" s="71" t="s">
        <v>14719</v>
      </c>
      <c r="C511" s="72" t="s">
        <v>96</v>
      </c>
      <c r="D511" s="73">
        <v>3.59</v>
      </c>
      <c r="E511" s="107"/>
      <c r="F511" s="107"/>
      <c r="G511" s="107"/>
      <c r="H511" s="107"/>
      <c r="I511" s="107"/>
    </row>
    <row r="512" spans="1:9" s="45" customFormat="1" ht="11.25" x14ac:dyDescent="0.2">
      <c r="A512" s="71">
        <v>42502</v>
      </c>
      <c r="B512" s="71" t="s">
        <v>14720</v>
      </c>
      <c r="C512" s="72" t="s">
        <v>96</v>
      </c>
      <c r="D512" s="73">
        <v>4.5199999999999996</v>
      </c>
      <c r="E512" s="107"/>
      <c r="F512" s="107"/>
      <c r="G512" s="107"/>
      <c r="H512" s="107"/>
      <c r="I512" s="107"/>
    </row>
    <row r="513" spans="1:9" s="45" customFormat="1" ht="11.25" x14ac:dyDescent="0.2">
      <c r="A513" s="71">
        <v>42503</v>
      </c>
      <c r="B513" s="71" t="s">
        <v>14721</v>
      </c>
      <c r="C513" s="72" t="s">
        <v>96</v>
      </c>
      <c r="D513" s="73">
        <v>6.7</v>
      </c>
      <c r="E513" s="107"/>
      <c r="F513" s="107"/>
      <c r="G513" s="107"/>
      <c r="H513" s="107"/>
      <c r="I513" s="107"/>
    </row>
    <row r="514" spans="1:9" s="45" customFormat="1" ht="11.25" x14ac:dyDescent="0.2">
      <c r="A514" s="71">
        <v>42504</v>
      </c>
      <c r="B514" s="71" t="s">
        <v>14722</v>
      </c>
      <c r="C514" s="72" t="s">
        <v>96</v>
      </c>
      <c r="D514" s="73">
        <v>9.7100000000000009</v>
      </c>
      <c r="E514" s="107"/>
      <c r="F514" s="107"/>
      <c r="G514" s="107"/>
      <c r="H514" s="107"/>
      <c r="I514" s="107"/>
    </row>
    <row r="515" spans="1:9" s="45" customFormat="1" ht="11.25" x14ac:dyDescent="0.2">
      <c r="A515" s="71">
        <v>42505</v>
      </c>
      <c r="B515" s="71" t="s">
        <v>14723</v>
      </c>
      <c r="C515" s="72" t="s">
        <v>96</v>
      </c>
      <c r="D515" s="73">
        <v>12</v>
      </c>
      <c r="E515" s="107"/>
      <c r="F515" s="107"/>
      <c r="G515" s="107"/>
      <c r="H515" s="107"/>
      <c r="I515" s="107"/>
    </row>
    <row r="516" spans="1:9" s="45" customFormat="1" ht="11.25" x14ac:dyDescent="0.2">
      <c r="A516" s="71">
        <v>42506</v>
      </c>
      <c r="B516" s="71" t="s">
        <v>14724</v>
      </c>
      <c r="C516" s="72" t="s">
        <v>96</v>
      </c>
      <c r="D516" s="73">
        <v>19.47</v>
      </c>
      <c r="E516" s="107"/>
      <c r="F516" s="107"/>
      <c r="G516" s="107"/>
      <c r="H516" s="107"/>
      <c r="I516" s="107"/>
    </row>
    <row r="517" spans="1:9" s="45" customFormat="1" ht="11.25" x14ac:dyDescent="0.2">
      <c r="A517" s="71">
        <v>42508</v>
      </c>
      <c r="B517" s="71" t="s">
        <v>14725</v>
      </c>
      <c r="C517" s="72" t="s">
        <v>96</v>
      </c>
      <c r="D517" s="73">
        <v>38.049999999999997</v>
      </c>
      <c r="E517" s="107"/>
      <c r="F517" s="107"/>
      <c r="G517" s="107"/>
      <c r="H517" s="107"/>
      <c r="I517" s="107"/>
    </row>
    <row r="518" spans="1:9" s="45" customFormat="1" ht="11.25" x14ac:dyDescent="0.2">
      <c r="A518" s="71">
        <v>42509</v>
      </c>
      <c r="B518" s="71" t="s">
        <v>14726</v>
      </c>
      <c r="C518" s="72" t="s">
        <v>96</v>
      </c>
      <c r="D518" s="73">
        <v>66.459999999999994</v>
      </c>
      <c r="E518" s="107"/>
      <c r="F518" s="107"/>
      <c r="G518" s="107"/>
      <c r="H518" s="107"/>
      <c r="I518" s="107"/>
    </row>
    <row r="519" spans="1:9" s="45" customFormat="1" ht="11.25" x14ac:dyDescent="0.2">
      <c r="A519" s="71">
        <v>42511</v>
      </c>
      <c r="B519" s="71" t="s">
        <v>14727</v>
      </c>
      <c r="C519" s="72" t="s">
        <v>90</v>
      </c>
      <c r="D519" s="73">
        <v>4.6100000000000003</v>
      </c>
      <c r="E519" s="107"/>
      <c r="F519" s="107"/>
      <c r="G519" s="107"/>
      <c r="H519" s="107"/>
      <c r="I519" s="107"/>
    </row>
    <row r="520" spans="1:9" s="45" customFormat="1" ht="11.25" x14ac:dyDescent="0.2">
      <c r="A520" s="71">
        <v>42521</v>
      </c>
      <c r="B520" s="71" t="s">
        <v>14728</v>
      </c>
      <c r="C520" s="72" t="s">
        <v>90</v>
      </c>
      <c r="D520" s="73">
        <v>1.8</v>
      </c>
      <c r="E520" s="107"/>
      <c r="F520" s="107"/>
      <c r="G520" s="107"/>
      <c r="H520" s="107"/>
      <c r="I520" s="107"/>
    </row>
    <row r="521" spans="1:9" s="45" customFormat="1" ht="11.25" x14ac:dyDescent="0.2">
      <c r="A521" s="71">
        <v>42529</v>
      </c>
      <c r="B521" s="71" t="s">
        <v>14729</v>
      </c>
      <c r="C521" s="72" t="s">
        <v>96</v>
      </c>
      <c r="D521" s="73">
        <v>5.66</v>
      </c>
      <c r="E521" s="107"/>
      <c r="F521" s="107"/>
      <c r="G521" s="107"/>
      <c r="H521" s="107"/>
      <c r="I521" s="107"/>
    </row>
    <row r="522" spans="1:9" s="45" customFormat="1" ht="11.25" x14ac:dyDescent="0.2">
      <c r="A522" s="71">
        <v>42530</v>
      </c>
      <c r="B522" s="71" t="s">
        <v>14730</v>
      </c>
      <c r="C522" s="72" t="s">
        <v>90</v>
      </c>
      <c r="D522" s="73">
        <v>63.11</v>
      </c>
      <c r="E522" s="107"/>
      <c r="F522" s="107"/>
      <c r="G522" s="107"/>
      <c r="H522" s="107"/>
      <c r="I522" s="107"/>
    </row>
    <row r="523" spans="1:9" s="45" customFormat="1" ht="11.25" x14ac:dyDescent="0.2">
      <c r="A523" s="71">
        <v>42535</v>
      </c>
      <c r="B523" s="71" t="s">
        <v>14731</v>
      </c>
      <c r="C523" s="72" t="s">
        <v>96</v>
      </c>
      <c r="D523" s="73">
        <v>4.22</v>
      </c>
      <c r="E523" s="107"/>
      <c r="F523" s="107"/>
      <c r="G523" s="107"/>
      <c r="H523" s="107"/>
      <c r="I523" s="107"/>
    </row>
    <row r="524" spans="1:9" s="45" customFormat="1" ht="11.25" x14ac:dyDescent="0.2">
      <c r="A524" s="71">
        <v>42546</v>
      </c>
      <c r="B524" s="71" t="s">
        <v>14732</v>
      </c>
      <c r="C524" s="72" t="s">
        <v>96</v>
      </c>
      <c r="D524" s="73">
        <v>8.35</v>
      </c>
      <c r="E524" s="107"/>
      <c r="F524" s="107"/>
      <c r="G524" s="107"/>
      <c r="H524" s="107"/>
      <c r="I524" s="107"/>
    </row>
    <row r="525" spans="1:9" s="45" customFormat="1" ht="11.25" x14ac:dyDescent="0.2">
      <c r="A525" s="71">
        <v>42548</v>
      </c>
      <c r="B525" s="71" t="s">
        <v>14733</v>
      </c>
      <c r="C525" s="72" t="s">
        <v>96</v>
      </c>
      <c r="D525" s="73">
        <v>193.96</v>
      </c>
      <c r="E525" s="107"/>
      <c r="F525" s="107"/>
      <c r="G525" s="107"/>
      <c r="H525" s="107"/>
      <c r="I525" s="107"/>
    </row>
    <row r="526" spans="1:9" s="45" customFormat="1" ht="11.25" x14ac:dyDescent="0.2">
      <c r="A526" s="71">
        <v>42552</v>
      </c>
      <c r="B526" s="71" t="s">
        <v>14734</v>
      </c>
      <c r="C526" s="72" t="s">
        <v>90</v>
      </c>
      <c r="D526" s="73">
        <v>3.64</v>
      </c>
      <c r="E526" s="107"/>
      <c r="F526" s="107"/>
      <c r="G526" s="107"/>
      <c r="H526" s="107"/>
      <c r="I526" s="107"/>
    </row>
    <row r="527" spans="1:9" s="45" customFormat="1" ht="11.25" x14ac:dyDescent="0.2">
      <c r="A527" s="71">
        <v>42558</v>
      </c>
      <c r="B527" s="71" t="s">
        <v>14735</v>
      </c>
      <c r="C527" s="72" t="s">
        <v>90</v>
      </c>
      <c r="D527" s="73">
        <v>8.44</v>
      </c>
      <c r="E527" s="107"/>
      <c r="F527" s="107"/>
      <c r="G527" s="107"/>
      <c r="H527" s="107"/>
      <c r="I527" s="107"/>
    </row>
    <row r="528" spans="1:9" s="45" customFormat="1" ht="11.25" x14ac:dyDescent="0.2">
      <c r="A528" s="71">
        <v>42565</v>
      </c>
      <c r="B528" s="71" t="s">
        <v>14736</v>
      </c>
      <c r="C528" s="72" t="s">
        <v>96</v>
      </c>
      <c r="D528" s="73">
        <v>3.28</v>
      </c>
      <c r="E528" s="107"/>
      <c r="F528" s="107"/>
      <c r="G528" s="107"/>
      <c r="H528" s="107"/>
      <c r="I528" s="107"/>
    </row>
    <row r="529" spans="1:9" s="45" customFormat="1" ht="11.25" x14ac:dyDescent="0.2">
      <c r="A529" s="71">
        <v>42588</v>
      </c>
      <c r="B529" s="71" t="s">
        <v>14737</v>
      </c>
      <c r="C529" s="72" t="s">
        <v>96</v>
      </c>
      <c r="D529" s="73">
        <v>4.47</v>
      </c>
      <c r="E529" s="107"/>
      <c r="F529" s="107"/>
      <c r="G529" s="107"/>
      <c r="H529" s="107"/>
      <c r="I529" s="107"/>
    </row>
    <row r="530" spans="1:9" s="45" customFormat="1" ht="11.25" x14ac:dyDescent="0.2">
      <c r="A530" s="71">
        <v>426</v>
      </c>
      <c r="B530" s="71" t="s">
        <v>14738</v>
      </c>
      <c r="C530" s="72"/>
      <c r="D530" s="73"/>
      <c r="E530" s="107"/>
      <c r="F530" s="107"/>
      <c r="G530" s="107"/>
      <c r="H530" s="107"/>
      <c r="I530" s="107"/>
    </row>
    <row r="531" spans="1:9" s="45" customFormat="1" ht="11.25" x14ac:dyDescent="0.2">
      <c r="A531" s="71">
        <v>42636</v>
      </c>
      <c r="B531" s="71" t="s">
        <v>14739</v>
      </c>
      <c r="C531" s="72" t="s">
        <v>96</v>
      </c>
      <c r="D531" s="73">
        <v>31.72</v>
      </c>
      <c r="E531" s="107"/>
      <c r="F531" s="107"/>
      <c r="G531" s="107"/>
      <c r="H531" s="107"/>
      <c r="I531" s="107"/>
    </row>
    <row r="532" spans="1:9" s="45" customFormat="1" ht="11.25" x14ac:dyDescent="0.2">
      <c r="A532" s="71">
        <v>42673</v>
      </c>
      <c r="B532" s="71" t="s">
        <v>14740</v>
      </c>
      <c r="C532" s="72" t="s">
        <v>96</v>
      </c>
      <c r="D532" s="73">
        <v>4.79</v>
      </c>
      <c r="E532" s="107"/>
      <c r="F532" s="107"/>
      <c r="G532" s="107"/>
      <c r="H532" s="107"/>
      <c r="I532" s="107"/>
    </row>
    <row r="533" spans="1:9" s="45" customFormat="1" ht="11.25" x14ac:dyDescent="0.2">
      <c r="A533" s="71">
        <v>42674</v>
      </c>
      <c r="B533" s="71" t="s">
        <v>14741</v>
      </c>
      <c r="C533" s="72" t="s">
        <v>96</v>
      </c>
      <c r="D533" s="73">
        <v>6.29</v>
      </c>
      <c r="E533" s="107"/>
      <c r="F533" s="107"/>
      <c r="G533" s="107"/>
      <c r="H533" s="107"/>
      <c r="I533" s="107"/>
    </row>
    <row r="534" spans="1:9" s="45" customFormat="1" ht="11.25" x14ac:dyDescent="0.2">
      <c r="A534" s="71">
        <v>42690</v>
      </c>
      <c r="B534" s="71" t="s">
        <v>14742</v>
      </c>
      <c r="C534" s="72" t="s">
        <v>96</v>
      </c>
      <c r="D534" s="73">
        <v>11.53</v>
      </c>
      <c r="E534" s="107"/>
      <c r="F534" s="107"/>
      <c r="G534" s="107"/>
      <c r="H534" s="107"/>
      <c r="I534" s="107"/>
    </row>
    <row r="535" spans="1:9" s="45" customFormat="1" ht="11.25" x14ac:dyDescent="0.2">
      <c r="A535" s="71">
        <v>427</v>
      </c>
      <c r="B535" s="71" t="s">
        <v>14743</v>
      </c>
      <c r="C535" s="72"/>
      <c r="D535" s="73"/>
      <c r="E535" s="107"/>
      <c r="F535" s="107"/>
      <c r="G535" s="107"/>
      <c r="H535" s="107"/>
      <c r="I535" s="107"/>
    </row>
    <row r="536" spans="1:9" s="45" customFormat="1" ht="11.25" x14ac:dyDescent="0.2">
      <c r="A536" s="71">
        <v>42701</v>
      </c>
      <c r="B536" s="71" t="s">
        <v>14744</v>
      </c>
      <c r="C536" s="72" t="s">
        <v>96</v>
      </c>
      <c r="D536" s="73">
        <v>9.44</v>
      </c>
      <c r="E536" s="107"/>
      <c r="F536" s="107"/>
      <c r="G536" s="107"/>
      <c r="H536" s="107"/>
      <c r="I536" s="107"/>
    </row>
    <row r="537" spans="1:9" s="45" customFormat="1" ht="11.25" x14ac:dyDescent="0.2">
      <c r="A537" s="71">
        <v>42717</v>
      </c>
      <c r="B537" s="71" t="s">
        <v>14745</v>
      </c>
      <c r="C537" s="72" t="s">
        <v>96</v>
      </c>
      <c r="D537" s="73">
        <v>3.49</v>
      </c>
      <c r="E537" s="107"/>
      <c r="F537" s="107"/>
      <c r="G537" s="107"/>
      <c r="H537" s="107"/>
      <c r="I537" s="107"/>
    </row>
    <row r="538" spans="1:9" s="45" customFormat="1" ht="11.25" x14ac:dyDescent="0.2">
      <c r="A538" s="71">
        <v>429</v>
      </c>
      <c r="B538" s="71" t="s">
        <v>14746</v>
      </c>
      <c r="C538" s="72"/>
      <c r="D538" s="73"/>
      <c r="E538" s="107"/>
      <c r="F538" s="107"/>
      <c r="G538" s="107"/>
      <c r="H538" s="107"/>
      <c r="I538" s="107"/>
    </row>
    <row r="539" spans="1:9" s="45" customFormat="1" ht="11.25" x14ac:dyDescent="0.2">
      <c r="A539" s="71">
        <v>42906</v>
      </c>
      <c r="B539" s="71" t="s">
        <v>14747</v>
      </c>
      <c r="C539" s="72" t="s">
        <v>90</v>
      </c>
      <c r="D539" s="73">
        <v>6.6</v>
      </c>
      <c r="E539" s="107"/>
      <c r="F539" s="107"/>
      <c r="G539" s="107"/>
      <c r="H539" s="107"/>
      <c r="I539" s="107"/>
    </row>
    <row r="540" spans="1:9" s="45" customFormat="1" ht="11.25" x14ac:dyDescent="0.2">
      <c r="A540" s="71">
        <v>430</v>
      </c>
      <c r="B540" s="71" t="s">
        <v>14748</v>
      </c>
      <c r="C540" s="72"/>
      <c r="D540" s="73"/>
      <c r="E540" s="107"/>
      <c r="F540" s="107"/>
      <c r="G540" s="107"/>
      <c r="H540" s="107"/>
      <c r="I540" s="107"/>
    </row>
    <row r="541" spans="1:9" s="45" customFormat="1" ht="11.25" x14ac:dyDescent="0.2">
      <c r="A541" s="71">
        <v>43004</v>
      </c>
      <c r="B541" s="71" t="s">
        <v>14749</v>
      </c>
      <c r="C541" s="72" t="s">
        <v>96</v>
      </c>
      <c r="D541" s="73">
        <v>1.76</v>
      </c>
      <c r="E541" s="107"/>
      <c r="F541" s="107"/>
      <c r="G541" s="107"/>
      <c r="H541" s="107"/>
      <c r="I541" s="107"/>
    </row>
    <row r="542" spans="1:9" s="45" customFormat="1" ht="11.25" x14ac:dyDescent="0.2">
      <c r="A542" s="71">
        <v>43005</v>
      </c>
      <c r="B542" s="71" t="s">
        <v>14750</v>
      </c>
      <c r="C542" s="72" t="s">
        <v>96</v>
      </c>
      <c r="D542" s="73">
        <v>2.73</v>
      </c>
      <c r="E542" s="107"/>
      <c r="F542" s="107"/>
      <c r="G542" s="107"/>
      <c r="H542" s="107"/>
      <c r="I542" s="107"/>
    </row>
    <row r="543" spans="1:9" s="45" customFormat="1" ht="11.25" x14ac:dyDescent="0.2">
      <c r="A543" s="71">
        <v>43006</v>
      </c>
      <c r="B543" s="71" t="s">
        <v>14751</v>
      </c>
      <c r="C543" s="72" t="s">
        <v>96</v>
      </c>
      <c r="D543" s="73">
        <v>4.58</v>
      </c>
      <c r="E543" s="107"/>
      <c r="F543" s="107"/>
      <c r="G543" s="107"/>
      <c r="H543" s="107"/>
      <c r="I543" s="107"/>
    </row>
    <row r="544" spans="1:9" s="45" customFormat="1" ht="11.25" x14ac:dyDescent="0.2">
      <c r="A544" s="71">
        <v>43007</v>
      </c>
      <c r="B544" s="71" t="s">
        <v>14752</v>
      </c>
      <c r="C544" s="72" t="s">
        <v>96</v>
      </c>
      <c r="D544" s="73">
        <v>6.56</v>
      </c>
      <c r="E544" s="107"/>
      <c r="F544" s="107"/>
      <c r="G544" s="107"/>
      <c r="H544" s="107"/>
      <c r="I544" s="107"/>
    </row>
    <row r="545" spans="1:9" s="45" customFormat="1" ht="11.25" x14ac:dyDescent="0.2">
      <c r="A545" s="71">
        <v>43009</v>
      </c>
      <c r="B545" s="71" t="s">
        <v>14753</v>
      </c>
      <c r="C545" s="72" t="s">
        <v>96</v>
      </c>
      <c r="D545" s="73">
        <v>114.55</v>
      </c>
      <c r="E545" s="107"/>
      <c r="F545" s="107"/>
      <c r="G545" s="107"/>
      <c r="H545" s="107"/>
      <c r="I545" s="107"/>
    </row>
    <row r="546" spans="1:9" s="45" customFormat="1" ht="11.25" x14ac:dyDescent="0.2">
      <c r="A546" s="71">
        <v>43015</v>
      </c>
      <c r="B546" s="71" t="s">
        <v>14754</v>
      </c>
      <c r="C546" s="72" t="s">
        <v>96</v>
      </c>
      <c r="D546" s="73">
        <v>19.78</v>
      </c>
      <c r="E546" s="107"/>
      <c r="F546" s="107"/>
      <c r="G546" s="107"/>
      <c r="H546" s="107"/>
      <c r="I546" s="107"/>
    </row>
    <row r="547" spans="1:9" s="45" customFormat="1" ht="11.25" x14ac:dyDescent="0.2">
      <c r="A547" s="71">
        <v>43016</v>
      </c>
      <c r="B547" s="71" t="s">
        <v>14755</v>
      </c>
      <c r="C547" s="72" t="s">
        <v>96</v>
      </c>
      <c r="D547" s="73">
        <v>31.22</v>
      </c>
      <c r="E547" s="107"/>
      <c r="F547" s="107"/>
      <c r="G547" s="107"/>
      <c r="H547" s="107"/>
      <c r="I547" s="107"/>
    </row>
    <row r="548" spans="1:9" s="45" customFormat="1" ht="11.25" x14ac:dyDescent="0.2">
      <c r="A548" s="71">
        <v>43023</v>
      </c>
      <c r="B548" s="71" t="s">
        <v>14756</v>
      </c>
      <c r="C548" s="72" t="s">
        <v>96</v>
      </c>
      <c r="D548" s="73">
        <v>222.62</v>
      </c>
      <c r="E548" s="107"/>
      <c r="F548" s="107"/>
      <c r="G548" s="107"/>
      <c r="H548" s="107"/>
      <c r="I548" s="107"/>
    </row>
    <row r="549" spans="1:9" s="45" customFormat="1" ht="11.25" x14ac:dyDescent="0.2">
      <c r="A549" s="71">
        <v>43036</v>
      </c>
      <c r="B549" s="71" t="s">
        <v>14757</v>
      </c>
      <c r="C549" s="72" t="s">
        <v>96</v>
      </c>
      <c r="D549" s="73">
        <v>12.15</v>
      </c>
      <c r="E549" s="107"/>
      <c r="F549" s="107"/>
      <c r="G549" s="107"/>
      <c r="H549" s="107"/>
      <c r="I549" s="107"/>
    </row>
    <row r="550" spans="1:9" s="45" customFormat="1" ht="11.25" x14ac:dyDescent="0.2">
      <c r="A550" s="71">
        <v>43038</v>
      </c>
      <c r="B550" s="71" t="s">
        <v>14758</v>
      </c>
      <c r="C550" s="72" t="s">
        <v>96</v>
      </c>
      <c r="D550" s="73">
        <v>21.6</v>
      </c>
      <c r="E550" s="107"/>
      <c r="F550" s="107"/>
      <c r="G550" s="107"/>
      <c r="H550" s="107"/>
      <c r="I550" s="107"/>
    </row>
    <row r="551" spans="1:9" s="45" customFormat="1" ht="11.25" x14ac:dyDescent="0.2">
      <c r="A551" s="71">
        <v>43039</v>
      </c>
      <c r="B551" s="71" t="s">
        <v>14759</v>
      </c>
      <c r="C551" s="72" t="s">
        <v>96</v>
      </c>
      <c r="D551" s="73">
        <v>12.66</v>
      </c>
      <c r="E551" s="107"/>
      <c r="F551" s="107"/>
      <c r="G551" s="107"/>
      <c r="H551" s="107"/>
      <c r="I551" s="107"/>
    </row>
    <row r="552" spans="1:9" s="45" customFormat="1" ht="11.25" x14ac:dyDescent="0.2">
      <c r="A552" s="71">
        <v>43040</v>
      </c>
      <c r="B552" s="71" t="s">
        <v>14760</v>
      </c>
      <c r="C552" s="72" t="s">
        <v>96</v>
      </c>
      <c r="D552" s="73">
        <v>30.14</v>
      </c>
      <c r="E552" s="107"/>
      <c r="F552" s="107"/>
      <c r="G552" s="107"/>
      <c r="H552" s="107"/>
      <c r="I552" s="107"/>
    </row>
    <row r="553" spans="1:9" s="45" customFormat="1" ht="11.25" x14ac:dyDescent="0.2">
      <c r="A553" s="71">
        <v>43041</v>
      </c>
      <c r="B553" s="71" t="s">
        <v>14761</v>
      </c>
      <c r="C553" s="72" t="s">
        <v>96</v>
      </c>
      <c r="D553" s="73">
        <v>43.8</v>
      </c>
      <c r="E553" s="107"/>
      <c r="F553" s="107"/>
      <c r="G553" s="107"/>
      <c r="H553" s="107"/>
      <c r="I553" s="107"/>
    </row>
    <row r="554" spans="1:9" s="45" customFormat="1" ht="11.25" x14ac:dyDescent="0.2">
      <c r="A554" s="71">
        <v>43044</v>
      </c>
      <c r="B554" s="71" t="s">
        <v>14762</v>
      </c>
      <c r="C554" s="72" t="s">
        <v>96</v>
      </c>
      <c r="D554" s="73">
        <v>63.11</v>
      </c>
      <c r="E554" s="107"/>
      <c r="F554" s="107"/>
      <c r="G554" s="107"/>
      <c r="H554" s="107"/>
      <c r="I554" s="107"/>
    </row>
    <row r="555" spans="1:9" s="45" customFormat="1" ht="11.25" x14ac:dyDescent="0.2">
      <c r="A555" s="71">
        <v>43055</v>
      </c>
      <c r="B555" s="71" t="s">
        <v>14763</v>
      </c>
      <c r="C555" s="72" t="s">
        <v>96</v>
      </c>
      <c r="D555" s="73">
        <v>23.34</v>
      </c>
      <c r="E555" s="107"/>
      <c r="F555" s="107"/>
      <c r="G555" s="107"/>
      <c r="H555" s="107"/>
      <c r="I555" s="107"/>
    </row>
    <row r="556" spans="1:9" s="45" customFormat="1" ht="11.25" x14ac:dyDescent="0.2">
      <c r="A556" s="71">
        <v>43059</v>
      </c>
      <c r="B556" s="71" t="s">
        <v>14764</v>
      </c>
      <c r="C556" s="72" t="s">
        <v>96</v>
      </c>
      <c r="D556" s="73">
        <v>19.829999999999998</v>
      </c>
      <c r="E556" s="107"/>
      <c r="F556" s="107"/>
      <c r="G556" s="107"/>
      <c r="H556" s="107"/>
      <c r="I556" s="107"/>
    </row>
    <row r="557" spans="1:9" s="45" customFormat="1" ht="11.25" x14ac:dyDescent="0.2">
      <c r="A557" s="71">
        <v>431</v>
      </c>
      <c r="B557" s="71" t="s">
        <v>14765</v>
      </c>
      <c r="C557" s="72"/>
      <c r="D557" s="73"/>
      <c r="E557" s="107"/>
      <c r="F557" s="107"/>
      <c r="G557" s="107"/>
      <c r="H557" s="107"/>
      <c r="I557" s="107"/>
    </row>
    <row r="558" spans="1:9" s="45" customFormat="1" ht="11.25" x14ac:dyDescent="0.2">
      <c r="A558" s="71">
        <v>43113</v>
      </c>
      <c r="B558" s="71" t="s">
        <v>14766</v>
      </c>
      <c r="C558" s="72" t="s">
        <v>96</v>
      </c>
      <c r="D558" s="73">
        <v>76.180000000000007</v>
      </c>
      <c r="E558" s="107"/>
      <c r="F558" s="107"/>
      <c r="G558" s="107"/>
      <c r="H558" s="107"/>
      <c r="I558" s="107"/>
    </row>
    <row r="559" spans="1:9" s="45" customFormat="1" ht="11.25" x14ac:dyDescent="0.2">
      <c r="A559" s="71">
        <v>43127</v>
      </c>
      <c r="B559" s="71" t="s">
        <v>14767</v>
      </c>
      <c r="C559" s="72" t="s">
        <v>96</v>
      </c>
      <c r="D559" s="73">
        <v>3.16</v>
      </c>
      <c r="E559" s="107"/>
      <c r="F559" s="107"/>
      <c r="G559" s="107"/>
      <c r="H559" s="107"/>
      <c r="I559" s="107"/>
    </row>
    <row r="560" spans="1:9" s="45" customFormat="1" ht="11.25" x14ac:dyDescent="0.2">
      <c r="A560" s="71">
        <v>43137</v>
      </c>
      <c r="B560" s="71" t="s">
        <v>14768</v>
      </c>
      <c r="C560" s="72" t="s">
        <v>96</v>
      </c>
      <c r="D560" s="73">
        <v>82.79</v>
      </c>
      <c r="E560" s="107"/>
      <c r="F560" s="107"/>
      <c r="G560" s="107"/>
      <c r="H560" s="107"/>
      <c r="I560" s="107"/>
    </row>
    <row r="561" spans="1:9" s="45" customFormat="1" ht="11.25" x14ac:dyDescent="0.2">
      <c r="A561" s="71">
        <v>43149</v>
      </c>
      <c r="B561" s="71" t="s">
        <v>14769</v>
      </c>
      <c r="C561" s="72" t="s">
        <v>96</v>
      </c>
      <c r="D561" s="73">
        <v>22.74</v>
      </c>
      <c r="E561" s="107"/>
      <c r="F561" s="107"/>
      <c r="G561" s="107"/>
      <c r="H561" s="107"/>
      <c r="I561" s="107"/>
    </row>
    <row r="562" spans="1:9" s="45" customFormat="1" ht="11.25" x14ac:dyDescent="0.2">
      <c r="A562" s="71">
        <v>43150</v>
      </c>
      <c r="B562" s="71" t="s">
        <v>14770</v>
      </c>
      <c r="C562" s="72" t="s">
        <v>96</v>
      </c>
      <c r="D562" s="73">
        <v>83.95</v>
      </c>
      <c r="E562" s="107"/>
      <c r="F562" s="107"/>
      <c r="G562" s="107"/>
      <c r="H562" s="107"/>
      <c r="I562" s="107"/>
    </row>
    <row r="563" spans="1:9" s="45" customFormat="1" ht="11.25" x14ac:dyDescent="0.2">
      <c r="A563" s="71">
        <v>43160</v>
      </c>
      <c r="B563" s="71" t="s">
        <v>14771</v>
      </c>
      <c r="C563" s="72" t="s">
        <v>96</v>
      </c>
      <c r="D563" s="73">
        <v>32.08</v>
      </c>
      <c r="E563" s="107"/>
      <c r="F563" s="107"/>
      <c r="G563" s="107"/>
      <c r="H563" s="107"/>
      <c r="I563" s="107"/>
    </row>
    <row r="564" spans="1:9" s="45" customFormat="1" ht="11.25" x14ac:dyDescent="0.2">
      <c r="A564" s="71">
        <v>43174</v>
      </c>
      <c r="B564" s="71" t="s">
        <v>14772</v>
      </c>
      <c r="C564" s="72" t="s">
        <v>96</v>
      </c>
      <c r="D564" s="73">
        <v>42.68</v>
      </c>
      <c r="E564" s="107"/>
      <c r="F564" s="107"/>
      <c r="G564" s="107"/>
      <c r="H564" s="107"/>
      <c r="I564" s="107"/>
    </row>
    <row r="565" spans="1:9" s="45" customFormat="1" ht="11.25" x14ac:dyDescent="0.2">
      <c r="A565" s="71">
        <v>43175</v>
      </c>
      <c r="B565" s="71" t="s">
        <v>14773</v>
      </c>
      <c r="C565" s="72" t="s">
        <v>96</v>
      </c>
      <c r="D565" s="73">
        <v>8.06</v>
      </c>
      <c r="E565" s="107"/>
      <c r="F565" s="107"/>
      <c r="G565" s="107"/>
      <c r="H565" s="107"/>
      <c r="I565" s="107"/>
    </row>
    <row r="566" spans="1:9" s="45" customFormat="1" ht="11.25" x14ac:dyDescent="0.2">
      <c r="A566" s="71">
        <v>43180</v>
      </c>
      <c r="B566" s="71" t="s">
        <v>14774</v>
      </c>
      <c r="C566" s="72" t="s">
        <v>96</v>
      </c>
      <c r="D566" s="73">
        <v>12.8</v>
      </c>
      <c r="E566" s="107"/>
      <c r="F566" s="107"/>
      <c r="G566" s="107"/>
      <c r="H566" s="107"/>
      <c r="I566" s="107"/>
    </row>
    <row r="567" spans="1:9" s="45" customFormat="1" ht="11.25" x14ac:dyDescent="0.2">
      <c r="A567" s="71">
        <v>43188</v>
      </c>
      <c r="B567" s="71" t="s">
        <v>14775</v>
      </c>
      <c r="C567" s="72" t="s">
        <v>96</v>
      </c>
      <c r="D567" s="73">
        <v>17.36</v>
      </c>
      <c r="E567" s="107"/>
      <c r="F567" s="107"/>
      <c r="G567" s="107"/>
      <c r="H567" s="107"/>
      <c r="I567" s="107"/>
    </row>
    <row r="568" spans="1:9" s="45" customFormat="1" ht="11.25" x14ac:dyDescent="0.2">
      <c r="A568" s="71">
        <v>43190</v>
      </c>
      <c r="B568" s="71" t="s">
        <v>14776</v>
      </c>
      <c r="C568" s="72" t="s">
        <v>96</v>
      </c>
      <c r="D568" s="73">
        <v>61.49</v>
      </c>
      <c r="E568" s="107"/>
      <c r="F568" s="107"/>
      <c r="G568" s="107"/>
      <c r="H568" s="107"/>
      <c r="I568" s="107"/>
    </row>
    <row r="569" spans="1:9" s="45" customFormat="1" ht="11.25" x14ac:dyDescent="0.2">
      <c r="A569" s="71">
        <v>43193</v>
      </c>
      <c r="B569" s="71" t="s">
        <v>14777</v>
      </c>
      <c r="C569" s="72" t="s">
        <v>96</v>
      </c>
      <c r="D569" s="73">
        <v>12.11</v>
      </c>
      <c r="E569" s="107"/>
      <c r="F569" s="107"/>
      <c r="G569" s="107"/>
      <c r="H569" s="107"/>
      <c r="I569" s="107"/>
    </row>
    <row r="570" spans="1:9" s="45" customFormat="1" ht="11.25" x14ac:dyDescent="0.2">
      <c r="A570" s="71">
        <v>43194</v>
      </c>
      <c r="B570" s="71" t="s">
        <v>14778</v>
      </c>
      <c r="C570" s="72" t="s">
        <v>96</v>
      </c>
      <c r="D570" s="73">
        <v>301.14</v>
      </c>
      <c r="E570" s="107"/>
      <c r="F570" s="107"/>
      <c r="G570" s="107"/>
      <c r="H570" s="107"/>
      <c r="I570" s="107"/>
    </row>
    <row r="571" spans="1:9" s="45" customFormat="1" ht="11.25" x14ac:dyDescent="0.2">
      <c r="A571" s="71">
        <v>43199</v>
      </c>
      <c r="B571" s="71" t="s">
        <v>14779</v>
      </c>
      <c r="C571" s="72" t="s">
        <v>96</v>
      </c>
      <c r="D571" s="73">
        <v>170.35</v>
      </c>
      <c r="E571" s="107"/>
      <c r="F571" s="107"/>
      <c r="G571" s="107"/>
      <c r="H571" s="107"/>
      <c r="I571" s="107"/>
    </row>
    <row r="572" spans="1:9" s="45" customFormat="1" ht="11.25" x14ac:dyDescent="0.2">
      <c r="A572" s="71">
        <v>432</v>
      </c>
      <c r="B572" s="71" t="s">
        <v>14765</v>
      </c>
      <c r="C572" s="72"/>
      <c r="D572" s="73"/>
      <c r="E572" s="107"/>
      <c r="F572" s="107"/>
      <c r="G572" s="107"/>
      <c r="H572" s="107"/>
      <c r="I572" s="107"/>
    </row>
    <row r="573" spans="1:9" s="45" customFormat="1" ht="11.25" x14ac:dyDescent="0.2">
      <c r="A573" s="71">
        <v>43204</v>
      </c>
      <c r="B573" s="71" t="s">
        <v>14780</v>
      </c>
      <c r="C573" s="72" t="s">
        <v>96</v>
      </c>
      <c r="D573" s="73">
        <v>89.8</v>
      </c>
      <c r="E573" s="107"/>
      <c r="F573" s="107"/>
      <c r="G573" s="107"/>
      <c r="H573" s="107"/>
      <c r="I573" s="107"/>
    </row>
    <row r="574" spans="1:9" s="45" customFormat="1" ht="11.25" x14ac:dyDescent="0.2">
      <c r="A574" s="71">
        <v>43205</v>
      </c>
      <c r="B574" s="71" t="s">
        <v>14781</v>
      </c>
      <c r="C574" s="72" t="s">
        <v>96</v>
      </c>
      <c r="D574" s="73">
        <v>3.9</v>
      </c>
      <c r="E574" s="107"/>
      <c r="F574" s="107"/>
      <c r="G574" s="107"/>
      <c r="H574" s="107"/>
      <c r="I574" s="107"/>
    </row>
    <row r="575" spans="1:9" s="45" customFormat="1" ht="11.25" x14ac:dyDescent="0.2">
      <c r="A575" s="71">
        <v>43206</v>
      </c>
      <c r="B575" s="71" t="s">
        <v>14782</v>
      </c>
      <c r="C575" s="72" t="s">
        <v>96</v>
      </c>
      <c r="D575" s="73">
        <v>5.9</v>
      </c>
      <c r="E575" s="107"/>
      <c r="F575" s="107"/>
      <c r="G575" s="107"/>
      <c r="H575" s="107"/>
      <c r="I575" s="107"/>
    </row>
    <row r="576" spans="1:9" s="45" customFormat="1" ht="11.25" x14ac:dyDescent="0.2">
      <c r="A576" s="71">
        <v>43236</v>
      </c>
      <c r="B576" s="71" t="s">
        <v>14783</v>
      </c>
      <c r="C576" s="72" t="s">
        <v>96</v>
      </c>
      <c r="D576" s="73">
        <v>146.63999999999999</v>
      </c>
      <c r="E576" s="107"/>
      <c r="F576" s="107"/>
      <c r="G576" s="107"/>
      <c r="H576" s="107"/>
      <c r="I576" s="107"/>
    </row>
    <row r="577" spans="1:9" s="45" customFormat="1" ht="11.25" x14ac:dyDescent="0.2">
      <c r="A577" s="71">
        <v>43243</v>
      </c>
      <c r="B577" s="71" t="s">
        <v>14784</v>
      </c>
      <c r="C577" s="72" t="s">
        <v>247</v>
      </c>
      <c r="D577" s="73">
        <v>97.7</v>
      </c>
      <c r="E577" s="107"/>
      <c r="F577" s="107"/>
      <c r="G577" s="107"/>
      <c r="H577" s="107"/>
      <c r="I577" s="107"/>
    </row>
    <row r="578" spans="1:9" s="45" customFormat="1" ht="11.25" x14ac:dyDescent="0.2">
      <c r="A578" s="71">
        <v>43253</v>
      </c>
      <c r="B578" s="71" t="s">
        <v>14785</v>
      </c>
      <c r="C578" s="72" t="s">
        <v>96</v>
      </c>
      <c r="D578" s="73">
        <v>387.63</v>
      </c>
      <c r="E578" s="107"/>
      <c r="F578" s="107"/>
      <c r="G578" s="107"/>
      <c r="H578" s="107"/>
      <c r="I578" s="107"/>
    </row>
    <row r="579" spans="1:9" s="45" customFormat="1" ht="11.25" x14ac:dyDescent="0.2">
      <c r="A579" s="71">
        <v>434</v>
      </c>
      <c r="B579" s="71" t="s">
        <v>14786</v>
      </c>
      <c r="C579" s="72"/>
      <c r="D579" s="73"/>
      <c r="E579" s="107"/>
      <c r="F579" s="107"/>
      <c r="G579" s="107"/>
      <c r="H579" s="107"/>
      <c r="I579" s="107"/>
    </row>
    <row r="580" spans="1:9" s="45" customFormat="1" ht="11.25" x14ac:dyDescent="0.2">
      <c r="A580" s="71">
        <v>43406</v>
      </c>
      <c r="B580" s="71" t="s">
        <v>14787</v>
      </c>
      <c r="C580" s="72" t="s">
        <v>96</v>
      </c>
      <c r="D580" s="73">
        <v>8.4499999999999993</v>
      </c>
      <c r="E580" s="107"/>
      <c r="F580" s="107"/>
      <c r="G580" s="107"/>
      <c r="H580" s="107"/>
      <c r="I580" s="107"/>
    </row>
    <row r="581" spans="1:9" s="45" customFormat="1" ht="11.25" x14ac:dyDescent="0.2">
      <c r="A581" s="71">
        <v>43441</v>
      </c>
      <c r="B581" s="71" t="s">
        <v>14788</v>
      </c>
      <c r="C581" s="72" t="s">
        <v>96</v>
      </c>
      <c r="D581" s="73">
        <v>2.08</v>
      </c>
      <c r="E581" s="107"/>
      <c r="F581" s="107"/>
      <c r="G581" s="107"/>
      <c r="H581" s="107"/>
      <c r="I581" s="107"/>
    </row>
    <row r="582" spans="1:9" s="45" customFormat="1" ht="11.25" x14ac:dyDescent="0.2">
      <c r="A582" s="71">
        <v>43496</v>
      </c>
      <c r="B582" s="71" t="s">
        <v>14789</v>
      </c>
      <c r="C582" s="72" t="s">
        <v>96</v>
      </c>
      <c r="D582" s="73">
        <v>11.51</v>
      </c>
      <c r="E582" s="107"/>
      <c r="F582" s="107"/>
      <c r="G582" s="107"/>
      <c r="H582" s="107"/>
      <c r="I582" s="107"/>
    </row>
    <row r="583" spans="1:9" s="45" customFormat="1" ht="11.25" x14ac:dyDescent="0.2">
      <c r="A583" s="71">
        <v>435</v>
      </c>
      <c r="B583" s="71" t="s">
        <v>14790</v>
      </c>
      <c r="C583" s="72"/>
      <c r="D583" s="73"/>
      <c r="E583" s="107"/>
      <c r="F583" s="107"/>
      <c r="G583" s="107"/>
      <c r="H583" s="107"/>
      <c r="I583" s="107"/>
    </row>
    <row r="584" spans="1:9" s="45" customFormat="1" ht="11.25" x14ac:dyDescent="0.2">
      <c r="A584" s="71">
        <v>43540</v>
      </c>
      <c r="B584" s="71" t="s">
        <v>14791</v>
      </c>
      <c r="C584" s="72" t="s">
        <v>90</v>
      </c>
      <c r="D584" s="73">
        <v>2266.23</v>
      </c>
      <c r="E584" s="107"/>
      <c r="F584" s="107"/>
      <c r="G584" s="107"/>
      <c r="H584" s="107"/>
      <c r="I584" s="107"/>
    </row>
    <row r="585" spans="1:9" s="45" customFormat="1" ht="11.25" x14ac:dyDescent="0.2">
      <c r="A585" s="71">
        <v>43585</v>
      </c>
      <c r="B585" s="71" t="s">
        <v>14792</v>
      </c>
      <c r="C585" s="72" t="s">
        <v>90</v>
      </c>
      <c r="D585" s="73">
        <v>2570.4299999999998</v>
      </c>
      <c r="E585" s="107"/>
      <c r="F585" s="107"/>
      <c r="G585" s="107"/>
      <c r="H585" s="107"/>
      <c r="I585" s="107"/>
    </row>
    <row r="586" spans="1:9" s="45" customFormat="1" ht="11.25" x14ac:dyDescent="0.2">
      <c r="A586" s="71">
        <v>43587</v>
      </c>
      <c r="B586" s="71" t="s">
        <v>14793</v>
      </c>
      <c r="C586" s="72" t="s">
        <v>90</v>
      </c>
      <c r="D586" s="73">
        <v>3771.06</v>
      </c>
      <c r="E586" s="107"/>
      <c r="F586" s="107"/>
      <c r="G586" s="107"/>
      <c r="H586" s="107"/>
      <c r="I586" s="107"/>
    </row>
    <row r="587" spans="1:9" s="45" customFormat="1" ht="11.25" x14ac:dyDescent="0.2">
      <c r="A587" s="71">
        <v>43591</v>
      </c>
      <c r="B587" s="71" t="s">
        <v>14794</v>
      </c>
      <c r="C587" s="72" t="s">
        <v>90</v>
      </c>
      <c r="D587" s="73">
        <v>3831.06</v>
      </c>
      <c r="E587" s="107"/>
      <c r="F587" s="107"/>
      <c r="G587" s="107"/>
      <c r="H587" s="107"/>
      <c r="I587" s="107"/>
    </row>
    <row r="588" spans="1:9" s="45" customFormat="1" ht="11.25" x14ac:dyDescent="0.2">
      <c r="A588" s="71">
        <v>43593</v>
      </c>
      <c r="B588" s="71" t="s">
        <v>14795</v>
      </c>
      <c r="C588" s="72" t="s">
        <v>90</v>
      </c>
      <c r="D588" s="73">
        <v>3543.39</v>
      </c>
      <c r="E588" s="107"/>
      <c r="F588" s="107"/>
      <c r="G588" s="107"/>
      <c r="H588" s="107"/>
      <c r="I588" s="107"/>
    </row>
    <row r="589" spans="1:9" s="45" customFormat="1" ht="11.25" x14ac:dyDescent="0.2">
      <c r="A589" s="71">
        <v>436</v>
      </c>
      <c r="B589" s="71" t="s">
        <v>14796</v>
      </c>
      <c r="C589" s="72"/>
      <c r="D589" s="73"/>
      <c r="E589" s="107"/>
      <c r="F589" s="107"/>
      <c r="G589" s="107"/>
      <c r="H589" s="107"/>
      <c r="I589" s="107"/>
    </row>
    <row r="590" spans="1:9" s="45" customFormat="1" ht="11.25" x14ac:dyDescent="0.2">
      <c r="A590" s="71">
        <v>43620</v>
      </c>
      <c r="B590" s="71" t="s">
        <v>14797</v>
      </c>
      <c r="C590" s="72" t="s">
        <v>90</v>
      </c>
      <c r="D590" s="73">
        <v>283.67</v>
      </c>
      <c r="E590" s="107"/>
      <c r="F590" s="107"/>
      <c r="G590" s="107"/>
      <c r="H590" s="107"/>
      <c r="I590" s="107"/>
    </row>
    <row r="591" spans="1:9" s="45" customFormat="1" ht="11.25" x14ac:dyDescent="0.2">
      <c r="A591" s="71">
        <v>43627</v>
      </c>
      <c r="B591" s="71" t="s">
        <v>14798</v>
      </c>
      <c r="C591" s="72" t="s">
        <v>90</v>
      </c>
      <c r="D591" s="73">
        <v>1260.01</v>
      </c>
      <c r="E591" s="107"/>
      <c r="F591" s="107"/>
      <c r="G591" s="107"/>
      <c r="H591" s="107"/>
      <c r="I591" s="107"/>
    </row>
    <row r="592" spans="1:9" s="45" customFormat="1" ht="11.25" x14ac:dyDescent="0.2">
      <c r="A592" s="71">
        <v>43648</v>
      </c>
      <c r="B592" s="71" t="s">
        <v>14799</v>
      </c>
      <c r="C592" s="72" t="s">
        <v>90</v>
      </c>
      <c r="D592" s="73">
        <v>8390.49</v>
      </c>
      <c r="E592" s="107"/>
      <c r="F592" s="107"/>
      <c r="G592" s="107"/>
      <c r="H592" s="107"/>
      <c r="I592" s="107"/>
    </row>
    <row r="593" spans="1:9" s="45" customFormat="1" ht="11.25" x14ac:dyDescent="0.2">
      <c r="A593" s="71">
        <v>43657</v>
      </c>
      <c r="B593" s="71" t="s">
        <v>14800</v>
      </c>
      <c r="C593" s="72" t="s">
        <v>90</v>
      </c>
      <c r="D593" s="73">
        <v>8297.16</v>
      </c>
      <c r="E593" s="107"/>
      <c r="F593" s="107"/>
      <c r="G593" s="107"/>
      <c r="H593" s="107"/>
      <c r="I593" s="107"/>
    </row>
    <row r="594" spans="1:9" s="45" customFormat="1" ht="11.25" x14ac:dyDescent="0.2">
      <c r="A594" s="71">
        <v>437</v>
      </c>
      <c r="B594" s="71" t="s">
        <v>14469</v>
      </c>
      <c r="C594" s="72"/>
      <c r="D594" s="73"/>
      <c r="E594" s="107"/>
      <c r="F594" s="107"/>
      <c r="G594" s="107"/>
      <c r="H594" s="107"/>
      <c r="I594" s="107"/>
    </row>
    <row r="595" spans="1:9" s="45" customFormat="1" ht="11.25" x14ac:dyDescent="0.2">
      <c r="A595" s="71">
        <v>43702</v>
      </c>
      <c r="B595" s="71" t="s">
        <v>14801</v>
      </c>
      <c r="C595" s="72" t="s">
        <v>90</v>
      </c>
      <c r="D595" s="73">
        <v>5.95</v>
      </c>
      <c r="E595" s="107"/>
      <c r="F595" s="107"/>
      <c r="G595" s="107"/>
      <c r="H595" s="107"/>
      <c r="I595" s="107"/>
    </row>
    <row r="596" spans="1:9" s="45" customFormat="1" ht="11.25" x14ac:dyDescent="0.2">
      <c r="A596" s="71">
        <v>43792</v>
      </c>
      <c r="B596" s="71" t="s">
        <v>14802</v>
      </c>
      <c r="C596" s="72" t="s">
        <v>90</v>
      </c>
      <c r="D596" s="73">
        <v>9.0299999999999994</v>
      </c>
      <c r="E596" s="107"/>
      <c r="F596" s="107"/>
      <c r="G596" s="107"/>
      <c r="H596" s="107"/>
      <c r="I596" s="107"/>
    </row>
    <row r="597" spans="1:9" s="45" customFormat="1" ht="11.25" x14ac:dyDescent="0.2">
      <c r="A597" s="71">
        <v>43795</v>
      </c>
      <c r="B597" s="71" t="s">
        <v>14803</v>
      </c>
      <c r="C597" s="72" t="s">
        <v>90</v>
      </c>
      <c r="D597" s="73">
        <v>5.97</v>
      </c>
      <c r="E597" s="107"/>
      <c r="F597" s="107"/>
      <c r="G597" s="107"/>
      <c r="H597" s="107"/>
      <c r="I597" s="107"/>
    </row>
    <row r="598" spans="1:9" s="45" customFormat="1" ht="11.25" x14ac:dyDescent="0.2">
      <c r="A598" s="71">
        <v>438</v>
      </c>
      <c r="B598" s="71" t="s">
        <v>14696</v>
      </c>
      <c r="C598" s="72"/>
      <c r="D598" s="73"/>
      <c r="E598" s="107"/>
      <c r="F598" s="107"/>
      <c r="G598" s="107"/>
      <c r="H598" s="107"/>
      <c r="I598" s="107"/>
    </row>
    <row r="599" spans="1:9" s="45" customFormat="1" ht="11.25" x14ac:dyDescent="0.2">
      <c r="A599" s="71">
        <v>43807</v>
      </c>
      <c r="B599" s="71" t="s">
        <v>14804</v>
      </c>
      <c r="C599" s="72" t="s">
        <v>90</v>
      </c>
      <c r="D599" s="73">
        <v>1030.24</v>
      </c>
      <c r="E599" s="107"/>
      <c r="F599" s="107"/>
      <c r="G599" s="107"/>
      <c r="H599" s="107"/>
      <c r="I599" s="107"/>
    </row>
    <row r="600" spans="1:9" s="45" customFormat="1" ht="11.25" x14ac:dyDescent="0.2">
      <c r="A600" s="71">
        <v>43835</v>
      </c>
      <c r="B600" s="71" t="s">
        <v>14805</v>
      </c>
      <c r="C600" s="72" t="s">
        <v>90</v>
      </c>
      <c r="D600" s="73">
        <v>57.77</v>
      </c>
      <c r="E600" s="107"/>
      <c r="F600" s="107"/>
      <c r="G600" s="107"/>
      <c r="H600" s="107"/>
      <c r="I600" s="107"/>
    </row>
    <row r="601" spans="1:9" s="45" customFormat="1" ht="11.25" x14ac:dyDescent="0.2">
      <c r="A601" s="71">
        <v>43836</v>
      </c>
      <c r="B601" s="71" t="s">
        <v>14806</v>
      </c>
      <c r="C601" s="72" t="s">
        <v>90</v>
      </c>
      <c r="D601" s="73">
        <v>148.86000000000001</v>
      </c>
      <c r="E601" s="107"/>
      <c r="F601" s="107"/>
      <c r="G601" s="107"/>
      <c r="H601" s="107"/>
      <c r="I601" s="107"/>
    </row>
    <row r="602" spans="1:9" s="45" customFormat="1" ht="11.25" x14ac:dyDescent="0.2">
      <c r="A602" s="71">
        <v>43837</v>
      </c>
      <c r="B602" s="71" t="s">
        <v>14807</v>
      </c>
      <c r="C602" s="72" t="s">
        <v>90</v>
      </c>
      <c r="D602" s="73">
        <v>699.18</v>
      </c>
      <c r="E602" s="107"/>
      <c r="F602" s="107"/>
      <c r="G602" s="107"/>
      <c r="H602" s="107"/>
      <c r="I602" s="107"/>
    </row>
    <row r="603" spans="1:9" s="45" customFormat="1" ht="11.25" x14ac:dyDescent="0.2">
      <c r="A603" s="71">
        <v>43838</v>
      </c>
      <c r="B603" s="71" t="s">
        <v>14808</v>
      </c>
      <c r="C603" s="72" t="s">
        <v>90</v>
      </c>
      <c r="D603" s="73">
        <v>699.18</v>
      </c>
      <c r="E603" s="107"/>
      <c r="F603" s="107"/>
      <c r="G603" s="107"/>
      <c r="H603" s="107"/>
      <c r="I603" s="107"/>
    </row>
    <row r="604" spans="1:9" s="45" customFormat="1" ht="11.25" x14ac:dyDescent="0.2">
      <c r="A604" s="71">
        <v>440</v>
      </c>
      <c r="B604" s="71" t="s">
        <v>14809</v>
      </c>
      <c r="C604" s="72"/>
      <c r="D604" s="73"/>
      <c r="E604" s="107"/>
      <c r="F604" s="107"/>
      <c r="G604" s="107"/>
      <c r="H604" s="107"/>
      <c r="I604" s="107"/>
    </row>
    <row r="605" spans="1:9" s="45" customFormat="1" ht="11.25" x14ac:dyDescent="0.2">
      <c r="A605" s="71">
        <v>44014</v>
      </c>
      <c r="B605" s="71" t="s">
        <v>14810</v>
      </c>
      <c r="C605" s="72" t="s">
        <v>90</v>
      </c>
      <c r="D605" s="73">
        <v>44.11</v>
      </c>
      <c r="E605" s="107"/>
      <c r="F605" s="107"/>
      <c r="G605" s="107"/>
      <c r="H605" s="107"/>
      <c r="I605" s="107"/>
    </row>
    <row r="606" spans="1:9" s="45" customFormat="1" ht="11.25" x14ac:dyDescent="0.2">
      <c r="A606" s="71">
        <v>44034</v>
      </c>
      <c r="B606" s="71" t="s">
        <v>14811</v>
      </c>
      <c r="C606" s="72" t="s">
        <v>90</v>
      </c>
      <c r="D606" s="73">
        <v>44.11</v>
      </c>
      <c r="E606" s="107"/>
      <c r="F606" s="107"/>
      <c r="G606" s="107"/>
      <c r="H606" s="107"/>
      <c r="I606" s="107"/>
    </row>
    <row r="607" spans="1:9" s="45" customFormat="1" ht="11.25" x14ac:dyDescent="0.2">
      <c r="A607" s="71">
        <v>44059</v>
      </c>
      <c r="B607" s="71" t="s">
        <v>14812</v>
      </c>
      <c r="C607" s="72" t="s">
        <v>90</v>
      </c>
      <c r="D607" s="73">
        <v>44.11</v>
      </c>
      <c r="E607" s="107"/>
      <c r="F607" s="107"/>
      <c r="G607" s="107"/>
      <c r="H607" s="107"/>
      <c r="I607" s="107"/>
    </row>
    <row r="608" spans="1:9" s="45" customFormat="1" ht="11.25" x14ac:dyDescent="0.2">
      <c r="A608" s="71">
        <v>44097</v>
      </c>
      <c r="B608" s="71" t="s">
        <v>14813</v>
      </c>
      <c r="C608" s="72" t="s">
        <v>90</v>
      </c>
      <c r="D608" s="73">
        <v>76.8</v>
      </c>
      <c r="E608" s="107"/>
      <c r="F608" s="107"/>
      <c r="G608" s="107"/>
      <c r="H608" s="107"/>
      <c r="I608" s="107"/>
    </row>
    <row r="609" spans="1:9" s="45" customFormat="1" ht="11.25" x14ac:dyDescent="0.2">
      <c r="A609" s="71">
        <v>441</v>
      </c>
      <c r="B609" s="71" t="s">
        <v>14814</v>
      </c>
      <c r="C609" s="72"/>
      <c r="D609" s="73"/>
      <c r="E609" s="107"/>
      <c r="F609" s="107"/>
      <c r="G609" s="107"/>
      <c r="H609" s="107"/>
      <c r="I609" s="107"/>
    </row>
    <row r="610" spans="1:9" s="45" customFormat="1" ht="11.25" x14ac:dyDescent="0.2">
      <c r="A610" s="71">
        <v>44112</v>
      </c>
      <c r="B610" s="71" t="s">
        <v>14815</v>
      </c>
      <c r="C610" s="72" t="s">
        <v>90</v>
      </c>
      <c r="D610" s="73">
        <v>76.8</v>
      </c>
      <c r="E610" s="107"/>
      <c r="F610" s="107"/>
      <c r="G610" s="107"/>
      <c r="H610" s="107"/>
      <c r="I610" s="107"/>
    </row>
    <row r="611" spans="1:9" s="45" customFormat="1" ht="11.25" x14ac:dyDescent="0.2">
      <c r="A611" s="71">
        <v>44128</v>
      </c>
      <c r="B611" s="71" t="s">
        <v>14816</v>
      </c>
      <c r="C611" s="72" t="s">
        <v>90</v>
      </c>
      <c r="D611" s="73">
        <v>76.8</v>
      </c>
      <c r="E611" s="107"/>
      <c r="F611" s="107"/>
      <c r="G611" s="107"/>
      <c r="H611" s="107"/>
      <c r="I611" s="107"/>
    </row>
    <row r="612" spans="1:9" s="45" customFormat="1" ht="11.25" x14ac:dyDescent="0.2">
      <c r="A612" s="71">
        <v>444</v>
      </c>
      <c r="B612" s="71" t="s">
        <v>14817</v>
      </c>
      <c r="C612" s="72"/>
      <c r="D612" s="73"/>
      <c r="E612" s="107"/>
      <c r="F612" s="107"/>
      <c r="G612" s="107"/>
      <c r="H612" s="107"/>
      <c r="I612" s="107"/>
    </row>
    <row r="613" spans="1:9" s="45" customFormat="1" ht="11.25" x14ac:dyDescent="0.2">
      <c r="A613" s="71">
        <v>44481</v>
      </c>
      <c r="B613" s="71" t="s">
        <v>14818</v>
      </c>
      <c r="C613" s="72" t="s">
        <v>90</v>
      </c>
      <c r="D613" s="73">
        <v>1902.21</v>
      </c>
      <c r="E613" s="107"/>
      <c r="F613" s="107"/>
      <c r="G613" s="107"/>
      <c r="H613" s="107"/>
      <c r="I613" s="107"/>
    </row>
    <row r="614" spans="1:9" s="45" customFormat="1" ht="11.25" x14ac:dyDescent="0.2">
      <c r="A614" s="71">
        <v>445</v>
      </c>
      <c r="B614" s="71" t="s">
        <v>14819</v>
      </c>
      <c r="C614" s="72"/>
      <c r="D614" s="73"/>
      <c r="E614" s="107"/>
      <c r="F614" s="107"/>
      <c r="G614" s="107"/>
      <c r="H614" s="107"/>
      <c r="I614" s="107"/>
    </row>
    <row r="615" spans="1:9" s="45" customFormat="1" ht="11.25" x14ac:dyDescent="0.2">
      <c r="A615" s="71">
        <v>44505</v>
      </c>
      <c r="B615" s="71" t="s">
        <v>14820</v>
      </c>
      <c r="C615" s="72" t="s">
        <v>90</v>
      </c>
      <c r="D615" s="73">
        <v>30.88</v>
      </c>
      <c r="E615" s="107"/>
      <c r="F615" s="107"/>
      <c r="G615" s="107"/>
      <c r="H615" s="107"/>
      <c r="I615" s="107"/>
    </row>
    <row r="616" spans="1:9" s="45" customFormat="1" ht="11.25" x14ac:dyDescent="0.2">
      <c r="A616" s="71">
        <v>44508</v>
      </c>
      <c r="B616" s="71" t="s">
        <v>14821</v>
      </c>
      <c r="C616" s="72" t="s">
        <v>90</v>
      </c>
      <c r="D616" s="73">
        <v>30.88</v>
      </c>
      <c r="E616" s="107"/>
      <c r="F616" s="107"/>
      <c r="G616" s="107"/>
      <c r="H616" s="107"/>
      <c r="I616" s="107"/>
    </row>
    <row r="617" spans="1:9" s="45" customFormat="1" ht="11.25" x14ac:dyDescent="0.2">
      <c r="A617" s="71">
        <v>44530</v>
      </c>
      <c r="B617" s="71" t="s">
        <v>14822</v>
      </c>
      <c r="C617" s="72" t="s">
        <v>90</v>
      </c>
      <c r="D617" s="73">
        <v>127.27</v>
      </c>
      <c r="E617" s="107"/>
      <c r="F617" s="107"/>
      <c r="G617" s="107"/>
      <c r="H617" s="107"/>
      <c r="I617" s="107"/>
    </row>
    <row r="618" spans="1:9" s="45" customFormat="1" ht="11.25" x14ac:dyDescent="0.2">
      <c r="A618" s="71">
        <v>44552</v>
      </c>
      <c r="B618" s="71" t="s">
        <v>14823</v>
      </c>
      <c r="C618" s="72" t="s">
        <v>90</v>
      </c>
      <c r="D618" s="73">
        <v>30.88</v>
      </c>
      <c r="E618" s="107"/>
      <c r="F618" s="107"/>
      <c r="G618" s="107"/>
      <c r="H618" s="107"/>
      <c r="I618" s="107"/>
    </row>
    <row r="619" spans="1:9" s="45" customFormat="1" ht="11.25" x14ac:dyDescent="0.2">
      <c r="A619" s="71">
        <v>44561</v>
      </c>
      <c r="B619" s="71" t="s">
        <v>14824</v>
      </c>
      <c r="C619" s="72" t="s">
        <v>90</v>
      </c>
      <c r="D619" s="73">
        <v>333.59</v>
      </c>
      <c r="E619" s="107"/>
      <c r="F619" s="107"/>
      <c r="G619" s="107"/>
      <c r="H619" s="107"/>
      <c r="I619" s="107"/>
    </row>
    <row r="620" spans="1:9" s="45" customFormat="1" ht="11.25" x14ac:dyDescent="0.2">
      <c r="A620" s="71">
        <v>44562</v>
      </c>
      <c r="B620" s="71" t="s">
        <v>14825</v>
      </c>
      <c r="C620" s="72" t="s">
        <v>90</v>
      </c>
      <c r="D620" s="73">
        <v>122.04</v>
      </c>
      <c r="E620" s="107"/>
      <c r="F620" s="107"/>
      <c r="G620" s="107"/>
      <c r="H620" s="107"/>
      <c r="I620" s="107"/>
    </row>
    <row r="621" spans="1:9" s="45" customFormat="1" ht="11.25" x14ac:dyDescent="0.2">
      <c r="A621" s="71">
        <v>44575</v>
      </c>
      <c r="B621" s="71" t="s">
        <v>14826</v>
      </c>
      <c r="C621" s="72" t="s">
        <v>90</v>
      </c>
      <c r="D621" s="73">
        <v>127.27</v>
      </c>
      <c r="E621" s="107"/>
      <c r="F621" s="107"/>
      <c r="G621" s="107"/>
      <c r="H621" s="107"/>
      <c r="I621" s="107"/>
    </row>
    <row r="622" spans="1:9" s="45" customFormat="1" ht="11.25" x14ac:dyDescent="0.2">
      <c r="A622" s="71">
        <v>44582</v>
      </c>
      <c r="B622" s="71" t="s">
        <v>14827</v>
      </c>
      <c r="C622" s="72" t="s">
        <v>90</v>
      </c>
      <c r="D622" s="73">
        <v>361.94</v>
      </c>
      <c r="E622" s="107"/>
      <c r="F622" s="107"/>
      <c r="G622" s="107"/>
      <c r="H622" s="107"/>
      <c r="I622" s="107"/>
    </row>
    <row r="623" spans="1:9" s="45" customFormat="1" ht="11.25" x14ac:dyDescent="0.2">
      <c r="A623" s="71">
        <v>446</v>
      </c>
      <c r="B623" s="71" t="s">
        <v>14817</v>
      </c>
      <c r="C623" s="72"/>
      <c r="D623" s="73"/>
      <c r="E623" s="107"/>
      <c r="F623" s="107"/>
      <c r="G623" s="107"/>
      <c r="H623" s="107"/>
      <c r="I623" s="107"/>
    </row>
    <row r="624" spans="1:9" s="45" customFormat="1" ht="11.25" x14ac:dyDescent="0.2">
      <c r="A624" s="71">
        <v>44618</v>
      </c>
      <c r="B624" s="71" t="s">
        <v>14828</v>
      </c>
      <c r="C624" s="72" t="s">
        <v>90</v>
      </c>
      <c r="D624" s="73">
        <v>128.01</v>
      </c>
      <c r="E624" s="107"/>
      <c r="F624" s="107"/>
      <c r="G624" s="107"/>
      <c r="H624" s="107"/>
      <c r="I624" s="107"/>
    </row>
    <row r="625" spans="1:9" s="45" customFormat="1" ht="11.25" x14ac:dyDescent="0.2">
      <c r="A625" s="71">
        <v>44659</v>
      </c>
      <c r="B625" s="71" t="s">
        <v>14829</v>
      </c>
      <c r="C625" s="72" t="s">
        <v>90</v>
      </c>
      <c r="D625" s="73">
        <v>8.42</v>
      </c>
      <c r="E625" s="107"/>
      <c r="F625" s="107"/>
      <c r="G625" s="107"/>
      <c r="H625" s="107"/>
      <c r="I625" s="107"/>
    </row>
    <row r="626" spans="1:9" s="45" customFormat="1" ht="11.25" x14ac:dyDescent="0.2">
      <c r="A626" s="71">
        <v>44660</v>
      </c>
      <c r="B626" s="71" t="s">
        <v>14830</v>
      </c>
      <c r="C626" s="72" t="s">
        <v>90</v>
      </c>
      <c r="D626" s="73">
        <v>8.42</v>
      </c>
      <c r="E626" s="107"/>
      <c r="F626" s="107"/>
      <c r="G626" s="107"/>
      <c r="H626" s="107"/>
      <c r="I626" s="107"/>
    </row>
    <row r="627" spans="1:9" s="45" customFormat="1" ht="11.25" x14ac:dyDescent="0.2">
      <c r="A627" s="71">
        <v>44661</v>
      </c>
      <c r="B627" s="71" t="s">
        <v>14831</v>
      </c>
      <c r="C627" s="72" t="s">
        <v>90</v>
      </c>
      <c r="D627" s="73">
        <v>8.42</v>
      </c>
      <c r="E627" s="107"/>
      <c r="F627" s="107"/>
      <c r="G627" s="107"/>
      <c r="H627" s="107"/>
      <c r="I627" s="107"/>
    </row>
    <row r="628" spans="1:9" s="45" customFormat="1" ht="11.25" x14ac:dyDescent="0.2">
      <c r="A628" s="71">
        <v>44662</v>
      </c>
      <c r="B628" s="71" t="s">
        <v>14832</v>
      </c>
      <c r="C628" s="72" t="s">
        <v>90</v>
      </c>
      <c r="D628" s="73">
        <v>8.42</v>
      </c>
      <c r="E628" s="107"/>
      <c r="F628" s="107"/>
      <c r="G628" s="107"/>
      <c r="H628" s="107"/>
      <c r="I628" s="107"/>
    </row>
    <row r="629" spans="1:9" s="45" customFormat="1" ht="11.25" x14ac:dyDescent="0.2">
      <c r="A629" s="71">
        <v>44663</v>
      </c>
      <c r="B629" s="71" t="s">
        <v>14833</v>
      </c>
      <c r="C629" s="72" t="s">
        <v>90</v>
      </c>
      <c r="D629" s="73">
        <v>12.52</v>
      </c>
      <c r="E629" s="107"/>
      <c r="F629" s="107"/>
      <c r="G629" s="107"/>
      <c r="H629" s="107"/>
      <c r="I629" s="107"/>
    </row>
    <row r="630" spans="1:9" s="45" customFormat="1" ht="11.25" x14ac:dyDescent="0.2">
      <c r="A630" s="71">
        <v>44664</v>
      </c>
      <c r="B630" s="71" t="s">
        <v>14834</v>
      </c>
      <c r="C630" s="72" t="s">
        <v>90</v>
      </c>
      <c r="D630" s="73">
        <v>32.21</v>
      </c>
      <c r="E630" s="107"/>
      <c r="F630" s="107"/>
      <c r="G630" s="107"/>
      <c r="H630" s="107"/>
      <c r="I630" s="107"/>
    </row>
    <row r="631" spans="1:9" s="45" customFormat="1" ht="11.25" x14ac:dyDescent="0.2">
      <c r="A631" s="71">
        <v>44665</v>
      </c>
      <c r="B631" s="71" t="s">
        <v>14835</v>
      </c>
      <c r="C631" s="72" t="s">
        <v>90</v>
      </c>
      <c r="D631" s="73">
        <v>32.21</v>
      </c>
      <c r="E631" s="107"/>
      <c r="F631" s="107"/>
      <c r="G631" s="107"/>
      <c r="H631" s="107"/>
      <c r="I631" s="107"/>
    </row>
    <row r="632" spans="1:9" s="45" customFormat="1" ht="11.25" x14ac:dyDescent="0.2">
      <c r="A632" s="71">
        <v>44666</v>
      </c>
      <c r="B632" s="71" t="s">
        <v>14836</v>
      </c>
      <c r="C632" s="72" t="s">
        <v>90</v>
      </c>
      <c r="D632" s="73">
        <v>32.21</v>
      </c>
      <c r="E632" s="107"/>
      <c r="F632" s="107"/>
      <c r="G632" s="107"/>
      <c r="H632" s="107"/>
      <c r="I632" s="107"/>
    </row>
    <row r="633" spans="1:9" s="45" customFormat="1" ht="11.25" x14ac:dyDescent="0.2">
      <c r="A633" s="71">
        <v>44667</v>
      </c>
      <c r="B633" s="71" t="s">
        <v>14837</v>
      </c>
      <c r="C633" s="72" t="s">
        <v>90</v>
      </c>
      <c r="D633" s="73">
        <v>32.21</v>
      </c>
      <c r="E633" s="107"/>
      <c r="F633" s="107"/>
      <c r="G633" s="107"/>
      <c r="H633" s="107"/>
      <c r="I633" s="107"/>
    </row>
    <row r="634" spans="1:9" s="45" customFormat="1" ht="11.25" x14ac:dyDescent="0.2">
      <c r="A634" s="71">
        <v>44668</v>
      </c>
      <c r="B634" s="71" t="s">
        <v>14838</v>
      </c>
      <c r="C634" s="72" t="s">
        <v>90</v>
      </c>
      <c r="D634" s="73">
        <v>44</v>
      </c>
      <c r="E634" s="107"/>
      <c r="F634" s="107"/>
      <c r="G634" s="107"/>
      <c r="H634" s="107"/>
      <c r="I634" s="107"/>
    </row>
    <row r="635" spans="1:9" s="45" customFormat="1" ht="11.25" x14ac:dyDescent="0.2">
      <c r="A635" s="71">
        <v>44669</v>
      </c>
      <c r="B635" s="71" t="s">
        <v>14839</v>
      </c>
      <c r="C635" s="72" t="s">
        <v>90</v>
      </c>
      <c r="D635" s="73">
        <v>44</v>
      </c>
      <c r="E635" s="107"/>
      <c r="F635" s="107"/>
      <c r="G635" s="107"/>
      <c r="H635" s="107"/>
      <c r="I635" s="107"/>
    </row>
    <row r="636" spans="1:9" s="45" customFormat="1" ht="11.25" x14ac:dyDescent="0.2">
      <c r="A636" s="71">
        <v>44670</v>
      </c>
      <c r="B636" s="71" t="s">
        <v>14840</v>
      </c>
      <c r="C636" s="72" t="s">
        <v>90</v>
      </c>
      <c r="D636" s="73">
        <v>47.22</v>
      </c>
      <c r="E636" s="107"/>
      <c r="F636" s="107"/>
      <c r="G636" s="107"/>
      <c r="H636" s="107"/>
      <c r="I636" s="107"/>
    </row>
    <row r="637" spans="1:9" s="45" customFormat="1" ht="11.25" x14ac:dyDescent="0.2">
      <c r="A637" s="71">
        <v>44671</v>
      </c>
      <c r="B637" s="71" t="s">
        <v>14841</v>
      </c>
      <c r="C637" s="72" t="s">
        <v>90</v>
      </c>
      <c r="D637" s="73">
        <v>47.22</v>
      </c>
      <c r="E637" s="107"/>
      <c r="F637" s="107"/>
      <c r="G637" s="107"/>
      <c r="H637" s="107"/>
      <c r="I637" s="107"/>
    </row>
    <row r="638" spans="1:9" s="45" customFormat="1" ht="11.25" x14ac:dyDescent="0.2">
      <c r="A638" s="71">
        <v>44672</v>
      </c>
      <c r="B638" s="71" t="s">
        <v>14842</v>
      </c>
      <c r="C638" s="72" t="s">
        <v>90</v>
      </c>
      <c r="D638" s="73">
        <v>47.22</v>
      </c>
      <c r="E638" s="107"/>
      <c r="F638" s="107"/>
      <c r="G638" s="107"/>
      <c r="H638" s="107"/>
      <c r="I638" s="107"/>
    </row>
    <row r="639" spans="1:9" s="45" customFormat="1" ht="11.25" x14ac:dyDescent="0.2">
      <c r="A639" s="71">
        <v>44673</v>
      </c>
      <c r="B639" s="71" t="s">
        <v>14843</v>
      </c>
      <c r="C639" s="72" t="s">
        <v>90</v>
      </c>
      <c r="D639" s="73">
        <v>47.22</v>
      </c>
      <c r="E639" s="107"/>
      <c r="F639" s="107"/>
      <c r="G639" s="107"/>
      <c r="H639" s="107"/>
      <c r="I639" s="107"/>
    </row>
    <row r="640" spans="1:9" s="45" customFormat="1" ht="11.25" x14ac:dyDescent="0.2">
      <c r="A640" s="71">
        <v>44674</v>
      </c>
      <c r="B640" s="71" t="s">
        <v>14844</v>
      </c>
      <c r="C640" s="72" t="s">
        <v>90</v>
      </c>
      <c r="D640" s="73">
        <v>55.37</v>
      </c>
      <c r="E640" s="107"/>
      <c r="F640" s="107"/>
      <c r="G640" s="107"/>
      <c r="H640" s="107"/>
      <c r="I640" s="107"/>
    </row>
    <row r="641" spans="1:9" s="45" customFormat="1" ht="11.25" x14ac:dyDescent="0.2">
      <c r="A641" s="71">
        <v>44675</v>
      </c>
      <c r="B641" s="71" t="s">
        <v>14845</v>
      </c>
      <c r="C641" s="72" t="s">
        <v>90</v>
      </c>
      <c r="D641" s="73">
        <v>63.06</v>
      </c>
      <c r="E641" s="107"/>
      <c r="F641" s="107"/>
      <c r="G641" s="107"/>
      <c r="H641" s="107"/>
      <c r="I641" s="107"/>
    </row>
    <row r="642" spans="1:9" s="45" customFormat="1" ht="11.25" x14ac:dyDescent="0.2">
      <c r="A642" s="71">
        <v>44676</v>
      </c>
      <c r="B642" s="71" t="s">
        <v>14846</v>
      </c>
      <c r="C642" s="72" t="s">
        <v>90</v>
      </c>
      <c r="D642" s="73">
        <v>101.08</v>
      </c>
      <c r="E642" s="107"/>
      <c r="F642" s="107"/>
      <c r="G642" s="107"/>
      <c r="H642" s="107"/>
      <c r="I642" s="107"/>
    </row>
    <row r="643" spans="1:9" s="45" customFormat="1" ht="11.25" x14ac:dyDescent="0.2">
      <c r="A643" s="71">
        <v>447</v>
      </c>
      <c r="B643" s="71" t="s">
        <v>14817</v>
      </c>
      <c r="C643" s="72"/>
      <c r="D643" s="73"/>
      <c r="E643" s="107"/>
      <c r="F643" s="107"/>
      <c r="G643" s="107"/>
      <c r="H643" s="107"/>
      <c r="I643" s="107"/>
    </row>
    <row r="644" spans="1:9" s="45" customFormat="1" ht="11.25" x14ac:dyDescent="0.2">
      <c r="A644" s="71">
        <v>44711</v>
      </c>
      <c r="B644" s="71" t="s">
        <v>14847</v>
      </c>
      <c r="C644" s="72" t="s">
        <v>90</v>
      </c>
      <c r="D644" s="73">
        <v>119.83</v>
      </c>
      <c r="E644" s="107"/>
      <c r="F644" s="107"/>
      <c r="G644" s="107"/>
      <c r="H644" s="107"/>
      <c r="I644" s="107"/>
    </row>
    <row r="645" spans="1:9" s="45" customFormat="1" ht="11.25" x14ac:dyDescent="0.2">
      <c r="A645" s="71">
        <v>44712</v>
      </c>
      <c r="B645" s="71" t="s">
        <v>14848</v>
      </c>
      <c r="C645" s="72" t="s">
        <v>90</v>
      </c>
      <c r="D645" s="73">
        <v>95.62</v>
      </c>
      <c r="E645" s="107"/>
      <c r="F645" s="107"/>
      <c r="G645" s="107"/>
      <c r="H645" s="107"/>
      <c r="I645" s="107"/>
    </row>
    <row r="646" spans="1:9" s="45" customFormat="1" ht="11.25" x14ac:dyDescent="0.2">
      <c r="A646" s="71">
        <v>44715</v>
      </c>
      <c r="B646" s="71" t="s">
        <v>14849</v>
      </c>
      <c r="C646" s="72" t="s">
        <v>90</v>
      </c>
      <c r="D646" s="73">
        <v>8.42</v>
      </c>
      <c r="E646" s="107"/>
      <c r="F646" s="107"/>
      <c r="G646" s="107"/>
      <c r="H646" s="107"/>
      <c r="I646" s="107"/>
    </row>
    <row r="647" spans="1:9" s="45" customFormat="1" ht="11.25" x14ac:dyDescent="0.2">
      <c r="A647" s="71">
        <v>44735</v>
      </c>
      <c r="B647" s="71" t="s">
        <v>14850</v>
      </c>
      <c r="C647" s="72" t="s">
        <v>90</v>
      </c>
      <c r="D647" s="73">
        <v>126.95</v>
      </c>
      <c r="E647" s="107"/>
      <c r="F647" s="107"/>
      <c r="G647" s="107"/>
      <c r="H647" s="107"/>
      <c r="I647" s="107"/>
    </row>
    <row r="648" spans="1:9" s="45" customFormat="1" ht="11.25" x14ac:dyDescent="0.2">
      <c r="A648" s="71">
        <v>44736</v>
      </c>
      <c r="B648" s="71" t="s">
        <v>14851</v>
      </c>
      <c r="C648" s="72" t="s">
        <v>90</v>
      </c>
      <c r="D648" s="73">
        <v>126.95</v>
      </c>
      <c r="E648" s="107"/>
      <c r="F648" s="107"/>
      <c r="G648" s="107"/>
      <c r="H648" s="107"/>
      <c r="I648" s="107"/>
    </row>
    <row r="649" spans="1:9" s="45" customFormat="1" ht="11.25" x14ac:dyDescent="0.2">
      <c r="A649" s="71">
        <v>44740</v>
      </c>
      <c r="B649" s="71" t="s">
        <v>14852</v>
      </c>
      <c r="C649" s="72" t="s">
        <v>90</v>
      </c>
      <c r="D649" s="73">
        <v>15.36</v>
      </c>
      <c r="E649" s="107"/>
      <c r="F649" s="107"/>
      <c r="G649" s="107"/>
      <c r="H649" s="107"/>
      <c r="I649" s="107"/>
    </row>
    <row r="650" spans="1:9" s="45" customFormat="1" ht="11.25" x14ac:dyDescent="0.2">
      <c r="A650" s="71">
        <v>44760</v>
      </c>
      <c r="B650" s="71" t="s">
        <v>14853</v>
      </c>
      <c r="C650" s="72" t="s">
        <v>90</v>
      </c>
      <c r="D650" s="73">
        <v>31.46</v>
      </c>
      <c r="E650" s="107"/>
      <c r="F650" s="107"/>
      <c r="G650" s="107"/>
      <c r="H650" s="107"/>
      <c r="I650" s="107"/>
    </row>
    <row r="651" spans="1:9" s="45" customFormat="1" ht="11.25" x14ac:dyDescent="0.2">
      <c r="A651" s="71">
        <v>44781</v>
      </c>
      <c r="B651" s="71" t="s">
        <v>14854</v>
      </c>
      <c r="C651" s="72" t="s">
        <v>90</v>
      </c>
      <c r="D651" s="73">
        <v>13.46</v>
      </c>
      <c r="E651" s="107"/>
      <c r="F651" s="107"/>
      <c r="G651" s="107"/>
      <c r="H651" s="107"/>
      <c r="I651" s="107"/>
    </row>
    <row r="652" spans="1:9" s="45" customFormat="1" ht="11.25" x14ac:dyDescent="0.2">
      <c r="A652" s="71">
        <v>44783</v>
      </c>
      <c r="B652" s="71" t="s">
        <v>14855</v>
      </c>
      <c r="C652" s="72" t="s">
        <v>90</v>
      </c>
      <c r="D652" s="73">
        <v>342.12</v>
      </c>
      <c r="E652" s="107"/>
      <c r="F652" s="107"/>
      <c r="G652" s="107"/>
      <c r="H652" s="107"/>
      <c r="I652" s="107"/>
    </row>
    <row r="653" spans="1:9" s="45" customFormat="1" ht="11.25" x14ac:dyDescent="0.2">
      <c r="A653" s="71">
        <v>44793</v>
      </c>
      <c r="B653" s="71" t="s">
        <v>14856</v>
      </c>
      <c r="C653" s="72" t="s">
        <v>90</v>
      </c>
      <c r="D653" s="73">
        <v>796.11</v>
      </c>
      <c r="E653" s="107"/>
      <c r="F653" s="107"/>
      <c r="G653" s="107"/>
      <c r="H653" s="107"/>
      <c r="I653" s="107"/>
    </row>
    <row r="654" spans="1:9" s="45" customFormat="1" ht="11.25" x14ac:dyDescent="0.2">
      <c r="A654" s="71">
        <v>448</v>
      </c>
      <c r="B654" s="71" t="s">
        <v>14817</v>
      </c>
      <c r="C654" s="72"/>
      <c r="D654" s="73"/>
      <c r="E654" s="107"/>
      <c r="F654" s="107"/>
      <c r="G654" s="107"/>
      <c r="H654" s="107"/>
      <c r="I654" s="107"/>
    </row>
    <row r="655" spans="1:9" s="45" customFormat="1" ht="11.25" x14ac:dyDescent="0.2">
      <c r="A655" s="71">
        <v>44805</v>
      </c>
      <c r="B655" s="71" t="s">
        <v>14857</v>
      </c>
      <c r="C655" s="72" t="s">
        <v>90</v>
      </c>
      <c r="D655" s="73">
        <v>335.33</v>
      </c>
      <c r="E655" s="107"/>
      <c r="F655" s="107"/>
      <c r="G655" s="107"/>
      <c r="H655" s="107"/>
      <c r="I655" s="107"/>
    </row>
    <row r="656" spans="1:9" s="45" customFormat="1" ht="11.25" x14ac:dyDescent="0.2">
      <c r="A656" s="71">
        <v>44808</v>
      </c>
      <c r="B656" s="71" t="s">
        <v>14858</v>
      </c>
      <c r="C656" s="72" t="s">
        <v>90</v>
      </c>
      <c r="D656" s="73">
        <v>31.71</v>
      </c>
      <c r="E656" s="107"/>
      <c r="F656" s="107"/>
      <c r="G656" s="107"/>
      <c r="H656" s="107"/>
      <c r="I656" s="107"/>
    </row>
    <row r="657" spans="1:9" s="45" customFormat="1" ht="11.25" x14ac:dyDescent="0.2">
      <c r="A657" s="71">
        <v>44833</v>
      </c>
      <c r="B657" s="71" t="s">
        <v>14859</v>
      </c>
      <c r="C657" s="72" t="s">
        <v>90</v>
      </c>
      <c r="D657" s="73">
        <v>14.73</v>
      </c>
      <c r="E657" s="107"/>
      <c r="F657" s="107"/>
      <c r="G657" s="107"/>
      <c r="H657" s="107"/>
      <c r="I657" s="107"/>
    </row>
    <row r="658" spans="1:9" s="45" customFormat="1" ht="11.25" x14ac:dyDescent="0.2">
      <c r="A658" s="71">
        <v>44851</v>
      </c>
      <c r="B658" s="71" t="s">
        <v>14860</v>
      </c>
      <c r="C658" s="72" t="s">
        <v>90</v>
      </c>
      <c r="D658" s="73">
        <v>18.55</v>
      </c>
      <c r="E658" s="107"/>
      <c r="F658" s="107"/>
      <c r="G658" s="107"/>
      <c r="H658" s="107"/>
      <c r="I658" s="107"/>
    </row>
    <row r="659" spans="1:9" s="45" customFormat="1" ht="11.25" x14ac:dyDescent="0.2">
      <c r="A659" s="71">
        <v>44852</v>
      </c>
      <c r="B659" s="71" t="s">
        <v>14861</v>
      </c>
      <c r="C659" s="72" t="s">
        <v>90</v>
      </c>
      <c r="D659" s="73">
        <v>65.650000000000006</v>
      </c>
      <c r="E659" s="107"/>
      <c r="F659" s="107"/>
      <c r="G659" s="107"/>
      <c r="H659" s="107"/>
      <c r="I659" s="107"/>
    </row>
    <row r="660" spans="1:9" s="45" customFormat="1" ht="11.25" x14ac:dyDescent="0.2">
      <c r="A660" s="71">
        <v>44871</v>
      </c>
      <c r="B660" s="71" t="s">
        <v>14862</v>
      </c>
      <c r="C660" s="72" t="s">
        <v>90</v>
      </c>
      <c r="D660" s="73">
        <v>72.34</v>
      </c>
      <c r="E660" s="107"/>
      <c r="F660" s="107"/>
      <c r="G660" s="107"/>
      <c r="H660" s="107"/>
      <c r="I660" s="107"/>
    </row>
    <row r="661" spans="1:9" s="45" customFormat="1" ht="11.25" x14ac:dyDescent="0.2">
      <c r="A661" s="71">
        <v>449</v>
      </c>
      <c r="B661" s="71" t="s">
        <v>14863</v>
      </c>
      <c r="C661" s="72"/>
      <c r="D661" s="73"/>
      <c r="E661" s="107"/>
      <c r="F661" s="107"/>
      <c r="G661" s="107"/>
      <c r="H661" s="107"/>
      <c r="I661" s="107"/>
    </row>
    <row r="662" spans="1:9" s="45" customFormat="1" ht="11.25" x14ac:dyDescent="0.2">
      <c r="A662" s="71">
        <v>44905</v>
      </c>
      <c r="B662" s="71" t="s">
        <v>14864</v>
      </c>
      <c r="C662" s="72" t="s">
        <v>90</v>
      </c>
      <c r="D662" s="73">
        <v>102.55</v>
      </c>
      <c r="E662" s="107"/>
      <c r="F662" s="107"/>
      <c r="G662" s="107"/>
      <c r="H662" s="107"/>
      <c r="I662" s="107"/>
    </row>
    <row r="663" spans="1:9" s="45" customFormat="1" ht="11.25" x14ac:dyDescent="0.2">
      <c r="A663" s="71">
        <v>44951</v>
      </c>
      <c r="B663" s="71" t="s">
        <v>14865</v>
      </c>
      <c r="C663" s="72" t="s">
        <v>90</v>
      </c>
      <c r="D663" s="73">
        <v>31.71</v>
      </c>
      <c r="E663" s="107"/>
      <c r="F663" s="107"/>
      <c r="G663" s="107"/>
      <c r="H663" s="107"/>
      <c r="I663" s="107"/>
    </row>
    <row r="664" spans="1:9" s="45" customFormat="1" ht="11.25" x14ac:dyDescent="0.2">
      <c r="A664" s="71">
        <v>450</v>
      </c>
      <c r="B664" s="71" t="s">
        <v>14746</v>
      </c>
      <c r="C664" s="72"/>
      <c r="D664" s="73"/>
      <c r="E664" s="107"/>
      <c r="F664" s="107"/>
      <c r="G664" s="107"/>
      <c r="H664" s="107"/>
      <c r="I664" s="107"/>
    </row>
    <row r="665" spans="1:9" s="45" customFormat="1" ht="11.25" x14ac:dyDescent="0.2">
      <c r="A665" s="71">
        <v>45001</v>
      </c>
      <c r="B665" s="71" t="s">
        <v>14866</v>
      </c>
      <c r="C665" s="72" t="s">
        <v>90</v>
      </c>
      <c r="D665" s="73">
        <v>29.19</v>
      </c>
      <c r="E665" s="107"/>
      <c r="F665" s="107"/>
      <c r="G665" s="107"/>
      <c r="H665" s="107"/>
      <c r="I665" s="107"/>
    </row>
    <row r="666" spans="1:9" s="45" customFormat="1" ht="11.25" x14ac:dyDescent="0.2">
      <c r="A666" s="71">
        <v>45002</v>
      </c>
      <c r="B666" s="71" t="s">
        <v>14867</v>
      </c>
      <c r="C666" s="72" t="s">
        <v>90</v>
      </c>
      <c r="D666" s="73">
        <v>33.090000000000003</v>
      </c>
      <c r="E666" s="107"/>
      <c r="F666" s="107"/>
      <c r="G666" s="107"/>
      <c r="H666" s="107"/>
      <c r="I666" s="107"/>
    </row>
    <row r="667" spans="1:9" s="45" customFormat="1" ht="11.25" x14ac:dyDescent="0.2">
      <c r="A667" s="71">
        <v>45003</v>
      </c>
      <c r="B667" s="71" t="s">
        <v>14868</v>
      </c>
      <c r="C667" s="72" t="s">
        <v>90</v>
      </c>
      <c r="D667" s="73">
        <v>43.95</v>
      </c>
      <c r="E667" s="107"/>
      <c r="F667" s="107"/>
      <c r="G667" s="107"/>
      <c r="H667" s="107"/>
      <c r="I667" s="107"/>
    </row>
    <row r="668" spans="1:9" s="45" customFormat="1" ht="11.25" x14ac:dyDescent="0.2">
      <c r="A668" s="71">
        <v>45005</v>
      </c>
      <c r="B668" s="71" t="s">
        <v>14869</v>
      </c>
      <c r="C668" s="72" t="s">
        <v>90</v>
      </c>
      <c r="D668" s="73">
        <v>84.86</v>
      </c>
      <c r="E668" s="107"/>
      <c r="F668" s="107"/>
      <c r="G668" s="107"/>
      <c r="H668" s="107"/>
      <c r="I668" s="107"/>
    </row>
    <row r="669" spans="1:9" s="45" customFormat="1" ht="11.25" x14ac:dyDescent="0.2">
      <c r="A669" s="71">
        <v>45035</v>
      </c>
      <c r="B669" s="71" t="s">
        <v>14870</v>
      </c>
      <c r="C669" s="72" t="s">
        <v>90</v>
      </c>
      <c r="D669" s="73">
        <v>90.67</v>
      </c>
      <c r="E669" s="107"/>
      <c r="F669" s="107"/>
      <c r="G669" s="107"/>
      <c r="H669" s="107"/>
      <c r="I669" s="107"/>
    </row>
    <row r="670" spans="1:9" s="45" customFormat="1" ht="11.25" x14ac:dyDescent="0.2">
      <c r="A670" s="71">
        <v>45037</v>
      </c>
      <c r="B670" s="71" t="s">
        <v>14871</v>
      </c>
      <c r="C670" s="72" t="s">
        <v>90</v>
      </c>
      <c r="D670" s="73">
        <v>347.26</v>
      </c>
      <c r="E670" s="107"/>
      <c r="F670" s="107"/>
      <c r="G670" s="107"/>
      <c r="H670" s="107"/>
      <c r="I670" s="107"/>
    </row>
    <row r="671" spans="1:9" s="45" customFormat="1" ht="11.25" x14ac:dyDescent="0.2">
      <c r="A671" s="71">
        <v>45044</v>
      </c>
      <c r="B671" s="71" t="s">
        <v>14872</v>
      </c>
      <c r="C671" s="72" t="s">
        <v>90</v>
      </c>
      <c r="D671" s="73">
        <v>37.58</v>
      </c>
      <c r="E671" s="107"/>
      <c r="F671" s="107"/>
      <c r="G671" s="107"/>
      <c r="H671" s="107"/>
      <c r="I671" s="107"/>
    </row>
    <row r="672" spans="1:9" s="45" customFormat="1" ht="11.25" x14ac:dyDescent="0.2">
      <c r="A672" s="71">
        <v>45067</v>
      </c>
      <c r="B672" s="71" t="s">
        <v>14873</v>
      </c>
      <c r="C672" s="72" t="s">
        <v>90</v>
      </c>
      <c r="D672" s="73">
        <v>25.63</v>
      </c>
      <c r="E672" s="107"/>
      <c r="F672" s="107"/>
      <c r="G672" s="107"/>
      <c r="H672" s="107"/>
      <c r="I672" s="107"/>
    </row>
    <row r="673" spans="1:9" s="45" customFormat="1" ht="11.25" x14ac:dyDescent="0.2">
      <c r="A673" s="71">
        <v>451</v>
      </c>
      <c r="B673" s="71" t="s">
        <v>14874</v>
      </c>
      <c r="C673" s="72"/>
      <c r="D673" s="73"/>
      <c r="E673" s="107"/>
      <c r="F673" s="107"/>
      <c r="G673" s="107"/>
      <c r="H673" s="107"/>
      <c r="I673" s="107"/>
    </row>
    <row r="674" spans="1:9" s="45" customFormat="1" ht="11.25" x14ac:dyDescent="0.2">
      <c r="A674" s="71">
        <v>45104</v>
      </c>
      <c r="B674" s="71" t="s">
        <v>14875</v>
      </c>
      <c r="C674" s="72" t="s">
        <v>90</v>
      </c>
      <c r="D674" s="73">
        <v>2.35</v>
      </c>
      <c r="E674" s="107"/>
      <c r="F674" s="107"/>
      <c r="G674" s="107"/>
      <c r="H674" s="107"/>
      <c r="I674" s="107"/>
    </row>
    <row r="675" spans="1:9" s="45" customFormat="1" ht="11.25" x14ac:dyDescent="0.2">
      <c r="A675" s="71">
        <v>452</v>
      </c>
      <c r="B675" s="71" t="s">
        <v>14874</v>
      </c>
      <c r="C675" s="72"/>
      <c r="D675" s="73"/>
      <c r="E675" s="107"/>
      <c r="F675" s="107"/>
      <c r="G675" s="107"/>
      <c r="H675" s="107"/>
      <c r="I675" s="107"/>
    </row>
    <row r="676" spans="1:9" s="45" customFormat="1" ht="11.25" x14ac:dyDescent="0.2">
      <c r="A676" s="71">
        <v>45270</v>
      </c>
      <c r="B676" s="71" t="s">
        <v>14876</v>
      </c>
      <c r="C676" s="72" t="s">
        <v>90</v>
      </c>
      <c r="D676" s="73">
        <v>13.68</v>
      </c>
      <c r="E676" s="107"/>
      <c r="F676" s="107"/>
      <c r="G676" s="107"/>
      <c r="H676" s="107"/>
      <c r="I676" s="107"/>
    </row>
    <row r="677" spans="1:9" s="45" customFormat="1" ht="11.25" x14ac:dyDescent="0.2">
      <c r="A677" s="71">
        <v>454</v>
      </c>
      <c r="B677" s="71" t="s">
        <v>14877</v>
      </c>
      <c r="C677" s="72"/>
      <c r="D677" s="73"/>
      <c r="E677" s="107"/>
      <c r="F677" s="107"/>
      <c r="G677" s="107"/>
      <c r="H677" s="107"/>
      <c r="I677" s="107"/>
    </row>
    <row r="678" spans="1:9" s="45" customFormat="1" ht="11.25" x14ac:dyDescent="0.2">
      <c r="A678" s="71">
        <v>45442</v>
      </c>
      <c r="B678" s="71" t="s">
        <v>14878</v>
      </c>
      <c r="C678" s="72" t="s">
        <v>90</v>
      </c>
      <c r="D678" s="73">
        <v>2856.74</v>
      </c>
      <c r="E678" s="107"/>
      <c r="F678" s="107"/>
      <c r="G678" s="107"/>
      <c r="H678" s="107"/>
      <c r="I678" s="107"/>
    </row>
    <row r="679" spans="1:9" s="45" customFormat="1" ht="11.25" x14ac:dyDescent="0.2">
      <c r="A679" s="71">
        <v>455</v>
      </c>
      <c r="B679" s="71" t="s">
        <v>14879</v>
      </c>
      <c r="C679" s="72"/>
      <c r="D679" s="73"/>
      <c r="E679" s="107"/>
      <c r="F679" s="107"/>
      <c r="G679" s="107"/>
      <c r="H679" s="107"/>
      <c r="I679" s="107"/>
    </row>
    <row r="680" spans="1:9" s="45" customFormat="1" ht="11.25" x14ac:dyDescent="0.2">
      <c r="A680" s="71">
        <v>45501</v>
      </c>
      <c r="B680" s="71" t="s">
        <v>14880</v>
      </c>
      <c r="C680" s="72" t="s">
        <v>90</v>
      </c>
      <c r="D680" s="73">
        <v>18.45</v>
      </c>
      <c r="E680" s="107"/>
      <c r="F680" s="107"/>
      <c r="G680" s="107"/>
      <c r="H680" s="107"/>
      <c r="I680" s="107"/>
    </row>
    <row r="681" spans="1:9" s="45" customFormat="1" ht="11.25" x14ac:dyDescent="0.2">
      <c r="A681" s="71">
        <v>45502</v>
      </c>
      <c r="B681" s="71" t="s">
        <v>14881</v>
      </c>
      <c r="C681" s="72" t="s">
        <v>90</v>
      </c>
      <c r="D681" s="73">
        <v>22.54</v>
      </c>
      <c r="E681" s="107"/>
      <c r="F681" s="107"/>
      <c r="G681" s="107"/>
      <c r="H681" s="107"/>
      <c r="I681" s="107"/>
    </row>
    <row r="682" spans="1:9" s="45" customFormat="1" ht="11.25" x14ac:dyDescent="0.2">
      <c r="A682" s="71">
        <v>45505</v>
      </c>
      <c r="B682" s="71" t="s">
        <v>14882</v>
      </c>
      <c r="C682" s="72" t="s">
        <v>90</v>
      </c>
      <c r="D682" s="73">
        <v>18.309999999999999</v>
      </c>
      <c r="E682" s="107"/>
      <c r="F682" s="107"/>
      <c r="G682" s="107"/>
      <c r="H682" s="107"/>
      <c r="I682" s="107"/>
    </row>
    <row r="683" spans="1:9" s="45" customFormat="1" ht="11.25" x14ac:dyDescent="0.2">
      <c r="A683" s="71">
        <v>45519</v>
      </c>
      <c r="B683" s="71" t="s">
        <v>14883</v>
      </c>
      <c r="C683" s="72" t="s">
        <v>90</v>
      </c>
      <c r="D683" s="73">
        <v>22.09</v>
      </c>
      <c r="E683" s="107"/>
      <c r="F683" s="107"/>
      <c r="G683" s="107"/>
      <c r="H683" s="107"/>
      <c r="I683" s="107"/>
    </row>
    <row r="684" spans="1:9" s="45" customFormat="1" ht="11.25" x14ac:dyDescent="0.2">
      <c r="A684" s="71">
        <v>45520</v>
      </c>
      <c r="B684" s="71" t="s">
        <v>14884</v>
      </c>
      <c r="C684" s="72" t="s">
        <v>90</v>
      </c>
      <c r="D684" s="73">
        <v>19.739999999999998</v>
      </c>
      <c r="E684" s="107"/>
      <c r="F684" s="107"/>
      <c r="G684" s="107"/>
      <c r="H684" s="107"/>
      <c r="I684" s="107"/>
    </row>
    <row r="685" spans="1:9" s="45" customFormat="1" ht="11.25" x14ac:dyDescent="0.2">
      <c r="A685" s="71">
        <v>45523</v>
      </c>
      <c r="B685" s="71" t="s">
        <v>14885</v>
      </c>
      <c r="C685" s="72" t="s">
        <v>90</v>
      </c>
      <c r="D685" s="73">
        <v>21.45</v>
      </c>
      <c r="E685" s="107"/>
      <c r="F685" s="107"/>
      <c r="G685" s="107"/>
      <c r="H685" s="107"/>
      <c r="I685" s="107"/>
    </row>
    <row r="686" spans="1:9" s="45" customFormat="1" ht="11.25" x14ac:dyDescent="0.2">
      <c r="A686" s="71">
        <v>45525</v>
      </c>
      <c r="B686" s="71" t="s">
        <v>14886</v>
      </c>
      <c r="C686" s="72" t="s">
        <v>90</v>
      </c>
      <c r="D686" s="73">
        <v>5.88</v>
      </c>
      <c r="E686" s="107"/>
      <c r="F686" s="107"/>
      <c r="G686" s="107"/>
      <c r="H686" s="107"/>
      <c r="I686" s="107"/>
    </row>
    <row r="687" spans="1:9" s="45" customFormat="1" ht="11.25" x14ac:dyDescent="0.2">
      <c r="A687" s="71">
        <v>45526</v>
      </c>
      <c r="B687" s="71" t="s">
        <v>14887</v>
      </c>
      <c r="C687" s="72" t="s">
        <v>90</v>
      </c>
      <c r="D687" s="73">
        <v>14.25</v>
      </c>
      <c r="E687" s="107"/>
      <c r="F687" s="107"/>
      <c r="G687" s="107"/>
      <c r="H687" s="107"/>
      <c r="I687" s="107"/>
    </row>
    <row r="688" spans="1:9" s="45" customFormat="1" ht="11.25" x14ac:dyDescent="0.2">
      <c r="A688" s="71">
        <v>460</v>
      </c>
      <c r="B688" s="71" t="s">
        <v>14888</v>
      </c>
      <c r="C688" s="72"/>
      <c r="D688" s="73"/>
      <c r="E688" s="107"/>
      <c r="F688" s="107"/>
      <c r="G688" s="107"/>
      <c r="H688" s="107"/>
      <c r="I688" s="107"/>
    </row>
    <row r="689" spans="1:9" s="45" customFormat="1" ht="11.25" x14ac:dyDescent="0.2">
      <c r="A689" s="71">
        <v>46001</v>
      </c>
      <c r="B689" s="71" t="s">
        <v>14889</v>
      </c>
      <c r="C689" s="72" t="s">
        <v>90</v>
      </c>
      <c r="D689" s="73">
        <v>125.8</v>
      </c>
      <c r="E689" s="107"/>
      <c r="F689" s="107"/>
      <c r="G689" s="107"/>
      <c r="H689" s="107"/>
      <c r="I689" s="107"/>
    </row>
    <row r="690" spans="1:9" s="45" customFormat="1" ht="11.25" x14ac:dyDescent="0.2">
      <c r="A690" s="71">
        <v>46002</v>
      </c>
      <c r="B690" s="71" t="s">
        <v>14890</v>
      </c>
      <c r="C690" s="72" t="s">
        <v>90</v>
      </c>
      <c r="D690" s="73">
        <v>141.96</v>
      </c>
      <c r="E690" s="107"/>
      <c r="F690" s="107"/>
      <c r="G690" s="107"/>
      <c r="H690" s="107"/>
      <c r="I690" s="107"/>
    </row>
    <row r="691" spans="1:9" s="45" customFormat="1" ht="11.25" x14ac:dyDescent="0.2">
      <c r="A691" s="71">
        <v>46003</v>
      </c>
      <c r="B691" s="71" t="s">
        <v>14891</v>
      </c>
      <c r="C691" s="72" t="s">
        <v>90</v>
      </c>
      <c r="D691" s="73">
        <v>183.7</v>
      </c>
      <c r="E691" s="107"/>
      <c r="F691" s="107"/>
      <c r="G691" s="107"/>
      <c r="H691" s="107"/>
      <c r="I691" s="107"/>
    </row>
    <row r="692" spans="1:9" s="45" customFormat="1" ht="11.25" x14ac:dyDescent="0.2">
      <c r="A692" s="71">
        <v>46004</v>
      </c>
      <c r="B692" s="71" t="s">
        <v>14892</v>
      </c>
      <c r="C692" s="72" t="s">
        <v>90</v>
      </c>
      <c r="D692" s="73">
        <v>235.92</v>
      </c>
      <c r="E692" s="107"/>
      <c r="F692" s="107"/>
      <c r="G692" s="107"/>
      <c r="H692" s="107"/>
      <c r="I692" s="107"/>
    </row>
    <row r="693" spans="1:9" s="45" customFormat="1" ht="11.25" x14ac:dyDescent="0.2">
      <c r="A693" s="71">
        <v>46009</v>
      </c>
      <c r="B693" s="71" t="s">
        <v>14893</v>
      </c>
      <c r="C693" s="72" t="s">
        <v>90</v>
      </c>
      <c r="D693" s="73">
        <v>91.22</v>
      </c>
      <c r="E693" s="107"/>
      <c r="F693" s="107"/>
      <c r="G693" s="107"/>
      <c r="H693" s="107"/>
      <c r="I693" s="107"/>
    </row>
    <row r="694" spans="1:9" s="45" customFormat="1" ht="11.25" x14ac:dyDescent="0.2">
      <c r="A694" s="71">
        <v>46027</v>
      </c>
      <c r="B694" s="71" t="s">
        <v>14894</v>
      </c>
      <c r="C694" s="72" t="s">
        <v>90</v>
      </c>
      <c r="D694" s="73">
        <v>28.12</v>
      </c>
      <c r="E694" s="107"/>
      <c r="F694" s="107"/>
      <c r="G694" s="107"/>
      <c r="H694" s="107"/>
      <c r="I694" s="107"/>
    </row>
    <row r="695" spans="1:9" s="45" customFormat="1" ht="11.25" x14ac:dyDescent="0.2">
      <c r="A695" s="71">
        <v>46028</v>
      </c>
      <c r="B695" s="71" t="s">
        <v>14895</v>
      </c>
      <c r="C695" s="72" t="s">
        <v>90</v>
      </c>
      <c r="D695" s="73">
        <v>45.14</v>
      </c>
      <c r="E695" s="107"/>
      <c r="F695" s="107"/>
      <c r="G695" s="107"/>
      <c r="H695" s="107"/>
      <c r="I695" s="107"/>
    </row>
    <row r="696" spans="1:9" s="45" customFormat="1" ht="11.25" x14ac:dyDescent="0.2">
      <c r="A696" s="71">
        <v>46036</v>
      </c>
      <c r="B696" s="71" t="s">
        <v>14896</v>
      </c>
      <c r="C696" s="72" t="s">
        <v>90</v>
      </c>
      <c r="D696" s="73">
        <v>104.51</v>
      </c>
      <c r="E696" s="107"/>
      <c r="F696" s="107"/>
      <c r="G696" s="107"/>
      <c r="H696" s="107"/>
      <c r="I696" s="107"/>
    </row>
    <row r="697" spans="1:9" s="45" customFormat="1" ht="11.25" x14ac:dyDescent="0.2">
      <c r="A697" s="71">
        <v>46038</v>
      </c>
      <c r="B697" s="71" t="s">
        <v>14897</v>
      </c>
      <c r="C697" s="72" t="s">
        <v>90</v>
      </c>
      <c r="D697" s="73">
        <v>316.06</v>
      </c>
      <c r="E697" s="107"/>
      <c r="F697" s="107"/>
      <c r="G697" s="107"/>
      <c r="H697" s="107"/>
      <c r="I697" s="107"/>
    </row>
    <row r="698" spans="1:9" s="45" customFormat="1" ht="11.25" x14ac:dyDescent="0.2">
      <c r="A698" s="71">
        <v>46058</v>
      </c>
      <c r="B698" s="71" t="s">
        <v>14898</v>
      </c>
      <c r="C698" s="72" t="s">
        <v>90</v>
      </c>
      <c r="D698" s="73">
        <v>213.49</v>
      </c>
      <c r="E698" s="107"/>
      <c r="F698" s="107"/>
      <c r="G698" s="107"/>
      <c r="H698" s="107"/>
      <c r="I698" s="107"/>
    </row>
    <row r="699" spans="1:9" s="45" customFormat="1" ht="11.25" x14ac:dyDescent="0.2">
      <c r="A699" s="71">
        <v>46078</v>
      </c>
      <c r="B699" s="71" t="s">
        <v>14899</v>
      </c>
      <c r="C699" s="72" t="s">
        <v>90</v>
      </c>
      <c r="D699" s="73">
        <v>193.69</v>
      </c>
      <c r="E699" s="107"/>
      <c r="F699" s="107"/>
      <c r="G699" s="107"/>
      <c r="H699" s="107"/>
      <c r="I699" s="107"/>
    </row>
    <row r="700" spans="1:9" s="45" customFormat="1" ht="11.25" x14ac:dyDescent="0.2">
      <c r="A700" s="71">
        <v>465</v>
      </c>
      <c r="B700" s="71" t="s">
        <v>14900</v>
      </c>
      <c r="C700" s="72"/>
      <c r="D700" s="73"/>
      <c r="E700" s="107"/>
      <c r="F700" s="107"/>
      <c r="G700" s="107"/>
      <c r="H700" s="107"/>
      <c r="I700" s="107"/>
    </row>
    <row r="701" spans="1:9" s="45" customFormat="1" ht="11.25" x14ac:dyDescent="0.2">
      <c r="A701" s="71">
        <v>46501</v>
      </c>
      <c r="B701" s="71" t="s">
        <v>14901</v>
      </c>
      <c r="C701" s="72" t="s">
        <v>90</v>
      </c>
      <c r="D701" s="73">
        <v>58.74</v>
      </c>
      <c r="E701" s="107"/>
      <c r="F701" s="107"/>
      <c r="G701" s="107"/>
      <c r="H701" s="107"/>
      <c r="I701" s="107"/>
    </row>
    <row r="702" spans="1:9" s="45" customFormat="1" ht="11.25" x14ac:dyDescent="0.2">
      <c r="A702" s="71">
        <v>46504</v>
      </c>
      <c r="B702" s="71" t="s">
        <v>14902</v>
      </c>
      <c r="C702" s="72" t="s">
        <v>90</v>
      </c>
      <c r="D702" s="73">
        <v>6.03</v>
      </c>
      <c r="E702" s="107"/>
      <c r="F702" s="107"/>
      <c r="G702" s="107"/>
      <c r="H702" s="107"/>
      <c r="I702" s="107"/>
    </row>
    <row r="703" spans="1:9" s="45" customFormat="1" ht="11.25" x14ac:dyDescent="0.2">
      <c r="A703" s="71">
        <v>46506</v>
      </c>
      <c r="B703" s="71" t="s">
        <v>14903</v>
      </c>
      <c r="C703" s="72" t="s">
        <v>90</v>
      </c>
      <c r="D703" s="73">
        <v>34.619999999999997</v>
      </c>
      <c r="E703" s="107"/>
      <c r="F703" s="107"/>
      <c r="G703" s="107"/>
      <c r="H703" s="107"/>
      <c r="I703" s="107"/>
    </row>
    <row r="704" spans="1:9" s="45" customFormat="1" ht="11.25" x14ac:dyDescent="0.2">
      <c r="A704" s="71">
        <v>46509</v>
      </c>
      <c r="B704" s="71" t="s">
        <v>14904</v>
      </c>
      <c r="C704" s="72" t="s">
        <v>90</v>
      </c>
      <c r="D704" s="73">
        <v>6.82</v>
      </c>
      <c r="E704" s="107"/>
      <c r="F704" s="107"/>
      <c r="G704" s="107"/>
      <c r="H704" s="107"/>
      <c r="I704" s="107"/>
    </row>
    <row r="705" spans="1:9" s="45" customFormat="1" ht="11.25" x14ac:dyDescent="0.2">
      <c r="A705" s="71">
        <v>46513</v>
      </c>
      <c r="B705" s="71" t="s">
        <v>14905</v>
      </c>
      <c r="C705" s="72" t="s">
        <v>90</v>
      </c>
      <c r="D705" s="73">
        <v>62.39</v>
      </c>
      <c r="E705" s="107"/>
      <c r="F705" s="107"/>
      <c r="G705" s="107"/>
      <c r="H705" s="107"/>
      <c r="I705" s="107"/>
    </row>
    <row r="706" spans="1:9" s="45" customFormat="1" ht="11.25" x14ac:dyDescent="0.2">
      <c r="A706" s="71">
        <v>46524</v>
      </c>
      <c r="B706" s="71" t="s">
        <v>14906</v>
      </c>
      <c r="C706" s="72" t="s">
        <v>90</v>
      </c>
      <c r="D706" s="73">
        <v>13.26</v>
      </c>
      <c r="E706" s="107"/>
      <c r="F706" s="107"/>
      <c r="G706" s="107"/>
      <c r="H706" s="107"/>
      <c r="I706" s="107"/>
    </row>
    <row r="707" spans="1:9" s="45" customFormat="1" ht="11.25" x14ac:dyDescent="0.2">
      <c r="A707" s="71">
        <v>46525</v>
      </c>
      <c r="B707" s="71" t="s">
        <v>14907</v>
      </c>
      <c r="C707" s="72" t="s">
        <v>90</v>
      </c>
      <c r="D707" s="73">
        <v>13.26</v>
      </c>
      <c r="E707" s="107"/>
      <c r="F707" s="107"/>
      <c r="G707" s="107"/>
      <c r="H707" s="107"/>
      <c r="I707" s="107"/>
    </row>
    <row r="708" spans="1:9" s="45" customFormat="1" ht="11.25" x14ac:dyDescent="0.2">
      <c r="A708" s="71">
        <v>466</v>
      </c>
      <c r="B708" s="71" t="s">
        <v>14908</v>
      </c>
      <c r="C708" s="72"/>
      <c r="D708" s="73"/>
      <c r="E708" s="107"/>
      <c r="F708" s="107"/>
      <c r="G708" s="107"/>
      <c r="H708" s="107"/>
      <c r="I708" s="107"/>
    </row>
    <row r="709" spans="1:9" s="45" customFormat="1" ht="11.25" x14ac:dyDescent="0.2">
      <c r="A709" s="71">
        <v>46636</v>
      </c>
      <c r="B709" s="71" t="s">
        <v>14909</v>
      </c>
      <c r="C709" s="72" t="s">
        <v>90</v>
      </c>
      <c r="D709" s="73">
        <v>30.06</v>
      </c>
      <c r="E709" s="107"/>
      <c r="F709" s="107"/>
      <c r="G709" s="107"/>
      <c r="H709" s="107"/>
      <c r="I709" s="107"/>
    </row>
    <row r="710" spans="1:9" s="45" customFormat="1" ht="11.25" x14ac:dyDescent="0.2">
      <c r="A710" s="71">
        <v>46656</v>
      </c>
      <c r="B710" s="71" t="s">
        <v>14910</v>
      </c>
      <c r="C710" s="72" t="s">
        <v>90</v>
      </c>
      <c r="D710" s="73">
        <v>28.2</v>
      </c>
      <c r="E710" s="107"/>
      <c r="F710" s="107"/>
      <c r="G710" s="107"/>
      <c r="H710" s="107"/>
      <c r="I710" s="107"/>
    </row>
    <row r="711" spans="1:9" s="45" customFormat="1" ht="11.25" x14ac:dyDescent="0.2">
      <c r="A711" s="71">
        <v>46689</v>
      </c>
      <c r="B711" s="71" t="s">
        <v>14911</v>
      </c>
      <c r="C711" s="72" t="s">
        <v>90</v>
      </c>
      <c r="D711" s="73">
        <v>215.18</v>
      </c>
      <c r="E711" s="107"/>
      <c r="F711" s="107"/>
      <c r="G711" s="107"/>
      <c r="H711" s="107"/>
      <c r="I711" s="107"/>
    </row>
    <row r="712" spans="1:9" s="45" customFormat="1" ht="11.25" x14ac:dyDescent="0.2">
      <c r="A712" s="71">
        <v>469</v>
      </c>
      <c r="B712" s="71" t="s">
        <v>14912</v>
      </c>
      <c r="C712" s="72"/>
      <c r="D712" s="73"/>
      <c r="E712" s="107"/>
      <c r="F712" s="107"/>
      <c r="G712" s="107"/>
      <c r="H712" s="107"/>
      <c r="I712" s="107"/>
    </row>
    <row r="713" spans="1:9" s="45" customFormat="1" ht="11.25" x14ac:dyDescent="0.2">
      <c r="A713" s="71">
        <v>46947</v>
      </c>
      <c r="B713" s="71" t="s">
        <v>14913</v>
      </c>
      <c r="C713" s="72" t="s">
        <v>90</v>
      </c>
      <c r="D713" s="73">
        <v>65.34</v>
      </c>
      <c r="E713" s="107"/>
      <c r="F713" s="107"/>
      <c r="G713" s="107"/>
      <c r="H713" s="107"/>
      <c r="I713" s="107"/>
    </row>
    <row r="714" spans="1:9" s="45" customFormat="1" ht="11.25" x14ac:dyDescent="0.2">
      <c r="A714" s="71">
        <v>46986</v>
      </c>
      <c r="B714" s="71" t="s">
        <v>14914</v>
      </c>
      <c r="C714" s="72" t="s">
        <v>90</v>
      </c>
      <c r="D714" s="73">
        <v>105.62</v>
      </c>
      <c r="E714" s="107"/>
      <c r="F714" s="107"/>
      <c r="G714" s="107"/>
      <c r="H714" s="107"/>
      <c r="I714" s="107"/>
    </row>
    <row r="715" spans="1:9" s="45" customFormat="1" ht="11.25" x14ac:dyDescent="0.2">
      <c r="A715" s="71">
        <v>471</v>
      </c>
      <c r="B715" s="71" t="s">
        <v>14912</v>
      </c>
      <c r="C715" s="72"/>
      <c r="D715" s="73"/>
      <c r="E715" s="107"/>
      <c r="F715" s="107"/>
      <c r="G715" s="107"/>
      <c r="H715" s="107"/>
      <c r="I715" s="107"/>
    </row>
    <row r="716" spans="1:9" s="45" customFormat="1" ht="11.25" x14ac:dyDescent="0.2">
      <c r="A716" s="71">
        <v>47160</v>
      </c>
      <c r="B716" s="71" t="s">
        <v>14915</v>
      </c>
      <c r="C716" s="72" t="s">
        <v>90</v>
      </c>
      <c r="D716" s="73">
        <v>105.59</v>
      </c>
      <c r="E716" s="107"/>
      <c r="F716" s="107"/>
      <c r="G716" s="107"/>
      <c r="H716" s="107"/>
      <c r="I716" s="107"/>
    </row>
    <row r="717" spans="1:9" s="45" customFormat="1" ht="11.25" x14ac:dyDescent="0.2">
      <c r="A717" s="71">
        <v>472</v>
      </c>
      <c r="B717" s="71" t="s">
        <v>14916</v>
      </c>
      <c r="C717" s="72"/>
      <c r="D717" s="73"/>
      <c r="E717" s="107"/>
      <c r="F717" s="107"/>
      <c r="G717" s="107"/>
      <c r="H717" s="107"/>
      <c r="I717" s="107"/>
    </row>
    <row r="718" spans="1:9" s="45" customFormat="1" ht="11.25" x14ac:dyDescent="0.2">
      <c r="A718" s="71">
        <v>47239</v>
      </c>
      <c r="B718" s="71" t="s">
        <v>14917</v>
      </c>
      <c r="C718" s="72" t="s">
        <v>90</v>
      </c>
      <c r="D718" s="73">
        <v>491.33</v>
      </c>
      <c r="E718" s="107"/>
      <c r="F718" s="107"/>
      <c r="G718" s="107"/>
      <c r="H718" s="107"/>
      <c r="I718" s="107"/>
    </row>
    <row r="719" spans="1:9" s="45" customFormat="1" ht="11.25" x14ac:dyDescent="0.2">
      <c r="A719" s="71">
        <v>47270</v>
      </c>
      <c r="B719" s="71" t="s">
        <v>14918</v>
      </c>
      <c r="C719" s="72" t="s">
        <v>90</v>
      </c>
      <c r="D719" s="73">
        <v>142.1</v>
      </c>
      <c r="E719" s="107"/>
      <c r="F719" s="107"/>
      <c r="G719" s="107"/>
      <c r="H719" s="107"/>
      <c r="I719" s="107"/>
    </row>
    <row r="720" spans="1:9" s="45" customFormat="1" ht="11.25" x14ac:dyDescent="0.2">
      <c r="A720" s="71">
        <v>47271</v>
      </c>
      <c r="B720" s="71" t="s">
        <v>14919</v>
      </c>
      <c r="C720" s="72" t="s">
        <v>90</v>
      </c>
      <c r="D720" s="73">
        <v>65.790000000000006</v>
      </c>
      <c r="E720" s="107"/>
      <c r="F720" s="107"/>
      <c r="G720" s="107"/>
      <c r="H720" s="107"/>
      <c r="I720" s="107"/>
    </row>
    <row r="721" spans="1:9" s="45" customFormat="1" ht="11.25" x14ac:dyDescent="0.2">
      <c r="A721" s="71">
        <v>475</v>
      </c>
      <c r="B721" s="71" t="s">
        <v>14920</v>
      </c>
      <c r="C721" s="72"/>
      <c r="D721" s="73"/>
      <c r="E721" s="107"/>
      <c r="F721" s="107"/>
      <c r="G721" s="107"/>
      <c r="H721" s="107"/>
      <c r="I721" s="107"/>
    </row>
    <row r="722" spans="1:9" s="45" customFormat="1" ht="11.25" x14ac:dyDescent="0.2">
      <c r="A722" s="71">
        <v>47526</v>
      </c>
      <c r="B722" s="71" t="s">
        <v>14921</v>
      </c>
      <c r="C722" s="72" t="s">
        <v>90</v>
      </c>
      <c r="D722" s="73">
        <v>99.33</v>
      </c>
      <c r="E722" s="107"/>
      <c r="F722" s="107"/>
      <c r="G722" s="107"/>
      <c r="H722" s="107"/>
      <c r="I722" s="107"/>
    </row>
    <row r="723" spans="1:9" s="45" customFormat="1" ht="11.25" x14ac:dyDescent="0.2">
      <c r="A723" s="71">
        <v>47527</v>
      </c>
      <c r="B723" s="71" t="s">
        <v>14922</v>
      </c>
      <c r="C723" s="72" t="s">
        <v>90</v>
      </c>
      <c r="D723" s="73">
        <v>797.67</v>
      </c>
      <c r="E723" s="107"/>
      <c r="F723" s="107"/>
      <c r="G723" s="107"/>
      <c r="H723" s="107"/>
      <c r="I723" s="107"/>
    </row>
    <row r="724" spans="1:9" s="45" customFormat="1" ht="11.25" x14ac:dyDescent="0.2">
      <c r="A724" s="71">
        <v>47530</v>
      </c>
      <c r="B724" s="71" t="s">
        <v>14923</v>
      </c>
      <c r="C724" s="72" t="s">
        <v>90</v>
      </c>
      <c r="D724" s="73">
        <v>776.25</v>
      </c>
      <c r="E724" s="107"/>
      <c r="F724" s="107"/>
      <c r="G724" s="107"/>
      <c r="H724" s="107"/>
      <c r="I724" s="107"/>
    </row>
    <row r="725" spans="1:9" s="45" customFormat="1" ht="11.25" x14ac:dyDescent="0.2">
      <c r="A725" s="71">
        <v>47561</v>
      </c>
      <c r="B725" s="71" t="s">
        <v>14924</v>
      </c>
      <c r="C725" s="72" t="s">
        <v>90</v>
      </c>
      <c r="D725" s="73">
        <v>126.56</v>
      </c>
      <c r="E725" s="107"/>
      <c r="F725" s="107"/>
      <c r="G725" s="107"/>
      <c r="H725" s="107"/>
      <c r="I725" s="107"/>
    </row>
    <row r="726" spans="1:9" s="45" customFormat="1" ht="11.25" x14ac:dyDescent="0.2">
      <c r="A726" s="71">
        <v>47566</v>
      </c>
      <c r="B726" s="71" t="s">
        <v>14925</v>
      </c>
      <c r="C726" s="72" t="s">
        <v>90</v>
      </c>
      <c r="D726" s="73">
        <v>1319.87</v>
      </c>
      <c r="E726" s="107"/>
      <c r="F726" s="107"/>
      <c r="G726" s="107"/>
      <c r="H726" s="107"/>
      <c r="I726" s="107"/>
    </row>
    <row r="727" spans="1:9" s="45" customFormat="1" ht="11.25" x14ac:dyDescent="0.2">
      <c r="A727" s="71">
        <v>47574</v>
      </c>
      <c r="B727" s="71" t="s">
        <v>14926</v>
      </c>
      <c r="C727" s="72" t="s">
        <v>90</v>
      </c>
      <c r="D727" s="73">
        <v>3358.37</v>
      </c>
      <c r="E727" s="107"/>
      <c r="F727" s="107"/>
      <c r="G727" s="107"/>
      <c r="H727" s="107"/>
      <c r="I727" s="107"/>
    </row>
    <row r="728" spans="1:9" s="45" customFormat="1" ht="11.25" x14ac:dyDescent="0.2">
      <c r="A728" s="71">
        <v>476</v>
      </c>
      <c r="B728" s="71" t="s">
        <v>14927</v>
      </c>
      <c r="C728" s="72"/>
      <c r="D728" s="73"/>
      <c r="E728" s="107"/>
      <c r="F728" s="107"/>
      <c r="G728" s="107"/>
      <c r="H728" s="107"/>
      <c r="I728" s="107"/>
    </row>
    <row r="729" spans="1:9" s="45" customFormat="1" ht="11.25" x14ac:dyDescent="0.2">
      <c r="A729" s="71">
        <v>47633</v>
      </c>
      <c r="B729" s="71" t="s">
        <v>14928</v>
      </c>
      <c r="C729" s="72" t="s">
        <v>90</v>
      </c>
      <c r="D729" s="73">
        <v>1408.38</v>
      </c>
      <c r="E729" s="107"/>
      <c r="F729" s="107"/>
      <c r="G729" s="107"/>
      <c r="H729" s="107"/>
      <c r="I729" s="107"/>
    </row>
    <row r="730" spans="1:9" s="45" customFormat="1" ht="11.25" x14ac:dyDescent="0.2">
      <c r="A730" s="71">
        <v>47634</v>
      </c>
      <c r="B730" s="71" t="s">
        <v>14929</v>
      </c>
      <c r="C730" s="72" t="s">
        <v>90</v>
      </c>
      <c r="D730" s="73">
        <v>1340.4</v>
      </c>
      <c r="E730" s="107"/>
      <c r="F730" s="107"/>
      <c r="G730" s="107"/>
      <c r="H730" s="107"/>
      <c r="I730" s="107"/>
    </row>
    <row r="731" spans="1:9" s="45" customFormat="1" ht="11.25" x14ac:dyDescent="0.2">
      <c r="A731" s="71">
        <v>477</v>
      </c>
      <c r="B731" s="71" t="s">
        <v>14927</v>
      </c>
      <c r="C731" s="72"/>
      <c r="D731" s="73"/>
      <c r="E731" s="107"/>
      <c r="F731" s="107"/>
      <c r="G731" s="107"/>
      <c r="H731" s="107"/>
      <c r="I731" s="107"/>
    </row>
    <row r="732" spans="1:9" s="45" customFormat="1" ht="11.25" x14ac:dyDescent="0.2">
      <c r="A732" s="71">
        <v>47795</v>
      </c>
      <c r="B732" s="71" t="s">
        <v>14930</v>
      </c>
      <c r="C732" s="72" t="s">
        <v>90</v>
      </c>
      <c r="D732" s="73">
        <v>729.93</v>
      </c>
      <c r="E732" s="107"/>
      <c r="F732" s="107"/>
      <c r="G732" s="107"/>
      <c r="H732" s="107"/>
      <c r="I732" s="107"/>
    </row>
    <row r="733" spans="1:9" s="45" customFormat="1" ht="11.25" x14ac:dyDescent="0.2">
      <c r="A733" s="71">
        <v>478</v>
      </c>
      <c r="B733" s="71" t="s">
        <v>14931</v>
      </c>
      <c r="C733" s="72"/>
      <c r="D733" s="73"/>
      <c r="E733" s="107"/>
      <c r="F733" s="107"/>
      <c r="G733" s="107"/>
      <c r="H733" s="107"/>
      <c r="I733" s="107"/>
    </row>
    <row r="734" spans="1:9" s="45" customFormat="1" ht="11.25" x14ac:dyDescent="0.2">
      <c r="A734" s="71">
        <v>47855</v>
      </c>
      <c r="B734" s="71" t="s">
        <v>14932</v>
      </c>
      <c r="C734" s="72" t="s">
        <v>90</v>
      </c>
      <c r="D734" s="73">
        <v>94.41</v>
      </c>
      <c r="E734" s="107"/>
      <c r="F734" s="107"/>
      <c r="G734" s="107"/>
      <c r="H734" s="107"/>
      <c r="I734" s="107"/>
    </row>
    <row r="735" spans="1:9" s="45" customFormat="1" ht="11.25" x14ac:dyDescent="0.2">
      <c r="A735" s="71">
        <v>47862</v>
      </c>
      <c r="B735" s="71" t="s">
        <v>14933</v>
      </c>
      <c r="C735" s="72" t="s">
        <v>90</v>
      </c>
      <c r="D735" s="73">
        <v>235.57</v>
      </c>
      <c r="E735" s="107"/>
      <c r="F735" s="107"/>
      <c r="G735" s="107"/>
      <c r="H735" s="107"/>
      <c r="I735" s="107"/>
    </row>
    <row r="736" spans="1:9" s="45" customFormat="1" ht="11.25" x14ac:dyDescent="0.2">
      <c r="A736" s="71">
        <v>480</v>
      </c>
      <c r="B736" s="71" t="s">
        <v>14934</v>
      </c>
      <c r="C736" s="72"/>
      <c r="D736" s="73"/>
      <c r="E736" s="107"/>
      <c r="F736" s="107"/>
      <c r="G736" s="107"/>
      <c r="H736" s="107"/>
      <c r="I736" s="107"/>
    </row>
    <row r="737" spans="1:9" s="45" customFormat="1" ht="11.25" x14ac:dyDescent="0.2">
      <c r="A737" s="71">
        <v>48002</v>
      </c>
      <c r="B737" s="71" t="s">
        <v>14935</v>
      </c>
      <c r="C737" s="72" t="s">
        <v>90</v>
      </c>
      <c r="D737" s="73">
        <v>74.05</v>
      </c>
      <c r="E737" s="107"/>
      <c r="F737" s="107"/>
      <c r="G737" s="107"/>
      <c r="H737" s="107"/>
      <c r="I737" s="107"/>
    </row>
    <row r="738" spans="1:9" s="45" customFormat="1" ht="11.25" x14ac:dyDescent="0.2">
      <c r="A738" s="71">
        <v>48004</v>
      </c>
      <c r="B738" s="71" t="s">
        <v>14936</v>
      </c>
      <c r="C738" s="72" t="s">
        <v>90</v>
      </c>
      <c r="D738" s="73">
        <v>147.97</v>
      </c>
      <c r="E738" s="107"/>
      <c r="F738" s="107"/>
      <c r="G738" s="107"/>
      <c r="H738" s="107"/>
      <c r="I738" s="107"/>
    </row>
    <row r="739" spans="1:9" s="45" customFormat="1" ht="11.25" x14ac:dyDescent="0.2">
      <c r="A739" s="71">
        <v>48015</v>
      </c>
      <c r="B739" s="71" t="s">
        <v>14937</v>
      </c>
      <c r="C739" s="72" t="s">
        <v>90</v>
      </c>
      <c r="D739" s="73">
        <v>92.86</v>
      </c>
      <c r="E739" s="107"/>
      <c r="F739" s="107"/>
      <c r="G739" s="107"/>
      <c r="H739" s="107"/>
      <c r="I739" s="107"/>
    </row>
    <row r="740" spans="1:9" s="45" customFormat="1" ht="11.25" x14ac:dyDescent="0.2">
      <c r="A740" s="71">
        <v>48020</v>
      </c>
      <c r="B740" s="71" t="s">
        <v>14938</v>
      </c>
      <c r="C740" s="72" t="s">
        <v>90</v>
      </c>
      <c r="D740" s="73">
        <v>12.97</v>
      </c>
      <c r="E740" s="107"/>
      <c r="F740" s="107"/>
      <c r="G740" s="107"/>
      <c r="H740" s="107"/>
      <c r="I740" s="107"/>
    </row>
    <row r="741" spans="1:9" s="45" customFormat="1" ht="11.25" x14ac:dyDescent="0.2">
      <c r="A741" s="71">
        <v>48035</v>
      </c>
      <c r="B741" s="71" t="s">
        <v>14939</v>
      </c>
      <c r="C741" s="72" t="s">
        <v>90</v>
      </c>
      <c r="D741" s="73">
        <v>60.39</v>
      </c>
      <c r="E741" s="107"/>
      <c r="F741" s="107"/>
      <c r="G741" s="107"/>
      <c r="H741" s="107"/>
      <c r="I741" s="107"/>
    </row>
    <row r="742" spans="1:9" s="45" customFormat="1" ht="11.25" x14ac:dyDescent="0.2">
      <c r="A742" s="71">
        <v>48036</v>
      </c>
      <c r="B742" s="71" t="s">
        <v>14940</v>
      </c>
      <c r="C742" s="72" t="s">
        <v>90</v>
      </c>
      <c r="D742" s="73">
        <v>276.89</v>
      </c>
      <c r="E742" s="107"/>
      <c r="F742" s="107"/>
      <c r="G742" s="107"/>
      <c r="H742" s="107"/>
      <c r="I742" s="107"/>
    </row>
    <row r="743" spans="1:9" s="45" customFormat="1" ht="11.25" x14ac:dyDescent="0.2">
      <c r="A743" s="71">
        <v>48038</v>
      </c>
      <c r="B743" s="71" t="s">
        <v>14941</v>
      </c>
      <c r="C743" s="72" t="s">
        <v>90</v>
      </c>
      <c r="D743" s="73">
        <v>14.97</v>
      </c>
      <c r="E743" s="107"/>
      <c r="F743" s="107"/>
      <c r="G743" s="107"/>
      <c r="H743" s="107"/>
      <c r="I743" s="107"/>
    </row>
    <row r="744" spans="1:9" s="45" customFormat="1" ht="11.25" x14ac:dyDescent="0.2">
      <c r="A744" s="71">
        <v>48041</v>
      </c>
      <c r="B744" s="71" t="s">
        <v>14942</v>
      </c>
      <c r="C744" s="72" t="s">
        <v>90</v>
      </c>
      <c r="D744" s="73">
        <v>146.11000000000001</v>
      </c>
      <c r="E744" s="107"/>
      <c r="F744" s="107"/>
      <c r="G744" s="107"/>
      <c r="H744" s="107"/>
      <c r="I744" s="107"/>
    </row>
    <row r="745" spans="1:9" s="45" customFormat="1" ht="11.25" x14ac:dyDescent="0.2">
      <c r="A745" s="71">
        <v>48051</v>
      </c>
      <c r="B745" s="71" t="s">
        <v>14943</v>
      </c>
      <c r="C745" s="72" t="s">
        <v>90</v>
      </c>
      <c r="D745" s="73">
        <v>13.22</v>
      </c>
      <c r="E745" s="107"/>
      <c r="F745" s="107"/>
      <c r="G745" s="107"/>
      <c r="H745" s="107"/>
      <c r="I745" s="107"/>
    </row>
    <row r="746" spans="1:9" s="45" customFormat="1" ht="11.25" x14ac:dyDescent="0.2">
      <c r="A746" s="71">
        <v>48052</v>
      </c>
      <c r="B746" s="71" t="s">
        <v>14944</v>
      </c>
      <c r="C746" s="72" t="s">
        <v>90</v>
      </c>
      <c r="D746" s="73">
        <v>6.69</v>
      </c>
      <c r="E746" s="107"/>
      <c r="F746" s="107"/>
      <c r="G746" s="107"/>
      <c r="H746" s="107"/>
      <c r="I746" s="107"/>
    </row>
    <row r="747" spans="1:9" s="45" customFormat="1" ht="11.25" x14ac:dyDescent="0.2">
      <c r="A747" s="71">
        <v>48053</v>
      </c>
      <c r="B747" s="71" t="s">
        <v>14945</v>
      </c>
      <c r="C747" s="72" t="s">
        <v>90</v>
      </c>
      <c r="D747" s="73">
        <v>34.61</v>
      </c>
      <c r="E747" s="107"/>
      <c r="F747" s="107"/>
      <c r="G747" s="107"/>
      <c r="H747" s="107"/>
      <c r="I747" s="107"/>
    </row>
    <row r="748" spans="1:9" s="45" customFormat="1" ht="11.25" x14ac:dyDescent="0.2">
      <c r="A748" s="71">
        <v>48054</v>
      </c>
      <c r="B748" s="71" t="s">
        <v>14946</v>
      </c>
      <c r="C748" s="72" t="s">
        <v>90</v>
      </c>
      <c r="D748" s="73">
        <v>6.56</v>
      </c>
      <c r="E748" s="107"/>
      <c r="F748" s="107"/>
      <c r="G748" s="107"/>
      <c r="H748" s="107"/>
      <c r="I748" s="107"/>
    </row>
    <row r="749" spans="1:9" s="45" customFormat="1" ht="11.25" x14ac:dyDescent="0.2">
      <c r="A749" s="71">
        <v>48055</v>
      </c>
      <c r="B749" s="71" t="s">
        <v>14947</v>
      </c>
      <c r="C749" s="72" t="s">
        <v>90</v>
      </c>
      <c r="D749" s="73">
        <v>22.33</v>
      </c>
      <c r="E749" s="107"/>
      <c r="F749" s="107"/>
      <c r="G749" s="107"/>
      <c r="H749" s="107"/>
      <c r="I749" s="107"/>
    </row>
    <row r="750" spans="1:9" s="45" customFormat="1" ht="11.25" x14ac:dyDescent="0.2">
      <c r="A750" s="71">
        <v>48056</v>
      </c>
      <c r="B750" s="71" t="s">
        <v>14948</v>
      </c>
      <c r="C750" s="72" t="s">
        <v>90</v>
      </c>
      <c r="D750" s="73">
        <v>8.65</v>
      </c>
      <c r="E750" s="107"/>
      <c r="F750" s="107"/>
      <c r="G750" s="107"/>
      <c r="H750" s="107"/>
      <c r="I750" s="107"/>
    </row>
    <row r="751" spans="1:9" s="45" customFormat="1" ht="11.25" x14ac:dyDescent="0.2">
      <c r="A751" s="71">
        <v>48057</v>
      </c>
      <c r="B751" s="71" t="s">
        <v>14949</v>
      </c>
      <c r="C751" s="72" t="s">
        <v>90</v>
      </c>
      <c r="D751" s="73">
        <v>8.83</v>
      </c>
      <c r="E751" s="107"/>
      <c r="F751" s="107"/>
      <c r="G751" s="107"/>
      <c r="H751" s="107"/>
      <c r="I751" s="107"/>
    </row>
    <row r="752" spans="1:9" s="45" customFormat="1" ht="11.25" x14ac:dyDescent="0.2">
      <c r="A752" s="71">
        <v>48064</v>
      </c>
      <c r="B752" s="71" t="s">
        <v>14950</v>
      </c>
      <c r="C752" s="72" t="s">
        <v>90</v>
      </c>
      <c r="D752" s="73">
        <v>16.190000000000001</v>
      </c>
      <c r="E752" s="107"/>
      <c r="F752" s="107"/>
      <c r="G752" s="107"/>
      <c r="H752" s="107"/>
      <c r="I752" s="107"/>
    </row>
    <row r="753" spans="1:9" s="45" customFormat="1" ht="11.25" x14ac:dyDescent="0.2">
      <c r="A753" s="71">
        <v>48067</v>
      </c>
      <c r="B753" s="71" t="s">
        <v>14951</v>
      </c>
      <c r="C753" s="72" t="s">
        <v>90</v>
      </c>
      <c r="D753" s="73">
        <v>2.2400000000000002</v>
      </c>
      <c r="E753" s="107"/>
      <c r="F753" s="107"/>
      <c r="G753" s="107"/>
      <c r="H753" s="107"/>
      <c r="I753" s="107"/>
    </row>
    <row r="754" spans="1:9" s="45" customFormat="1" ht="11.25" x14ac:dyDescent="0.2">
      <c r="A754" s="71">
        <v>48070</v>
      </c>
      <c r="B754" s="71" t="s">
        <v>14952</v>
      </c>
      <c r="C754" s="72" t="s">
        <v>90</v>
      </c>
      <c r="D754" s="73">
        <v>1.1399999999999999</v>
      </c>
      <c r="E754" s="107"/>
      <c r="F754" s="107"/>
      <c r="G754" s="107"/>
      <c r="H754" s="107"/>
      <c r="I754" s="107"/>
    </row>
    <row r="755" spans="1:9" s="45" customFormat="1" ht="11.25" x14ac:dyDescent="0.2">
      <c r="A755" s="71">
        <v>48085</v>
      </c>
      <c r="B755" s="71" t="s">
        <v>14953</v>
      </c>
      <c r="C755" s="72" t="s">
        <v>90</v>
      </c>
      <c r="D755" s="73">
        <v>77.58</v>
      </c>
      <c r="E755" s="107"/>
      <c r="F755" s="107"/>
      <c r="G755" s="107"/>
      <c r="H755" s="107"/>
      <c r="I755" s="107"/>
    </row>
    <row r="756" spans="1:9" s="45" customFormat="1" ht="11.25" x14ac:dyDescent="0.2">
      <c r="A756" s="71">
        <v>481</v>
      </c>
      <c r="B756" s="71" t="s">
        <v>14954</v>
      </c>
      <c r="C756" s="72"/>
      <c r="D756" s="73"/>
      <c r="E756" s="107"/>
      <c r="F756" s="107"/>
      <c r="G756" s="107"/>
      <c r="H756" s="107"/>
      <c r="I756" s="107"/>
    </row>
    <row r="757" spans="1:9" s="45" customFormat="1" ht="11.25" x14ac:dyDescent="0.2">
      <c r="A757" s="71">
        <v>48120</v>
      </c>
      <c r="B757" s="71" t="s">
        <v>14955</v>
      </c>
      <c r="C757" s="72" t="s">
        <v>90</v>
      </c>
      <c r="D757" s="73">
        <v>13.22</v>
      </c>
      <c r="E757" s="107"/>
      <c r="F757" s="107"/>
      <c r="G757" s="107"/>
      <c r="H757" s="107"/>
      <c r="I757" s="107"/>
    </row>
    <row r="758" spans="1:9" s="45" customFormat="1" ht="11.25" x14ac:dyDescent="0.2">
      <c r="A758" s="71">
        <v>48145</v>
      </c>
      <c r="B758" s="71" t="s">
        <v>14956</v>
      </c>
      <c r="C758" s="72" t="s">
        <v>90</v>
      </c>
      <c r="D758" s="73">
        <v>5.61</v>
      </c>
      <c r="E758" s="107"/>
      <c r="F758" s="107"/>
      <c r="G758" s="107"/>
      <c r="H758" s="107"/>
      <c r="I758" s="107"/>
    </row>
    <row r="759" spans="1:9" s="45" customFormat="1" ht="11.25" x14ac:dyDescent="0.2">
      <c r="A759" s="71">
        <v>48146</v>
      </c>
      <c r="B759" s="71" t="s">
        <v>14957</v>
      </c>
      <c r="C759" s="72" t="s">
        <v>90</v>
      </c>
      <c r="D759" s="73">
        <v>6.3</v>
      </c>
      <c r="E759" s="107"/>
      <c r="F759" s="107"/>
      <c r="G759" s="107"/>
      <c r="H759" s="107"/>
      <c r="I759" s="107"/>
    </row>
    <row r="760" spans="1:9" s="45" customFormat="1" ht="11.25" x14ac:dyDescent="0.2">
      <c r="A760" s="71">
        <v>48149</v>
      </c>
      <c r="B760" s="71" t="s">
        <v>14958</v>
      </c>
      <c r="C760" s="72" t="s">
        <v>90</v>
      </c>
      <c r="D760" s="73">
        <v>63.11</v>
      </c>
      <c r="E760" s="107"/>
      <c r="F760" s="107"/>
      <c r="G760" s="107"/>
      <c r="H760" s="107"/>
      <c r="I760" s="107"/>
    </row>
    <row r="761" spans="1:9" s="45" customFormat="1" ht="11.25" x14ac:dyDescent="0.2">
      <c r="A761" s="71">
        <v>48150</v>
      </c>
      <c r="B761" s="71" t="s">
        <v>14959</v>
      </c>
      <c r="C761" s="72" t="s">
        <v>96</v>
      </c>
      <c r="D761" s="73">
        <v>68.36</v>
      </c>
      <c r="E761" s="107"/>
      <c r="F761" s="107"/>
      <c r="G761" s="107"/>
      <c r="H761" s="107"/>
      <c r="I761" s="107"/>
    </row>
    <row r="762" spans="1:9" s="45" customFormat="1" ht="11.25" x14ac:dyDescent="0.2">
      <c r="A762" s="71">
        <v>48151</v>
      </c>
      <c r="B762" s="71" t="s">
        <v>14960</v>
      </c>
      <c r="C762" s="72" t="s">
        <v>96</v>
      </c>
      <c r="D762" s="73">
        <v>51.7</v>
      </c>
      <c r="E762" s="107"/>
      <c r="F762" s="107"/>
      <c r="G762" s="107"/>
      <c r="H762" s="107"/>
      <c r="I762" s="107"/>
    </row>
    <row r="763" spans="1:9" s="45" customFormat="1" ht="11.25" x14ac:dyDescent="0.2">
      <c r="A763" s="71">
        <v>48152</v>
      </c>
      <c r="B763" s="71" t="s">
        <v>14961</v>
      </c>
      <c r="C763" s="72" t="s">
        <v>96</v>
      </c>
      <c r="D763" s="73">
        <v>27.91</v>
      </c>
      <c r="E763" s="107"/>
      <c r="F763" s="107"/>
      <c r="G763" s="107"/>
      <c r="H763" s="107"/>
      <c r="I763" s="107"/>
    </row>
    <row r="764" spans="1:9" s="45" customFormat="1" ht="11.25" x14ac:dyDescent="0.2">
      <c r="A764" s="71">
        <v>482</v>
      </c>
      <c r="B764" s="71" t="s">
        <v>14459</v>
      </c>
      <c r="C764" s="72"/>
      <c r="D764" s="73"/>
      <c r="E764" s="107"/>
      <c r="F764" s="107"/>
      <c r="G764" s="107"/>
      <c r="H764" s="107"/>
      <c r="I764" s="107"/>
    </row>
    <row r="765" spans="1:9" s="45" customFormat="1" ht="11.25" x14ac:dyDescent="0.2">
      <c r="A765" s="71">
        <v>48220</v>
      </c>
      <c r="B765" s="71" t="s">
        <v>14962</v>
      </c>
      <c r="C765" s="72" t="s">
        <v>90</v>
      </c>
      <c r="D765" s="73">
        <v>19.16</v>
      </c>
      <c r="E765" s="107"/>
      <c r="F765" s="107"/>
      <c r="G765" s="107"/>
      <c r="H765" s="107"/>
      <c r="I765" s="107"/>
    </row>
    <row r="766" spans="1:9" s="45" customFormat="1" ht="11.25" x14ac:dyDescent="0.2">
      <c r="A766" s="71">
        <v>483</v>
      </c>
      <c r="B766" s="71" t="s">
        <v>14643</v>
      </c>
      <c r="C766" s="72"/>
      <c r="D766" s="73"/>
      <c r="E766" s="107"/>
      <c r="F766" s="107"/>
      <c r="G766" s="107"/>
      <c r="H766" s="107"/>
      <c r="I766" s="107"/>
    </row>
    <row r="767" spans="1:9" s="45" customFormat="1" ht="11.25" x14ac:dyDescent="0.2">
      <c r="A767" s="71">
        <v>48316</v>
      </c>
      <c r="B767" s="71" t="s">
        <v>14963</v>
      </c>
      <c r="C767" s="72" t="s">
        <v>90</v>
      </c>
      <c r="D767" s="73">
        <v>414.94</v>
      </c>
      <c r="E767" s="107"/>
      <c r="F767" s="107"/>
      <c r="G767" s="107"/>
      <c r="H767" s="107"/>
      <c r="I767" s="107"/>
    </row>
    <row r="768" spans="1:9" s="45" customFormat="1" ht="11.25" x14ac:dyDescent="0.2">
      <c r="A768" s="71">
        <v>48340</v>
      </c>
      <c r="B768" s="71" t="s">
        <v>14964</v>
      </c>
      <c r="C768" s="72" t="s">
        <v>90</v>
      </c>
      <c r="D768" s="73">
        <v>35.979999999999997</v>
      </c>
      <c r="E768" s="107"/>
      <c r="F768" s="107"/>
      <c r="G768" s="107"/>
      <c r="H768" s="107"/>
      <c r="I768" s="107"/>
    </row>
    <row r="769" spans="1:9" s="45" customFormat="1" ht="11.25" x14ac:dyDescent="0.2">
      <c r="A769" s="71">
        <v>48341</v>
      </c>
      <c r="B769" s="71" t="s">
        <v>14965</v>
      </c>
      <c r="C769" s="72" t="s">
        <v>90</v>
      </c>
      <c r="D769" s="73">
        <v>81.34</v>
      </c>
      <c r="E769" s="107"/>
      <c r="F769" s="107"/>
      <c r="G769" s="107"/>
      <c r="H769" s="107"/>
      <c r="I769" s="107"/>
    </row>
    <row r="770" spans="1:9" s="45" customFormat="1" ht="11.25" x14ac:dyDescent="0.2">
      <c r="A770" s="71">
        <v>48342</v>
      </c>
      <c r="B770" s="71" t="s">
        <v>14966</v>
      </c>
      <c r="C770" s="72" t="s">
        <v>90</v>
      </c>
      <c r="D770" s="73">
        <v>9.14</v>
      </c>
      <c r="E770" s="107"/>
      <c r="F770" s="107"/>
      <c r="G770" s="107"/>
      <c r="H770" s="107"/>
      <c r="I770" s="107"/>
    </row>
    <row r="771" spans="1:9" s="45" customFormat="1" ht="11.25" x14ac:dyDescent="0.2">
      <c r="A771" s="71">
        <v>48365</v>
      </c>
      <c r="B771" s="71" t="s">
        <v>14967</v>
      </c>
      <c r="C771" s="72" t="s">
        <v>90</v>
      </c>
      <c r="D771" s="73">
        <v>8.43</v>
      </c>
      <c r="E771" s="107"/>
      <c r="F771" s="107"/>
      <c r="G771" s="107"/>
      <c r="H771" s="107"/>
      <c r="I771" s="107"/>
    </row>
    <row r="772" spans="1:9" s="45" customFormat="1" ht="11.25" x14ac:dyDescent="0.2">
      <c r="A772" s="71">
        <v>48390</v>
      </c>
      <c r="B772" s="71" t="s">
        <v>14968</v>
      </c>
      <c r="C772" s="72" t="s">
        <v>96</v>
      </c>
      <c r="D772" s="73">
        <v>52.62</v>
      </c>
      <c r="E772" s="107"/>
      <c r="F772" s="107"/>
      <c r="G772" s="107"/>
      <c r="H772" s="107"/>
      <c r="I772" s="107"/>
    </row>
    <row r="773" spans="1:9" s="45" customFormat="1" ht="11.25" x14ac:dyDescent="0.2">
      <c r="A773" s="71">
        <v>484</v>
      </c>
      <c r="B773" s="71" t="s">
        <v>14969</v>
      </c>
      <c r="C773" s="72"/>
      <c r="D773" s="73"/>
      <c r="E773" s="107"/>
      <c r="F773" s="107"/>
      <c r="G773" s="107"/>
      <c r="H773" s="107"/>
      <c r="I773" s="107"/>
    </row>
    <row r="774" spans="1:9" s="45" customFormat="1" ht="11.25" x14ac:dyDescent="0.2">
      <c r="A774" s="71">
        <v>48444</v>
      </c>
      <c r="B774" s="71" t="s">
        <v>14970</v>
      </c>
      <c r="C774" s="72" t="s">
        <v>90</v>
      </c>
      <c r="D774" s="73">
        <v>35.92</v>
      </c>
      <c r="E774" s="107"/>
      <c r="F774" s="107"/>
      <c r="G774" s="107"/>
      <c r="H774" s="107"/>
      <c r="I774" s="107"/>
    </row>
    <row r="775" spans="1:9" s="45" customFormat="1" ht="11.25" x14ac:dyDescent="0.2">
      <c r="A775" s="71">
        <v>48458</v>
      </c>
      <c r="B775" s="71" t="s">
        <v>14971</v>
      </c>
      <c r="C775" s="72" t="s">
        <v>90</v>
      </c>
      <c r="D775" s="73">
        <v>1.42</v>
      </c>
      <c r="E775" s="107"/>
      <c r="F775" s="107"/>
      <c r="G775" s="107"/>
      <c r="H775" s="107"/>
      <c r="I775" s="107"/>
    </row>
    <row r="776" spans="1:9" s="45" customFormat="1" ht="11.25" x14ac:dyDescent="0.2">
      <c r="A776" s="71">
        <v>48474</v>
      </c>
      <c r="B776" s="71" t="s">
        <v>14972</v>
      </c>
      <c r="C776" s="72" t="s">
        <v>90</v>
      </c>
      <c r="D776" s="73">
        <v>251.92</v>
      </c>
      <c r="E776" s="107"/>
      <c r="F776" s="107"/>
      <c r="G776" s="107"/>
      <c r="H776" s="107"/>
      <c r="I776" s="107"/>
    </row>
    <row r="777" spans="1:9" s="45" customFormat="1" ht="11.25" x14ac:dyDescent="0.2">
      <c r="A777" s="71">
        <v>485</v>
      </c>
      <c r="B777" s="71" t="s">
        <v>14969</v>
      </c>
      <c r="C777" s="72"/>
      <c r="D777" s="73"/>
      <c r="E777" s="107"/>
      <c r="F777" s="107"/>
      <c r="G777" s="107"/>
      <c r="H777" s="107"/>
      <c r="I777" s="107"/>
    </row>
    <row r="778" spans="1:9" s="45" customFormat="1" ht="11.25" x14ac:dyDescent="0.2">
      <c r="A778" s="71">
        <v>48502</v>
      </c>
      <c r="B778" s="71" t="s">
        <v>14973</v>
      </c>
      <c r="C778" s="72" t="s">
        <v>90</v>
      </c>
      <c r="D778" s="73">
        <v>1.1000000000000001</v>
      </c>
      <c r="E778" s="107"/>
      <c r="F778" s="107"/>
      <c r="G778" s="107"/>
      <c r="H778" s="107"/>
      <c r="I778" s="107"/>
    </row>
    <row r="779" spans="1:9" s="45" customFormat="1" ht="11.25" x14ac:dyDescent="0.2">
      <c r="A779" s="71">
        <v>48503</v>
      </c>
      <c r="B779" s="71" t="s">
        <v>14974</v>
      </c>
      <c r="C779" s="72" t="s">
        <v>90</v>
      </c>
      <c r="D779" s="73">
        <v>1.46</v>
      </c>
      <c r="E779" s="107"/>
      <c r="F779" s="107"/>
      <c r="G779" s="107"/>
      <c r="H779" s="107"/>
      <c r="I779" s="107"/>
    </row>
    <row r="780" spans="1:9" s="45" customFormat="1" ht="11.25" x14ac:dyDescent="0.2">
      <c r="A780" s="71">
        <v>48505</v>
      </c>
      <c r="B780" s="71" t="s">
        <v>14975</v>
      </c>
      <c r="C780" s="72" t="s">
        <v>90</v>
      </c>
      <c r="D780" s="73">
        <v>2.57</v>
      </c>
      <c r="E780" s="107"/>
      <c r="F780" s="107"/>
      <c r="G780" s="107"/>
      <c r="H780" s="107"/>
      <c r="I780" s="107"/>
    </row>
    <row r="781" spans="1:9" s="45" customFormat="1" ht="11.25" x14ac:dyDescent="0.2">
      <c r="A781" s="71">
        <v>48506</v>
      </c>
      <c r="B781" s="71" t="s">
        <v>14976</v>
      </c>
      <c r="C781" s="72" t="s">
        <v>90</v>
      </c>
      <c r="D781" s="73">
        <v>5.24</v>
      </c>
      <c r="E781" s="107"/>
      <c r="F781" s="107"/>
      <c r="G781" s="107"/>
      <c r="H781" s="107"/>
      <c r="I781" s="107"/>
    </row>
    <row r="782" spans="1:9" s="45" customFormat="1" ht="11.25" x14ac:dyDescent="0.2">
      <c r="A782" s="71">
        <v>48508</v>
      </c>
      <c r="B782" s="71" t="s">
        <v>14977</v>
      </c>
      <c r="C782" s="72" t="s">
        <v>90</v>
      </c>
      <c r="D782" s="73">
        <v>9.4499999999999993</v>
      </c>
      <c r="E782" s="107"/>
      <c r="F782" s="107"/>
      <c r="G782" s="107"/>
      <c r="H782" s="107"/>
      <c r="I782" s="107"/>
    </row>
    <row r="783" spans="1:9" s="45" customFormat="1" ht="11.25" x14ac:dyDescent="0.2">
      <c r="A783" s="71">
        <v>48510</v>
      </c>
      <c r="B783" s="71" t="s">
        <v>14978</v>
      </c>
      <c r="C783" s="72" t="s">
        <v>90</v>
      </c>
      <c r="D783" s="73">
        <v>10.93</v>
      </c>
      <c r="E783" s="107"/>
      <c r="F783" s="107"/>
      <c r="G783" s="107"/>
      <c r="H783" s="107"/>
      <c r="I783" s="107"/>
    </row>
    <row r="784" spans="1:9" s="45" customFormat="1" ht="11.25" x14ac:dyDescent="0.2">
      <c r="A784" s="71">
        <v>48512</v>
      </c>
      <c r="B784" s="71" t="s">
        <v>14979</v>
      </c>
      <c r="C784" s="72" t="s">
        <v>90</v>
      </c>
      <c r="D784" s="73">
        <v>37.44</v>
      </c>
      <c r="E784" s="107"/>
      <c r="F784" s="107"/>
      <c r="G784" s="107"/>
      <c r="H784" s="107"/>
      <c r="I784" s="107"/>
    </row>
    <row r="785" spans="1:9" s="45" customFormat="1" ht="11.25" x14ac:dyDescent="0.2">
      <c r="A785" s="71">
        <v>48516</v>
      </c>
      <c r="B785" s="71" t="s">
        <v>14980</v>
      </c>
      <c r="C785" s="72" t="s">
        <v>90</v>
      </c>
      <c r="D785" s="73">
        <v>0.68</v>
      </c>
      <c r="E785" s="107"/>
      <c r="F785" s="107"/>
      <c r="G785" s="107"/>
      <c r="H785" s="107"/>
      <c r="I785" s="107"/>
    </row>
    <row r="786" spans="1:9" s="45" customFormat="1" ht="11.25" x14ac:dyDescent="0.2">
      <c r="A786" s="71">
        <v>48517</v>
      </c>
      <c r="B786" s="71" t="s">
        <v>14981</v>
      </c>
      <c r="C786" s="72" t="s">
        <v>90</v>
      </c>
      <c r="D786" s="73">
        <v>1.21</v>
      </c>
      <c r="E786" s="107"/>
      <c r="F786" s="107"/>
      <c r="G786" s="107"/>
      <c r="H786" s="107"/>
      <c r="I786" s="107"/>
    </row>
    <row r="787" spans="1:9" s="45" customFormat="1" ht="11.25" x14ac:dyDescent="0.2">
      <c r="A787" s="71">
        <v>48519</v>
      </c>
      <c r="B787" s="71" t="s">
        <v>14982</v>
      </c>
      <c r="C787" s="72" t="s">
        <v>90</v>
      </c>
      <c r="D787" s="73">
        <v>2.06</v>
      </c>
      <c r="E787" s="107"/>
      <c r="F787" s="107"/>
      <c r="G787" s="107"/>
      <c r="H787" s="107"/>
      <c r="I787" s="107"/>
    </row>
    <row r="788" spans="1:9" s="45" customFormat="1" ht="11.25" x14ac:dyDescent="0.2">
      <c r="A788" s="71">
        <v>48520</v>
      </c>
      <c r="B788" s="71" t="s">
        <v>14983</v>
      </c>
      <c r="C788" s="72" t="s">
        <v>90</v>
      </c>
      <c r="D788" s="73">
        <v>2.58</v>
      </c>
      <c r="E788" s="107"/>
      <c r="F788" s="107"/>
      <c r="G788" s="107"/>
      <c r="H788" s="107"/>
      <c r="I788" s="107"/>
    </row>
    <row r="789" spans="1:9" s="45" customFormat="1" ht="11.25" x14ac:dyDescent="0.2">
      <c r="A789" s="71">
        <v>48522</v>
      </c>
      <c r="B789" s="71" t="s">
        <v>14984</v>
      </c>
      <c r="C789" s="72" t="s">
        <v>90</v>
      </c>
      <c r="D789" s="73">
        <v>7.14</v>
      </c>
      <c r="E789" s="107"/>
      <c r="F789" s="107"/>
      <c r="G789" s="107"/>
      <c r="H789" s="107"/>
      <c r="I789" s="107"/>
    </row>
    <row r="790" spans="1:9" s="45" customFormat="1" ht="11.25" x14ac:dyDescent="0.2">
      <c r="A790" s="71">
        <v>48524</v>
      </c>
      <c r="B790" s="71" t="s">
        <v>14985</v>
      </c>
      <c r="C790" s="72" t="s">
        <v>90</v>
      </c>
      <c r="D790" s="73">
        <v>9.99</v>
      </c>
      <c r="E790" s="107"/>
      <c r="F790" s="107"/>
      <c r="G790" s="107"/>
      <c r="H790" s="107"/>
      <c r="I790" s="107"/>
    </row>
    <row r="791" spans="1:9" s="45" customFormat="1" ht="11.25" x14ac:dyDescent="0.2">
      <c r="A791" s="71">
        <v>48525</v>
      </c>
      <c r="B791" s="71" t="s">
        <v>14986</v>
      </c>
      <c r="C791" s="72" t="s">
        <v>90</v>
      </c>
      <c r="D791" s="73">
        <v>23.75</v>
      </c>
      <c r="E791" s="107"/>
      <c r="F791" s="107"/>
      <c r="G791" s="107"/>
      <c r="H791" s="107"/>
      <c r="I791" s="107"/>
    </row>
    <row r="792" spans="1:9" s="45" customFormat="1" ht="11.25" x14ac:dyDescent="0.2">
      <c r="A792" s="71">
        <v>48534</v>
      </c>
      <c r="B792" s="71" t="s">
        <v>14987</v>
      </c>
      <c r="C792" s="72" t="s">
        <v>90</v>
      </c>
      <c r="D792" s="73">
        <v>0.46</v>
      </c>
      <c r="E792" s="107"/>
      <c r="F792" s="107"/>
      <c r="G792" s="107"/>
      <c r="H792" s="107"/>
      <c r="I792" s="107"/>
    </row>
    <row r="793" spans="1:9" s="45" customFormat="1" ht="11.25" x14ac:dyDescent="0.2">
      <c r="A793" s="71">
        <v>48538</v>
      </c>
      <c r="B793" s="71" t="s">
        <v>14988</v>
      </c>
      <c r="C793" s="72" t="s">
        <v>90</v>
      </c>
      <c r="D793" s="73">
        <v>1.1299999999999999</v>
      </c>
      <c r="E793" s="107"/>
      <c r="F793" s="107"/>
      <c r="G793" s="107"/>
      <c r="H793" s="107"/>
      <c r="I793" s="107"/>
    </row>
    <row r="794" spans="1:9" s="45" customFormat="1" ht="11.25" x14ac:dyDescent="0.2">
      <c r="A794" s="71">
        <v>48553</v>
      </c>
      <c r="B794" s="71" t="s">
        <v>14989</v>
      </c>
      <c r="C794" s="72" t="s">
        <v>90</v>
      </c>
      <c r="D794" s="73">
        <v>6.14</v>
      </c>
      <c r="E794" s="107"/>
      <c r="F794" s="107"/>
      <c r="G794" s="107"/>
      <c r="H794" s="107"/>
      <c r="I794" s="107"/>
    </row>
    <row r="795" spans="1:9" s="45" customFormat="1" ht="11.25" x14ac:dyDescent="0.2">
      <c r="A795" s="71">
        <v>48556</v>
      </c>
      <c r="B795" s="71" t="s">
        <v>14990</v>
      </c>
      <c r="C795" s="72" t="s">
        <v>90</v>
      </c>
      <c r="D795" s="73">
        <v>2.62</v>
      </c>
      <c r="E795" s="107"/>
      <c r="F795" s="107"/>
      <c r="G795" s="107"/>
      <c r="H795" s="107"/>
      <c r="I795" s="107"/>
    </row>
    <row r="796" spans="1:9" s="45" customFormat="1" ht="11.25" x14ac:dyDescent="0.2">
      <c r="A796" s="71">
        <v>486</v>
      </c>
      <c r="B796" s="71" t="s">
        <v>14969</v>
      </c>
      <c r="C796" s="72"/>
      <c r="D796" s="73"/>
      <c r="E796" s="107"/>
      <c r="F796" s="107"/>
      <c r="G796" s="107"/>
      <c r="H796" s="107"/>
      <c r="I796" s="107"/>
    </row>
    <row r="797" spans="1:9" s="45" customFormat="1" ht="11.25" x14ac:dyDescent="0.2">
      <c r="A797" s="71">
        <v>48604</v>
      </c>
      <c r="B797" s="71" t="s">
        <v>14991</v>
      </c>
      <c r="C797" s="72" t="s">
        <v>90</v>
      </c>
      <c r="D797" s="73">
        <v>2.06</v>
      </c>
      <c r="E797" s="107"/>
      <c r="F797" s="107"/>
      <c r="G797" s="107"/>
      <c r="H797" s="107"/>
      <c r="I797" s="107"/>
    </row>
    <row r="798" spans="1:9" s="45" customFormat="1" ht="11.25" x14ac:dyDescent="0.2">
      <c r="A798" s="71">
        <v>48605</v>
      </c>
      <c r="B798" s="71" t="s">
        <v>14992</v>
      </c>
      <c r="C798" s="72" t="s">
        <v>90</v>
      </c>
      <c r="D798" s="73">
        <v>6.9</v>
      </c>
      <c r="E798" s="107"/>
      <c r="F798" s="107"/>
      <c r="G798" s="107"/>
      <c r="H798" s="107"/>
      <c r="I798" s="107"/>
    </row>
    <row r="799" spans="1:9" s="45" customFormat="1" ht="11.25" x14ac:dyDescent="0.2">
      <c r="A799" s="71">
        <v>48606</v>
      </c>
      <c r="B799" s="71" t="s">
        <v>14993</v>
      </c>
      <c r="C799" s="72" t="s">
        <v>90</v>
      </c>
      <c r="D799" s="73">
        <v>9.0500000000000007</v>
      </c>
      <c r="E799" s="107"/>
      <c r="F799" s="107"/>
      <c r="G799" s="107"/>
      <c r="H799" s="107"/>
      <c r="I799" s="107"/>
    </row>
    <row r="800" spans="1:9" s="45" customFormat="1" ht="11.25" x14ac:dyDescent="0.2">
      <c r="A800" s="71">
        <v>48607</v>
      </c>
      <c r="B800" s="71" t="s">
        <v>14994</v>
      </c>
      <c r="C800" s="72" t="s">
        <v>90</v>
      </c>
      <c r="D800" s="73">
        <v>12.31</v>
      </c>
      <c r="E800" s="107"/>
      <c r="F800" s="107"/>
      <c r="G800" s="107"/>
      <c r="H800" s="107"/>
      <c r="I800" s="107"/>
    </row>
    <row r="801" spans="1:9" s="45" customFormat="1" ht="11.25" x14ac:dyDescent="0.2">
      <c r="A801" s="71">
        <v>48634</v>
      </c>
      <c r="B801" s="71" t="s">
        <v>14995</v>
      </c>
      <c r="C801" s="72" t="s">
        <v>96</v>
      </c>
      <c r="D801" s="73">
        <v>35.9</v>
      </c>
      <c r="E801" s="107"/>
      <c r="F801" s="107"/>
      <c r="G801" s="107"/>
      <c r="H801" s="107"/>
      <c r="I801" s="107"/>
    </row>
    <row r="802" spans="1:9" s="45" customFormat="1" ht="11.25" x14ac:dyDescent="0.2">
      <c r="A802" s="71">
        <v>487</v>
      </c>
      <c r="B802" s="71" t="s">
        <v>14996</v>
      </c>
      <c r="C802" s="72"/>
      <c r="D802" s="73"/>
      <c r="E802" s="107"/>
      <c r="F802" s="107"/>
      <c r="G802" s="107"/>
      <c r="H802" s="107"/>
      <c r="I802" s="107"/>
    </row>
    <row r="803" spans="1:9" s="45" customFormat="1" ht="11.25" x14ac:dyDescent="0.2">
      <c r="A803" s="71">
        <v>48701</v>
      </c>
      <c r="B803" s="71" t="s">
        <v>14997</v>
      </c>
      <c r="C803" s="72" t="s">
        <v>96</v>
      </c>
      <c r="D803" s="73">
        <v>14.7</v>
      </c>
      <c r="E803" s="107"/>
      <c r="F803" s="107"/>
      <c r="G803" s="107"/>
      <c r="H803" s="107"/>
      <c r="I803" s="107"/>
    </row>
    <row r="804" spans="1:9" s="45" customFormat="1" ht="11.25" x14ac:dyDescent="0.2">
      <c r="A804" s="71">
        <v>48730</v>
      </c>
      <c r="B804" s="71" t="s">
        <v>14998</v>
      </c>
      <c r="C804" s="72" t="s">
        <v>90</v>
      </c>
      <c r="D804" s="73">
        <v>88.1</v>
      </c>
      <c r="E804" s="107"/>
      <c r="F804" s="107"/>
      <c r="G804" s="107"/>
      <c r="H804" s="107"/>
      <c r="I804" s="107"/>
    </row>
    <row r="805" spans="1:9" s="45" customFormat="1" ht="11.25" x14ac:dyDescent="0.2">
      <c r="A805" s="71">
        <v>48744</v>
      </c>
      <c r="B805" s="71" t="s">
        <v>14999</v>
      </c>
      <c r="C805" s="72" t="s">
        <v>90</v>
      </c>
      <c r="D805" s="73">
        <v>84.56</v>
      </c>
      <c r="E805" s="107"/>
      <c r="F805" s="107"/>
      <c r="G805" s="107"/>
      <c r="H805" s="107"/>
      <c r="I805" s="107"/>
    </row>
    <row r="806" spans="1:9" s="45" customFormat="1" ht="11.25" x14ac:dyDescent="0.2">
      <c r="A806" s="71">
        <v>48747</v>
      </c>
      <c r="B806" s="71" t="s">
        <v>15000</v>
      </c>
      <c r="C806" s="72" t="s">
        <v>90</v>
      </c>
      <c r="D806" s="73">
        <v>1.46</v>
      </c>
      <c r="E806" s="107"/>
      <c r="F806" s="107"/>
      <c r="G806" s="107"/>
      <c r="H806" s="107"/>
      <c r="I806" s="107"/>
    </row>
    <row r="807" spans="1:9" s="45" customFormat="1" ht="11.25" x14ac:dyDescent="0.2">
      <c r="A807" s="71">
        <v>48763</v>
      </c>
      <c r="B807" s="71" t="s">
        <v>15001</v>
      </c>
      <c r="C807" s="72" t="s">
        <v>90</v>
      </c>
      <c r="D807" s="73">
        <v>25.22</v>
      </c>
      <c r="E807" s="107"/>
      <c r="F807" s="107"/>
      <c r="G807" s="107"/>
      <c r="H807" s="107"/>
      <c r="I807" s="107"/>
    </row>
    <row r="808" spans="1:9" s="45" customFormat="1" ht="11.25" x14ac:dyDescent="0.2">
      <c r="A808" s="71">
        <v>48772</v>
      </c>
      <c r="B808" s="71" t="s">
        <v>15002</v>
      </c>
      <c r="C808" s="72" t="s">
        <v>90</v>
      </c>
      <c r="D808" s="73">
        <v>114.96</v>
      </c>
      <c r="E808" s="107"/>
      <c r="F808" s="107"/>
      <c r="G808" s="107"/>
      <c r="H808" s="107"/>
      <c r="I808" s="107"/>
    </row>
    <row r="809" spans="1:9" s="45" customFormat="1" ht="11.25" x14ac:dyDescent="0.2">
      <c r="A809" s="71">
        <v>48782</v>
      </c>
      <c r="B809" s="71" t="s">
        <v>15003</v>
      </c>
      <c r="C809" s="72" t="s">
        <v>90</v>
      </c>
      <c r="D809" s="73">
        <v>58.79</v>
      </c>
      <c r="E809" s="107"/>
      <c r="F809" s="107"/>
      <c r="G809" s="107"/>
      <c r="H809" s="107"/>
      <c r="I809" s="107"/>
    </row>
    <row r="810" spans="1:9" s="45" customFormat="1" ht="11.25" x14ac:dyDescent="0.2">
      <c r="A810" s="71">
        <v>48784</v>
      </c>
      <c r="B810" s="71" t="s">
        <v>15004</v>
      </c>
      <c r="C810" s="72" t="s">
        <v>90</v>
      </c>
      <c r="D810" s="73">
        <v>162.46</v>
      </c>
      <c r="E810" s="107"/>
      <c r="F810" s="107"/>
      <c r="G810" s="107"/>
      <c r="H810" s="107"/>
      <c r="I810" s="107"/>
    </row>
    <row r="811" spans="1:9" s="45" customFormat="1" ht="11.25" x14ac:dyDescent="0.2">
      <c r="A811" s="71">
        <v>48790</v>
      </c>
      <c r="B811" s="71" t="s">
        <v>15005</v>
      </c>
      <c r="C811" s="72" t="s">
        <v>90</v>
      </c>
      <c r="D811" s="73">
        <v>398.45</v>
      </c>
      <c r="E811" s="107"/>
      <c r="F811" s="107"/>
      <c r="G811" s="107"/>
      <c r="H811" s="107"/>
      <c r="I811" s="107"/>
    </row>
    <row r="812" spans="1:9" s="45" customFormat="1" ht="11.25" x14ac:dyDescent="0.2">
      <c r="A812" s="71">
        <v>48794</v>
      </c>
      <c r="B812" s="71" t="s">
        <v>15006</v>
      </c>
      <c r="C812" s="72" t="s">
        <v>90</v>
      </c>
      <c r="D812" s="73">
        <v>47.26</v>
      </c>
      <c r="E812" s="107"/>
      <c r="F812" s="107"/>
      <c r="G812" s="107"/>
      <c r="H812" s="107"/>
      <c r="I812" s="107"/>
    </row>
    <row r="813" spans="1:9" s="45" customFormat="1" ht="11.25" x14ac:dyDescent="0.2">
      <c r="A813" s="71">
        <v>488</v>
      </c>
      <c r="B813" s="71" t="s">
        <v>14469</v>
      </c>
      <c r="C813" s="72"/>
      <c r="D813" s="73"/>
      <c r="E813" s="107"/>
      <c r="F813" s="107"/>
      <c r="G813" s="107"/>
      <c r="H813" s="107"/>
      <c r="I813" s="107"/>
    </row>
    <row r="814" spans="1:9" s="45" customFormat="1" ht="11.25" x14ac:dyDescent="0.2">
      <c r="A814" s="71">
        <v>48860</v>
      </c>
      <c r="B814" s="71" t="s">
        <v>15007</v>
      </c>
      <c r="C814" s="72" t="s">
        <v>90</v>
      </c>
      <c r="D814" s="73">
        <v>24.93</v>
      </c>
      <c r="E814" s="107"/>
      <c r="F814" s="107"/>
      <c r="G814" s="107"/>
      <c r="H814" s="107"/>
      <c r="I814" s="107"/>
    </row>
    <row r="815" spans="1:9" s="45" customFormat="1" ht="11.25" x14ac:dyDescent="0.2">
      <c r="A815" s="71">
        <v>489</v>
      </c>
      <c r="B815" s="71" t="s">
        <v>14643</v>
      </c>
      <c r="C815" s="72"/>
      <c r="D815" s="73"/>
      <c r="E815" s="107"/>
      <c r="F815" s="107"/>
      <c r="G815" s="107"/>
      <c r="H815" s="107"/>
      <c r="I815" s="107"/>
    </row>
    <row r="816" spans="1:9" s="45" customFormat="1" ht="11.25" x14ac:dyDescent="0.2">
      <c r="A816" s="71">
        <v>48917</v>
      </c>
      <c r="B816" s="71" t="s">
        <v>15008</v>
      </c>
      <c r="C816" s="72" t="s">
        <v>96</v>
      </c>
      <c r="D816" s="73">
        <v>4.96</v>
      </c>
      <c r="E816" s="107"/>
      <c r="F816" s="107"/>
      <c r="G816" s="107"/>
      <c r="H816" s="107"/>
      <c r="I816" s="107"/>
    </row>
    <row r="817" spans="1:9" s="45" customFormat="1" ht="11.25" x14ac:dyDescent="0.2">
      <c r="A817" s="71">
        <v>48986</v>
      </c>
      <c r="B817" s="71" t="s">
        <v>15009</v>
      </c>
      <c r="C817" s="72" t="s">
        <v>96</v>
      </c>
      <c r="D817" s="73">
        <v>79.64</v>
      </c>
      <c r="E817" s="107"/>
      <c r="F817" s="107"/>
      <c r="G817" s="107"/>
      <c r="H817" s="107"/>
      <c r="I817" s="107"/>
    </row>
    <row r="818" spans="1:9" s="45" customFormat="1" ht="11.25" x14ac:dyDescent="0.2">
      <c r="A818" s="71">
        <v>48987</v>
      </c>
      <c r="B818" s="71" t="s">
        <v>15010</v>
      </c>
      <c r="C818" s="72" t="s">
        <v>90</v>
      </c>
      <c r="D818" s="73">
        <v>49.52</v>
      </c>
      <c r="E818" s="107"/>
      <c r="F818" s="107"/>
      <c r="G818" s="107"/>
      <c r="H818" s="107"/>
      <c r="I818" s="107"/>
    </row>
    <row r="819" spans="1:9" s="45" customFormat="1" ht="11.25" x14ac:dyDescent="0.2">
      <c r="A819" s="71">
        <v>48988</v>
      </c>
      <c r="B819" s="71" t="s">
        <v>15011</v>
      </c>
      <c r="C819" s="72" t="s">
        <v>96</v>
      </c>
      <c r="D819" s="73">
        <v>121.02</v>
      </c>
      <c r="E819" s="107"/>
      <c r="F819" s="107"/>
      <c r="G819" s="107"/>
      <c r="H819" s="107"/>
      <c r="I819" s="107"/>
    </row>
    <row r="820" spans="1:9" s="45" customFormat="1" ht="11.25" x14ac:dyDescent="0.2">
      <c r="A820" s="71">
        <v>490</v>
      </c>
      <c r="B820" s="71" t="s">
        <v>15012</v>
      </c>
      <c r="C820" s="72"/>
      <c r="D820" s="73"/>
      <c r="E820" s="107"/>
      <c r="F820" s="107"/>
      <c r="G820" s="107"/>
      <c r="H820" s="107"/>
      <c r="I820" s="107"/>
    </row>
    <row r="821" spans="1:9" s="45" customFormat="1" ht="11.25" x14ac:dyDescent="0.2">
      <c r="A821" s="71">
        <v>49002</v>
      </c>
      <c r="B821" s="71" t="s">
        <v>15013</v>
      </c>
      <c r="C821" s="72" t="s">
        <v>90</v>
      </c>
      <c r="D821" s="73">
        <v>18.420000000000002</v>
      </c>
      <c r="E821" s="107"/>
      <c r="F821" s="107"/>
      <c r="G821" s="107"/>
      <c r="H821" s="107"/>
      <c r="I821" s="107"/>
    </row>
    <row r="822" spans="1:9" s="45" customFormat="1" ht="11.25" x14ac:dyDescent="0.2">
      <c r="A822" s="71">
        <v>49064</v>
      </c>
      <c r="B822" s="71" t="s">
        <v>15014</v>
      </c>
      <c r="C822" s="72" t="s">
        <v>90</v>
      </c>
      <c r="D822" s="73">
        <v>4.55</v>
      </c>
      <c r="E822" s="107"/>
      <c r="F822" s="107"/>
      <c r="G822" s="107"/>
      <c r="H822" s="107"/>
      <c r="I822" s="107"/>
    </row>
    <row r="823" spans="1:9" s="45" customFormat="1" ht="11.25" x14ac:dyDescent="0.2">
      <c r="A823" s="71">
        <v>49072</v>
      </c>
      <c r="B823" s="71" t="s">
        <v>15015</v>
      </c>
      <c r="C823" s="72" t="s">
        <v>90</v>
      </c>
      <c r="D823" s="73">
        <v>39.85</v>
      </c>
      <c r="E823" s="107"/>
      <c r="F823" s="107"/>
      <c r="G823" s="107"/>
      <c r="H823" s="107"/>
      <c r="I823" s="107"/>
    </row>
    <row r="824" spans="1:9" s="45" customFormat="1" ht="11.25" x14ac:dyDescent="0.2">
      <c r="A824" s="71">
        <v>491</v>
      </c>
      <c r="B824" s="71" t="s">
        <v>15012</v>
      </c>
      <c r="C824" s="72"/>
      <c r="D824" s="73"/>
      <c r="E824" s="107"/>
      <c r="F824" s="107"/>
      <c r="G824" s="107"/>
      <c r="H824" s="107"/>
      <c r="I824" s="107"/>
    </row>
    <row r="825" spans="1:9" s="45" customFormat="1" ht="11.25" x14ac:dyDescent="0.2">
      <c r="A825" s="71">
        <v>49101</v>
      </c>
      <c r="B825" s="71" t="s">
        <v>15016</v>
      </c>
      <c r="C825" s="72" t="s">
        <v>90</v>
      </c>
      <c r="D825" s="73">
        <v>452.07</v>
      </c>
      <c r="E825" s="107"/>
      <c r="F825" s="107"/>
      <c r="G825" s="107"/>
      <c r="H825" s="107"/>
      <c r="I825" s="107"/>
    </row>
    <row r="826" spans="1:9" s="45" customFormat="1" ht="11.25" x14ac:dyDescent="0.2">
      <c r="A826" s="71">
        <v>49104</v>
      </c>
      <c r="B826" s="71" t="s">
        <v>15017</v>
      </c>
      <c r="C826" s="72" t="s">
        <v>90</v>
      </c>
      <c r="D826" s="73">
        <v>2.02</v>
      </c>
      <c r="E826" s="107"/>
      <c r="F826" s="107"/>
      <c r="G826" s="107"/>
      <c r="H826" s="107"/>
      <c r="I826" s="107"/>
    </row>
    <row r="827" spans="1:9" s="45" customFormat="1" ht="11.25" x14ac:dyDescent="0.2">
      <c r="A827" s="71">
        <v>49112</v>
      </c>
      <c r="B827" s="71" t="s">
        <v>15018</v>
      </c>
      <c r="C827" s="72" t="s">
        <v>90</v>
      </c>
      <c r="D827" s="73">
        <v>43.02</v>
      </c>
      <c r="E827" s="107"/>
      <c r="F827" s="107"/>
      <c r="G827" s="107"/>
      <c r="H827" s="107"/>
      <c r="I827" s="107"/>
    </row>
    <row r="828" spans="1:9" s="45" customFormat="1" ht="11.25" x14ac:dyDescent="0.2">
      <c r="A828" s="71">
        <v>49123</v>
      </c>
      <c r="B828" s="71" t="s">
        <v>15019</v>
      </c>
      <c r="C828" s="72" t="s">
        <v>90</v>
      </c>
      <c r="D828" s="73">
        <v>4.12</v>
      </c>
      <c r="E828" s="107"/>
      <c r="F828" s="107"/>
      <c r="G828" s="107"/>
      <c r="H828" s="107"/>
      <c r="I828" s="107"/>
    </row>
    <row r="829" spans="1:9" s="45" customFormat="1" ht="11.25" x14ac:dyDescent="0.2">
      <c r="A829" s="71">
        <v>49143</v>
      </c>
      <c r="B829" s="71" t="s">
        <v>15020</v>
      </c>
      <c r="C829" s="72" t="s">
        <v>90</v>
      </c>
      <c r="D829" s="73">
        <v>175.22</v>
      </c>
      <c r="E829" s="107"/>
      <c r="F829" s="107"/>
      <c r="G829" s="107"/>
      <c r="H829" s="107"/>
      <c r="I829" s="107"/>
    </row>
    <row r="830" spans="1:9" s="45" customFormat="1" ht="11.25" x14ac:dyDescent="0.2">
      <c r="A830" s="71">
        <v>49165</v>
      </c>
      <c r="B830" s="71" t="s">
        <v>15021</v>
      </c>
      <c r="C830" s="72" t="s">
        <v>90</v>
      </c>
      <c r="D830" s="73">
        <v>200.97</v>
      </c>
      <c r="E830" s="107"/>
      <c r="F830" s="107"/>
      <c r="G830" s="107"/>
      <c r="H830" s="107"/>
      <c r="I830" s="107"/>
    </row>
    <row r="831" spans="1:9" s="45" customFormat="1" ht="11.25" x14ac:dyDescent="0.2">
      <c r="A831" s="71">
        <v>49170</v>
      </c>
      <c r="B831" s="71" t="s">
        <v>15022</v>
      </c>
      <c r="C831" s="72" t="s">
        <v>90</v>
      </c>
      <c r="D831" s="73">
        <v>2022.06</v>
      </c>
      <c r="E831" s="107"/>
      <c r="F831" s="107"/>
      <c r="G831" s="107"/>
      <c r="H831" s="107"/>
      <c r="I831" s="107"/>
    </row>
    <row r="832" spans="1:9" s="45" customFormat="1" ht="11.25" x14ac:dyDescent="0.2">
      <c r="A832" s="71">
        <v>492</v>
      </c>
      <c r="B832" s="71" t="s">
        <v>15023</v>
      </c>
      <c r="C832" s="72"/>
      <c r="D832" s="73"/>
      <c r="E832" s="107"/>
      <c r="F832" s="107"/>
      <c r="G832" s="107"/>
      <c r="H832" s="107"/>
      <c r="I832" s="107"/>
    </row>
    <row r="833" spans="1:9" s="45" customFormat="1" ht="11.25" x14ac:dyDescent="0.2">
      <c r="A833" s="71">
        <v>49227</v>
      </c>
      <c r="B833" s="71" t="s">
        <v>15024</v>
      </c>
      <c r="C833" s="72" t="s">
        <v>90</v>
      </c>
      <c r="D833" s="73">
        <v>4.5599999999999996</v>
      </c>
      <c r="E833" s="107"/>
      <c r="F833" s="107"/>
      <c r="G833" s="107"/>
      <c r="H833" s="107"/>
      <c r="I833" s="107"/>
    </row>
    <row r="834" spans="1:9" s="45" customFormat="1" ht="11.25" x14ac:dyDescent="0.2">
      <c r="A834" s="71">
        <v>49228</v>
      </c>
      <c r="B834" s="71" t="s">
        <v>15025</v>
      </c>
      <c r="C834" s="72" t="s">
        <v>90</v>
      </c>
      <c r="D834" s="73">
        <v>6.14</v>
      </c>
      <c r="E834" s="107"/>
      <c r="F834" s="107"/>
      <c r="G834" s="107"/>
      <c r="H834" s="107"/>
      <c r="I834" s="107"/>
    </row>
    <row r="835" spans="1:9" s="45" customFormat="1" ht="11.25" x14ac:dyDescent="0.2">
      <c r="A835" s="71">
        <v>49241</v>
      </c>
      <c r="B835" s="71" t="s">
        <v>15026</v>
      </c>
      <c r="C835" s="72" t="s">
        <v>90</v>
      </c>
      <c r="D835" s="73">
        <v>7.25</v>
      </c>
      <c r="E835" s="107"/>
      <c r="F835" s="107"/>
      <c r="G835" s="107"/>
      <c r="H835" s="107"/>
      <c r="I835" s="107"/>
    </row>
    <row r="836" spans="1:9" s="45" customFormat="1" ht="11.25" x14ac:dyDescent="0.2">
      <c r="A836" s="71">
        <v>49242</v>
      </c>
      <c r="B836" s="71" t="s">
        <v>15027</v>
      </c>
      <c r="C836" s="72" t="s">
        <v>90</v>
      </c>
      <c r="D836" s="73">
        <v>4.47</v>
      </c>
      <c r="E836" s="107"/>
      <c r="F836" s="107"/>
      <c r="G836" s="107"/>
      <c r="H836" s="107"/>
      <c r="I836" s="107"/>
    </row>
    <row r="837" spans="1:9" s="45" customFormat="1" ht="11.25" x14ac:dyDescent="0.2">
      <c r="A837" s="71">
        <v>49243</v>
      </c>
      <c r="B837" s="71" t="s">
        <v>15028</v>
      </c>
      <c r="C837" s="72" t="s">
        <v>90</v>
      </c>
      <c r="D837" s="73">
        <v>5.78</v>
      </c>
      <c r="E837" s="107"/>
      <c r="F837" s="107"/>
      <c r="G837" s="107"/>
      <c r="H837" s="107"/>
      <c r="I837" s="107"/>
    </row>
    <row r="838" spans="1:9" s="45" customFormat="1" ht="11.25" x14ac:dyDescent="0.2">
      <c r="A838" s="71">
        <v>49249</v>
      </c>
      <c r="B838" s="71" t="s">
        <v>15029</v>
      </c>
      <c r="C838" s="72" t="s">
        <v>90</v>
      </c>
      <c r="D838" s="73">
        <v>10.91</v>
      </c>
      <c r="E838" s="107"/>
      <c r="F838" s="107"/>
      <c r="G838" s="107"/>
      <c r="H838" s="107"/>
      <c r="I838" s="107"/>
    </row>
    <row r="839" spans="1:9" s="45" customFormat="1" ht="11.25" x14ac:dyDescent="0.2">
      <c r="A839" s="71">
        <v>49274</v>
      </c>
      <c r="B839" s="71" t="s">
        <v>15030</v>
      </c>
      <c r="C839" s="72" t="s">
        <v>90</v>
      </c>
      <c r="D839" s="73">
        <v>110.76</v>
      </c>
      <c r="E839" s="107"/>
      <c r="F839" s="107"/>
      <c r="G839" s="107"/>
      <c r="H839" s="107"/>
      <c r="I839" s="107"/>
    </row>
    <row r="840" spans="1:9" s="45" customFormat="1" ht="11.25" x14ac:dyDescent="0.2">
      <c r="A840" s="71">
        <v>49275</v>
      </c>
      <c r="B840" s="71" t="s">
        <v>15031</v>
      </c>
      <c r="C840" s="72" t="s">
        <v>90</v>
      </c>
      <c r="D840" s="73">
        <v>147.82</v>
      </c>
      <c r="E840" s="107"/>
      <c r="F840" s="107"/>
      <c r="G840" s="107"/>
      <c r="H840" s="107"/>
      <c r="I840" s="107"/>
    </row>
    <row r="841" spans="1:9" s="45" customFormat="1" ht="11.25" x14ac:dyDescent="0.2">
      <c r="A841" s="71">
        <v>49289</v>
      </c>
      <c r="B841" s="71" t="s">
        <v>15032</v>
      </c>
      <c r="C841" s="72" t="s">
        <v>90</v>
      </c>
      <c r="D841" s="73">
        <v>12.58</v>
      </c>
      <c r="E841" s="107"/>
      <c r="F841" s="107"/>
      <c r="G841" s="107"/>
      <c r="H841" s="107"/>
      <c r="I841" s="107"/>
    </row>
    <row r="842" spans="1:9" s="45" customFormat="1" ht="11.25" x14ac:dyDescent="0.2">
      <c r="A842" s="71">
        <v>494</v>
      </c>
      <c r="B842" s="71" t="s">
        <v>15033</v>
      </c>
      <c r="C842" s="72"/>
      <c r="D842" s="73"/>
      <c r="E842" s="107"/>
      <c r="F842" s="107"/>
      <c r="G842" s="107"/>
      <c r="H842" s="107"/>
      <c r="I842" s="107"/>
    </row>
    <row r="843" spans="1:9" s="45" customFormat="1" ht="11.25" x14ac:dyDescent="0.2">
      <c r="A843" s="71">
        <v>49424</v>
      </c>
      <c r="B843" s="71" t="s">
        <v>15034</v>
      </c>
      <c r="C843" s="72" t="s">
        <v>90</v>
      </c>
      <c r="D843" s="73">
        <v>11.43</v>
      </c>
      <c r="E843" s="107"/>
      <c r="F843" s="107"/>
      <c r="G843" s="107"/>
      <c r="H843" s="107"/>
      <c r="I843" s="107"/>
    </row>
    <row r="844" spans="1:9" s="45" customFormat="1" ht="11.25" x14ac:dyDescent="0.2">
      <c r="A844" s="71">
        <v>49428</v>
      </c>
      <c r="B844" s="71" t="s">
        <v>15035</v>
      </c>
      <c r="C844" s="72" t="s">
        <v>90</v>
      </c>
      <c r="D844" s="73">
        <v>4.62</v>
      </c>
      <c r="E844" s="107"/>
      <c r="F844" s="107"/>
      <c r="G844" s="107"/>
      <c r="H844" s="107"/>
      <c r="I844" s="107"/>
    </row>
    <row r="845" spans="1:9" s="45" customFormat="1" ht="11.25" x14ac:dyDescent="0.2">
      <c r="A845" s="71">
        <v>49459</v>
      </c>
      <c r="B845" s="71" t="s">
        <v>15036</v>
      </c>
      <c r="C845" s="72" t="s">
        <v>90</v>
      </c>
      <c r="D845" s="73">
        <v>551.41999999999996</v>
      </c>
      <c r="E845" s="107"/>
      <c r="F845" s="107"/>
      <c r="G845" s="107"/>
      <c r="H845" s="107"/>
      <c r="I845" s="107"/>
    </row>
    <row r="846" spans="1:9" s="45" customFormat="1" ht="11.25" x14ac:dyDescent="0.2">
      <c r="A846" s="71">
        <v>49463</v>
      </c>
      <c r="B846" s="71" t="s">
        <v>15037</v>
      </c>
      <c r="C846" s="72" t="s">
        <v>90</v>
      </c>
      <c r="D846" s="73">
        <v>98.27</v>
      </c>
      <c r="E846" s="107"/>
      <c r="F846" s="107"/>
      <c r="G846" s="107"/>
      <c r="H846" s="107"/>
      <c r="I846" s="107"/>
    </row>
    <row r="847" spans="1:9" s="45" customFormat="1" ht="11.25" x14ac:dyDescent="0.2">
      <c r="A847" s="71">
        <v>49464</v>
      </c>
      <c r="B847" s="71" t="s">
        <v>15038</v>
      </c>
      <c r="C847" s="72" t="s">
        <v>90</v>
      </c>
      <c r="D847" s="73">
        <v>147.69999999999999</v>
      </c>
      <c r="E847" s="107"/>
      <c r="F847" s="107"/>
      <c r="G847" s="107"/>
      <c r="H847" s="107"/>
      <c r="I847" s="107"/>
    </row>
    <row r="848" spans="1:9" s="45" customFormat="1" ht="11.25" x14ac:dyDescent="0.2">
      <c r="A848" s="71">
        <v>49488</v>
      </c>
      <c r="B848" s="71" t="s">
        <v>15039</v>
      </c>
      <c r="C848" s="72" t="s">
        <v>90</v>
      </c>
      <c r="D848" s="73">
        <v>1.49</v>
      </c>
      <c r="E848" s="107"/>
      <c r="F848" s="107"/>
      <c r="G848" s="107"/>
      <c r="H848" s="107"/>
      <c r="I848" s="107"/>
    </row>
    <row r="849" spans="1:9" s="45" customFormat="1" ht="11.25" x14ac:dyDescent="0.2">
      <c r="A849" s="71">
        <v>49492</v>
      </c>
      <c r="B849" s="71" t="s">
        <v>15040</v>
      </c>
      <c r="C849" s="72" t="s">
        <v>90</v>
      </c>
      <c r="D849" s="73">
        <v>4.13</v>
      </c>
      <c r="E849" s="107"/>
      <c r="F849" s="107"/>
      <c r="G849" s="107"/>
      <c r="H849" s="107"/>
      <c r="I849" s="107"/>
    </row>
    <row r="850" spans="1:9" s="45" customFormat="1" ht="11.25" x14ac:dyDescent="0.2">
      <c r="A850" s="71">
        <v>49493</v>
      </c>
      <c r="B850" s="71" t="s">
        <v>15041</v>
      </c>
      <c r="C850" s="72" t="s">
        <v>90</v>
      </c>
      <c r="D850" s="73">
        <v>8.19</v>
      </c>
      <c r="E850" s="107"/>
      <c r="F850" s="107"/>
      <c r="G850" s="107"/>
      <c r="H850" s="107"/>
      <c r="I850" s="107"/>
    </row>
    <row r="851" spans="1:9" s="45" customFormat="1" ht="11.25" x14ac:dyDescent="0.2">
      <c r="A851" s="71">
        <v>495</v>
      </c>
      <c r="B851" s="71" t="s">
        <v>14459</v>
      </c>
      <c r="C851" s="72"/>
      <c r="D851" s="73"/>
      <c r="E851" s="107"/>
      <c r="F851" s="107"/>
      <c r="G851" s="107"/>
      <c r="H851" s="107"/>
      <c r="I851" s="107"/>
    </row>
    <row r="852" spans="1:9" s="45" customFormat="1" ht="11.25" x14ac:dyDescent="0.2">
      <c r="A852" s="71">
        <v>49502</v>
      </c>
      <c r="B852" s="71" t="s">
        <v>15042</v>
      </c>
      <c r="C852" s="72" t="s">
        <v>90</v>
      </c>
      <c r="D852" s="73">
        <v>2.02</v>
      </c>
      <c r="E852" s="107"/>
      <c r="F852" s="107"/>
      <c r="G852" s="107"/>
      <c r="H852" s="107"/>
      <c r="I852" s="107"/>
    </row>
    <row r="853" spans="1:9" s="45" customFormat="1" ht="11.25" x14ac:dyDescent="0.2">
      <c r="A853" s="71">
        <v>49503</v>
      </c>
      <c r="B853" s="71" t="s">
        <v>15043</v>
      </c>
      <c r="C853" s="72" t="s">
        <v>90</v>
      </c>
      <c r="D853" s="73">
        <v>22.35</v>
      </c>
      <c r="E853" s="107"/>
      <c r="F853" s="107"/>
      <c r="G853" s="107"/>
      <c r="H853" s="107"/>
      <c r="I853" s="107"/>
    </row>
    <row r="854" spans="1:9" s="45" customFormat="1" ht="11.25" x14ac:dyDescent="0.2">
      <c r="A854" s="71">
        <v>49505</v>
      </c>
      <c r="B854" s="71" t="s">
        <v>15044</v>
      </c>
      <c r="C854" s="72" t="s">
        <v>90</v>
      </c>
      <c r="D854" s="73">
        <v>5.01</v>
      </c>
      <c r="E854" s="107"/>
      <c r="F854" s="107"/>
      <c r="G854" s="107"/>
      <c r="H854" s="107"/>
      <c r="I854" s="107"/>
    </row>
    <row r="855" spans="1:9" s="45" customFormat="1" ht="11.25" x14ac:dyDescent="0.2">
      <c r="A855" s="71">
        <v>49507</v>
      </c>
      <c r="B855" s="71" t="s">
        <v>15045</v>
      </c>
      <c r="C855" s="72" t="s">
        <v>90</v>
      </c>
      <c r="D855" s="73">
        <v>3.67</v>
      </c>
      <c r="E855" s="107"/>
      <c r="F855" s="107"/>
      <c r="G855" s="107"/>
      <c r="H855" s="107"/>
      <c r="I855" s="107"/>
    </row>
    <row r="856" spans="1:9" s="45" customFormat="1" ht="11.25" x14ac:dyDescent="0.2">
      <c r="A856" s="71">
        <v>49510</v>
      </c>
      <c r="B856" s="71" t="s">
        <v>15046</v>
      </c>
      <c r="C856" s="72" t="s">
        <v>90</v>
      </c>
      <c r="D856" s="73">
        <v>744.01</v>
      </c>
      <c r="E856" s="107"/>
      <c r="F856" s="107"/>
      <c r="G856" s="107"/>
      <c r="H856" s="107"/>
      <c r="I856" s="107"/>
    </row>
    <row r="857" spans="1:9" s="45" customFormat="1" ht="11.25" x14ac:dyDescent="0.2">
      <c r="A857" s="71">
        <v>49512</v>
      </c>
      <c r="B857" s="71" t="s">
        <v>15047</v>
      </c>
      <c r="C857" s="72" t="s">
        <v>90</v>
      </c>
      <c r="D857" s="73">
        <v>27.94</v>
      </c>
      <c r="E857" s="107"/>
      <c r="F857" s="107"/>
      <c r="G857" s="107"/>
      <c r="H857" s="107"/>
      <c r="I857" s="107"/>
    </row>
    <row r="858" spans="1:9" s="45" customFormat="1" ht="11.25" x14ac:dyDescent="0.2">
      <c r="A858" s="71">
        <v>49514</v>
      </c>
      <c r="B858" s="71" t="s">
        <v>15048</v>
      </c>
      <c r="C858" s="72" t="s">
        <v>90</v>
      </c>
      <c r="D858" s="73">
        <v>20.03</v>
      </c>
      <c r="E858" s="107"/>
      <c r="F858" s="107"/>
      <c r="G858" s="107"/>
      <c r="H858" s="107"/>
      <c r="I858" s="107"/>
    </row>
    <row r="859" spans="1:9" s="45" customFormat="1" ht="11.25" x14ac:dyDescent="0.2">
      <c r="A859" s="71">
        <v>49521</v>
      </c>
      <c r="B859" s="71" t="s">
        <v>15049</v>
      </c>
      <c r="C859" s="72" t="s">
        <v>90</v>
      </c>
      <c r="D859" s="73">
        <v>11.51</v>
      </c>
      <c r="E859" s="107"/>
      <c r="F859" s="107"/>
      <c r="G859" s="107"/>
      <c r="H859" s="107"/>
      <c r="I859" s="107"/>
    </row>
    <row r="860" spans="1:9" s="45" customFormat="1" ht="11.25" x14ac:dyDescent="0.2">
      <c r="A860" s="71">
        <v>49524</v>
      </c>
      <c r="B860" s="71" t="s">
        <v>15050</v>
      </c>
      <c r="C860" s="72" t="s">
        <v>96</v>
      </c>
      <c r="D860" s="73">
        <v>26.5</v>
      </c>
      <c r="E860" s="107"/>
      <c r="F860" s="107"/>
      <c r="G860" s="107"/>
      <c r="H860" s="107"/>
      <c r="I860" s="107"/>
    </row>
    <row r="861" spans="1:9" s="45" customFormat="1" ht="11.25" x14ac:dyDescent="0.2">
      <c r="A861" s="71">
        <v>49537</v>
      </c>
      <c r="B861" s="71" t="s">
        <v>15051</v>
      </c>
      <c r="C861" s="72" t="s">
        <v>90</v>
      </c>
      <c r="D861" s="73">
        <v>8.11</v>
      </c>
      <c r="E861" s="107"/>
      <c r="F861" s="107"/>
      <c r="G861" s="107"/>
      <c r="H861" s="107"/>
      <c r="I861" s="107"/>
    </row>
    <row r="862" spans="1:9" s="45" customFormat="1" ht="11.25" x14ac:dyDescent="0.2">
      <c r="A862" s="71">
        <v>49565</v>
      </c>
      <c r="B862" s="71" t="s">
        <v>15052</v>
      </c>
      <c r="C862" s="72" t="s">
        <v>90</v>
      </c>
      <c r="D862" s="73">
        <v>24.46</v>
      </c>
      <c r="E862" s="107"/>
      <c r="F862" s="107"/>
      <c r="G862" s="107"/>
      <c r="H862" s="107"/>
      <c r="I862" s="107"/>
    </row>
    <row r="863" spans="1:9" s="45" customFormat="1" ht="11.25" x14ac:dyDescent="0.2">
      <c r="A863" s="71">
        <v>49566</v>
      </c>
      <c r="B863" s="71" t="s">
        <v>15053</v>
      </c>
      <c r="C863" s="72" t="s">
        <v>90</v>
      </c>
      <c r="D863" s="73">
        <v>3.37</v>
      </c>
      <c r="E863" s="107"/>
      <c r="F863" s="107"/>
      <c r="G863" s="107"/>
      <c r="H863" s="107"/>
      <c r="I863" s="107"/>
    </row>
    <row r="864" spans="1:9" s="45" customFormat="1" ht="11.25" x14ac:dyDescent="0.2">
      <c r="A864" s="71">
        <v>49567</v>
      </c>
      <c r="B864" s="71" t="s">
        <v>15054</v>
      </c>
      <c r="C864" s="72" t="s">
        <v>90</v>
      </c>
      <c r="D864" s="73">
        <v>54.05</v>
      </c>
      <c r="E864" s="107"/>
      <c r="F864" s="107"/>
      <c r="G864" s="107"/>
      <c r="H864" s="107"/>
      <c r="I864" s="107"/>
    </row>
    <row r="865" spans="1:9" s="45" customFormat="1" ht="11.25" x14ac:dyDescent="0.2">
      <c r="A865" s="71">
        <v>49568</v>
      </c>
      <c r="B865" s="71" t="s">
        <v>15055</v>
      </c>
      <c r="C865" s="72" t="s">
        <v>90</v>
      </c>
      <c r="D865" s="73">
        <v>9.01</v>
      </c>
      <c r="E865" s="107"/>
      <c r="F865" s="107"/>
      <c r="G865" s="107"/>
      <c r="H865" s="107"/>
      <c r="I865" s="107"/>
    </row>
    <row r="866" spans="1:9" s="45" customFormat="1" ht="11.25" x14ac:dyDescent="0.2">
      <c r="A866" s="71">
        <v>49570</v>
      </c>
      <c r="B866" s="71" t="s">
        <v>15056</v>
      </c>
      <c r="C866" s="72" t="s">
        <v>90</v>
      </c>
      <c r="D866" s="73">
        <v>8.5500000000000007</v>
      </c>
      <c r="E866" s="107"/>
      <c r="F866" s="107"/>
      <c r="G866" s="107"/>
      <c r="H866" s="107"/>
      <c r="I866" s="107"/>
    </row>
    <row r="867" spans="1:9" s="45" customFormat="1" ht="11.25" x14ac:dyDescent="0.2">
      <c r="A867" s="71">
        <v>49582</v>
      </c>
      <c r="B867" s="71" t="s">
        <v>15057</v>
      </c>
      <c r="C867" s="72" t="s">
        <v>90</v>
      </c>
      <c r="D867" s="73">
        <v>174.67</v>
      </c>
      <c r="E867" s="107"/>
      <c r="F867" s="107"/>
      <c r="G867" s="107"/>
      <c r="H867" s="107"/>
      <c r="I867" s="107"/>
    </row>
    <row r="868" spans="1:9" s="45" customFormat="1" ht="11.25" x14ac:dyDescent="0.2">
      <c r="A868" s="71">
        <v>496</v>
      </c>
      <c r="B868" s="71" t="s">
        <v>14469</v>
      </c>
      <c r="C868" s="72"/>
      <c r="D868" s="73"/>
      <c r="E868" s="107"/>
      <c r="F868" s="107"/>
      <c r="G868" s="107"/>
      <c r="H868" s="107"/>
      <c r="I868" s="107"/>
    </row>
    <row r="869" spans="1:9" s="45" customFormat="1" ht="11.25" x14ac:dyDescent="0.2">
      <c r="A869" s="71">
        <v>49606</v>
      </c>
      <c r="B869" s="71" t="s">
        <v>15058</v>
      </c>
      <c r="C869" s="72" t="s">
        <v>96</v>
      </c>
      <c r="D869" s="73">
        <v>15.64</v>
      </c>
      <c r="E869" s="107"/>
      <c r="F869" s="107"/>
      <c r="G869" s="107"/>
      <c r="H869" s="107"/>
      <c r="I869" s="107"/>
    </row>
    <row r="870" spans="1:9" s="45" customFormat="1" ht="11.25" x14ac:dyDescent="0.2">
      <c r="A870" s="71">
        <v>49626</v>
      </c>
      <c r="B870" s="71" t="s">
        <v>15059</v>
      </c>
      <c r="C870" s="72" t="s">
        <v>90</v>
      </c>
      <c r="D870" s="73">
        <v>3.83</v>
      </c>
      <c r="E870" s="107"/>
      <c r="F870" s="107"/>
      <c r="G870" s="107"/>
      <c r="H870" s="107"/>
      <c r="I870" s="107"/>
    </row>
    <row r="871" spans="1:9" s="45" customFormat="1" ht="11.25" x14ac:dyDescent="0.2">
      <c r="A871" s="71">
        <v>49633</v>
      </c>
      <c r="B871" s="71" t="s">
        <v>15060</v>
      </c>
      <c r="C871" s="72" t="s">
        <v>90</v>
      </c>
      <c r="D871" s="73">
        <v>1.39</v>
      </c>
      <c r="E871" s="107"/>
      <c r="F871" s="107"/>
      <c r="G871" s="107"/>
      <c r="H871" s="107"/>
      <c r="I871" s="107"/>
    </row>
    <row r="872" spans="1:9" s="45" customFormat="1" ht="11.25" x14ac:dyDescent="0.2">
      <c r="A872" s="71">
        <v>49645</v>
      </c>
      <c r="B872" s="71" t="s">
        <v>15061</v>
      </c>
      <c r="C872" s="72" t="s">
        <v>90</v>
      </c>
      <c r="D872" s="73">
        <v>284.38</v>
      </c>
      <c r="E872" s="107"/>
      <c r="F872" s="107"/>
      <c r="G872" s="107"/>
      <c r="H872" s="107"/>
      <c r="I872" s="107"/>
    </row>
    <row r="873" spans="1:9" s="45" customFormat="1" ht="11.25" x14ac:dyDescent="0.2">
      <c r="A873" s="71">
        <v>49654</v>
      </c>
      <c r="B873" s="71" t="s">
        <v>15062</v>
      </c>
      <c r="C873" s="72" t="s">
        <v>90</v>
      </c>
      <c r="D873" s="73">
        <v>34.049999999999997</v>
      </c>
      <c r="E873" s="107"/>
      <c r="F873" s="107"/>
      <c r="G873" s="107"/>
      <c r="H873" s="107"/>
      <c r="I873" s="107"/>
    </row>
    <row r="874" spans="1:9" s="45" customFormat="1" ht="11.25" x14ac:dyDescent="0.2">
      <c r="A874" s="71">
        <v>49666</v>
      </c>
      <c r="B874" s="71" t="s">
        <v>15063</v>
      </c>
      <c r="C874" s="72" t="s">
        <v>96</v>
      </c>
      <c r="D874" s="73">
        <v>22.18</v>
      </c>
      <c r="E874" s="107"/>
      <c r="F874" s="107"/>
      <c r="G874" s="107"/>
      <c r="H874" s="107"/>
      <c r="I874" s="107"/>
    </row>
    <row r="875" spans="1:9" s="45" customFormat="1" ht="11.25" x14ac:dyDescent="0.2">
      <c r="A875" s="71">
        <v>49674</v>
      </c>
      <c r="B875" s="71" t="s">
        <v>15064</v>
      </c>
      <c r="C875" s="72" t="s">
        <v>90</v>
      </c>
      <c r="D875" s="73">
        <v>30.48</v>
      </c>
      <c r="E875" s="107"/>
      <c r="F875" s="107"/>
      <c r="G875" s="107"/>
      <c r="H875" s="107"/>
      <c r="I875" s="107"/>
    </row>
    <row r="876" spans="1:9" s="45" customFormat="1" ht="11.25" x14ac:dyDescent="0.2">
      <c r="A876" s="71">
        <v>49681</v>
      </c>
      <c r="B876" s="71" t="s">
        <v>15065</v>
      </c>
      <c r="C876" s="72" t="s">
        <v>90</v>
      </c>
      <c r="D876" s="73">
        <v>4.79</v>
      </c>
      <c r="E876" s="107"/>
      <c r="F876" s="107"/>
      <c r="G876" s="107"/>
      <c r="H876" s="107"/>
      <c r="I876" s="107"/>
    </row>
    <row r="877" spans="1:9" s="45" customFormat="1" ht="11.25" x14ac:dyDescent="0.2">
      <c r="A877" s="71">
        <v>49686</v>
      </c>
      <c r="B877" s="71" t="s">
        <v>15066</v>
      </c>
      <c r="C877" s="72" t="s">
        <v>90</v>
      </c>
      <c r="D877" s="73">
        <v>73.73</v>
      </c>
      <c r="E877" s="107"/>
      <c r="F877" s="107"/>
      <c r="G877" s="107"/>
      <c r="H877" s="107"/>
      <c r="I877" s="107"/>
    </row>
    <row r="878" spans="1:9" s="45" customFormat="1" ht="11.25" x14ac:dyDescent="0.2">
      <c r="A878" s="71">
        <v>49694</v>
      </c>
      <c r="B878" s="71" t="s">
        <v>15067</v>
      </c>
      <c r="C878" s="72" t="s">
        <v>90</v>
      </c>
      <c r="D878" s="73">
        <v>24.95</v>
      </c>
      <c r="E878" s="107"/>
      <c r="F878" s="107"/>
      <c r="G878" s="107"/>
      <c r="H878" s="107"/>
      <c r="I878" s="107"/>
    </row>
    <row r="879" spans="1:9" s="45" customFormat="1" ht="11.25" x14ac:dyDescent="0.2">
      <c r="A879" s="71">
        <v>49695</v>
      </c>
      <c r="B879" s="71" t="s">
        <v>15068</v>
      </c>
      <c r="C879" s="72" t="s">
        <v>90</v>
      </c>
      <c r="D879" s="73">
        <v>59.69</v>
      </c>
      <c r="E879" s="107"/>
      <c r="F879" s="107"/>
      <c r="G879" s="107"/>
      <c r="H879" s="107"/>
      <c r="I879" s="107"/>
    </row>
    <row r="880" spans="1:9" s="45" customFormat="1" ht="11.25" x14ac:dyDescent="0.2">
      <c r="A880" s="71">
        <v>49696</v>
      </c>
      <c r="B880" s="71" t="s">
        <v>15069</v>
      </c>
      <c r="C880" s="72" t="s">
        <v>90</v>
      </c>
      <c r="D880" s="73">
        <v>157.78</v>
      </c>
      <c r="E880" s="107"/>
      <c r="F880" s="107"/>
      <c r="G880" s="107"/>
      <c r="H880" s="107"/>
      <c r="I880" s="107"/>
    </row>
    <row r="881" spans="1:9" s="45" customFormat="1" ht="11.25" x14ac:dyDescent="0.2">
      <c r="A881" s="71">
        <v>497</v>
      </c>
      <c r="B881" s="71" t="s">
        <v>14459</v>
      </c>
      <c r="C881" s="72"/>
      <c r="D881" s="73"/>
      <c r="E881" s="107"/>
      <c r="F881" s="107"/>
      <c r="G881" s="107"/>
      <c r="H881" s="107"/>
      <c r="I881" s="107"/>
    </row>
    <row r="882" spans="1:9" s="45" customFormat="1" ht="11.25" x14ac:dyDescent="0.2">
      <c r="A882" s="71">
        <v>49709</v>
      </c>
      <c r="B882" s="71" t="s">
        <v>15070</v>
      </c>
      <c r="C882" s="72" t="s">
        <v>90</v>
      </c>
      <c r="D882" s="73">
        <v>3.82</v>
      </c>
      <c r="E882" s="107"/>
      <c r="F882" s="107"/>
      <c r="G882" s="107"/>
      <c r="H882" s="107"/>
      <c r="I882" s="107"/>
    </row>
    <row r="883" spans="1:9" s="45" customFormat="1" ht="11.25" x14ac:dyDescent="0.2">
      <c r="A883" s="71">
        <v>49729</v>
      </c>
      <c r="B883" s="71" t="s">
        <v>15071</v>
      </c>
      <c r="C883" s="72" t="s">
        <v>96</v>
      </c>
      <c r="D883" s="73">
        <v>100.26</v>
      </c>
      <c r="E883" s="107"/>
      <c r="F883" s="107"/>
      <c r="G883" s="107"/>
      <c r="H883" s="107"/>
      <c r="I883" s="107"/>
    </row>
    <row r="884" spans="1:9" s="45" customFormat="1" ht="11.25" x14ac:dyDescent="0.2">
      <c r="A884" s="71">
        <v>49774</v>
      </c>
      <c r="B884" s="71" t="s">
        <v>15072</v>
      </c>
      <c r="C884" s="72" t="s">
        <v>90</v>
      </c>
      <c r="D884" s="73">
        <v>29.01</v>
      </c>
      <c r="E884" s="107"/>
      <c r="F884" s="107"/>
      <c r="G884" s="107"/>
      <c r="H884" s="107"/>
      <c r="I884" s="107"/>
    </row>
    <row r="885" spans="1:9" s="45" customFormat="1" ht="11.25" x14ac:dyDescent="0.2">
      <c r="A885" s="71">
        <v>49791</v>
      </c>
      <c r="B885" s="71" t="s">
        <v>15073</v>
      </c>
      <c r="C885" s="72" t="s">
        <v>90</v>
      </c>
      <c r="D885" s="73">
        <v>14.09</v>
      </c>
      <c r="E885" s="107"/>
      <c r="F885" s="107"/>
      <c r="G885" s="107"/>
      <c r="H885" s="107"/>
      <c r="I885" s="107"/>
    </row>
    <row r="886" spans="1:9" s="45" customFormat="1" ht="11.25" x14ac:dyDescent="0.2">
      <c r="A886" s="71">
        <v>498</v>
      </c>
      <c r="B886" s="71" t="s">
        <v>14643</v>
      </c>
      <c r="C886" s="72"/>
      <c r="D886" s="73"/>
      <c r="E886" s="107"/>
      <c r="F886" s="107"/>
      <c r="G886" s="107"/>
      <c r="H886" s="107"/>
      <c r="I886" s="107"/>
    </row>
    <row r="887" spans="1:9" s="45" customFormat="1" ht="11.25" x14ac:dyDescent="0.2">
      <c r="A887" s="71">
        <v>49803</v>
      </c>
      <c r="B887" s="71" t="s">
        <v>15074</v>
      </c>
      <c r="C887" s="72" t="s">
        <v>90</v>
      </c>
      <c r="D887" s="73">
        <v>4.47</v>
      </c>
      <c r="E887" s="107"/>
      <c r="F887" s="107"/>
      <c r="G887" s="107"/>
      <c r="H887" s="107"/>
      <c r="I887" s="107"/>
    </row>
    <row r="888" spans="1:9" s="45" customFormat="1" ht="11.25" x14ac:dyDescent="0.2">
      <c r="A888" s="71">
        <v>49804</v>
      </c>
      <c r="B888" s="71" t="s">
        <v>15075</v>
      </c>
      <c r="C888" s="72" t="s">
        <v>90</v>
      </c>
      <c r="D888" s="73">
        <v>4.79</v>
      </c>
      <c r="E888" s="107"/>
      <c r="F888" s="107"/>
      <c r="G888" s="107"/>
      <c r="H888" s="107"/>
      <c r="I888" s="107"/>
    </row>
    <row r="889" spans="1:9" s="45" customFormat="1" ht="11.25" x14ac:dyDescent="0.2">
      <c r="A889" s="71">
        <v>49805</v>
      </c>
      <c r="B889" s="71" t="s">
        <v>15076</v>
      </c>
      <c r="C889" s="72" t="s">
        <v>90</v>
      </c>
      <c r="D889" s="73">
        <v>8.65</v>
      </c>
      <c r="E889" s="107"/>
      <c r="F889" s="107"/>
      <c r="G889" s="107"/>
      <c r="H889" s="107"/>
      <c r="I889" s="107"/>
    </row>
    <row r="890" spans="1:9" s="45" customFormat="1" ht="11.25" x14ac:dyDescent="0.2">
      <c r="A890" s="71">
        <v>49806</v>
      </c>
      <c r="B890" s="71" t="s">
        <v>15077</v>
      </c>
      <c r="C890" s="72" t="s">
        <v>90</v>
      </c>
      <c r="D890" s="73">
        <v>9.14</v>
      </c>
      <c r="E890" s="107"/>
      <c r="F890" s="107"/>
      <c r="G890" s="107"/>
      <c r="H890" s="107"/>
      <c r="I890" s="107"/>
    </row>
    <row r="891" spans="1:9" s="45" customFormat="1" ht="11.25" x14ac:dyDescent="0.2">
      <c r="A891" s="71">
        <v>49807</v>
      </c>
      <c r="B891" s="71" t="s">
        <v>15078</v>
      </c>
      <c r="C891" s="72" t="s">
        <v>90</v>
      </c>
      <c r="D891" s="73">
        <v>15.51</v>
      </c>
      <c r="E891" s="107"/>
      <c r="F891" s="107"/>
      <c r="G891" s="107"/>
      <c r="H891" s="107"/>
      <c r="I891" s="107"/>
    </row>
    <row r="892" spans="1:9" s="45" customFormat="1" ht="11.25" x14ac:dyDescent="0.2">
      <c r="A892" s="71">
        <v>49809</v>
      </c>
      <c r="B892" s="71" t="s">
        <v>15079</v>
      </c>
      <c r="C892" s="72" t="s">
        <v>90</v>
      </c>
      <c r="D892" s="73">
        <v>21.77</v>
      </c>
      <c r="E892" s="107"/>
      <c r="F892" s="107"/>
      <c r="G892" s="107"/>
      <c r="H892" s="107"/>
      <c r="I892" s="107"/>
    </row>
    <row r="893" spans="1:9" s="45" customFormat="1" ht="11.25" x14ac:dyDescent="0.2">
      <c r="A893" s="71">
        <v>49811</v>
      </c>
      <c r="B893" s="71" t="s">
        <v>15080</v>
      </c>
      <c r="C893" s="72" t="s">
        <v>90</v>
      </c>
      <c r="D893" s="73">
        <v>33.03</v>
      </c>
      <c r="E893" s="107"/>
      <c r="F893" s="107"/>
      <c r="G893" s="107"/>
      <c r="H893" s="107"/>
      <c r="I893" s="107"/>
    </row>
    <row r="894" spans="1:9" s="45" customFormat="1" ht="11.25" x14ac:dyDescent="0.2">
      <c r="A894" s="71">
        <v>49812</v>
      </c>
      <c r="B894" s="71" t="s">
        <v>15081</v>
      </c>
      <c r="C894" s="72" t="s">
        <v>90</v>
      </c>
      <c r="D894" s="73">
        <v>212.58</v>
      </c>
      <c r="E894" s="107"/>
      <c r="F894" s="107"/>
      <c r="G894" s="107"/>
      <c r="H894" s="107"/>
      <c r="I894" s="107"/>
    </row>
    <row r="895" spans="1:9" s="45" customFormat="1" ht="11.25" x14ac:dyDescent="0.2">
      <c r="A895" s="71">
        <v>49818</v>
      </c>
      <c r="B895" s="71" t="s">
        <v>15082</v>
      </c>
      <c r="C895" s="72" t="s">
        <v>90</v>
      </c>
      <c r="D895" s="73">
        <v>1.07</v>
      </c>
      <c r="E895" s="107"/>
      <c r="F895" s="107"/>
      <c r="G895" s="107"/>
      <c r="H895" s="107"/>
      <c r="I895" s="107"/>
    </row>
    <row r="896" spans="1:9" s="45" customFormat="1" ht="11.25" x14ac:dyDescent="0.2">
      <c r="A896" s="71">
        <v>49860</v>
      </c>
      <c r="B896" s="71" t="s">
        <v>15083</v>
      </c>
      <c r="C896" s="72" t="s">
        <v>90</v>
      </c>
      <c r="D896" s="73">
        <v>118.41</v>
      </c>
      <c r="E896" s="107"/>
      <c r="F896" s="107"/>
      <c r="G896" s="107"/>
      <c r="H896" s="107"/>
      <c r="I896" s="107"/>
    </row>
    <row r="897" spans="1:9" s="45" customFormat="1" ht="11.25" x14ac:dyDescent="0.2">
      <c r="A897" s="71">
        <v>49861</v>
      </c>
      <c r="B897" s="71" t="s">
        <v>15084</v>
      </c>
      <c r="C897" s="72" t="s">
        <v>90</v>
      </c>
      <c r="D897" s="73">
        <v>6.96</v>
      </c>
      <c r="E897" s="107"/>
      <c r="F897" s="107"/>
      <c r="G897" s="107"/>
      <c r="H897" s="107"/>
      <c r="I897" s="107"/>
    </row>
    <row r="898" spans="1:9" s="45" customFormat="1" ht="11.25" x14ac:dyDescent="0.2">
      <c r="A898" s="71">
        <v>49897</v>
      </c>
      <c r="B898" s="71" t="s">
        <v>15085</v>
      </c>
      <c r="C898" s="72" t="s">
        <v>90</v>
      </c>
      <c r="D898" s="73">
        <v>42.67</v>
      </c>
      <c r="E898" s="107"/>
      <c r="F898" s="107"/>
      <c r="G898" s="107"/>
      <c r="H898" s="107"/>
      <c r="I898" s="107"/>
    </row>
    <row r="899" spans="1:9" s="45" customFormat="1" ht="11.25" x14ac:dyDescent="0.2">
      <c r="A899" s="71">
        <v>499</v>
      </c>
      <c r="B899" s="71" t="s">
        <v>15086</v>
      </c>
      <c r="C899" s="72"/>
      <c r="D899" s="73"/>
      <c r="E899" s="107"/>
      <c r="F899" s="107"/>
      <c r="G899" s="107"/>
      <c r="H899" s="107"/>
      <c r="I899" s="107"/>
    </row>
    <row r="900" spans="1:9" s="45" customFormat="1" ht="11.25" x14ac:dyDescent="0.2">
      <c r="A900" s="71">
        <v>49905</v>
      </c>
      <c r="B900" s="71" t="s">
        <v>15087</v>
      </c>
      <c r="C900" s="72" t="s">
        <v>90</v>
      </c>
      <c r="D900" s="73">
        <v>195.28</v>
      </c>
      <c r="E900" s="107"/>
      <c r="F900" s="107"/>
      <c r="G900" s="107"/>
      <c r="H900" s="107"/>
      <c r="I900" s="107"/>
    </row>
    <row r="901" spans="1:9" s="45" customFormat="1" ht="11.25" x14ac:dyDescent="0.2">
      <c r="A901" s="71">
        <v>49959</v>
      </c>
      <c r="B901" s="71" t="s">
        <v>15088</v>
      </c>
      <c r="C901" s="72" t="s">
        <v>90</v>
      </c>
      <c r="D901" s="73">
        <v>274.95999999999998</v>
      </c>
      <c r="E901" s="107"/>
      <c r="F901" s="107"/>
      <c r="G901" s="107"/>
      <c r="H901" s="107"/>
      <c r="I901" s="107"/>
    </row>
    <row r="902" spans="1:9" s="45" customFormat="1" ht="11.25" x14ac:dyDescent="0.2">
      <c r="A902" s="71">
        <v>5</v>
      </c>
      <c r="B902" s="71" t="s">
        <v>15089</v>
      </c>
      <c r="C902" s="72"/>
      <c r="D902" s="73"/>
      <c r="E902" s="107"/>
      <c r="F902" s="107"/>
      <c r="G902" s="107"/>
      <c r="H902" s="107"/>
      <c r="I902" s="107"/>
    </row>
    <row r="903" spans="1:9" s="45" customFormat="1" ht="11.25" x14ac:dyDescent="0.2">
      <c r="A903" s="71">
        <v>501</v>
      </c>
      <c r="B903" s="71" t="s">
        <v>15090</v>
      </c>
      <c r="C903" s="72"/>
      <c r="D903" s="73"/>
      <c r="E903" s="107"/>
      <c r="F903" s="107"/>
      <c r="G903" s="107"/>
      <c r="H903" s="107"/>
      <c r="I903" s="107"/>
    </row>
    <row r="904" spans="1:9" s="45" customFormat="1" ht="11.25" x14ac:dyDescent="0.2">
      <c r="A904" s="71">
        <v>50128</v>
      </c>
      <c r="B904" s="71" t="s">
        <v>15091</v>
      </c>
      <c r="C904" s="72" t="s">
        <v>90</v>
      </c>
      <c r="D904" s="73">
        <v>1.3</v>
      </c>
      <c r="E904" s="107"/>
      <c r="F904" s="107"/>
      <c r="G904" s="107"/>
      <c r="H904" s="107"/>
      <c r="I904" s="107"/>
    </row>
    <row r="905" spans="1:9" s="45" customFormat="1" ht="11.25" x14ac:dyDescent="0.2">
      <c r="A905" s="71">
        <v>50163</v>
      </c>
      <c r="B905" s="71" t="s">
        <v>15092</v>
      </c>
      <c r="C905" s="72" t="s">
        <v>90</v>
      </c>
      <c r="D905" s="73">
        <v>4.5999999999999996</v>
      </c>
      <c r="E905" s="107"/>
      <c r="F905" s="107"/>
      <c r="G905" s="107"/>
      <c r="H905" s="107"/>
      <c r="I905" s="107"/>
    </row>
    <row r="906" spans="1:9" s="45" customFormat="1" ht="11.25" x14ac:dyDescent="0.2">
      <c r="A906" s="71">
        <v>50164</v>
      </c>
      <c r="B906" s="71" t="s">
        <v>15093</v>
      </c>
      <c r="C906" s="72" t="s">
        <v>90</v>
      </c>
      <c r="D906" s="73">
        <v>12.28</v>
      </c>
      <c r="E906" s="107"/>
      <c r="F906" s="107"/>
      <c r="G906" s="107"/>
      <c r="H906" s="107"/>
      <c r="I906" s="107"/>
    </row>
    <row r="907" spans="1:9" s="45" customFormat="1" ht="11.25" x14ac:dyDescent="0.2">
      <c r="A907" s="71">
        <v>510</v>
      </c>
      <c r="B907" s="71" t="s">
        <v>15094</v>
      </c>
      <c r="C907" s="72"/>
      <c r="D907" s="73"/>
      <c r="E907" s="107"/>
      <c r="F907" s="107"/>
      <c r="G907" s="107"/>
      <c r="H907" s="107"/>
      <c r="I907" s="107"/>
    </row>
    <row r="908" spans="1:9" s="45" customFormat="1" ht="11.25" x14ac:dyDescent="0.2">
      <c r="A908" s="71">
        <v>51008</v>
      </c>
      <c r="B908" s="71" t="s">
        <v>15095</v>
      </c>
      <c r="C908" s="72" t="s">
        <v>90</v>
      </c>
      <c r="D908" s="73">
        <v>19.87</v>
      </c>
      <c r="E908" s="107"/>
      <c r="F908" s="107"/>
      <c r="G908" s="107"/>
      <c r="H908" s="107"/>
      <c r="I908" s="107"/>
    </row>
    <row r="909" spans="1:9" s="45" customFormat="1" ht="11.25" x14ac:dyDescent="0.2">
      <c r="A909" s="71">
        <v>51015</v>
      </c>
      <c r="B909" s="71" t="s">
        <v>15096</v>
      </c>
      <c r="C909" s="72" t="s">
        <v>90</v>
      </c>
      <c r="D909" s="73">
        <v>25.64</v>
      </c>
      <c r="E909" s="107"/>
      <c r="F909" s="107"/>
      <c r="G909" s="107"/>
      <c r="H909" s="107"/>
      <c r="I909" s="107"/>
    </row>
    <row r="910" spans="1:9" s="45" customFormat="1" ht="11.25" x14ac:dyDescent="0.2">
      <c r="A910" s="71">
        <v>51016</v>
      </c>
      <c r="B910" s="71" t="s">
        <v>15097</v>
      </c>
      <c r="C910" s="72" t="s">
        <v>90</v>
      </c>
      <c r="D910" s="73">
        <v>19.37</v>
      </c>
      <c r="E910" s="107"/>
      <c r="F910" s="107"/>
      <c r="G910" s="107"/>
      <c r="H910" s="107"/>
      <c r="I910" s="107"/>
    </row>
    <row r="911" spans="1:9" s="45" customFormat="1" ht="11.25" x14ac:dyDescent="0.2">
      <c r="A911" s="71">
        <v>540</v>
      </c>
      <c r="B911" s="71" t="s">
        <v>14459</v>
      </c>
      <c r="C911" s="72"/>
      <c r="D911" s="73"/>
      <c r="E911" s="107"/>
      <c r="F911" s="107"/>
      <c r="G911" s="107"/>
      <c r="H911" s="107"/>
      <c r="I911" s="107"/>
    </row>
    <row r="912" spans="1:9" s="45" customFormat="1" ht="11.25" x14ac:dyDescent="0.2">
      <c r="A912" s="71">
        <v>54003</v>
      </c>
      <c r="B912" s="71" t="s">
        <v>15098</v>
      </c>
      <c r="C912" s="72" t="s">
        <v>90</v>
      </c>
      <c r="D912" s="73">
        <v>3.77</v>
      </c>
      <c r="E912" s="107"/>
      <c r="F912" s="107"/>
      <c r="G912" s="107"/>
      <c r="H912" s="107"/>
      <c r="I912" s="107"/>
    </row>
    <row r="913" spans="1:9" s="45" customFormat="1" ht="11.25" x14ac:dyDescent="0.2">
      <c r="A913" s="71">
        <v>54010</v>
      </c>
      <c r="B913" s="71" t="s">
        <v>15099</v>
      </c>
      <c r="C913" s="72" t="s">
        <v>90</v>
      </c>
      <c r="D913" s="73">
        <v>22.42</v>
      </c>
      <c r="E913" s="107"/>
      <c r="F913" s="107"/>
      <c r="G913" s="107"/>
      <c r="H913" s="107"/>
      <c r="I913" s="107"/>
    </row>
    <row r="914" spans="1:9" s="45" customFormat="1" ht="11.25" x14ac:dyDescent="0.2">
      <c r="A914" s="71">
        <v>6</v>
      </c>
      <c r="B914" s="71" t="s">
        <v>15100</v>
      </c>
      <c r="C914" s="72"/>
      <c r="D914" s="73"/>
      <c r="E914" s="107"/>
      <c r="F914" s="107"/>
      <c r="G914" s="107"/>
      <c r="H914" s="107"/>
      <c r="I914" s="107"/>
    </row>
    <row r="915" spans="1:9" s="45" customFormat="1" ht="11.25" x14ac:dyDescent="0.2">
      <c r="A915" s="71">
        <v>601</v>
      </c>
      <c r="B915" s="71" t="s">
        <v>15101</v>
      </c>
      <c r="C915" s="72"/>
      <c r="D915" s="73"/>
      <c r="E915" s="107"/>
      <c r="F915" s="107"/>
      <c r="G915" s="107"/>
      <c r="H915" s="107"/>
      <c r="I915" s="107"/>
    </row>
    <row r="916" spans="1:9" s="45" customFormat="1" ht="11.25" x14ac:dyDescent="0.2">
      <c r="A916" s="71">
        <v>60101</v>
      </c>
      <c r="B916" s="71" t="s">
        <v>15102</v>
      </c>
      <c r="C916" s="72" t="s">
        <v>96</v>
      </c>
      <c r="D916" s="73">
        <v>54.07</v>
      </c>
      <c r="E916" s="107"/>
      <c r="F916" s="107"/>
      <c r="G916" s="107"/>
      <c r="H916" s="107"/>
      <c r="I916" s="107"/>
    </row>
    <row r="917" spans="1:9" s="45" customFormat="1" ht="11.25" x14ac:dyDescent="0.2">
      <c r="A917" s="71">
        <v>60104</v>
      </c>
      <c r="B917" s="71" t="s">
        <v>15103</v>
      </c>
      <c r="C917" s="72" t="s">
        <v>96</v>
      </c>
      <c r="D917" s="73">
        <v>40.14</v>
      </c>
      <c r="E917" s="107"/>
      <c r="F917" s="107"/>
      <c r="G917" s="107"/>
      <c r="H917" s="107"/>
      <c r="I917" s="107"/>
    </row>
    <row r="918" spans="1:9" s="45" customFormat="1" ht="11.25" x14ac:dyDescent="0.2">
      <c r="A918" s="71">
        <v>602</v>
      </c>
      <c r="B918" s="71" t="s">
        <v>15104</v>
      </c>
      <c r="C918" s="72"/>
      <c r="D918" s="73"/>
      <c r="E918" s="107"/>
      <c r="F918" s="107"/>
      <c r="G918" s="107"/>
      <c r="H918" s="107"/>
      <c r="I918" s="107"/>
    </row>
    <row r="919" spans="1:9" s="45" customFormat="1" ht="11.25" x14ac:dyDescent="0.2">
      <c r="A919" s="71">
        <v>60241</v>
      </c>
      <c r="B919" s="71" t="s">
        <v>15105</v>
      </c>
      <c r="C919" s="72" t="s">
        <v>90</v>
      </c>
      <c r="D919" s="73">
        <v>22.34</v>
      </c>
      <c r="E919" s="107"/>
      <c r="F919" s="107"/>
      <c r="G919" s="107"/>
      <c r="H919" s="107"/>
      <c r="I919" s="107"/>
    </row>
    <row r="920" spans="1:9" s="45" customFormat="1" ht="11.25" x14ac:dyDescent="0.2">
      <c r="A920" s="71">
        <v>60242</v>
      </c>
      <c r="B920" s="71" t="s">
        <v>15106</v>
      </c>
      <c r="C920" s="72" t="s">
        <v>90</v>
      </c>
      <c r="D920" s="73">
        <v>39.42</v>
      </c>
      <c r="E920" s="107"/>
      <c r="F920" s="107"/>
      <c r="G920" s="107"/>
      <c r="H920" s="107"/>
      <c r="I920" s="107"/>
    </row>
    <row r="921" spans="1:9" s="45" customFormat="1" ht="11.25" x14ac:dyDescent="0.2">
      <c r="A921" s="71">
        <v>60243</v>
      </c>
      <c r="B921" s="71" t="s">
        <v>15107</v>
      </c>
      <c r="C921" s="72" t="s">
        <v>90</v>
      </c>
      <c r="D921" s="73">
        <v>78.569999999999993</v>
      </c>
      <c r="E921" s="107"/>
      <c r="F921" s="107"/>
      <c r="G921" s="107"/>
      <c r="H921" s="107"/>
      <c r="I921" s="107"/>
    </row>
    <row r="922" spans="1:9" s="45" customFormat="1" ht="11.25" x14ac:dyDescent="0.2">
      <c r="A922" s="71">
        <v>604</v>
      </c>
      <c r="B922" s="71" t="s">
        <v>15108</v>
      </c>
      <c r="C922" s="72"/>
      <c r="D922" s="73"/>
      <c r="E922" s="107"/>
      <c r="F922" s="107"/>
      <c r="G922" s="107"/>
      <c r="H922" s="107"/>
      <c r="I922" s="107"/>
    </row>
    <row r="923" spans="1:9" s="45" customFormat="1" ht="11.25" x14ac:dyDescent="0.2">
      <c r="A923" s="71">
        <v>60406</v>
      </c>
      <c r="B923" s="71" t="s">
        <v>15109</v>
      </c>
      <c r="C923" s="72" t="s">
        <v>90</v>
      </c>
      <c r="D923" s="73">
        <v>109.95</v>
      </c>
      <c r="E923" s="107"/>
      <c r="F923" s="107"/>
      <c r="G923" s="107"/>
      <c r="H923" s="107"/>
      <c r="I923" s="107"/>
    </row>
    <row r="924" spans="1:9" s="45" customFormat="1" ht="11.25" x14ac:dyDescent="0.2">
      <c r="A924" s="71">
        <v>60443</v>
      </c>
      <c r="B924" s="71" t="s">
        <v>15110</v>
      </c>
      <c r="C924" s="72" t="s">
        <v>90</v>
      </c>
      <c r="D924" s="73">
        <v>24.81</v>
      </c>
      <c r="E924" s="107"/>
      <c r="F924" s="107"/>
      <c r="G924" s="107"/>
      <c r="H924" s="107"/>
      <c r="I924" s="107"/>
    </row>
    <row r="925" spans="1:9" s="45" customFormat="1" ht="11.25" x14ac:dyDescent="0.2">
      <c r="A925" s="71">
        <v>605</v>
      </c>
      <c r="B925" s="71" t="s">
        <v>15108</v>
      </c>
      <c r="C925" s="72"/>
      <c r="D925" s="73"/>
      <c r="E925" s="107"/>
      <c r="F925" s="107"/>
      <c r="G925" s="107"/>
      <c r="H925" s="107"/>
      <c r="I925" s="107"/>
    </row>
    <row r="926" spans="1:9" s="45" customFormat="1" ht="11.25" x14ac:dyDescent="0.2">
      <c r="A926" s="71">
        <v>60501</v>
      </c>
      <c r="B926" s="71" t="s">
        <v>15111</v>
      </c>
      <c r="C926" s="72" t="s">
        <v>96</v>
      </c>
      <c r="D926" s="73">
        <v>25.02</v>
      </c>
      <c r="E926" s="107"/>
      <c r="F926" s="107"/>
      <c r="G926" s="107"/>
      <c r="H926" s="107"/>
      <c r="I926" s="107"/>
    </row>
    <row r="927" spans="1:9" s="45" customFormat="1" ht="11.25" x14ac:dyDescent="0.2">
      <c r="A927" s="71">
        <v>60502</v>
      </c>
      <c r="B927" s="71" t="s">
        <v>15112</v>
      </c>
      <c r="C927" s="72" t="s">
        <v>96</v>
      </c>
      <c r="D927" s="73">
        <v>31.71</v>
      </c>
      <c r="E927" s="107"/>
      <c r="F927" s="107"/>
      <c r="G927" s="107"/>
      <c r="H927" s="107"/>
      <c r="I927" s="107"/>
    </row>
    <row r="928" spans="1:9" s="45" customFormat="1" ht="11.25" x14ac:dyDescent="0.2">
      <c r="A928" s="71">
        <v>60503</v>
      </c>
      <c r="B928" s="71" t="s">
        <v>15113</v>
      </c>
      <c r="C928" s="72" t="s">
        <v>96</v>
      </c>
      <c r="D928" s="73">
        <v>44.54</v>
      </c>
      <c r="E928" s="107"/>
      <c r="F928" s="107"/>
      <c r="G928" s="107"/>
      <c r="H928" s="107"/>
      <c r="I928" s="107"/>
    </row>
    <row r="929" spans="1:9" s="45" customFormat="1" ht="11.25" x14ac:dyDescent="0.2">
      <c r="A929" s="71">
        <v>60504</v>
      </c>
      <c r="B929" s="71" t="s">
        <v>15114</v>
      </c>
      <c r="C929" s="72" t="s">
        <v>96</v>
      </c>
      <c r="D929" s="73">
        <v>59.21</v>
      </c>
      <c r="E929" s="107"/>
      <c r="F929" s="107"/>
      <c r="G929" s="107"/>
      <c r="H929" s="107"/>
      <c r="I929" s="107"/>
    </row>
    <row r="930" spans="1:9" s="45" customFormat="1" ht="11.25" x14ac:dyDescent="0.2">
      <c r="A930" s="71">
        <v>60505</v>
      </c>
      <c r="B930" s="71" t="s">
        <v>15115</v>
      </c>
      <c r="C930" s="72" t="s">
        <v>96</v>
      </c>
      <c r="D930" s="73">
        <v>73.59</v>
      </c>
      <c r="E930" s="107"/>
      <c r="F930" s="107"/>
      <c r="G930" s="107"/>
      <c r="H930" s="107"/>
      <c r="I930" s="107"/>
    </row>
    <row r="931" spans="1:9" s="45" customFormat="1" ht="11.25" x14ac:dyDescent="0.2">
      <c r="A931" s="71">
        <v>60506</v>
      </c>
      <c r="B931" s="71" t="s">
        <v>15116</v>
      </c>
      <c r="C931" s="72" t="s">
        <v>96</v>
      </c>
      <c r="D931" s="73">
        <v>93.68</v>
      </c>
      <c r="E931" s="107"/>
      <c r="F931" s="107"/>
      <c r="G931" s="107"/>
      <c r="H931" s="107"/>
      <c r="I931" s="107"/>
    </row>
    <row r="932" spans="1:9" s="45" customFormat="1" ht="11.25" x14ac:dyDescent="0.2">
      <c r="A932" s="71">
        <v>60507</v>
      </c>
      <c r="B932" s="71" t="s">
        <v>15117</v>
      </c>
      <c r="C932" s="72" t="s">
        <v>96</v>
      </c>
      <c r="D932" s="73">
        <v>127.69</v>
      </c>
      <c r="E932" s="107"/>
      <c r="F932" s="107"/>
      <c r="G932" s="107"/>
      <c r="H932" s="107"/>
      <c r="I932" s="107"/>
    </row>
    <row r="933" spans="1:9" s="45" customFormat="1" ht="11.25" x14ac:dyDescent="0.2">
      <c r="A933" s="71">
        <v>60508</v>
      </c>
      <c r="B933" s="71" t="s">
        <v>15118</v>
      </c>
      <c r="C933" s="72" t="s">
        <v>96</v>
      </c>
      <c r="D933" s="73">
        <v>148.80000000000001</v>
      </c>
      <c r="E933" s="107"/>
      <c r="F933" s="107"/>
      <c r="G933" s="107"/>
      <c r="H933" s="107"/>
      <c r="I933" s="107"/>
    </row>
    <row r="934" spans="1:9" s="45" customFormat="1" ht="11.25" x14ac:dyDescent="0.2">
      <c r="A934" s="71">
        <v>60509</v>
      </c>
      <c r="B934" s="71" t="s">
        <v>15119</v>
      </c>
      <c r="C934" s="72" t="s">
        <v>96</v>
      </c>
      <c r="D934" s="73">
        <v>227.48</v>
      </c>
      <c r="E934" s="107"/>
      <c r="F934" s="107"/>
      <c r="G934" s="107"/>
      <c r="H934" s="107"/>
      <c r="I934" s="107"/>
    </row>
    <row r="935" spans="1:9" s="45" customFormat="1" ht="11.25" x14ac:dyDescent="0.2">
      <c r="A935" s="71">
        <v>610</v>
      </c>
      <c r="B935" s="71" t="s">
        <v>15120</v>
      </c>
      <c r="C935" s="72"/>
      <c r="D935" s="73"/>
      <c r="E935" s="107"/>
      <c r="F935" s="107"/>
      <c r="G935" s="107"/>
      <c r="H935" s="107"/>
      <c r="I935" s="107"/>
    </row>
    <row r="936" spans="1:9" s="45" customFormat="1" ht="11.25" x14ac:dyDescent="0.2">
      <c r="A936" s="71">
        <v>61004</v>
      </c>
      <c r="B936" s="71" t="s">
        <v>15121</v>
      </c>
      <c r="C936" s="72" t="s">
        <v>96</v>
      </c>
      <c r="D936" s="73">
        <v>391.33</v>
      </c>
      <c r="E936" s="107"/>
      <c r="F936" s="107"/>
      <c r="G936" s="107"/>
      <c r="H936" s="107"/>
      <c r="I936" s="107"/>
    </row>
    <row r="937" spans="1:9" s="45" customFormat="1" ht="11.25" x14ac:dyDescent="0.2">
      <c r="A937" s="71">
        <v>621</v>
      </c>
      <c r="B937" s="71" t="s">
        <v>15122</v>
      </c>
      <c r="C937" s="72"/>
      <c r="D937" s="73"/>
      <c r="E937" s="107"/>
      <c r="F937" s="107"/>
      <c r="G937" s="107"/>
      <c r="H937" s="107"/>
      <c r="I937" s="107"/>
    </row>
    <row r="938" spans="1:9" s="45" customFormat="1" ht="11.25" x14ac:dyDescent="0.2">
      <c r="A938" s="71">
        <v>62101</v>
      </c>
      <c r="B938" s="71" t="s">
        <v>15123</v>
      </c>
      <c r="C938" s="72" t="s">
        <v>90</v>
      </c>
      <c r="D938" s="73">
        <v>12.37</v>
      </c>
      <c r="E938" s="107"/>
      <c r="F938" s="107"/>
      <c r="G938" s="107"/>
      <c r="H938" s="107"/>
      <c r="I938" s="107"/>
    </row>
    <row r="939" spans="1:9" s="45" customFormat="1" ht="11.25" x14ac:dyDescent="0.2">
      <c r="A939" s="71">
        <v>62102</v>
      </c>
      <c r="B939" s="71" t="s">
        <v>15124</v>
      </c>
      <c r="C939" s="72" t="s">
        <v>90</v>
      </c>
      <c r="D939" s="73">
        <v>15.98</v>
      </c>
      <c r="E939" s="107"/>
      <c r="F939" s="107"/>
      <c r="G939" s="107"/>
      <c r="H939" s="107"/>
      <c r="I939" s="107"/>
    </row>
    <row r="940" spans="1:9" s="45" customFormat="1" ht="11.25" x14ac:dyDescent="0.2">
      <c r="A940" s="71">
        <v>62103</v>
      </c>
      <c r="B940" s="71" t="s">
        <v>15125</v>
      </c>
      <c r="C940" s="72" t="s">
        <v>90</v>
      </c>
      <c r="D940" s="73">
        <v>19.86</v>
      </c>
      <c r="E940" s="107"/>
      <c r="F940" s="107"/>
      <c r="G940" s="107"/>
      <c r="H940" s="107"/>
      <c r="I940" s="107"/>
    </row>
    <row r="941" spans="1:9" s="45" customFormat="1" ht="11.25" x14ac:dyDescent="0.2">
      <c r="A941" s="71">
        <v>62104</v>
      </c>
      <c r="B941" s="71" t="s">
        <v>15126</v>
      </c>
      <c r="C941" s="72" t="s">
        <v>90</v>
      </c>
      <c r="D941" s="73">
        <v>32.65</v>
      </c>
      <c r="E941" s="107"/>
      <c r="F941" s="107"/>
      <c r="G941" s="107"/>
      <c r="H941" s="107"/>
      <c r="I941" s="107"/>
    </row>
    <row r="942" spans="1:9" s="45" customFormat="1" ht="11.25" x14ac:dyDescent="0.2">
      <c r="A942" s="71">
        <v>62105</v>
      </c>
      <c r="B942" s="71" t="s">
        <v>15127</v>
      </c>
      <c r="C942" s="72" t="s">
        <v>90</v>
      </c>
      <c r="D942" s="73">
        <v>37.979999999999997</v>
      </c>
      <c r="E942" s="107"/>
      <c r="F942" s="107"/>
      <c r="G942" s="107"/>
      <c r="H942" s="107"/>
      <c r="I942" s="107"/>
    </row>
    <row r="943" spans="1:9" s="45" customFormat="1" ht="11.25" x14ac:dyDescent="0.2">
      <c r="A943" s="71">
        <v>62106</v>
      </c>
      <c r="B943" s="71" t="s">
        <v>15128</v>
      </c>
      <c r="C943" s="72" t="s">
        <v>90</v>
      </c>
      <c r="D943" s="73">
        <v>51.1</v>
      </c>
      <c r="E943" s="107"/>
      <c r="F943" s="107"/>
      <c r="G943" s="107"/>
      <c r="H943" s="107"/>
      <c r="I943" s="107"/>
    </row>
    <row r="944" spans="1:9" s="45" customFormat="1" ht="11.25" x14ac:dyDescent="0.2">
      <c r="A944" s="71">
        <v>62107</v>
      </c>
      <c r="B944" s="71" t="s">
        <v>15129</v>
      </c>
      <c r="C944" s="72" t="s">
        <v>90</v>
      </c>
      <c r="D944" s="73">
        <v>167.81</v>
      </c>
      <c r="E944" s="107"/>
      <c r="F944" s="107"/>
      <c r="G944" s="107"/>
      <c r="H944" s="107"/>
      <c r="I944" s="107"/>
    </row>
    <row r="945" spans="1:9" s="45" customFormat="1" ht="11.25" x14ac:dyDescent="0.2">
      <c r="A945" s="71">
        <v>62111</v>
      </c>
      <c r="B945" s="71" t="s">
        <v>15130</v>
      </c>
      <c r="C945" s="72" t="s">
        <v>90</v>
      </c>
      <c r="D945" s="73">
        <v>1.18</v>
      </c>
      <c r="E945" s="107"/>
      <c r="F945" s="107"/>
      <c r="G945" s="107"/>
      <c r="H945" s="107"/>
      <c r="I945" s="107"/>
    </row>
    <row r="946" spans="1:9" s="45" customFormat="1" ht="11.25" x14ac:dyDescent="0.2">
      <c r="A946" s="71">
        <v>62112</v>
      </c>
      <c r="B946" s="71" t="s">
        <v>15131</v>
      </c>
      <c r="C946" s="72" t="s">
        <v>90</v>
      </c>
      <c r="D946" s="73">
        <v>2.19</v>
      </c>
      <c r="E946" s="107"/>
      <c r="F946" s="107"/>
      <c r="G946" s="107"/>
      <c r="H946" s="107"/>
      <c r="I946" s="107"/>
    </row>
    <row r="947" spans="1:9" s="45" customFormat="1" ht="11.25" x14ac:dyDescent="0.2">
      <c r="A947" s="71">
        <v>62116</v>
      </c>
      <c r="B947" s="71" t="s">
        <v>15132</v>
      </c>
      <c r="C947" s="72" t="s">
        <v>90</v>
      </c>
      <c r="D947" s="73">
        <v>5.91</v>
      </c>
      <c r="E947" s="107"/>
      <c r="F947" s="107"/>
      <c r="G947" s="107"/>
      <c r="H947" s="107"/>
      <c r="I947" s="107"/>
    </row>
    <row r="948" spans="1:9" s="45" customFormat="1" ht="11.25" x14ac:dyDescent="0.2">
      <c r="A948" s="71">
        <v>62122</v>
      </c>
      <c r="B948" s="71" t="s">
        <v>15133</v>
      </c>
      <c r="C948" s="72" t="s">
        <v>90</v>
      </c>
      <c r="D948" s="73">
        <v>1.55</v>
      </c>
      <c r="E948" s="107"/>
      <c r="F948" s="107"/>
      <c r="G948" s="107"/>
      <c r="H948" s="107"/>
      <c r="I948" s="107"/>
    </row>
    <row r="949" spans="1:9" s="45" customFormat="1" ht="11.25" x14ac:dyDescent="0.2">
      <c r="A949" s="71">
        <v>62129</v>
      </c>
      <c r="B949" s="71" t="s">
        <v>15134</v>
      </c>
      <c r="C949" s="72" t="s">
        <v>90</v>
      </c>
      <c r="D949" s="73">
        <v>5.37</v>
      </c>
      <c r="E949" s="107"/>
      <c r="F949" s="107"/>
      <c r="G949" s="107"/>
      <c r="H949" s="107"/>
      <c r="I949" s="107"/>
    </row>
    <row r="950" spans="1:9" s="45" customFormat="1" ht="11.25" x14ac:dyDescent="0.2">
      <c r="A950" s="71">
        <v>62187</v>
      </c>
      <c r="B950" s="71" t="s">
        <v>15135</v>
      </c>
      <c r="C950" s="72" t="s">
        <v>90</v>
      </c>
      <c r="D950" s="73">
        <v>4.03</v>
      </c>
      <c r="E950" s="107"/>
      <c r="F950" s="107"/>
      <c r="G950" s="107"/>
      <c r="H950" s="107"/>
      <c r="I950" s="107"/>
    </row>
    <row r="951" spans="1:9" s="45" customFormat="1" ht="11.25" x14ac:dyDescent="0.2">
      <c r="A951" s="71">
        <v>623</v>
      </c>
      <c r="B951" s="71" t="s">
        <v>15136</v>
      </c>
      <c r="C951" s="72"/>
      <c r="D951" s="73"/>
      <c r="E951" s="107"/>
      <c r="F951" s="107"/>
      <c r="G951" s="107"/>
      <c r="H951" s="107"/>
      <c r="I951" s="107"/>
    </row>
    <row r="952" spans="1:9" s="45" customFormat="1" ht="11.25" x14ac:dyDescent="0.2">
      <c r="A952" s="71">
        <v>62319</v>
      </c>
      <c r="B952" s="71" t="s">
        <v>15137</v>
      </c>
      <c r="C952" s="72" t="s">
        <v>90</v>
      </c>
      <c r="D952" s="73">
        <v>3.48</v>
      </c>
      <c r="E952" s="107"/>
      <c r="F952" s="107"/>
      <c r="G952" s="107"/>
      <c r="H952" s="107"/>
      <c r="I952" s="107"/>
    </row>
    <row r="953" spans="1:9" s="45" customFormat="1" ht="11.25" x14ac:dyDescent="0.2">
      <c r="A953" s="71">
        <v>62321</v>
      </c>
      <c r="B953" s="71" t="s">
        <v>15138</v>
      </c>
      <c r="C953" s="72" t="s">
        <v>90</v>
      </c>
      <c r="D953" s="73">
        <v>3.27</v>
      </c>
      <c r="E953" s="107"/>
      <c r="F953" s="107"/>
      <c r="G953" s="107"/>
      <c r="H953" s="107"/>
      <c r="I953" s="107"/>
    </row>
    <row r="954" spans="1:9" s="45" customFormat="1" ht="11.25" x14ac:dyDescent="0.2">
      <c r="A954" s="71">
        <v>62324</v>
      </c>
      <c r="B954" s="71" t="s">
        <v>15139</v>
      </c>
      <c r="C954" s="72" t="s">
        <v>90</v>
      </c>
      <c r="D954" s="73">
        <v>3.47</v>
      </c>
      <c r="E954" s="107"/>
      <c r="F954" s="107"/>
      <c r="G954" s="107"/>
      <c r="H954" s="107"/>
      <c r="I954" s="107"/>
    </row>
    <row r="955" spans="1:9" s="45" customFormat="1" ht="11.25" x14ac:dyDescent="0.2">
      <c r="A955" s="71">
        <v>62375</v>
      </c>
      <c r="B955" s="71" t="s">
        <v>15140</v>
      </c>
      <c r="C955" s="72" t="s">
        <v>96</v>
      </c>
      <c r="D955" s="73">
        <v>95.53</v>
      </c>
      <c r="E955" s="107"/>
      <c r="F955" s="107"/>
      <c r="G955" s="107"/>
      <c r="H955" s="107"/>
      <c r="I955" s="107"/>
    </row>
    <row r="956" spans="1:9" s="45" customFormat="1" ht="11.25" x14ac:dyDescent="0.2">
      <c r="A956" s="71">
        <v>624</v>
      </c>
      <c r="B956" s="71" t="s">
        <v>15141</v>
      </c>
      <c r="C956" s="72"/>
      <c r="D956" s="73"/>
      <c r="E956" s="107"/>
      <c r="F956" s="107"/>
      <c r="G956" s="107"/>
      <c r="H956" s="107"/>
      <c r="I956" s="107"/>
    </row>
    <row r="957" spans="1:9" s="45" customFormat="1" ht="11.25" x14ac:dyDescent="0.2">
      <c r="A957" s="71">
        <v>62419</v>
      </c>
      <c r="B957" s="71" t="s">
        <v>15142</v>
      </c>
      <c r="C957" s="72" t="s">
        <v>96</v>
      </c>
      <c r="D957" s="73">
        <v>81.36</v>
      </c>
      <c r="E957" s="107"/>
      <c r="F957" s="107"/>
      <c r="G957" s="107"/>
      <c r="H957" s="107"/>
      <c r="I957" s="107"/>
    </row>
    <row r="958" spans="1:9" s="45" customFormat="1" ht="11.25" x14ac:dyDescent="0.2">
      <c r="A958" s="71">
        <v>62420</v>
      </c>
      <c r="B958" s="71" t="s">
        <v>15143</v>
      </c>
      <c r="C958" s="72" t="s">
        <v>90</v>
      </c>
      <c r="D958" s="73">
        <v>3.48</v>
      </c>
      <c r="E958" s="107"/>
      <c r="F958" s="107"/>
      <c r="G958" s="107"/>
      <c r="H958" s="107"/>
      <c r="I958" s="107"/>
    </row>
    <row r="959" spans="1:9" s="45" customFormat="1" ht="11.25" x14ac:dyDescent="0.2">
      <c r="A959" s="71">
        <v>62423</v>
      </c>
      <c r="B959" s="71" t="s">
        <v>15144</v>
      </c>
      <c r="C959" s="72" t="s">
        <v>90</v>
      </c>
      <c r="D959" s="73">
        <v>19.23</v>
      </c>
      <c r="E959" s="107"/>
      <c r="F959" s="107"/>
      <c r="G959" s="107"/>
      <c r="H959" s="107"/>
      <c r="I959" s="107"/>
    </row>
    <row r="960" spans="1:9" s="45" customFormat="1" ht="11.25" x14ac:dyDescent="0.2">
      <c r="A960" s="71">
        <v>62430</v>
      </c>
      <c r="B960" s="71" t="s">
        <v>15145</v>
      </c>
      <c r="C960" s="72" t="s">
        <v>90</v>
      </c>
      <c r="D960" s="73">
        <v>37.46</v>
      </c>
      <c r="E960" s="107"/>
      <c r="F960" s="107"/>
      <c r="G960" s="107"/>
      <c r="H960" s="107"/>
      <c r="I960" s="107"/>
    </row>
    <row r="961" spans="1:9" s="45" customFormat="1" ht="11.25" x14ac:dyDescent="0.2">
      <c r="A961" s="71">
        <v>62440</v>
      </c>
      <c r="B961" s="71" t="s">
        <v>15146</v>
      </c>
      <c r="C961" s="72" t="s">
        <v>90</v>
      </c>
      <c r="D961" s="73">
        <v>23</v>
      </c>
      <c r="E961" s="107"/>
      <c r="F961" s="107"/>
      <c r="G961" s="107"/>
      <c r="H961" s="107"/>
      <c r="I961" s="107"/>
    </row>
    <row r="962" spans="1:9" s="45" customFormat="1" ht="11.25" x14ac:dyDescent="0.2">
      <c r="A962" s="71">
        <v>62472</v>
      </c>
      <c r="B962" s="71" t="s">
        <v>15147</v>
      </c>
      <c r="C962" s="72" t="s">
        <v>90</v>
      </c>
      <c r="D962" s="73">
        <v>11.27</v>
      </c>
      <c r="E962" s="107"/>
      <c r="F962" s="107"/>
      <c r="G962" s="107"/>
      <c r="H962" s="107"/>
      <c r="I962" s="107"/>
    </row>
    <row r="963" spans="1:9" s="45" customFormat="1" ht="11.25" x14ac:dyDescent="0.2">
      <c r="A963" s="71">
        <v>62482</v>
      </c>
      <c r="B963" s="71" t="s">
        <v>15148</v>
      </c>
      <c r="C963" s="72" t="s">
        <v>90</v>
      </c>
      <c r="D963" s="73">
        <v>50.81</v>
      </c>
      <c r="E963" s="107"/>
      <c r="F963" s="107"/>
      <c r="G963" s="107"/>
      <c r="H963" s="107"/>
      <c r="I963" s="107"/>
    </row>
    <row r="964" spans="1:9" s="45" customFormat="1" ht="11.25" x14ac:dyDescent="0.2">
      <c r="A964" s="71">
        <v>625</v>
      </c>
      <c r="B964" s="71" t="s">
        <v>15149</v>
      </c>
      <c r="C964" s="72"/>
      <c r="D964" s="73"/>
      <c r="E964" s="107"/>
      <c r="F964" s="107"/>
      <c r="G964" s="107"/>
      <c r="H964" s="107"/>
      <c r="I964" s="107"/>
    </row>
    <row r="965" spans="1:9" s="45" customFormat="1" ht="11.25" x14ac:dyDescent="0.2">
      <c r="A965" s="71">
        <v>62501</v>
      </c>
      <c r="B965" s="71" t="s">
        <v>15150</v>
      </c>
      <c r="C965" s="72" t="s">
        <v>96</v>
      </c>
      <c r="D965" s="73">
        <v>3.21</v>
      </c>
      <c r="E965" s="107"/>
      <c r="F965" s="107"/>
      <c r="G965" s="107"/>
      <c r="H965" s="107"/>
      <c r="I965" s="107"/>
    </row>
    <row r="966" spans="1:9" s="45" customFormat="1" ht="11.25" x14ac:dyDescent="0.2">
      <c r="A966" s="71">
        <v>62502</v>
      </c>
      <c r="B966" s="71" t="s">
        <v>15151</v>
      </c>
      <c r="C966" s="72" t="s">
        <v>96</v>
      </c>
      <c r="D966" s="73">
        <v>4.1100000000000003</v>
      </c>
      <c r="E966" s="107"/>
      <c r="F966" s="107"/>
      <c r="G966" s="107"/>
      <c r="H966" s="107"/>
      <c r="I966" s="107"/>
    </row>
    <row r="967" spans="1:9" s="45" customFormat="1" ht="11.25" x14ac:dyDescent="0.2">
      <c r="A967" s="71">
        <v>62503</v>
      </c>
      <c r="B967" s="71" t="s">
        <v>15152</v>
      </c>
      <c r="C967" s="72" t="s">
        <v>96</v>
      </c>
      <c r="D967" s="73">
        <v>7.31</v>
      </c>
      <c r="E967" s="107"/>
      <c r="F967" s="107"/>
      <c r="G967" s="107"/>
      <c r="H967" s="107"/>
      <c r="I967" s="107"/>
    </row>
    <row r="968" spans="1:9" s="45" customFormat="1" ht="11.25" x14ac:dyDescent="0.2">
      <c r="A968" s="71">
        <v>62504</v>
      </c>
      <c r="B968" s="71" t="s">
        <v>15153</v>
      </c>
      <c r="C968" s="72" t="s">
        <v>96</v>
      </c>
      <c r="D968" s="73">
        <v>11.45</v>
      </c>
      <c r="E968" s="107"/>
      <c r="F968" s="107"/>
      <c r="G968" s="107"/>
      <c r="H968" s="107"/>
      <c r="I968" s="107"/>
    </row>
    <row r="969" spans="1:9" s="45" customFormat="1" ht="11.25" x14ac:dyDescent="0.2">
      <c r="A969" s="71">
        <v>62505</v>
      </c>
      <c r="B969" s="71" t="s">
        <v>15154</v>
      </c>
      <c r="C969" s="72" t="s">
        <v>96</v>
      </c>
      <c r="D969" s="73">
        <v>14.95</v>
      </c>
      <c r="E969" s="107"/>
      <c r="F969" s="107"/>
      <c r="G969" s="107"/>
      <c r="H969" s="107"/>
      <c r="I969" s="107"/>
    </row>
    <row r="970" spans="1:9" s="45" customFormat="1" ht="11.25" x14ac:dyDescent="0.2">
      <c r="A970" s="71">
        <v>62506</v>
      </c>
      <c r="B970" s="71" t="s">
        <v>15155</v>
      </c>
      <c r="C970" s="72" t="s">
        <v>96</v>
      </c>
      <c r="D970" s="73">
        <v>26.66</v>
      </c>
      <c r="E970" s="107"/>
      <c r="F970" s="107"/>
      <c r="G970" s="107"/>
      <c r="H970" s="107"/>
      <c r="I970" s="107"/>
    </row>
    <row r="971" spans="1:9" s="45" customFormat="1" ht="11.25" x14ac:dyDescent="0.2">
      <c r="A971" s="71">
        <v>62507</v>
      </c>
      <c r="B971" s="71" t="s">
        <v>15156</v>
      </c>
      <c r="C971" s="72" t="s">
        <v>96</v>
      </c>
      <c r="D971" s="73">
        <v>48.66</v>
      </c>
      <c r="E971" s="107"/>
      <c r="F971" s="107"/>
      <c r="G971" s="107"/>
      <c r="H971" s="107"/>
      <c r="I971" s="107"/>
    </row>
    <row r="972" spans="1:9" s="45" customFormat="1" ht="11.25" x14ac:dyDescent="0.2">
      <c r="A972" s="71">
        <v>62508</v>
      </c>
      <c r="B972" s="71" t="s">
        <v>15157</v>
      </c>
      <c r="C972" s="72" t="s">
        <v>96</v>
      </c>
      <c r="D972" s="73">
        <v>65.37</v>
      </c>
      <c r="E972" s="107"/>
      <c r="F972" s="107"/>
      <c r="G972" s="107"/>
      <c r="H972" s="107"/>
      <c r="I972" s="107"/>
    </row>
    <row r="973" spans="1:9" s="45" customFormat="1" ht="11.25" x14ac:dyDescent="0.2">
      <c r="A973" s="71">
        <v>62511</v>
      </c>
      <c r="B973" s="71" t="s">
        <v>15158</v>
      </c>
      <c r="C973" s="72" t="s">
        <v>90</v>
      </c>
      <c r="D973" s="73">
        <v>1.1100000000000001</v>
      </c>
      <c r="E973" s="107"/>
      <c r="F973" s="107"/>
      <c r="G973" s="107"/>
      <c r="H973" s="107"/>
      <c r="I973" s="107"/>
    </row>
    <row r="974" spans="1:9" s="45" customFormat="1" ht="11.25" x14ac:dyDescent="0.2">
      <c r="A974" s="71">
        <v>62512</v>
      </c>
      <c r="B974" s="71" t="s">
        <v>15159</v>
      </c>
      <c r="C974" s="72" t="s">
        <v>90</v>
      </c>
      <c r="D974" s="73">
        <v>2.91</v>
      </c>
      <c r="E974" s="107"/>
      <c r="F974" s="107"/>
      <c r="G974" s="107"/>
      <c r="H974" s="107"/>
      <c r="I974" s="107"/>
    </row>
    <row r="975" spans="1:9" s="45" customFormat="1" ht="11.25" x14ac:dyDescent="0.2">
      <c r="A975" s="71">
        <v>62514</v>
      </c>
      <c r="B975" s="71" t="s">
        <v>15160</v>
      </c>
      <c r="C975" s="72" t="s">
        <v>90</v>
      </c>
      <c r="D975" s="73">
        <v>6.47</v>
      </c>
      <c r="E975" s="107"/>
      <c r="F975" s="107"/>
      <c r="G975" s="107"/>
      <c r="H975" s="107"/>
      <c r="I975" s="107"/>
    </row>
    <row r="976" spans="1:9" s="45" customFormat="1" ht="11.25" x14ac:dyDescent="0.2">
      <c r="A976" s="71">
        <v>62520</v>
      </c>
      <c r="B976" s="71" t="s">
        <v>15161</v>
      </c>
      <c r="C976" s="72" t="s">
        <v>90</v>
      </c>
      <c r="D976" s="73">
        <v>1.82</v>
      </c>
      <c r="E976" s="107"/>
      <c r="F976" s="107"/>
      <c r="G976" s="107"/>
      <c r="H976" s="107"/>
      <c r="I976" s="107"/>
    </row>
    <row r="977" spans="1:9" s="45" customFormat="1" ht="11.25" x14ac:dyDescent="0.2">
      <c r="A977" s="71">
        <v>62521</v>
      </c>
      <c r="B977" s="71" t="s">
        <v>15162</v>
      </c>
      <c r="C977" s="72" t="s">
        <v>90</v>
      </c>
      <c r="D977" s="73">
        <v>4.8</v>
      </c>
      <c r="E977" s="107"/>
      <c r="F977" s="107"/>
      <c r="G977" s="107"/>
      <c r="H977" s="107"/>
      <c r="I977" s="107"/>
    </row>
    <row r="978" spans="1:9" s="45" customFormat="1" ht="11.25" x14ac:dyDescent="0.2">
      <c r="A978" s="71">
        <v>62530</v>
      </c>
      <c r="B978" s="71" t="s">
        <v>15163</v>
      </c>
      <c r="C978" s="72" t="s">
        <v>96</v>
      </c>
      <c r="D978" s="73">
        <v>6.22</v>
      </c>
      <c r="E978" s="107"/>
      <c r="F978" s="107"/>
      <c r="G978" s="107"/>
      <c r="H978" s="107"/>
      <c r="I978" s="107"/>
    </row>
    <row r="979" spans="1:9" s="45" customFormat="1" ht="11.25" x14ac:dyDescent="0.2">
      <c r="A979" s="71">
        <v>62531</v>
      </c>
      <c r="B979" s="71" t="s">
        <v>15164</v>
      </c>
      <c r="C979" s="72" t="s">
        <v>96</v>
      </c>
      <c r="D979" s="73">
        <v>9.2899999999999991</v>
      </c>
      <c r="E979" s="107"/>
      <c r="F979" s="107"/>
      <c r="G979" s="107"/>
      <c r="H979" s="107"/>
      <c r="I979" s="107"/>
    </row>
    <row r="980" spans="1:9" s="45" customFormat="1" ht="11.25" x14ac:dyDescent="0.2">
      <c r="A980" s="71">
        <v>62532</v>
      </c>
      <c r="B980" s="71" t="s">
        <v>15165</v>
      </c>
      <c r="C980" s="72" t="s">
        <v>96</v>
      </c>
      <c r="D980" s="73">
        <v>15.05</v>
      </c>
      <c r="E980" s="107"/>
      <c r="F980" s="107"/>
      <c r="G980" s="107"/>
      <c r="H980" s="107"/>
      <c r="I980" s="107"/>
    </row>
    <row r="981" spans="1:9" s="45" customFormat="1" ht="11.25" x14ac:dyDescent="0.2">
      <c r="A981" s="71">
        <v>62533</v>
      </c>
      <c r="B981" s="71" t="s">
        <v>15166</v>
      </c>
      <c r="C981" s="72" t="s">
        <v>96</v>
      </c>
      <c r="D981" s="73">
        <v>15.78</v>
      </c>
      <c r="E981" s="107"/>
      <c r="F981" s="107"/>
      <c r="G981" s="107"/>
      <c r="H981" s="107"/>
      <c r="I981" s="107"/>
    </row>
    <row r="982" spans="1:9" s="45" customFormat="1" ht="11.25" x14ac:dyDescent="0.2">
      <c r="A982" s="71">
        <v>62534</v>
      </c>
      <c r="B982" s="71" t="s">
        <v>15167</v>
      </c>
      <c r="C982" s="72" t="s">
        <v>96</v>
      </c>
      <c r="D982" s="73">
        <v>39.659999999999997</v>
      </c>
      <c r="E982" s="107"/>
      <c r="F982" s="107"/>
      <c r="G982" s="107"/>
      <c r="H982" s="107"/>
      <c r="I982" s="107"/>
    </row>
    <row r="983" spans="1:9" s="45" customFormat="1" ht="11.25" x14ac:dyDescent="0.2">
      <c r="A983" s="71">
        <v>62535</v>
      </c>
      <c r="B983" s="71" t="s">
        <v>15168</v>
      </c>
      <c r="C983" s="72" t="s">
        <v>96</v>
      </c>
      <c r="D983" s="73">
        <v>74.790000000000006</v>
      </c>
      <c r="E983" s="107"/>
      <c r="F983" s="107"/>
      <c r="G983" s="107"/>
      <c r="H983" s="107"/>
      <c r="I983" s="107"/>
    </row>
    <row r="984" spans="1:9" s="45" customFormat="1" ht="11.25" x14ac:dyDescent="0.2">
      <c r="A984" s="71">
        <v>62536</v>
      </c>
      <c r="B984" s="71" t="s">
        <v>15169</v>
      </c>
      <c r="C984" s="72" t="s">
        <v>90</v>
      </c>
      <c r="D984" s="73">
        <v>2.72</v>
      </c>
      <c r="E984" s="107"/>
      <c r="F984" s="107"/>
      <c r="G984" s="107"/>
      <c r="H984" s="107"/>
      <c r="I984" s="107"/>
    </row>
    <row r="985" spans="1:9" s="45" customFormat="1" ht="11.25" x14ac:dyDescent="0.2">
      <c r="A985" s="71">
        <v>62540</v>
      </c>
      <c r="B985" s="71" t="s">
        <v>15170</v>
      </c>
      <c r="C985" s="72" t="s">
        <v>90</v>
      </c>
      <c r="D985" s="73">
        <v>1.92</v>
      </c>
      <c r="E985" s="107"/>
      <c r="F985" s="107"/>
      <c r="G985" s="107"/>
      <c r="H985" s="107"/>
      <c r="I985" s="107"/>
    </row>
    <row r="986" spans="1:9" s="45" customFormat="1" ht="11.25" x14ac:dyDescent="0.2">
      <c r="A986" s="71">
        <v>62542</v>
      </c>
      <c r="B986" s="71" t="s">
        <v>15171</v>
      </c>
      <c r="C986" s="72" t="s">
        <v>90</v>
      </c>
      <c r="D986" s="73">
        <v>5.88</v>
      </c>
      <c r="E986" s="107"/>
      <c r="F986" s="107"/>
      <c r="G986" s="107"/>
      <c r="H986" s="107"/>
      <c r="I986" s="107"/>
    </row>
    <row r="987" spans="1:9" s="45" customFormat="1" ht="11.25" x14ac:dyDescent="0.2">
      <c r="A987" s="71">
        <v>62543</v>
      </c>
      <c r="B987" s="71" t="s">
        <v>15172</v>
      </c>
      <c r="C987" s="72" t="s">
        <v>90</v>
      </c>
      <c r="D987" s="73">
        <v>7.45</v>
      </c>
      <c r="E987" s="107"/>
      <c r="F987" s="107"/>
      <c r="G987" s="107"/>
      <c r="H987" s="107"/>
      <c r="I987" s="107"/>
    </row>
    <row r="988" spans="1:9" s="45" customFormat="1" ht="11.25" x14ac:dyDescent="0.2">
      <c r="A988" s="71">
        <v>62544</v>
      </c>
      <c r="B988" s="71" t="s">
        <v>15173</v>
      </c>
      <c r="C988" s="72" t="s">
        <v>90</v>
      </c>
      <c r="D988" s="73">
        <v>5.13</v>
      </c>
      <c r="E988" s="107"/>
      <c r="F988" s="107"/>
      <c r="G988" s="107"/>
      <c r="H988" s="107"/>
      <c r="I988" s="107"/>
    </row>
    <row r="989" spans="1:9" s="45" customFormat="1" ht="11.25" x14ac:dyDescent="0.2">
      <c r="A989" s="71">
        <v>62547</v>
      </c>
      <c r="B989" s="71" t="s">
        <v>15174</v>
      </c>
      <c r="C989" s="72" t="s">
        <v>90</v>
      </c>
      <c r="D989" s="73">
        <v>17.829999999999998</v>
      </c>
      <c r="E989" s="107"/>
      <c r="F989" s="107"/>
      <c r="G989" s="107"/>
      <c r="H989" s="107"/>
      <c r="I989" s="107"/>
    </row>
    <row r="990" spans="1:9" s="45" customFormat="1" ht="11.25" x14ac:dyDescent="0.2">
      <c r="A990" s="71">
        <v>62549</v>
      </c>
      <c r="B990" s="71" t="s">
        <v>15175</v>
      </c>
      <c r="C990" s="72" t="s">
        <v>90</v>
      </c>
      <c r="D990" s="73">
        <v>14.17</v>
      </c>
      <c r="E990" s="107"/>
      <c r="F990" s="107"/>
      <c r="G990" s="107"/>
      <c r="H990" s="107"/>
      <c r="I990" s="107"/>
    </row>
    <row r="991" spans="1:9" s="45" customFormat="1" ht="11.25" x14ac:dyDescent="0.2">
      <c r="A991" s="71">
        <v>62570</v>
      </c>
      <c r="B991" s="71" t="s">
        <v>15176</v>
      </c>
      <c r="C991" s="72" t="s">
        <v>90</v>
      </c>
      <c r="D991" s="73">
        <v>1.05</v>
      </c>
      <c r="E991" s="107"/>
      <c r="F991" s="107"/>
      <c r="G991" s="107"/>
      <c r="H991" s="107"/>
      <c r="I991" s="107"/>
    </row>
    <row r="992" spans="1:9" s="45" customFormat="1" ht="11.25" x14ac:dyDescent="0.2">
      <c r="A992" s="71">
        <v>62577</v>
      </c>
      <c r="B992" s="71" t="s">
        <v>15177</v>
      </c>
      <c r="C992" s="72" t="s">
        <v>90</v>
      </c>
      <c r="D992" s="73">
        <v>40.76</v>
      </c>
      <c r="E992" s="107"/>
      <c r="F992" s="107"/>
      <c r="G992" s="107"/>
      <c r="H992" s="107"/>
      <c r="I992" s="107"/>
    </row>
    <row r="993" spans="1:9" s="45" customFormat="1" ht="11.25" x14ac:dyDescent="0.2">
      <c r="A993" s="71">
        <v>62588</v>
      </c>
      <c r="B993" s="71" t="s">
        <v>15178</v>
      </c>
      <c r="C993" s="72" t="s">
        <v>90</v>
      </c>
      <c r="D993" s="73">
        <v>6.94</v>
      </c>
      <c r="E993" s="107"/>
      <c r="F993" s="107"/>
      <c r="G993" s="107"/>
      <c r="H993" s="107"/>
      <c r="I993" s="107"/>
    </row>
    <row r="994" spans="1:9" s="45" customFormat="1" ht="11.25" x14ac:dyDescent="0.2">
      <c r="A994" s="71">
        <v>62594</v>
      </c>
      <c r="B994" s="71" t="s">
        <v>15179</v>
      </c>
      <c r="C994" s="72" t="s">
        <v>90</v>
      </c>
      <c r="D994" s="73">
        <v>1.53</v>
      </c>
      <c r="E994" s="107"/>
      <c r="F994" s="107"/>
      <c r="G994" s="107"/>
      <c r="H994" s="107"/>
      <c r="I994" s="107"/>
    </row>
    <row r="995" spans="1:9" s="45" customFormat="1" ht="11.25" x14ac:dyDescent="0.2">
      <c r="A995" s="71">
        <v>626</v>
      </c>
      <c r="B995" s="71" t="s">
        <v>15180</v>
      </c>
      <c r="C995" s="72"/>
      <c r="D995" s="73"/>
      <c r="E995" s="107"/>
      <c r="F995" s="107"/>
      <c r="G995" s="107"/>
      <c r="H995" s="107"/>
      <c r="I995" s="107"/>
    </row>
    <row r="996" spans="1:9" s="45" customFormat="1" ht="11.25" x14ac:dyDescent="0.2">
      <c r="A996" s="71">
        <v>62674</v>
      </c>
      <c r="B996" s="71" t="s">
        <v>15181</v>
      </c>
      <c r="C996" s="72" t="s">
        <v>90</v>
      </c>
      <c r="D996" s="73">
        <v>11.03</v>
      </c>
      <c r="E996" s="107"/>
      <c r="F996" s="107"/>
      <c r="G996" s="107"/>
      <c r="H996" s="107"/>
      <c r="I996" s="107"/>
    </row>
    <row r="997" spans="1:9" s="45" customFormat="1" ht="11.25" x14ac:dyDescent="0.2">
      <c r="A997" s="71">
        <v>627</v>
      </c>
      <c r="B997" s="71" t="s">
        <v>15182</v>
      </c>
      <c r="C997" s="72"/>
      <c r="D997" s="73"/>
      <c r="E997" s="107"/>
      <c r="F997" s="107"/>
      <c r="G997" s="107"/>
      <c r="H997" s="107"/>
      <c r="I997" s="107"/>
    </row>
    <row r="998" spans="1:9" s="45" customFormat="1" ht="11.25" x14ac:dyDescent="0.2">
      <c r="A998" s="71">
        <v>62702</v>
      </c>
      <c r="B998" s="71" t="s">
        <v>15183</v>
      </c>
      <c r="C998" s="72" t="s">
        <v>96</v>
      </c>
      <c r="D998" s="73">
        <v>18.190000000000001</v>
      </c>
      <c r="E998" s="107"/>
      <c r="F998" s="107"/>
      <c r="G998" s="107"/>
      <c r="H998" s="107"/>
      <c r="I998" s="107"/>
    </row>
    <row r="999" spans="1:9" s="45" customFormat="1" ht="11.25" x14ac:dyDescent="0.2">
      <c r="A999" s="71">
        <v>62703</v>
      </c>
      <c r="B999" s="71" t="s">
        <v>15184</v>
      </c>
      <c r="C999" s="72" t="s">
        <v>96</v>
      </c>
      <c r="D999" s="73">
        <v>35.97</v>
      </c>
      <c r="E999" s="107"/>
      <c r="F999" s="107"/>
      <c r="G999" s="107"/>
      <c r="H999" s="107"/>
      <c r="I999" s="107"/>
    </row>
    <row r="1000" spans="1:9" s="45" customFormat="1" ht="11.25" x14ac:dyDescent="0.2">
      <c r="A1000" s="71">
        <v>628</v>
      </c>
      <c r="B1000" s="71" t="s">
        <v>15182</v>
      </c>
      <c r="C1000" s="72"/>
      <c r="D1000" s="73"/>
      <c r="E1000" s="107"/>
      <c r="F1000" s="107"/>
      <c r="G1000" s="107"/>
      <c r="H1000" s="107"/>
      <c r="I1000" s="107"/>
    </row>
    <row r="1001" spans="1:9" s="45" customFormat="1" ht="11.25" x14ac:dyDescent="0.2">
      <c r="A1001" s="71">
        <v>62813</v>
      </c>
      <c r="B1001" s="71" t="s">
        <v>15185</v>
      </c>
      <c r="C1001" s="72" t="s">
        <v>90</v>
      </c>
      <c r="D1001" s="73">
        <v>3.88</v>
      </c>
      <c r="E1001" s="107"/>
      <c r="F1001" s="107"/>
      <c r="G1001" s="107"/>
      <c r="H1001" s="107"/>
      <c r="I1001" s="107"/>
    </row>
    <row r="1002" spans="1:9" s="45" customFormat="1" ht="11.25" x14ac:dyDescent="0.2">
      <c r="A1002" s="71">
        <v>62814</v>
      </c>
      <c r="B1002" s="71" t="s">
        <v>15186</v>
      </c>
      <c r="C1002" s="72" t="s">
        <v>90</v>
      </c>
      <c r="D1002" s="73">
        <v>6.42</v>
      </c>
      <c r="E1002" s="107"/>
      <c r="F1002" s="107"/>
      <c r="G1002" s="107"/>
      <c r="H1002" s="107"/>
      <c r="I1002" s="107"/>
    </row>
    <row r="1003" spans="1:9" s="45" customFormat="1" ht="11.25" x14ac:dyDescent="0.2">
      <c r="A1003" s="71">
        <v>62890</v>
      </c>
      <c r="B1003" s="71" t="s">
        <v>15187</v>
      </c>
      <c r="C1003" s="72" t="s">
        <v>90</v>
      </c>
      <c r="D1003" s="73">
        <v>7.95</v>
      </c>
      <c r="E1003" s="107"/>
      <c r="F1003" s="107"/>
      <c r="G1003" s="107"/>
      <c r="H1003" s="107"/>
      <c r="I1003" s="107"/>
    </row>
    <row r="1004" spans="1:9" s="45" customFormat="1" ht="11.25" x14ac:dyDescent="0.2">
      <c r="A1004" s="71">
        <v>634</v>
      </c>
      <c r="B1004" s="71" t="s">
        <v>15188</v>
      </c>
      <c r="C1004" s="72"/>
      <c r="D1004" s="73"/>
      <c r="E1004" s="107"/>
      <c r="F1004" s="107"/>
      <c r="G1004" s="107"/>
      <c r="H1004" s="107"/>
      <c r="I1004" s="107"/>
    </row>
    <row r="1005" spans="1:9" s="45" customFormat="1" ht="11.25" x14ac:dyDescent="0.2">
      <c r="A1005" s="71">
        <v>63480</v>
      </c>
      <c r="B1005" s="71" t="s">
        <v>15189</v>
      </c>
      <c r="C1005" s="72" t="s">
        <v>90</v>
      </c>
      <c r="D1005" s="73">
        <v>286.76</v>
      </c>
      <c r="E1005" s="107"/>
      <c r="F1005" s="107"/>
      <c r="G1005" s="107"/>
      <c r="H1005" s="107"/>
      <c r="I1005" s="107"/>
    </row>
    <row r="1006" spans="1:9" s="45" customFormat="1" ht="11.25" x14ac:dyDescent="0.2">
      <c r="A1006" s="71">
        <v>635</v>
      </c>
      <c r="B1006" s="71" t="s">
        <v>15190</v>
      </c>
      <c r="C1006" s="72"/>
      <c r="D1006" s="73"/>
      <c r="E1006" s="107"/>
      <c r="F1006" s="107"/>
      <c r="G1006" s="107"/>
      <c r="H1006" s="107"/>
      <c r="I1006" s="107"/>
    </row>
    <row r="1007" spans="1:9" s="45" customFormat="1" ht="11.25" x14ac:dyDescent="0.2">
      <c r="A1007" s="71">
        <v>63501</v>
      </c>
      <c r="B1007" s="71" t="s">
        <v>15191</v>
      </c>
      <c r="C1007" s="72" t="s">
        <v>90</v>
      </c>
      <c r="D1007" s="73">
        <v>26.82</v>
      </c>
      <c r="E1007" s="107"/>
      <c r="F1007" s="107"/>
      <c r="G1007" s="107"/>
      <c r="H1007" s="107"/>
      <c r="I1007" s="107"/>
    </row>
    <row r="1008" spans="1:9" s="45" customFormat="1" ht="11.25" x14ac:dyDescent="0.2">
      <c r="A1008" s="71">
        <v>63502</v>
      </c>
      <c r="B1008" s="71" t="s">
        <v>15192</v>
      </c>
      <c r="C1008" s="72" t="s">
        <v>90</v>
      </c>
      <c r="D1008" s="73">
        <v>39.03</v>
      </c>
      <c r="E1008" s="107"/>
      <c r="F1008" s="107"/>
      <c r="G1008" s="107"/>
      <c r="H1008" s="107"/>
      <c r="I1008" s="107"/>
    </row>
    <row r="1009" spans="1:9" s="45" customFormat="1" ht="11.25" x14ac:dyDescent="0.2">
      <c r="A1009" s="71">
        <v>63503</v>
      </c>
      <c r="B1009" s="71" t="s">
        <v>15193</v>
      </c>
      <c r="C1009" s="72" t="s">
        <v>90</v>
      </c>
      <c r="D1009" s="73">
        <v>45.91</v>
      </c>
      <c r="E1009" s="107"/>
      <c r="F1009" s="107"/>
      <c r="G1009" s="107"/>
      <c r="H1009" s="107"/>
      <c r="I1009" s="107"/>
    </row>
    <row r="1010" spans="1:9" s="45" customFormat="1" ht="11.25" x14ac:dyDescent="0.2">
      <c r="A1010" s="71">
        <v>63504</v>
      </c>
      <c r="B1010" s="71" t="s">
        <v>15194</v>
      </c>
      <c r="C1010" s="72" t="s">
        <v>90</v>
      </c>
      <c r="D1010" s="73">
        <v>64.67</v>
      </c>
      <c r="E1010" s="107"/>
      <c r="F1010" s="107"/>
      <c r="G1010" s="107"/>
      <c r="H1010" s="107"/>
      <c r="I1010" s="107"/>
    </row>
    <row r="1011" spans="1:9" s="45" customFormat="1" ht="11.25" x14ac:dyDescent="0.2">
      <c r="A1011" s="71">
        <v>63505</v>
      </c>
      <c r="B1011" s="71" t="s">
        <v>15195</v>
      </c>
      <c r="C1011" s="72" t="s">
        <v>90</v>
      </c>
      <c r="D1011" s="73">
        <v>81.099999999999994</v>
      </c>
      <c r="E1011" s="107"/>
      <c r="F1011" s="107"/>
      <c r="G1011" s="107"/>
      <c r="H1011" s="107"/>
      <c r="I1011" s="107"/>
    </row>
    <row r="1012" spans="1:9" s="45" customFormat="1" ht="11.25" x14ac:dyDescent="0.2">
      <c r="A1012" s="71">
        <v>63506</v>
      </c>
      <c r="B1012" s="71" t="s">
        <v>15196</v>
      </c>
      <c r="C1012" s="72" t="s">
        <v>90</v>
      </c>
      <c r="D1012" s="73">
        <v>131.16999999999999</v>
      </c>
      <c r="E1012" s="107"/>
      <c r="F1012" s="107"/>
      <c r="G1012" s="107"/>
      <c r="H1012" s="107"/>
      <c r="I1012" s="107"/>
    </row>
    <row r="1013" spans="1:9" s="45" customFormat="1" ht="11.25" x14ac:dyDescent="0.2">
      <c r="A1013" s="71">
        <v>63507</v>
      </c>
      <c r="B1013" s="71" t="s">
        <v>15197</v>
      </c>
      <c r="C1013" s="72" t="s">
        <v>90</v>
      </c>
      <c r="D1013" s="73">
        <v>282.25</v>
      </c>
      <c r="E1013" s="107"/>
      <c r="F1013" s="107"/>
      <c r="G1013" s="107"/>
      <c r="H1013" s="107"/>
      <c r="I1013" s="107"/>
    </row>
    <row r="1014" spans="1:9" s="45" customFormat="1" ht="11.25" x14ac:dyDescent="0.2">
      <c r="A1014" s="71">
        <v>63508</v>
      </c>
      <c r="B1014" s="71" t="s">
        <v>15198</v>
      </c>
      <c r="C1014" s="72" t="s">
        <v>90</v>
      </c>
      <c r="D1014" s="73">
        <v>440.54</v>
      </c>
      <c r="E1014" s="107"/>
      <c r="F1014" s="107"/>
      <c r="G1014" s="107"/>
      <c r="H1014" s="107"/>
      <c r="I1014" s="107"/>
    </row>
    <row r="1015" spans="1:9" s="45" customFormat="1" ht="11.25" x14ac:dyDescent="0.2">
      <c r="A1015" s="71">
        <v>63515</v>
      </c>
      <c r="B1015" s="71" t="s">
        <v>15199</v>
      </c>
      <c r="C1015" s="72" t="s">
        <v>90</v>
      </c>
      <c r="D1015" s="73">
        <v>83.05</v>
      </c>
      <c r="E1015" s="107"/>
      <c r="F1015" s="107"/>
      <c r="G1015" s="107"/>
      <c r="H1015" s="107"/>
      <c r="I1015" s="107"/>
    </row>
    <row r="1016" spans="1:9" s="45" customFormat="1" ht="11.25" x14ac:dyDescent="0.2">
      <c r="A1016" s="71">
        <v>63516</v>
      </c>
      <c r="B1016" s="71" t="s">
        <v>15200</v>
      </c>
      <c r="C1016" s="72" t="s">
        <v>90</v>
      </c>
      <c r="D1016" s="73">
        <v>88.14</v>
      </c>
      <c r="E1016" s="107"/>
      <c r="F1016" s="107"/>
      <c r="G1016" s="107"/>
      <c r="H1016" s="107"/>
      <c r="I1016" s="107"/>
    </row>
    <row r="1017" spans="1:9" s="45" customFormat="1" ht="11.25" x14ac:dyDescent="0.2">
      <c r="A1017" s="71">
        <v>63517</v>
      </c>
      <c r="B1017" s="71" t="s">
        <v>15201</v>
      </c>
      <c r="C1017" s="72" t="s">
        <v>90</v>
      </c>
      <c r="D1017" s="73">
        <v>102.55</v>
      </c>
      <c r="E1017" s="107"/>
      <c r="F1017" s="107"/>
      <c r="G1017" s="107"/>
      <c r="H1017" s="107"/>
      <c r="I1017" s="107"/>
    </row>
    <row r="1018" spans="1:9" s="45" customFormat="1" ht="11.25" x14ac:dyDescent="0.2">
      <c r="A1018" s="71">
        <v>63518</v>
      </c>
      <c r="B1018" s="71" t="s">
        <v>15202</v>
      </c>
      <c r="C1018" s="72" t="s">
        <v>90</v>
      </c>
      <c r="D1018" s="73">
        <v>217.99</v>
      </c>
      <c r="E1018" s="107"/>
      <c r="F1018" s="107"/>
      <c r="G1018" s="107"/>
      <c r="H1018" s="107"/>
      <c r="I1018" s="107"/>
    </row>
    <row r="1019" spans="1:9" s="45" customFormat="1" ht="11.25" x14ac:dyDescent="0.2">
      <c r="A1019" s="71">
        <v>63520</v>
      </c>
      <c r="B1019" s="71" t="s">
        <v>15203</v>
      </c>
      <c r="C1019" s="72" t="s">
        <v>90</v>
      </c>
      <c r="D1019" s="73">
        <v>86.91</v>
      </c>
      <c r="E1019" s="107"/>
      <c r="F1019" s="107"/>
      <c r="G1019" s="107"/>
      <c r="H1019" s="107"/>
      <c r="I1019" s="107"/>
    </row>
    <row r="1020" spans="1:9" s="45" customFormat="1" ht="11.25" x14ac:dyDescent="0.2">
      <c r="A1020" s="71">
        <v>63521</v>
      </c>
      <c r="B1020" s="71" t="s">
        <v>15204</v>
      </c>
      <c r="C1020" s="72" t="s">
        <v>90</v>
      </c>
      <c r="D1020" s="73">
        <v>88.91</v>
      </c>
      <c r="E1020" s="107"/>
      <c r="F1020" s="107"/>
      <c r="G1020" s="107"/>
      <c r="H1020" s="107"/>
      <c r="I1020" s="107"/>
    </row>
    <row r="1021" spans="1:9" s="45" customFormat="1" ht="11.25" x14ac:dyDescent="0.2">
      <c r="A1021" s="71">
        <v>63523</v>
      </c>
      <c r="B1021" s="71" t="s">
        <v>15205</v>
      </c>
      <c r="C1021" s="72" t="s">
        <v>90</v>
      </c>
      <c r="D1021" s="73">
        <v>202.31</v>
      </c>
      <c r="E1021" s="107"/>
      <c r="F1021" s="107"/>
      <c r="G1021" s="107"/>
      <c r="H1021" s="107"/>
      <c r="I1021" s="107"/>
    </row>
    <row r="1022" spans="1:9" s="45" customFormat="1" ht="11.25" x14ac:dyDescent="0.2">
      <c r="A1022" s="71">
        <v>63530</v>
      </c>
      <c r="B1022" s="71" t="s">
        <v>15206</v>
      </c>
      <c r="C1022" s="72" t="s">
        <v>90</v>
      </c>
      <c r="D1022" s="73">
        <v>44.55</v>
      </c>
      <c r="E1022" s="107"/>
      <c r="F1022" s="107"/>
      <c r="G1022" s="107"/>
      <c r="H1022" s="107"/>
      <c r="I1022" s="107"/>
    </row>
    <row r="1023" spans="1:9" s="45" customFormat="1" ht="11.25" x14ac:dyDescent="0.2">
      <c r="A1023" s="71">
        <v>63533</v>
      </c>
      <c r="B1023" s="71" t="s">
        <v>15207</v>
      </c>
      <c r="C1023" s="72" t="s">
        <v>90</v>
      </c>
      <c r="D1023" s="73">
        <v>29.52</v>
      </c>
      <c r="E1023" s="107"/>
      <c r="F1023" s="107"/>
      <c r="G1023" s="107"/>
      <c r="H1023" s="107"/>
      <c r="I1023" s="107"/>
    </row>
    <row r="1024" spans="1:9" s="45" customFormat="1" ht="11.25" x14ac:dyDescent="0.2">
      <c r="A1024" s="71">
        <v>63536</v>
      </c>
      <c r="B1024" s="71" t="s">
        <v>15208</v>
      </c>
      <c r="C1024" s="72" t="s">
        <v>90</v>
      </c>
      <c r="D1024" s="73">
        <v>40.86</v>
      </c>
      <c r="E1024" s="107"/>
      <c r="F1024" s="107"/>
      <c r="G1024" s="107"/>
      <c r="H1024" s="107"/>
      <c r="I1024" s="107"/>
    </row>
    <row r="1025" spans="1:9" s="45" customFormat="1" ht="11.25" x14ac:dyDescent="0.2">
      <c r="A1025" s="71">
        <v>640</v>
      </c>
      <c r="B1025" s="71" t="s">
        <v>15209</v>
      </c>
      <c r="C1025" s="72"/>
      <c r="D1025" s="73"/>
      <c r="E1025" s="107"/>
      <c r="F1025" s="107"/>
      <c r="G1025" s="107"/>
      <c r="H1025" s="107"/>
      <c r="I1025" s="107"/>
    </row>
    <row r="1026" spans="1:9" s="45" customFormat="1" ht="11.25" x14ac:dyDescent="0.2">
      <c r="A1026" s="71">
        <v>64001</v>
      </c>
      <c r="B1026" s="71" t="s">
        <v>15210</v>
      </c>
      <c r="C1026" s="72" t="s">
        <v>90</v>
      </c>
      <c r="D1026" s="73">
        <v>42.77</v>
      </c>
      <c r="E1026" s="107"/>
      <c r="F1026" s="107"/>
      <c r="G1026" s="107"/>
      <c r="H1026" s="107"/>
      <c r="I1026" s="107"/>
    </row>
    <row r="1027" spans="1:9" s="45" customFormat="1" ht="11.25" x14ac:dyDescent="0.2">
      <c r="A1027" s="71">
        <v>64002</v>
      </c>
      <c r="B1027" s="71" t="s">
        <v>15211</v>
      </c>
      <c r="C1027" s="72" t="s">
        <v>90</v>
      </c>
      <c r="D1027" s="73">
        <v>46.24</v>
      </c>
      <c r="E1027" s="107"/>
      <c r="F1027" s="107"/>
      <c r="G1027" s="107"/>
      <c r="H1027" s="107"/>
      <c r="I1027" s="107"/>
    </row>
    <row r="1028" spans="1:9" s="45" customFormat="1" ht="11.25" x14ac:dyDescent="0.2">
      <c r="A1028" s="71">
        <v>64003</v>
      </c>
      <c r="B1028" s="71" t="s">
        <v>15212</v>
      </c>
      <c r="C1028" s="72" t="s">
        <v>90</v>
      </c>
      <c r="D1028" s="73">
        <v>59.08</v>
      </c>
      <c r="E1028" s="107"/>
      <c r="F1028" s="107"/>
      <c r="G1028" s="107"/>
      <c r="H1028" s="107"/>
      <c r="I1028" s="107"/>
    </row>
    <row r="1029" spans="1:9" s="45" customFormat="1" ht="11.25" x14ac:dyDescent="0.2">
      <c r="A1029" s="71">
        <v>64004</v>
      </c>
      <c r="B1029" s="71" t="s">
        <v>15213</v>
      </c>
      <c r="C1029" s="72" t="s">
        <v>90</v>
      </c>
      <c r="D1029" s="73">
        <v>265.86</v>
      </c>
      <c r="E1029" s="107"/>
      <c r="F1029" s="107"/>
      <c r="G1029" s="107"/>
      <c r="H1029" s="107"/>
      <c r="I1029" s="107"/>
    </row>
    <row r="1030" spans="1:9" s="45" customFormat="1" ht="11.25" x14ac:dyDescent="0.2">
      <c r="A1030" s="71">
        <v>64005</v>
      </c>
      <c r="B1030" s="71" t="s">
        <v>15214</v>
      </c>
      <c r="C1030" s="72" t="s">
        <v>90</v>
      </c>
      <c r="D1030" s="73">
        <v>8.5</v>
      </c>
      <c r="E1030" s="107"/>
      <c r="F1030" s="107"/>
      <c r="G1030" s="107"/>
      <c r="H1030" s="107"/>
      <c r="I1030" s="107"/>
    </row>
    <row r="1031" spans="1:9" s="45" customFormat="1" ht="11.25" x14ac:dyDescent="0.2">
      <c r="A1031" s="71">
        <v>64006</v>
      </c>
      <c r="B1031" s="71" t="s">
        <v>15215</v>
      </c>
      <c r="C1031" s="72" t="s">
        <v>90</v>
      </c>
      <c r="D1031" s="73">
        <v>4.55</v>
      </c>
      <c r="E1031" s="107"/>
      <c r="F1031" s="107"/>
      <c r="G1031" s="107"/>
      <c r="H1031" s="107"/>
      <c r="I1031" s="107"/>
    </row>
    <row r="1032" spans="1:9" s="45" customFormat="1" ht="11.25" x14ac:dyDescent="0.2">
      <c r="A1032" s="71">
        <v>64010</v>
      </c>
      <c r="B1032" s="71" t="s">
        <v>15216</v>
      </c>
      <c r="C1032" s="72" t="s">
        <v>90</v>
      </c>
      <c r="D1032" s="73">
        <v>274.39</v>
      </c>
      <c r="E1032" s="107"/>
      <c r="F1032" s="107"/>
      <c r="G1032" s="107"/>
      <c r="H1032" s="107"/>
      <c r="I1032" s="107"/>
    </row>
    <row r="1033" spans="1:9" s="45" customFormat="1" ht="11.25" x14ac:dyDescent="0.2">
      <c r="A1033" s="71">
        <v>64011</v>
      </c>
      <c r="B1033" s="71" t="s">
        <v>15217</v>
      </c>
      <c r="C1033" s="72" t="s">
        <v>90</v>
      </c>
      <c r="D1033" s="73">
        <v>131.63</v>
      </c>
      <c r="E1033" s="107"/>
      <c r="F1033" s="107"/>
      <c r="G1033" s="107"/>
      <c r="H1033" s="107"/>
      <c r="I1033" s="107"/>
    </row>
    <row r="1034" spans="1:9" s="45" customFormat="1" ht="11.25" x14ac:dyDescent="0.2">
      <c r="A1034" s="71">
        <v>64015</v>
      </c>
      <c r="B1034" s="71" t="s">
        <v>15218</v>
      </c>
      <c r="C1034" s="72" t="s">
        <v>90</v>
      </c>
      <c r="D1034" s="73">
        <v>59.16</v>
      </c>
      <c r="E1034" s="107"/>
      <c r="F1034" s="107"/>
      <c r="G1034" s="107"/>
      <c r="H1034" s="107"/>
      <c r="I1034" s="107"/>
    </row>
    <row r="1035" spans="1:9" s="45" customFormat="1" ht="11.25" x14ac:dyDescent="0.2">
      <c r="A1035" s="71">
        <v>64016</v>
      </c>
      <c r="B1035" s="71" t="s">
        <v>15219</v>
      </c>
      <c r="C1035" s="72" t="s">
        <v>90</v>
      </c>
      <c r="D1035" s="73">
        <v>80.91</v>
      </c>
      <c r="E1035" s="107"/>
      <c r="F1035" s="107"/>
      <c r="G1035" s="107"/>
      <c r="H1035" s="107"/>
      <c r="I1035" s="107"/>
    </row>
    <row r="1036" spans="1:9" s="45" customFormat="1" ht="11.25" x14ac:dyDescent="0.2">
      <c r="A1036" s="71">
        <v>64017</v>
      </c>
      <c r="B1036" s="71" t="s">
        <v>15220</v>
      </c>
      <c r="C1036" s="72" t="s">
        <v>90</v>
      </c>
      <c r="D1036" s="73">
        <v>107.27</v>
      </c>
      <c r="E1036" s="107"/>
      <c r="F1036" s="107"/>
      <c r="G1036" s="107"/>
      <c r="H1036" s="107"/>
      <c r="I1036" s="107"/>
    </row>
    <row r="1037" spans="1:9" s="45" customFormat="1" ht="11.25" x14ac:dyDescent="0.2">
      <c r="A1037" s="71">
        <v>64018</v>
      </c>
      <c r="B1037" s="71" t="s">
        <v>15221</v>
      </c>
      <c r="C1037" s="72" t="s">
        <v>90</v>
      </c>
      <c r="D1037" s="73">
        <v>165.12</v>
      </c>
      <c r="E1037" s="107"/>
      <c r="F1037" s="107"/>
      <c r="G1037" s="107"/>
      <c r="H1037" s="107"/>
      <c r="I1037" s="107"/>
    </row>
    <row r="1038" spans="1:9" s="45" customFormat="1" ht="11.25" x14ac:dyDescent="0.2">
      <c r="A1038" s="71">
        <v>64019</v>
      </c>
      <c r="B1038" s="71" t="s">
        <v>15222</v>
      </c>
      <c r="C1038" s="72" t="s">
        <v>90</v>
      </c>
      <c r="D1038" s="73">
        <v>181.53</v>
      </c>
      <c r="E1038" s="107"/>
      <c r="F1038" s="107"/>
      <c r="G1038" s="107"/>
      <c r="H1038" s="107"/>
      <c r="I1038" s="107"/>
    </row>
    <row r="1039" spans="1:9" s="45" customFormat="1" ht="11.25" x14ac:dyDescent="0.2">
      <c r="A1039" s="71">
        <v>64020</v>
      </c>
      <c r="B1039" s="71" t="s">
        <v>15223</v>
      </c>
      <c r="C1039" s="72" t="s">
        <v>90</v>
      </c>
      <c r="D1039" s="73">
        <v>230.22</v>
      </c>
      <c r="E1039" s="107"/>
      <c r="F1039" s="107"/>
      <c r="G1039" s="107"/>
      <c r="H1039" s="107"/>
      <c r="I1039" s="107"/>
    </row>
    <row r="1040" spans="1:9" s="45" customFormat="1" ht="11.25" x14ac:dyDescent="0.2">
      <c r="A1040" s="71">
        <v>64021</v>
      </c>
      <c r="B1040" s="71" t="s">
        <v>15224</v>
      </c>
      <c r="C1040" s="72" t="s">
        <v>90</v>
      </c>
      <c r="D1040" s="73">
        <v>436.95</v>
      </c>
      <c r="E1040" s="107"/>
      <c r="F1040" s="107"/>
      <c r="G1040" s="107"/>
      <c r="H1040" s="107"/>
      <c r="I1040" s="107"/>
    </row>
    <row r="1041" spans="1:9" s="45" customFormat="1" ht="11.25" x14ac:dyDescent="0.2">
      <c r="A1041" s="71">
        <v>64022</v>
      </c>
      <c r="B1041" s="71" t="s">
        <v>15225</v>
      </c>
      <c r="C1041" s="72" t="s">
        <v>90</v>
      </c>
      <c r="D1041" s="73">
        <v>558.54</v>
      </c>
      <c r="E1041" s="107"/>
      <c r="F1041" s="107"/>
      <c r="G1041" s="107"/>
      <c r="H1041" s="107"/>
      <c r="I1041" s="107"/>
    </row>
    <row r="1042" spans="1:9" s="45" customFormat="1" ht="11.25" x14ac:dyDescent="0.2">
      <c r="A1042" s="71">
        <v>64034</v>
      </c>
      <c r="B1042" s="71" t="s">
        <v>15226</v>
      </c>
      <c r="C1042" s="72" t="s">
        <v>90</v>
      </c>
      <c r="D1042" s="73">
        <v>100.94</v>
      </c>
      <c r="E1042" s="107"/>
      <c r="F1042" s="107"/>
      <c r="G1042" s="107"/>
      <c r="H1042" s="107"/>
      <c r="I1042" s="107"/>
    </row>
    <row r="1043" spans="1:9" s="45" customFormat="1" ht="11.25" x14ac:dyDescent="0.2">
      <c r="A1043" s="71">
        <v>64035</v>
      </c>
      <c r="B1043" s="71" t="s">
        <v>15227</v>
      </c>
      <c r="C1043" s="72" t="s">
        <v>90</v>
      </c>
      <c r="D1043" s="73">
        <v>46.6</v>
      </c>
      <c r="E1043" s="107"/>
      <c r="F1043" s="107"/>
      <c r="G1043" s="107"/>
      <c r="H1043" s="107"/>
      <c r="I1043" s="107"/>
    </row>
    <row r="1044" spans="1:9" s="45" customFormat="1" ht="11.25" x14ac:dyDescent="0.2">
      <c r="A1044" s="71">
        <v>64040</v>
      </c>
      <c r="B1044" s="71" t="s">
        <v>15228</v>
      </c>
      <c r="C1044" s="72" t="s">
        <v>90</v>
      </c>
      <c r="D1044" s="73">
        <v>44.52</v>
      </c>
      <c r="E1044" s="107"/>
      <c r="F1044" s="107"/>
      <c r="G1044" s="107"/>
      <c r="H1044" s="107"/>
      <c r="I1044" s="107"/>
    </row>
    <row r="1045" spans="1:9" s="45" customFormat="1" ht="11.25" x14ac:dyDescent="0.2">
      <c r="A1045" s="71">
        <v>64041</v>
      </c>
      <c r="B1045" s="71" t="s">
        <v>15229</v>
      </c>
      <c r="C1045" s="72" t="s">
        <v>90</v>
      </c>
      <c r="D1045" s="73">
        <v>118.91</v>
      </c>
      <c r="E1045" s="107"/>
      <c r="F1045" s="107"/>
      <c r="G1045" s="107"/>
      <c r="H1045" s="107"/>
      <c r="I1045" s="107"/>
    </row>
    <row r="1046" spans="1:9" s="45" customFormat="1" ht="11.25" x14ac:dyDescent="0.2">
      <c r="A1046" s="71">
        <v>64042</v>
      </c>
      <c r="B1046" s="71" t="s">
        <v>15230</v>
      </c>
      <c r="C1046" s="72" t="s">
        <v>90</v>
      </c>
      <c r="D1046" s="73">
        <v>156.99</v>
      </c>
      <c r="E1046" s="107"/>
      <c r="F1046" s="107"/>
      <c r="G1046" s="107"/>
      <c r="H1046" s="107"/>
      <c r="I1046" s="107"/>
    </row>
    <row r="1047" spans="1:9" s="45" customFormat="1" ht="11.25" x14ac:dyDescent="0.2">
      <c r="A1047" s="71">
        <v>64043</v>
      </c>
      <c r="B1047" s="71" t="s">
        <v>15231</v>
      </c>
      <c r="C1047" s="72" t="s">
        <v>90</v>
      </c>
      <c r="D1047" s="73">
        <v>275.35000000000002</v>
      </c>
      <c r="E1047" s="107"/>
      <c r="F1047" s="107"/>
      <c r="G1047" s="107"/>
      <c r="H1047" s="107"/>
      <c r="I1047" s="107"/>
    </row>
    <row r="1048" spans="1:9" s="45" customFormat="1" ht="11.25" x14ac:dyDescent="0.2">
      <c r="A1048" s="71">
        <v>64044</v>
      </c>
      <c r="B1048" s="71" t="s">
        <v>15232</v>
      </c>
      <c r="C1048" s="72" t="s">
        <v>90</v>
      </c>
      <c r="D1048" s="73">
        <v>404.14</v>
      </c>
      <c r="E1048" s="107"/>
      <c r="F1048" s="107"/>
      <c r="G1048" s="107"/>
      <c r="H1048" s="107"/>
      <c r="I1048" s="107"/>
    </row>
    <row r="1049" spans="1:9" s="45" customFormat="1" ht="11.25" x14ac:dyDescent="0.2">
      <c r="A1049" s="71">
        <v>64045</v>
      </c>
      <c r="B1049" s="71" t="s">
        <v>15233</v>
      </c>
      <c r="C1049" s="72" t="s">
        <v>90</v>
      </c>
      <c r="D1049" s="73">
        <v>42.77</v>
      </c>
      <c r="E1049" s="107"/>
      <c r="F1049" s="107"/>
      <c r="G1049" s="107"/>
      <c r="H1049" s="107"/>
      <c r="I1049" s="107"/>
    </row>
    <row r="1050" spans="1:9" s="45" customFormat="1" ht="11.25" x14ac:dyDescent="0.2">
      <c r="A1050" s="71">
        <v>64066</v>
      </c>
      <c r="B1050" s="71" t="s">
        <v>15234</v>
      </c>
      <c r="C1050" s="72" t="s">
        <v>90</v>
      </c>
      <c r="D1050" s="73">
        <v>53.29</v>
      </c>
      <c r="E1050" s="107"/>
      <c r="F1050" s="107"/>
      <c r="G1050" s="107"/>
      <c r="H1050" s="107"/>
      <c r="I1050" s="107"/>
    </row>
    <row r="1051" spans="1:9" s="45" customFormat="1" ht="11.25" x14ac:dyDescent="0.2">
      <c r="A1051" s="71">
        <v>64077</v>
      </c>
      <c r="B1051" s="71" t="s">
        <v>15235</v>
      </c>
      <c r="C1051" s="72" t="s">
        <v>90</v>
      </c>
      <c r="D1051" s="73">
        <v>4.88</v>
      </c>
      <c r="E1051" s="107"/>
      <c r="F1051" s="107"/>
      <c r="G1051" s="107"/>
      <c r="H1051" s="107"/>
      <c r="I1051" s="107"/>
    </row>
    <row r="1052" spans="1:9" s="45" customFormat="1" ht="11.25" x14ac:dyDescent="0.2">
      <c r="A1052" s="71">
        <v>64094</v>
      </c>
      <c r="B1052" s="71" t="s">
        <v>15236</v>
      </c>
      <c r="C1052" s="72" t="s">
        <v>90</v>
      </c>
      <c r="D1052" s="73">
        <v>274.39</v>
      </c>
      <c r="E1052" s="107"/>
      <c r="F1052" s="107"/>
      <c r="G1052" s="107"/>
      <c r="H1052" s="107"/>
      <c r="I1052" s="107"/>
    </row>
    <row r="1053" spans="1:9" s="45" customFormat="1" ht="11.25" x14ac:dyDescent="0.2">
      <c r="A1053" s="71">
        <v>64097</v>
      </c>
      <c r="B1053" s="71" t="s">
        <v>15237</v>
      </c>
      <c r="C1053" s="72" t="s">
        <v>90</v>
      </c>
      <c r="D1053" s="73">
        <v>377.65</v>
      </c>
      <c r="E1053" s="107"/>
      <c r="F1053" s="107"/>
      <c r="G1053" s="107"/>
      <c r="H1053" s="107"/>
      <c r="I1053" s="107"/>
    </row>
    <row r="1054" spans="1:9" s="45" customFormat="1" ht="11.25" x14ac:dyDescent="0.2">
      <c r="A1054" s="71">
        <v>641</v>
      </c>
      <c r="B1054" s="71" t="s">
        <v>15238</v>
      </c>
      <c r="C1054" s="72"/>
      <c r="D1054" s="73"/>
      <c r="E1054" s="107"/>
      <c r="F1054" s="107"/>
      <c r="G1054" s="107"/>
      <c r="H1054" s="107"/>
      <c r="I1054" s="107"/>
    </row>
    <row r="1055" spans="1:9" s="45" customFormat="1" ht="11.25" x14ac:dyDescent="0.2">
      <c r="A1055" s="71">
        <v>64149</v>
      </c>
      <c r="B1055" s="71" t="s">
        <v>15239</v>
      </c>
      <c r="C1055" s="72" t="s">
        <v>90</v>
      </c>
      <c r="D1055" s="73">
        <v>57.5</v>
      </c>
      <c r="E1055" s="107"/>
      <c r="F1055" s="107"/>
      <c r="G1055" s="107"/>
      <c r="H1055" s="107"/>
      <c r="I1055" s="107"/>
    </row>
    <row r="1056" spans="1:9" s="45" customFormat="1" ht="11.25" x14ac:dyDescent="0.2">
      <c r="A1056" s="71">
        <v>645</v>
      </c>
      <c r="B1056" s="71" t="s">
        <v>15240</v>
      </c>
      <c r="C1056" s="72"/>
      <c r="D1056" s="73"/>
      <c r="E1056" s="107"/>
      <c r="F1056" s="107"/>
      <c r="G1056" s="107"/>
      <c r="H1056" s="107"/>
      <c r="I1056" s="107"/>
    </row>
    <row r="1057" spans="1:9" s="45" customFormat="1" ht="11.25" x14ac:dyDescent="0.2">
      <c r="A1057" s="71">
        <v>64503</v>
      </c>
      <c r="B1057" s="71" t="s">
        <v>15241</v>
      </c>
      <c r="C1057" s="72" t="s">
        <v>90</v>
      </c>
      <c r="D1057" s="73">
        <v>137.85</v>
      </c>
      <c r="E1057" s="107"/>
      <c r="F1057" s="107"/>
      <c r="G1057" s="107"/>
      <c r="H1057" s="107"/>
      <c r="I1057" s="107"/>
    </row>
    <row r="1058" spans="1:9" s="45" customFormat="1" ht="11.25" x14ac:dyDescent="0.2">
      <c r="A1058" s="71">
        <v>64504</v>
      </c>
      <c r="B1058" s="71" t="s">
        <v>15242</v>
      </c>
      <c r="C1058" s="72" t="s">
        <v>90</v>
      </c>
      <c r="D1058" s="73">
        <v>192.28</v>
      </c>
      <c r="E1058" s="107"/>
      <c r="F1058" s="107"/>
      <c r="G1058" s="107"/>
      <c r="H1058" s="107"/>
      <c r="I1058" s="107"/>
    </row>
    <row r="1059" spans="1:9" s="45" customFormat="1" ht="11.25" x14ac:dyDescent="0.2">
      <c r="A1059" s="71">
        <v>64506</v>
      </c>
      <c r="B1059" s="71" t="s">
        <v>15243</v>
      </c>
      <c r="C1059" s="72" t="s">
        <v>90</v>
      </c>
      <c r="D1059" s="73">
        <v>158.51</v>
      </c>
      <c r="E1059" s="107"/>
      <c r="F1059" s="107"/>
      <c r="G1059" s="107"/>
      <c r="H1059" s="107"/>
      <c r="I1059" s="107"/>
    </row>
    <row r="1060" spans="1:9" s="45" customFormat="1" ht="11.25" x14ac:dyDescent="0.2">
      <c r="A1060" s="71">
        <v>64507</v>
      </c>
      <c r="B1060" s="71" t="s">
        <v>15244</v>
      </c>
      <c r="C1060" s="72" t="s">
        <v>90</v>
      </c>
      <c r="D1060" s="73">
        <v>23.34</v>
      </c>
      <c r="E1060" s="107"/>
      <c r="F1060" s="107"/>
      <c r="G1060" s="107"/>
      <c r="H1060" s="107"/>
      <c r="I1060" s="107"/>
    </row>
    <row r="1061" spans="1:9" s="45" customFormat="1" ht="11.25" x14ac:dyDescent="0.2">
      <c r="A1061" s="71">
        <v>64511</v>
      </c>
      <c r="B1061" s="71" t="s">
        <v>15245</v>
      </c>
      <c r="C1061" s="72" t="s">
        <v>90</v>
      </c>
      <c r="D1061" s="73">
        <v>163.51</v>
      </c>
      <c r="E1061" s="107"/>
      <c r="F1061" s="107"/>
      <c r="G1061" s="107"/>
      <c r="H1061" s="107"/>
      <c r="I1061" s="107"/>
    </row>
    <row r="1062" spans="1:9" s="45" customFormat="1" ht="11.25" x14ac:dyDescent="0.2">
      <c r="A1062" s="71">
        <v>64515</v>
      </c>
      <c r="B1062" s="71" t="s">
        <v>15246</v>
      </c>
      <c r="C1062" s="72" t="s">
        <v>90</v>
      </c>
      <c r="D1062" s="73">
        <v>24.73</v>
      </c>
      <c r="E1062" s="107"/>
      <c r="F1062" s="107"/>
      <c r="G1062" s="107"/>
      <c r="H1062" s="107"/>
      <c r="I1062" s="107"/>
    </row>
    <row r="1063" spans="1:9" s="45" customFormat="1" ht="11.25" x14ac:dyDescent="0.2">
      <c r="A1063" s="71">
        <v>64519</v>
      </c>
      <c r="B1063" s="71" t="s">
        <v>15247</v>
      </c>
      <c r="C1063" s="72" t="s">
        <v>90</v>
      </c>
      <c r="D1063" s="73">
        <v>15.25</v>
      </c>
      <c r="E1063" s="107"/>
      <c r="F1063" s="107"/>
      <c r="G1063" s="107"/>
      <c r="H1063" s="107"/>
      <c r="I1063" s="107"/>
    </row>
    <row r="1064" spans="1:9" s="45" customFormat="1" ht="11.25" x14ac:dyDescent="0.2">
      <c r="A1064" s="71">
        <v>64527</v>
      </c>
      <c r="B1064" s="71" t="s">
        <v>15248</v>
      </c>
      <c r="C1064" s="72" t="s">
        <v>90</v>
      </c>
      <c r="D1064" s="73">
        <v>31.99</v>
      </c>
      <c r="E1064" s="107"/>
      <c r="F1064" s="107"/>
      <c r="G1064" s="107"/>
      <c r="H1064" s="107"/>
      <c r="I1064" s="107"/>
    </row>
    <row r="1065" spans="1:9" s="45" customFormat="1" ht="11.25" x14ac:dyDescent="0.2">
      <c r="A1065" s="71">
        <v>647</v>
      </c>
      <c r="B1065" s="71" t="s">
        <v>14459</v>
      </c>
      <c r="C1065" s="72"/>
      <c r="D1065" s="73"/>
      <c r="E1065" s="107"/>
      <c r="F1065" s="107"/>
      <c r="G1065" s="107"/>
      <c r="H1065" s="107"/>
      <c r="I1065" s="107"/>
    </row>
    <row r="1066" spans="1:9" s="45" customFormat="1" ht="11.25" x14ac:dyDescent="0.2">
      <c r="A1066" s="71">
        <v>64701</v>
      </c>
      <c r="B1066" s="71" t="s">
        <v>15249</v>
      </c>
      <c r="C1066" s="72" t="s">
        <v>96</v>
      </c>
      <c r="D1066" s="73">
        <v>35.51</v>
      </c>
      <c r="E1066" s="107"/>
      <c r="F1066" s="107"/>
      <c r="G1066" s="107"/>
      <c r="H1066" s="107"/>
      <c r="I1066" s="107"/>
    </row>
    <row r="1067" spans="1:9" s="45" customFormat="1" ht="11.25" x14ac:dyDescent="0.2">
      <c r="A1067" s="71">
        <v>64702</v>
      </c>
      <c r="B1067" s="71" t="s">
        <v>15250</v>
      </c>
      <c r="C1067" s="72" t="s">
        <v>90</v>
      </c>
      <c r="D1067" s="73">
        <v>18.649999999999999</v>
      </c>
      <c r="E1067" s="107"/>
      <c r="F1067" s="107"/>
      <c r="G1067" s="107"/>
      <c r="H1067" s="107"/>
      <c r="I1067" s="107"/>
    </row>
    <row r="1068" spans="1:9" s="45" customFormat="1" ht="11.25" x14ac:dyDescent="0.2">
      <c r="A1068" s="71">
        <v>64703</v>
      </c>
      <c r="B1068" s="71" t="s">
        <v>15251</v>
      </c>
      <c r="C1068" s="72" t="s">
        <v>90</v>
      </c>
      <c r="D1068" s="73">
        <v>15.93</v>
      </c>
      <c r="E1068" s="107"/>
      <c r="F1068" s="107"/>
      <c r="G1068" s="107"/>
      <c r="H1068" s="107"/>
      <c r="I1068" s="107"/>
    </row>
    <row r="1069" spans="1:9" s="45" customFormat="1" ht="11.25" x14ac:dyDescent="0.2">
      <c r="A1069" s="71">
        <v>64704</v>
      </c>
      <c r="B1069" s="71" t="s">
        <v>15252</v>
      </c>
      <c r="C1069" s="72" t="s">
        <v>90</v>
      </c>
      <c r="D1069" s="73">
        <v>23.92</v>
      </c>
      <c r="E1069" s="107"/>
      <c r="F1069" s="107"/>
      <c r="G1069" s="107"/>
      <c r="H1069" s="107"/>
      <c r="I1069" s="107"/>
    </row>
    <row r="1070" spans="1:9" s="45" customFormat="1" ht="11.25" x14ac:dyDescent="0.2">
      <c r="A1070" s="71">
        <v>64706</v>
      </c>
      <c r="B1070" s="71" t="s">
        <v>15253</v>
      </c>
      <c r="C1070" s="72" t="s">
        <v>90</v>
      </c>
      <c r="D1070" s="73">
        <v>37.299999999999997</v>
      </c>
      <c r="E1070" s="107"/>
      <c r="F1070" s="107"/>
      <c r="G1070" s="107"/>
      <c r="H1070" s="107"/>
      <c r="I1070" s="107"/>
    </row>
    <row r="1071" spans="1:9" s="45" customFormat="1" ht="11.25" x14ac:dyDescent="0.2">
      <c r="A1071" s="71">
        <v>64707</v>
      </c>
      <c r="B1071" s="71" t="s">
        <v>15254</v>
      </c>
      <c r="C1071" s="72" t="s">
        <v>90</v>
      </c>
      <c r="D1071" s="73">
        <v>629.87</v>
      </c>
      <c r="E1071" s="107"/>
      <c r="F1071" s="107"/>
      <c r="G1071" s="107"/>
      <c r="H1071" s="107"/>
      <c r="I1071" s="107"/>
    </row>
    <row r="1072" spans="1:9" s="45" customFormat="1" ht="11.25" x14ac:dyDescent="0.2">
      <c r="A1072" s="71">
        <v>64709</v>
      </c>
      <c r="B1072" s="71" t="s">
        <v>15255</v>
      </c>
      <c r="C1072" s="72" t="s">
        <v>90</v>
      </c>
      <c r="D1072" s="73">
        <v>15.72</v>
      </c>
      <c r="E1072" s="107"/>
      <c r="F1072" s="107"/>
      <c r="G1072" s="107"/>
      <c r="H1072" s="107"/>
      <c r="I1072" s="107"/>
    </row>
    <row r="1073" spans="1:9" s="45" customFormat="1" ht="11.25" x14ac:dyDescent="0.2">
      <c r="A1073" s="71">
        <v>650</v>
      </c>
      <c r="B1073" s="71" t="s">
        <v>15256</v>
      </c>
      <c r="C1073" s="72"/>
      <c r="D1073" s="73"/>
      <c r="E1073" s="107"/>
      <c r="F1073" s="107"/>
      <c r="G1073" s="107"/>
      <c r="H1073" s="107"/>
      <c r="I1073" s="107"/>
    </row>
    <row r="1074" spans="1:9" s="45" customFormat="1" ht="11.25" x14ac:dyDescent="0.2">
      <c r="A1074" s="71">
        <v>65002</v>
      </c>
      <c r="B1074" s="71" t="s">
        <v>15257</v>
      </c>
      <c r="C1074" s="72" t="s">
        <v>90</v>
      </c>
      <c r="D1074" s="73">
        <v>44.9</v>
      </c>
      <c r="E1074" s="107"/>
      <c r="F1074" s="107"/>
      <c r="G1074" s="107"/>
      <c r="H1074" s="107"/>
      <c r="I1074" s="107"/>
    </row>
    <row r="1075" spans="1:9" s="45" customFormat="1" ht="11.25" x14ac:dyDescent="0.2">
      <c r="A1075" s="71">
        <v>65004</v>
      </c>
      <c r="B1075" s="71" t="s">
        <v>15258</v>
      </c>
      <c r="C1075" s="72" t="s">
        <v>90</v>
      </c>
      <c r="D1075" s="73">
        <v>452.33</v>
      </c>
      <c r="E1075" s="107"/>
      <c r="F1075" s="107"/>
      <c r="G1075" s="107"/>
      <c r="H1075" s="107"/>
      <c r="I1075" s="107"/>
    </row>
    <row r="1076" spans="1:9" s="45" customFormat="1" ht="11.25" x14ac:dyDescent="0.2">
      <c r="A1076" s="71">
        <v>65005</v>
      </c>
      <c r="B1076" s="71" t="s">
        <v>15259</v>
      </c>
      <c r="C1076" s="72" t="s">
        <v>90</v>
      </c>
      <c r="D1076" s="73">
        <v>2869.84</v>
      </c>
      <c r="E1076" s="107"/>
      <c r="F1076" s="107"/>
      <c r="G1076" s="107"/>
      <c r="H1076" s="107"/>
      <c r="I1076" s="107"/>
    </row>
    <row r="1077" spans="1:9" s="45" customFormat="1" ht="11.25" x14ac:dyDescent="0.2">
      <c r="A1077" s="71">
        <v>65023</v>
      </c>
      <c r="B1077" s="71" t="s">
        <v>15260</v>
      </c>
      <c r="C1077" s="72" t="s">
        <v>90</v>
      </c>
      <c r="D1077" s="73">
        <v>870.19</v>
      </c>
      <c r="E1077" s="107"/>
      <c r="F1077" s="107"/>
      <c r="G1077" s="107"/>
      <c r="H1077" s="107"/>
      <c r="I1077" s="107"/>
    </row>
    <row r="1078" spans="1:9" s="45" customFormat="1" ht="11.25" x14ac:dyDescent="0.2">
      <c r="A1078" s="71">
        <v>65024</v>
      </c>
      <c r="B1078" s="71" t="s">
        <v>15261</v>
      </c>
      <c r="C1078" s="72" t="s">
        <v>90</v>
      </c>
      <c r="D1078" s="73">
        <v>293</v>
      </c>
      <c r="E1078" s="107"/>
      <c r="F1078" s="107"/>
      <c r="G1078" s="107"/>
      <c r="H1078" s="107"/>
      <c r="I1078" s="107"/>
    </row>
    <row r="1079" spans="1:9" s="45" customFormat="1" ht="11.25" x14ac:dyDescent="0.2">
      <c r="A1079" s="71">
        <v>65031</v>
      </c>
      <c r="B1079" s="71" t="s">
        <v>15262</v>
      </c>
      <c r="C1079" s="72" t="s">
        <v>90</v>
      </c>
      <c r="D1079" s="73">
        <v>271</v>
      </c>
      <c r="E1079" s="107"/>
      <c r="F1079" s="107"/>
      <c r="G1079" s="107"/>
      <c r="H1079" s="107"/>
      <c r="I1079" s="107"/>
    </row>
    <row r="1080" spans="1:9" s="45" customFormat="1" ht="11.25" x14ac:dyDescent="0.2">
      <c r="A1080" s="71">
        <v>65032</v>
      </c>
      <c r="B1080" s="71" t="s">
        <v>15263</v>
      </c>
      <c r="C1080" s="72" t="s">
        <v>90</v>
      </c>
      <c r="D1080" s="73">
        <v>2063.13</v>
      </c>
      <c r="E1080" s="107"/>
      <c r="F1080" s="107"/>
      <c r="G1080" s="107"/>
      <c r="H1080" s="107"/>
      <c r="I1080" s="107"/>
    </row>
    <row r="1081" spans="1:9" s="45" customFormat="1" ht="11.25" x14ac:dyDescent="0.2">
      <c r="A1081" s="71">
        <v>65033</v>
      </c>
      <c r="B1081" s="71" t="s">
        <v>15264</v>
      </c>
      <c r="C1081" s="72" t="s">
        <v>90</v>
      </c>
      <c r="D1081" s="73">
        <v>1296.67</v>
      </c>
      <c r="E1081" s="107"/>
      <c r="F1081" s="107"/>
      <c r="G1081" s="107"/>
      <c r="H1081" s="107"/>
      <c r="I1081" s="107"/>
    </row>
    <row r="1082" spans="1:9" s="45" customFormat="1" ht="11.25" x14ac:dyDescent="0.2">
      <c r="A1082" s="71">
        <v>65076</v>
      </c>
      <c r="B1082" s="71" t="s">
        <v>15265</v>
      </c>
      <c r="C1082" s="72" t="s">
        <v>90</v>
      </c>
      <c r="D1082" s="73">
        <v>10615.1</v>
      </c>
      <c r="E1082" s="107"/>
      <c r="F1082" s="107"/>
      <c r="G1082" s="107"/>
      <c r="H1082" s="107"/>
      <c r="I1082" s="107"/>
    </row>
    <row r="1083" spans="1:9" s="45" customFormat="1" ht="11.25" x14ac:dyDescent="0.2">
      <c r="A1083" s="71">
        <v>652</v>
      </c>
      <c r="B1083" s="71" t="s">
        <v>15266</v>
      </c>
      <c r="C1083" s="72"/>
      <c r="D1083" s="73"/>
      <c r="E1083" s="107"/>
      <c r="F1083" s="107"/>
      <c r="G1083" s="107"/>
      <c r="H1083" s="107"/>
      <c r="I1083" s="107"/>
    </row>
    <row r="1084" spans="1:9" s="45" customFormat="1" ht="11.25" x14ac:dyDescent="0.2">
      <c r="A1084" s="71">
        <v>65204</v>
      </c>
      <c r="B1084" s="71" t="s">
        <v>15267</v>
      </c>
      <c r="C1084" s="72" t="s">
        <v>90</v>
      </c>
      <c r="D1084" s="73">
        <v>793.3</v>
      </c>
      <c r="E1084" s="107"/>
      <c r="F1084" s="107"/>
      <c r="G1084" s="107"/>
      <c r="H1084" s="107"/>
      <c r="I1084" s="107"/>
    </row>
    <row r="1085" spans="1:9" s="45" customFormat="1" ht="11.25" x14ac:dyDescent="0.2">
      <c r="A1085" s="71">
        <v>65256</v>
      </c>
      <c r="B1085" s="71" t="s">
        <v>15268</v>
      </c>
      <c r="C1085" s="72" t="s">
        <v>90</v>
      </c>
      <c r="D1085" s="73">
        <v>181.53</v>
      </c>
      <c r="E1085" s="107"/>
      <c r="F1085" s="107"/>
      <c r="G1085" s="107"/>
      <c r="H1085" s="107"/>
      <c r="I1085" s="107"/>
    </row>
    <row r="1086" spans="1:9" s="45" customFormat="1" ht="11.25" x14ac:dyDescent="0.2">
      <c r="A1086" s="71">
        <v>65257</v>
      </c>
      <c r="B1086" s="71" t="s">
        <v>15269</v>
      </c>
      <c r="C1086" s="72" t="s">
        <v>90</v>
      </c>
      <c r="D1086" s="73">
        <v>543.92999999999995</v>
      </c>
      <c r="E1086" s="107"/>
      <c r="F1086" s="107"/>
      <c r="G1086" s="107"/>
      <c r="H1086" s="107"/>
      <c r="I1086" s="107"/>
    </row>
    <row r="1087" spans="1:9" s="45" customFormat="1" ht="11.25" x14ac:dyDescent="0.2">
      <c r="A1087" s="71">
        <v>655</v>
      </c>
      <c r="B1087" s="71" t="s">
        <v>15266</v>
      </c>
      <c r="C1087" s="72"/>
      <c r="D1087" s="73"/>
      <c r="E1087" s="107"/>
      <c r="F1087" s="107"/>
      <c r="G1087" s="107"/>
      <c r="H1087" s="107"/>
      <c r="I1087" s="107"/>
    </row>
    <row r="1088" spans="1:9" s="45" customFormat="1" ht="11.25" x14ac:dyDescent="0.2">
      <c r="A1088" s="71">
        <v>65502</v>
      </c>
      <c r="B1088" s="71" t="s">
        <v>15270</v>
      </c>
      <c r="C1088" s="72" t="s">
        <v>90</v>
      </c>
      <c r="D1088" s="73">
        <v>139.29</v>
      </c>
      <c r="E1088" s="107"/>
      <c r="F1088" s="107"/>
      <c r="G1088" s="107"/>
      <c r="H1088" s="107"/>
      <c r="I1088" s="107"/>
    </row>
    <row r="1089" spans="1:9" s="45" customFormat="1" ht="11.25" x14ac:dyDescent="0.2">
      <c r="A1089" s="71">
        <v>65503</v>
      </c>
      <c r="B1089" s="71" t="s">
        <v>15271</v>
      </c>
      <c r="C1089" s="72" t="s">
        <v>90</v>
      </c>
      <c r="D1089" s="73">
        <v>363.07</v>
      </c>
      <c r="E1089" s="107"/>
      <c r="F1089" s="107"/>
      <c r="G1089" s="107"/>
      <c r="H1089" s="107"/>
      <c r="I1089" s="107"/>
    </row>
    <row r="1090" spans="1:9" s="45" customFormat="1" ht="11.25" x14ac:dyDescent="0.2">
      <c r="A1090" s="71">
        <v>65507</v>
      </c>
      <c r="B1090" s="71" t="s">
        <v>15272</v>
      </c>
      <c r="C1090" s="72" t="s">
        <v>90</v>
      </c>
      <c r="D1090" s="73">
        <v>36.75</v>
      </c>
      <c r="E1090" s="107"/>
      <c r="F1090" s="107"/>
      <c r="G1090" s="107"/>
      <c r="H1090" s="107"/>
      <c r="I1090" s="107"/>
    </row>
    <row r="1091" spans="1:9" s="45" customFormat="1" ht="11.25" x14ac:dyDescent="0.2">
      <c r="A1091" s="71">
        <v>65508</v>
      </c>
      <c r="B1091" s="71" t="s">
        <v>15273</v>
      </c>
      <c r="C1091" s="72" t="s">
        <v>90</v>
      </c>
      <c r="D1091" s="73">
        <v>303.45999999999998</v>
      </c>
      <c r="E1091" s="107"/>
      <c r="F1091" s="107"/>
      <c r="G1091" s="107"/>
      <c r="H1091" s="107"/>
      <c r="I1091" s="107"/>
    </row>
    <row r="1092" spans="1:9" s="45" customFormat="1" ht="11.25" x14ac:dyDescent="0.2">
      <c r="A1092" s="71">
        <v>65509</v>
      </c>
      <c r="B1092" s="71" t="s">
        <v>15274</v>
      </c>
      <c r="C1092" s="72" t="s">
        <v>90</v>
      </c>
      <c r="D1092" s="73">
        <v>160.12</v>
      </c>
      <c r="E1092" s="107"/>
      <c r="F1092" s="107"/>
      <c r="G1092" s="107"/>
      <c r="H1092" s="107"/>
      <c r="I1092" s="107"/>
    </row>
    <row r="1093" spans="1:9" s="45" customFormat="1" ht="11.25" x14ac:dyDescent="0.2">
      <c r="A1093" s="71">
        <v>65510</v>
      </c>
      <c r="B1093" s="71" t="s">
        <v>15275</v>
      </c>
      <c r="C1093" s="72" t="s">
        <v>96</v>
      </c>
      <c r="D1093" s="73">
        <v>852.34</v>
      </c>
      <c r="E1093" s="107"/>
      <c r="F1093" s="107"/>
      <c r="G1093" s="107"/>
      <c r="H1093" s="107"/>
      <c r="I1093" s="107"/>
    </row>
    <row r="1094" spans="1:9" s="45" customFormat="1" ht="11.25" x14ac:dyDescent="0.2">
      <c r="A1094" s="71">
        <v>65511</v>
      </c>
      <c r="B1094" s="71" t="s">
        <v>15276</v>
      </c>
      <c r="C1094" s="72" t="s">
        <v>90</v>
      </c>
      <c r="D1094" s="73">
        <v>359.24</v>
      </c>
      <c r="E1094" s="107"/>
      <c r="F1094" s="107"/>
      <c r="G1094" s="107"/>
      <c r="H1094" s="107"/>
      <c r="I1094" s="107"/>
    </row>
    <row r="1095" spans="1:9" s="45" customFormat="1" ht="11.25" x14ac:dyDescent="0.2">
      <c r="A1095" s="71">
        <v>65513</v>
      </c>
      <c r="B1095" s="71" t="s">
        <v>15277</v>
      </c>
      <c r="C1095" s="72" t="s">
        <v>90</v>
      </c>
      <c r="D1095" s="73">
        <v>1319.85</v>
      </c>
      <c r="E1095" s="107"/>
      <c r="F1095" s="107"/>
      <c r="G1095" s="107"/>
      <c r="H1095" s="107"/>
      <c r="I1095" s="107"/>
    </row>
    <row r="1096" spans="1:9" s="45" customFormat="1" ht="11.25" x14ac:dyDescent="0.2">
      <c r="A1096" s="71">
        <v>65514</v>
      </c>
      <c r="B1096" s="71" t="s">
        <v>15278</v>
      </c>
      <c r="C1096" s="72" t="s">
        <v>90</v>
      </c>
      <c r="D1096" s="73">
        <v>54.34</v>
      </c>
      <c r="E1096" s="107"/>
      <c r="F1096" s="107"/>
      <c r="G1096" s="107"/>
      <c r="H1096" s="107"/>
      <c r="I1096" s="107"/>
    </row>
    <row r="1097" spans="1:9" s="45" customFormat="1" ht="11.25" x14ac:dyDescent="0.2">
      <c r="A1097" s="71">
        <v>65516</v>
      </c>
      <c r="B1097" s="71" t="s">
        <v>15279</v>
      </c>
      <c r="C1097" s="72" t="s">
        <v>90</v>
      </c>
      <c r="D1097" s="73">
        <v>49.84</v>
      </c>
      <c r="E1097" s="107"/>
      <c r="F1097" s="107"/>
      <c r="G1097" s="107"/>
      <c r="H1097" s="107"/>
      <c r="I1097" s="107"/>
    </row>
    <row r="1098" spans="1:9" s="45" customFormat="1" ht="11.25" x14ac:dyDescent="0.2">
      <c r="A1098" s="71">
        <v>65518</v>
      </c>
      <c r="B1098" s="71" t="s">
        <v>15280</v>
      </c>
      <c r="C1098" s="72" t="s">
        <v>90</v>
      </c>
      <c r="D1098" s="73">
        <v>54.97</v>
      </c>
      <c r="E1098" s="107"/>
      <c r="F1098" s="107"/>
      <c r="G1098" s="107"/>
      <c r="H1098" s="107"/>
      <c r="I1098" s="107"/>
    </row>
    <row r="1099" spans="1:9" s="45" customFormat="1" ht="11.25" x14ac:dyDescent="0.2">
      <c r="A1099" s="71">
        <v>65521</v>
      </c>
      <c r="B1099" s="71" t="s">
        <v>15281</v>
      </c>
      <c r="C1099" s="72" t="s">
        <v>90</v>
      </c>
      <c r="D1099" s="73">
        <v>1597.59</v>
      </c>
      <c r="E1099" s="107"/>
      <c r="F1099" s="107"/>
      <c r="G1099" s="107"/>
      <c r="H1099" s="107"/>
      <c r="I1099" s="107"/>
    </row>
    <row r="1100" spans="1:9" s="45" customFormat="1" ht="11.25" x14ac:dyDescent="0.2">
      <c r="A1100" s="71">
        <v>65523</v>
      </c>
      <c r="B1100" s="71" t="s">
        <v>15282</v>
      </c>
      <c r="C1100" s="72" t="s">
        <v>90</v>
      </c>
      <c r="D1100" s="73">
        <v>1118.6300000000001</v>
      </c>
      <c r="E1100" s="107"/>
      <c r="F1100" s="107"/>
      <c r="G1100" s="107"/>
      <c r="H1100" s="107"/>
      <c r="I1100" s="107"/>
    </row>
    <row r="1101" spans="1:9" s="45" customFormat="1" ht="11.25" x14ac:dyDescent="0.2">
      <c r="A1101" s="71">
        <v>65524</v>
      </c>
      <c r="B1101" s="71" t="s">
        <v>15283</v>
      </c>
      <c r="C1101" s="72" t="s">
        <v>90</v>
      </c>
      <c r="D1101" s="73">
        <v>21.75</v>
      </c>
      <c r="E1101" s="107"/>
      <c r="F1101" s="107"/>
      <c r="G1101" s="107"/>
      <c r="H1101" s="107"/>
      <c r="I1101" s="107"/>
    </row>
    <row r="1102" spans="1:9" s="45" customFormat="1" ht="11.25" x14ac:dyDescent="0.2">
      <c r="A1102" s="71">
        <v>65526</v>
      </c>
      <c r="B1102" s="71" t="s">
        <v>15284</v>
      </c>
      <c r="C1102" s="72" t="s">
        <v>90</v>
      </c>
      <c r="D1102" s="73">
        <v>16.5</v>
      </c>
      <c r="E1102" s="107"/>
      <c r="F1102" s="107"/>
      <c r="G1102" s="107"/>
      <c r="H1102" s="107"/>
      <c r="I1102" s="107"/>
    </row>
    <row r="1103" spans="1:9" s="45" customFormat="1" ht="11.25" x14ac:dyDescent="0.2">
      <c r="A1103" s="71">
        <v>65528</v>
      </c>
      <c r="B1103" s="71" t="s">
        <v>15285</v>
      </c>
      <c r="C1103" s="72" t="s">
        <v>90</v>
      </c>
      <c r="D1103" s="73">
        <v>400.93</v>
      </c>
      <c r="E1103" s="107"/>
      <c r="F1103" s="107"/>
      <c r="G1103" s="107"/>
      <c r="H1103" s="107"/>
      <c r="I1103" s="107"/>
    </row>
    <row r="1104" spans="1:9" s="45" customFormat="1" ht="11.25" x14ac:dyDescent="0.2">
      <c r="A1104" s="71">
        <v>65544</v>
      </c>
      <c r="B1104" s="71" t="s">
        <v>15286</v>
      </c>
      <c r="C1104" s="72" t="s">
        <v>90</v>
      </c>
      <c r="D1104" s="73">
        <v>89.98</v>
      </c>
      <c r="E1104" s="107"/>
      <c r="F1104" s="107"/>
      <c r="G1104" s="107"/>
      <c r="H1104" s="107"/>
      <c r="I1104" s="107"/>
    </row>
    <row r="1105" spans="1:9" s="45" customFormat="1" ht="11.25" x14ac:dyDescent="0.2">
      <c r="A1105" s="71">
        <v>65555</v>
      </c>
      <c r="B1105" s="71" t="s">
        <v>15287</v>
      </c>
      <c r="C1105" s="72" t="s">
        <v>96</v>
      </c>
      <c r="D1105" s="73">
        <v>917.18</v>
      </c>
      <c r="E1105" s="107"/>
      <c r="F1105" s="107"/>
      <c r="G1105" s="107"/>
      <c r="H1105" s="107"/>
      <c r="I1105" s="107"/>
    </row>
    <row r="1106" spans="1:9" s="45" customFormat="1" ht="11.25" x14ac:dyDescent="0.2">
      <c r="A1106" s="71">
        <v>65556</v>
      </c>
      <c r="B1106" s="71" t="s">
        <v>15288</v>
      </c>
      <c r="C1106" s="72" t="s">
        <v>96</v>
      </c>
      <c r="D1106" s="73">
        <v>917.18</v>
      </c>
      <c r="E1106" s="107"/>
      <c r="F1106" s="107"/>
      <c r="G1106" s="107"/>
      <c r="H1106" s="107"/>
      <c r="I1106" s="107"/>
    </row>
    <row r="1107" spans="1:9" s="45" customFormat="1" ht="11.25" x14ac:dyDescent="0.2">
      <c r="A1107" s="71">
        <v>65563</v>
      </c>
      <c r="B1107" s="71" t="s">
        <v>15289</v>
      </c>
      <c r="C1107" s="72" t="s">
        <v>96</v>
      </c>
      <c r="D1107" s="73">
        <v>852.34</v>
      </c>
      <c r="E1107" s="107"/>
      <c r="F1107" s="107"/>
      <c r="G1107" s="107"/>
      <c r="H1107" s="107"/>
      <c r="I1107" s="107"/>
    </row>
    <row r="1108" spans="1:9" s="45" customFormat="1" ht="11.25" x14ac:dyDescent="0.2">
      <c r="A1108" s="71">
        <v>65565</v>
      </c>
      <c r="B1108" s="71" t="s">
        <v>15290</v>
      </c>
      <c r="C1108" s="72" t="s">
        <v>90</v>
      </c>
      <c r="D1108" s="73">
        <v>2336.4</v>
      </c>
      <c r="E1108" s="107"/>
      <c r="F1108" s="107"/>
      <c r="G1108" s="107"/>
      <c r="H1108" s="107"/>
      <c r="I1108" s="107"/>
    </row>
    <row r="1109" spans="1:9" s="45" customFormat="1" ht="11.25" x14ac:dyDescent="0.2">
      <c r="A1109" s="71">
        <v>65566</v>
      </c>
      <c r="B1109" s="71" t="s">
        <v>15291</v>
      </c>
      <c r="C1109" s="72" t="s">
        <v>90</v>
      </c>
      <c r="D1109" s="73">
        <v>2509.6799999999998</v>
      </c>
      <c r="E1109" s="107"/>
      <c r="F1109" s="107"/>
      <c r="G1109" s="107"/>
      <c r="H1109" s="107"/>
      <c r="I1109" s="107"/>
    </row>
    <row r="1110" spans="1:9" s="45" customFormat="1" ht="11.25" x14ac:dyDescent="0.2">
      <c r="A1110" s="71">
        <v>65567</v>
      </c>
      <c r="B1110" s="71" t="s">
        <v>15292</v>
      </c>
      <c r="C1110" s="72" t="s">
        <v>90</v>
      </c>
      <c r="D1110" s="73">
        <v>1220.07</v>
      </c>
      <c r="E1110" s="107"/>
      <c r="F1110" s="107"/>
      <c r="G1110" s="107"/>
      <c r="H1110" s="107"/>
      <c r="I1110" s="107"/>
    </row>
    <row r="1111" spans="1:9" s="45" customFormat="1" ht="11.25" x14ac:dyDescent="0.2">
      <c r="A1111" s="71">
        <v>65572</v>
      </c>
      <c r="B1111" s="71" t="s">
        <v>15293</v>
      </c>
      <c r="C1111" s="72" t="s">
        <v>90</v>
      </c>
      <c r="D1111" s="73">
        <v>2494.5700000000002</v>
      </c>
      <c r="E1111" s="107"/>
      <c r="F1111" s="107"/>
      <c r="G1111" s="107"/>
      <c r="H1111" s="107"/>
      <c r="I1111" s="107"/>
    </row>
    <row r="1112" spans="1:9" s="45" customFormat="1" ht="11.25" x14ac:dyDescent="0.2">
      <c r="A1112" s="71">
        <v>65594</v>
      </c>
      <c r="B1112" s="71" t="s">
        <v>15294</v>
      </c>
      <c r="C1112" s="72" t="s">
        <v>96</v>
      </c>
      <c r="D1112" s="73">
        <v>942.66</v>
      </c>
      <c r="E1112" s="107"/>
      <c r="F1112" s="107"/>
      <c r="G1112" s="107"/>
      <c r="H1112" s="107"/>
      <c r="I1112" s="107"/>
    </row>
    <row r="1113" spans="1:9" s="45" customFormat="1" ht="11.25" x14ac:dyDescent="0.2">
      <c r="A1113" s="71">
        <v>65596</v>
      </c>
      <c r="B1113" s="71" t="s">
        <v>15295</v>
      </c>
      <c r="C1113" s="72" t="s">
        <v>90</v>
      </c>
      <c r="D1113" s="73">
        <v>413.3</v>
      </c>
      <c r="E1113" s="107"/>
      <c r="F1113" s="107"/>
      <c r="G1113" s="107"/>
      <c r="H1113" s="107"/>
      <c r="I1113" s="107"/>
    </row>
    <row r="1114" spans="1:9" s="45" customFormat="1" ht="11.25" x14ac:dyDescent="0.2">
      <c r="A1114" s="71">
        <v>65598</v>
      </c>
      <c r="B1114" s="71" t="s">
        <v>15296</v>
      </c>
      <c r="C1114" s="72" t="s">
        <v>90</v>
      </c>
      <c r="D1114" s="73">
        <v>288.20999999999998</v>
      </c>
      <c r="E1114" s="107"/>
      <c r="F1114" s="107"/>
      <c r="G1114" s="107"/>
      <c r="H1114" s="107"/>
      <c r="I1114" s="107"/>
    </row>
    <row r="1115" spans="1:9" s="45" customFormat="1" ht="11.25" x14ac:dyDescent="0.2">
      <c r="A1115" s="71">
        <v>656</v>
      </c>
      <c r="B1115" s="71" t="s">
        <v>15266</v>
      </c>
      <c r="C1115" s="72"/>
      <c r="D1115" s="73"/>
      <c r="E1115" s="107"/>
      <c r="F1115" s="107"/>
      <c r="G1115" s="107"/>
      <c r="H1115" s="107"/>
      <c r="I1115" s="107"/>
    </row>
    <row r="1116" spans="1:9" s="45" customFormat="1" ht="11.25" x14ac:dyDescent="0.2">
      <c r="A1116" s="71">
        <v>65604</v>
      </c>
      <c r="B1116" s="71" t="s">
        <v>15297</v>
      </c>
      <c r="C1116" s="72" t="s">
        <v>90</v>
      </c>
      <c r="D1116" s="73">
        <v>35.36</v>
      </c>
      <c r="E1116" s="107"/>
      <c r="F1116" s="107"/>
      <c r="G1116" s="107"/>
      <c r="H1116" s="107"/>
      <c r="I1116" s="107"/>
    </row>
    <row r="1117" spans="1:9" s="45" customFormat="1" ht="11.25" x14ac:dyDescent="0.2">
      <c r="A1117" s="71">
        <v>65611</v>
      </c>
      <c r="B1117" s="71" t="s">
        <v>15298</v>
      </c>
      <c r="C1117" s="72" t="s">
        <v>90</v>
      </c>
      <c r="D1117" s="73">
        <v>127.75</v>
      </c>
      <c r="E1117" s="107"/>
      <c r="F1117" s="107"/>
      <c r="G1117" s="107"/>
      <c r="H1117" s="107"/>
      <c r="I1117" s="107"/>
    </row>
    <row r="1118" spans="1:9" s="45" customFormat="1" ht="11.25" x14ac:dyDescent="0.2">
      <c r="A1118" s="71">
        <v>65670</v>
      </c>
      <c r="B1118" s="71" t="s">
        <v>15299</v>
      </c>
      <c r="C1118" s="72" t="s">
        <v>90</v>
      </c>
      <c r="D1118" s="73">
        <v>99.34</v>
      </c>
      <c r="E1118" s="107"/>
      <c r="F1118" s="107"/>
      <c r="G1118" s="107"/>
      <c r="H1118" s="107"/>
      <c r="I1118" s="107"/>
    </row>
    <row r="1119" spans="1:9" s="45" customFormat="1" ht="11.25" x14ac:dyDescent="0.2">
      <c r="A1119" s="71">
        <v>65697</v>
      </c>
      <c r="B1119" s="71" t="s">
        <v>15300</v>
      </c>
      <c r="C1119" s="72" t="s">
        <v>90</v>
      </c>
      <c r="D1119" s="73">
        <v>182.27</v>
      </c>
      <c r="E1119" s="107"/>
      <c r="F1119" s="107"/>
      <c r="G1119" s="107"/>
      <c r="H1119" s="107"/>
      <c r="I1119" s="107"/>
    </row>
    <row r="1120" spans="1:9" s="45" customFormat="1" ht="11.25" x14ac:dyDescent="0.2">
      <c r="A1120" s="71">
        <v>65698</v>
      </c>
      <c r="B1120" s="71" t="s">
        <v>15301</v>
      </c>
      <c r="C1120" s="72" t="s">
        <v>90</v>
      </c>
      <c r="D1120" s="73">
        <v>116.36</v>
      </c>
      <c r="E1120" s="107"/>
      <c r="F1120" s="107"/>
      <c r="G1120" s="107"/>
      <c r="H1120" s="107"/>
      <c r="I1120" s="107"/>
    </row>
    <row r="1121" spans="1:9" s="45" customFormat="1" ht="11.25" x14ac:dyDescent="0.2">
      <c r="A1121" s="71">
        <v>657</v>
      </c>
      <c r="B1121" s="71" t="s">
        <v>15266</v>
      </c>
      <c r="C1121" s="72"/>
      <c r="D1121" s="73"/>
      <c r="E1121" s="107"/>
      <c r="F1121" s="107"/>
      <c r="G1121" s="107"/>
      <c r="H1121" s="107"/>
      <c r="I1121" s="107"/>
    </row>
    <row r="1122" spans="1:9" s="45" customFormat="1" ht="11.25" x14ac:dyDescent="0.2">
      <c r="A1122" s="71">
        <v>65717</v>
      </c>
      <c r="B1122" s="71" t="s">
        <v>15302</v>
      </c>
      <c r="C1122" s="72" t="s">
        <v>90</v>
      </c>
      <c r="D1122" s="73">
        <v>208.4</v>
      </c>
      <c r="E1122" s="107"/>
      <c r="F1122" s="107"/>
      <c r="G1122" s="107"/>
      <c r="H1122" s="107"/>
      <c r="I1122" s="107"/>
    </row>
    <row r="1123" spans="1:9" s="45" customFormat="1" ht="11.25" x14ac:dyDescent="0.2">
      <c r="A1123" s="71">
        <v>658</v>
      </c>
      <c r="B1123" s="71" t="s">
        <v>15266</v>
      </c>
      <c r="C1123" s="72"/>
      <c r="D1123" s="73"/>
      <c r="E1123" s="107"/>
      <c r="F1123" s="107"/>
      <c r="G1123" s="107"/>
      <c r="H1123" s="107"/>
      <c r="I1123" s="107"/>
    </row>
    <row r="1124" spans="1:9" s="45" customFormat="1" ht="11.25" x14ac:dyDescent="0.2">
      <c r="A1124" s="71">
        <v>65812</v>
      </c>
      <c r="B1124" s="71" t="s">
        <v>15303</v>
      </c>
      <c r="C1124" s="72" t="s">
        <v>90</v>
      </c>
      <c r="D1124" s="73">
        <v>329.07</v>
      </c>
      <c r="E1124" s="107"/>
      <c r="F1124" s="107"/>
      <c r="G1124" s="107"/>
      <c r="H1124" s="107"/>
      <c r="I1124" s="107"/>
    </row>
    <row r="1125" spans="1:9" s="45" customFormat="1" ht="11.25" x14ac:dyDescent="0.2">
      <c r="A1125" s="71">
        <v>65829</v>
      </c>
      <c r="B1125" s="71" t="s">
        <v>15304</v>
      </c>
      <c r="C1125" s="72" t="s">
        <v>90</v>
      </c>
      <c r="D1125" s="73">
        <v>1568.68</v>
      </c>
      <c r="E1125" s="107"/>
      <c r="F1125" s="107"/>
      <c r="G1125" s="107"/>
      <c r="H1125" s="107"/>
      <c r="I1125" s="107"/>
    </row>
    <row r="1126" spans="1:9" s="45" customFormat="1" ht="11.25" x14ac:dyDescent="0.2">
      <c r="A1126" s="71">
        <v>65830</v>
      </c>
      <c r="B1126" s="71" t="s">
        <v>15305</v>
      </c>
      <c r="C1126" s="72" t="s">
        <v>90</v>
      </c>
      <c r="D1126" s="73">
        <v>2158.5100000000002</v>
      </c>
      <c r="E1126" s="107"/>
      <c r="F1126" s="107"/>
      <c r="G1126" s="107"/>
      <c r="H1126" s="107"/>
      <c r="I1126" s="107"/>
    </row>
    <row r="1127" spans="1:9" s="45" customFormat="1" ht="11.25" x14ac:dyDescent="0.2">
      <c r="A1127" s="71">
        <v>65831</v>
      </c>
      <c r="B1127" s="71" t="s">
        <v>15306</v>
      </c>
      <c r="C1127" s="72" t="s">
        <v>90</v>
      </c>
      <c r="D1127" s="73">
        <v>155.84</v>
      </c>
      <c r="E1127" s="107"/>
      <c r="F1127" s="107"/>
      <c r="G1127" s="107"/>
      <c r="H1127" s="107"/>
      <c r="I1127" s="107"/>
    </row>
    <row r="1128" spans="1:9" s="45" customFormat="1" ht="11.25" x14ac:dyDescent="0.2">
      <c r="A1128" s="71">
        <v>65847</v>
      </c>
      <c r="B1128" s="71" t="s">
        <v>15307</v>
      </c>
      <c r="C1128" s="72" t="s">
        <v>90</v>
      </c>
      <c r="D1128" s="73">
        <v>173.13</v>
      </c>
      <c r="E1128" s="107"/>
      <c r="F1128" s="107"/>
      <c r="G1128" s="107"/>
      <c r="H1128" s="107"/>
      <c r="I1128" s="107"/>
    </row>
    <row r="1129" spans="1:9" s="45" customFormat="1" ht="11.25" x14ac:dyDescent="0.2">
      <c r="A1129" s="71">
        <v>65861</v>
      </c>
      <c r="B1129" s="71" t="s">
        <v>15308</v>
      </c>
      <c r="C1129" s="72" t="s">
        <v>90</v>
      </c>
      <c r="D1129" s="73">
        <v>273.94</v>
      </c>
      <c r="E1129" s="107"/>
      <c r="F1129" s="107"/>
      <c r="G1129" s="107"/>
      <c r="H1129" s="107"/>
      <c r="I1129" s="107"/>
    </row>
    <row r="1130" spans="1:9" s="45" customFormat="1" ht="11.25" x14ac:dyDescent="0.2">
      <c r="A1130" s="71">
        <v>65881</v>
      </c>
      <c r="B1130" s="71" t="s">
        <v>15309</v>
      </c>
      <c r="C1130" s="72" t="s">
        <v>90</v>
      </c>
      <c r="D1130" s="73">
        <v>1065.43</v>
      </c>
      <c r="E1130" s="107"/>
      <c r="F1130" s="107"/>
      <c r="G1130" s="107"/>
      <c r="H1130" s="107"/>
      <c r="I1130" s="107"/>
    </row>
    <row r="1131" spans="1:9" s="45" customFormat="1" ht="11.25" x14ac:dyDescent="0.2">
      <c r="A1131" s="71">
        <v>659</v>
      </c>
      <c r="B1131" s="71" t="s">
        <v>15266</v>
      </c>
      <c r="C1131" s="72"/>
      <c r="D1131" s="73"/>
      <c r="E1131" s="107"/>
      <c r="F1131" s="107"/>
      <c r="G1131" s="107"/>
      <c r="H1131" s="107"/>
      <c r="I1131" s="107"/>
    </row>
    <row r="1132" spans="1:9" s="45" customFormat="1" ht="11.25" x14ac:dyDescent="0.2">
      <c r="A1132" s="71">
        <v>65943</v>
      </c>
      <c r="B1132" s="71" t="s">
        <v>15310</v>
      </c>
      <c r="C1132" s="72" t="s">
        <v>90</v>
      </c>
      <c r="D1132" s="73">
        <v>339.32</v>
      </c>
      <c r="E1132" s="107"/>
      <c r="F1132" s="107"/>
      <c r="G1132" s="107"/>
      <c r="H1132" s="107"/>
      <c r="I1132" s="107"/>
    </row>
    <row r="1133" spans="1:9" s="45" customFormat="1" ht="11.25" x14ac:dyDescent="0.2">
      <c r="A1133" s="71">
        <v>65973</v>
      </c>
      <c r="B1133" s="71" t="s">
        <v>15311</v>
      </c>
      <c r="C1133" s="72" t="s">
        <v>90</v>
      </c>
      <c r="D1133" s="73">
        <v>873.6</v>
      </c>
      <c r="E1133" s="107"/>
      <c r="F1133" s="107"/>
      <c r="G1133" s="107"/>
      <c r="H1133" s="107"/>
      <c r="I1133" s="107"/>
    </row>
    <row r="1134" spans="1:9" s="45" customFormat="1" ht="11.25" x14ac:dyDescent="0.2">
      <c r="A1134" s="71">
        <v>660</v>
      </c>
      <c r="B1134" s="71" t="s">
        <v>15312</v>
      </c>
      <c r="C1134" s="72"/>
      <c r="D1134" s="73"/>
      <c r="E1134" s="107"/>
      <c r="F1134" s="107"/>
      <c r="G1134" s="107"/>
      <c r="H1134" s="107"/>
      <c r="I1134" s="107"/>
    </row>
    <row r="1135" spans="1:9" s="45" customFormat="1" ht="11.25" x14ac:dyDescent="0.2">
      <c r="A1135" s="71">
        <v>66008</v>
      </c>
      <c r="B1135" s="71" t="s">
        <v>15313</v>
      </c>
      <c r="C1135" s="72" t="s">
        <v>90</v>
      </c>
      <c r="D1135" s="73">
        <v>110.99</v>
      </c>
      <c r="E1135" s="107"/>
      <c r="F1135" s="107"/>
      <c r="G1135" s="107"/>
      <c r="H1135" s="107"/>
      <c r="I1135" s="107"/>
    </row>
    <row r="1136" spans="1:9" s="45" customFormat="1" ht="11.25" x14ac:dyDescent="0.2">
      <c r="A1136" s="71">
        <v>66009</v>
      </c>
      <c r="B1136" s="71" t="s">
        <v>15314</v>
      </c>
      <c r="C1136" s="72" t="s">
        <v>90</v>
      </c>
      <c r="D1136" s="73">
        <v>132.59</v>
      </c>
      <c r="E1136" s="107"/>
      <c r="F1136" s="107"/>
      <c r="G1136" s="107"/>
      <c r="H1136" s="107"/>
      <c r="I1136" s="107"/>
    </row>
    <row r="1137" spans="1:9" s="45" customFormat="1" ht="11.25" x14ac:dyDescent="0.2">
      <c r="A1137" s="71">
        <v>66012</v>
      </c>
      <c r="B1137" s="71" t="s">
        <v>15315</v>
      </c>
      <c r="C1137" s="72" t="s">
        <v>90</v>
      </c>
      <c r="D1137" s="73">
        <v>139.28</v>
      </c>
      <c r="E1137" s="107"/>
      <c r="F1137" s="107"/>
      <c r="G1137" s="107"/>
      <c r="H1137" s="107"/>
      <c r="I1137" s="107"/>
    </row>
    <row r="1138" spans="1:9" s="45" customFormat="1" ht="11.25" x14ac:dyDescent="0.2">
      <c r="A1138" s="71">
        <v>66013</v>
      </c>
      <c r="B1138" s="71" t="s">
        <v>15316</v>
      </c>
      <c r="C1138" s="72" t="s">
        <v>90</v>
      </c>
      <c r="D1138" s="73">
        <v>49.17</v>
      </c>
      <c r="E1138" s="107"/>
      <c r="F1138" s="107"/>
      <c r="G1138" s="107"/>
      <c r="H1138" s="107"/>
      <c r="I1138" s="107"/>
    </row>
    <row r="1139" spans="1:9" s="45" customFormat="1" ht="11.25" x14ac:dyDescent="0.2">
      <c r="A1139" s="71">
        <v>66022</v>
      </c>
      <c r="B1139" s="71" t="s">
        <v>15317</v>
      </c>
      <c r="C1139" s="72" t="s">
        <v>90</v>
      </c>
      <c r="D1139" s="73">
        <v>69.209999999999994</v>
      </c>
      <c r="E1139" s="107"/>
      <c r="F1139" s="107"/>
      <c r="G1139" s="107"/>
      <c r="H1139" s="107"/>
      <c r="I1139" s="107"/>
    </row>
    <row r="1140" spans="1:9" s="45" customFormat="1" ht="11.25" x14ac:dyDescent="0.2">
      <c r="A1140" s="71">
        <v>66024</v>
      </c>
      <c r="B1140" s="71" t="s">
        <v>15318</v>
      </c>
      <c r="C1140" s="72" t="s">
        <v>90</v>
      </c>
      <c r="D1140" s="73">
        <v>29.86</v>
      </c>
      <c r="E1140" s="107"/>
      <c r="F1140" s="107"/>
      <c r="G1140" s="107"/>
      <c r="H1140" s="107"/>
      <c r="I1140" s="107"/>
    </row>
    <row r="1141" spans="1:9" s="45" customFormat="1" ht="11.25" x14ac:dyDescent="0.2">
      <c r="A1141" s="71">
        <v>66027</v>
      </c>
      <c r="B1141" s="71" t="s">
        <v>15319</v>
      </c>
      <c r="C1141" s="72" t="s">
        <v>90</v>
      </c>
      <c r="D1141" s="73">
        <v>247.3</v>
      </c>
      <c r="E1141" s="107"/>
      <c r="F1141" s="107"/>
      <c r="G1141" s="107"/>
      <c r="H1141" s="107"/>
      <c r="I1141" s="107"/>
    </row>
    <row r="1142" spans="1:9" s="45" customFormat="1" ht="11.25" x14ac:dyDescent="0.2">
      <c r="A1142" s="71">
        <v>66045</v>
      </c>
      <c r="B1142" s="71" t="s">
        <v>15320</v>
      </c>
      <c r="C1142" s="72" t="s">
        <v>90</v>
      </c>
      <c r="D1142" s="73">
        <v>155.25</v>
      </c>
      <c r="E1142" s="107"/>
      <c r="F1142" s="107"/>
      <c r="G1142" s="107"/>
      <c r="H1142" s="107"/>
      <c r="I1142" s="107"/>
    </row>
    <row r="1143" spans="1:9" s="45" customFormat="1" ht="11.25" x14ac:dyDescent="0.2">
      <c r="A1143" s="71">
        <v>66048</v>
      </c>
      <c r="B1143" s="71" t="s">
        <v>15321</v>
      </c>
      <c r="C1143" s="72" t="s">
        <v>90</v>
      </c>
      <c r="D1143" s="73">
        <v>79</v>
      </c>
      <c r="E1143" s="107"/>
      <c r="F1143" s="107"/>
      <c r="G1143" s="107"/>
      <c r="H1143" s="107"/>
      <c r="I1143" s="107"/>
    </row>
    <row r="1144" spans="1:9" s="45" customFormat="1" ht="11.25" x14ac:dyDescent="0.2">
      <c r="A1144" s="71">
        <v>66049</v>
      </c>
      <c r="B1144" s="71" t="s">
        <v>15322</v>
      </c>
      <c r="C1144" s="72" t="s">
        <v>90</v>
      </c>
      <c r="D1144" s="73">
        <v>18.190000000000001</v>
      </c>
      <c r="E1144" s="107"/>
      <c r="F1144" s="107"/>
      <c r="G1144" s="107"/>
      <c r="H1144" s="107"/>
      <c r="I1144" s="107"/>
    </row>
    <row r="1145" spans="1:9" s="45" customFormat="1" ht="11.25" x14ac:dyDescent="0.2">
      <c r="A1145" s="71">
        <v>66058</v>
      </c>
      <c r="B1145" s="71" t="s">
        <v>15323</v>
      </c>
      <c r="C1145" s="72" t="s">
        <v>90</v>
      </c>
      <c r="D1145" s="73">
        <v>110.99</v>
      </c>
      <c r="E1145" s="107"/>
      <c r="F1145" s="107"/>
      <c r="G1145" s="107"/>
      <c r="H1145" s="107"/>
      <c r="I1145" s="107"/>
    </row>
    <row r="1146" spans="1:9" s="45" customFormat="1" ht="11.25" x14ac:dyDescent="0.2">
      <c r="A1146" s="71">
        <v>66074</v>
      </c>
      <c r="B1146" s="71" t="s">
        <v>15324</v>
      </c>
      <c r="C1146" s="72" t="s">
        <v>90</v>
      </c>
      <c r="D1146" s="73">
        <v>306.82</v>
      </c>
      <c r="E1146" s="107"/>
      <c r="F1146" s="107"/>
      <c r="G1146" s="107"/>
      <c r="H1146" s="107"/>
      <c r="I1146" s="107"/>
    </row>
    <row r="1147" spans="1:9" s="45" customFormat="1" ht="11.25" x14ac:dyDescent="0.2">
      <c r="A1147" s="71">
        <v>661</v>
      </c>
      <c r="B1147" s="71" t="s">
        <v>15312</v>
      </c>
      <c r="C1147" s="72"/>
      <c r="D1147" s="73"/>
      <c r="E1147" s="107"/>
      <c r="F1147" s="107"/>
      <c r="G1147" s="107"/>
      <c r="H1147" s="107"/>
      <c r="I1147" s="107"/>
    </row>
    <row r="1148" spans="1:9" s="45" customFormat="1" ht="11.25" x14ac:dyDescent="0.2">
      <c r="A1148" s="71">
        <v>66124</v>
      </c>
      <c r="B1148" s="71" t="s">
        <v>15325</v>
      </c>
      <c r="C1148" s="72" t="s">
        <v>90</v>
      </c>
      <c r="D1148" s="73">
        <v>134.84</v>
      </c>
      <c r="E1148" s="107"/>
      <c r="F1148" s="107"/>
      <c r="G1148" s="107"/>
      <c r="H1148" s="107"/>
      <c r="I1148" s="107"/>
    </row>
    <row r="1149" spans="1:9" s="45" customFormat="1" ht="11.25" x14ac:dyDescent="0.2">
      <c r="A1149" s="71">
        <v>66125</v>
      </c>
      <c r="B1149" s="71" t="s">
        <v>15326</v>
      </c>
      <c r="C1149" s="72" t="s">
        <v>90</v>
      </c>
      <c r="D1149" s="73">
        <v>115</v>
      </c>
      <c r="E1149" s="107"/>
      <c r="F1149" s="107"/>
      <c r="G1149" s="107"/>
      <c r="H1149" s="107"/>
      <c r="I1149" s="107"/>
    </row>
    <row r="1150" spans="1:9" s="45" customFormat="1" ht="11.25" x14ac:dyDescent="0.2">
      <c r="A1150" s="71">
        <v>66178</v>
      </c>
      <c r="B1150" s="71" t="s">
        <v>15327</v>
      </c>
      <c r="C1150" s="72" t="s">
        <v>90</v>
      </c>
      <c r="D1150" s="73">
        <v>548.27</v>
      </c>
      <c r="E1150" s="107"/>
      <c r="F1150" s="107"/>
      <c r="G1150" s="107"/>
      <c r="H1150" s="107"/>
      <c r="I1150" s="107"/>
    </row>
    <row r="1151" spans="1:9" s="45" customFormat="1" ht="11.25" x14ac:dyDescent="0.2">
      <c r="A1151" s="71">
        <v>662</v>
      </c>
      <c r="B1151" s="71" t="s">
        <v>15266</v>
      </c>
      <c r="C1151" s="72"/>
      <c r="D1151" s="73"/>
      <c r="E1151" s="107"/>
      <c r="F1151" s="107"/>
      <c r="G1151" s="107"/>
      <c r="H1151" s="107"/>
      <c r="I1151" s="107"/>
    </row>
    <row r="1152" spans="1:9" s="45" customFormat="1" ht="11.25" x14ac:dyDescent="0.2">
      <c r="A1152" s="71">
        <v>66207</v>
      </c>
      <c r="B1152" s="71" t="s">
        <v>15328</v>
      </c>
      <c r="C1152" s="72" t="s">
        <v>90</v>
      </c>
      <c r="D1152" s="73">
        <v>684.61</v>
      </c>
      <c r="E1152" s="107"/>
      <c r="F1152" s="107"/>
      <c r="G1152" s="107"/>
      <c r="H1152" s="107"/>
      <c r="I1152" s="107"/>
    </row>
    <row r="1153" spans="1:9" s="45" customFormat="1" ht="11.25" x14ac:dyDescent="0.2">
      <c r="A1153" s="71">
        <v>663</v>
      </c>
      <c r="B1153" s="71" t="s">
        <v>15312</v>
      </c>
      <c r="C1153" s="72"/>
      <c r="D1153" s="73"/>
      <c r="E1153" s="107"/>
      <c r="F1153" s="107"/>
      <c r="G1153" s="107"/>
      <c r="H1153" s="107"/>
      <c r="I1153" s="107"/>
    </row>
    <row r="1154" spans="1:9" s="45" customFormat="1" ht="11.25" x14ac:dyDescent="0.2">
      <c r="A1154" s="71">
        <v>66301</v>
      </c>
      <c r="B1154" s="71" t="s">
        <v>15329</v>
      </c>
      <c r="C1154" s="72" t="s">
        <v>90</v>
      </c>
      <c r="D1154" s="73">
        <v>706.01</v>
      </c>
      <c r="E1154" s="107"/>
      <c r="F1154" s="107"/>
      <c r="G1154" s="107"/>
      <c r="H1154" s="107"/>
      <c r="I1154" s="107"/>
    </row>
    <row r="1155" spans="1:9" s="45" customFormat="1" ht="11.25" x14ac:dyDescent="0.2">
      <c r="A1155" s="71">
        <v>66335</v>
      </c>
      <c r="B1155" s="71" t="s">
        <v>15330</v>
      </c>
      <c r="C1155" s="72" t="s">
        <v>90</v>
      </c>
      <c r="D1155" s="73">
        <v>111.61</v>
      </c>
      <c r="E1155" s="107"/>
      <c r="F1155" s="107"/>
      <c r="G1155" s="107"/>
      <c r="H1155" s="107"/>
      <c r="I1155" s="107"/>
    </row>
    <row r="1156" spans="1:9" s="45" customFormat="1" ht="11.25" x14ac:dyDescent="0.2">
      <c r="A1156" s="71">
        <v>66368</v>
      </c>
      <c r="B1156" s="71" t="s">
        <v>15331</v>
      </c>
      <c r="C1156" s="72" t="s">
        <v>90</v>
      </c>
      <c r="D1156" s="73">
        <v>819.71</v>
      </c>
      <c r="E1156" s="107"/>
      <c r="F1156" s="107"/>
      <c r="G1156" s="107"/>
      <c r="H1156" s="107"/>
      <c r="I1156" s="107"/>
    </row>
    <row r="1157" spans="1:9" s="45" customFormat="1" ht="11.25" x14ac:dyDescent="0.2">
      <c r="A1157" s="71">
        <v>666</v>
      </c>
      <c r="B1157" s="71" t="s">
        <v>15332</v>
      </c>
      <c r="C1157" s="72"/>
      <c r="D1157" s="73"/>
      <c r="E1157" s="107"/>
      <c r="F1157" s="107"/>
      <c r="G1157" s="107"/>
      <c r="H1157" s="107"/>
      <c r="I1157" s="107"/>
    </row>
    <row r="1158" spans="1:9" s="45" customFormat="1" ht="11.25" x14ac:dyDescent="0.2">
      <c r="A1158" s="71">
        <v>66608</v>
      </c>
      <c r="B1158" s="71" t="s">
        <v>15333</v>
      </c>
      <c r="C1158" s="72" t="s">
        <v>90</v>
      </c>
      <c r="D1158" s="73">
        <v>903.86</v>
      </c>
      <c r="E1158" s="107"/>
      <c r="F1158" s="107"/>
      <c r="G1158" s="107"/>
      <c r="H1158" s="107"/>
      <c r="I1158" s="107"/>
    </row>
    <row r="1159" spans="1:9" s="45" customFormat="1" ht="11.25" x14ac:dyDescent="0.2">
      <c r="A1159" s="71">
        <v>66618</v>
      </c>
      <c r="B1159" s="71" t="s">
        <v>15334</v>
      </c>
      <c r="C1159" s="72" t="s">
        <v>90</v>
      </c>
      <c r="D1159" s="73">
        <v>725.58</v>
      </c>
      <c r="E1159" s="107"/>
      <c r="F1159" s="107"/>
      <c r="G1159" s="107"/>
      <c r="H1159" s="107"/>
      <c r="I1159" s="107"/>
    </row>
    <row r="1160" spans="1:9" s="45" customFormat="1" ht="11.25" x14ac:dyDescent="0.2">
      <c r="A1160" s="71">
        <v>670</v>
      </c>
      <c r="B1160" s="71" t="s">
        <v>15335</v>
      </c>
      <c r="C1160" s="72"/>
      <c r="D1160" s="73"/>
      <c r="E1160" s="107"/>
      <c r="F1160" s="107"/>
      <c r="G1160" s="107"/>
      <c r="H1160" s="107"/>
      <c r="I1160" s="107"/>
    </row>
    <row r="1161" spans="1:9" s="45" customFormat="1" ht="11.25" x14ac:dyDescent="0.2">
      <c r="A1161" s="71">
        <v>67001</v>
      </c>
      <c r="B1161" s="71" t="s">
        <v>15336</v>
      </c>
      <c r="C1161" s="72" t="s">
        <v>90</v>
      </c>
      <c r="D1161" s="73">
        <v>370.99</v>
      </c>
      <c r="E1161" s="107"/>
      <c r="F1161" s="107"/>
      <c r="G1161" s="107"/>
      <c r="H1161" s="107"/>
      <c r="I1161" s="107"/>
    </row>
    <row r="1162" spans="1:9" s="45" customFormat="1" ht="11.25" x14ac:dyDescent="0.2">
      <c r="A1162" s="71">
        <v>67004</v>
      </c>
      <c r="B1162" s="71" t="s">
        <v>15337</v>
      </c>
      <c r="C1162" s="72" t="s">
        <v>90</v>
      </c>
      <c r="D1162" s="73">
        <v>462.33</v>
      </c>
      <c r="E1162" s="107"/>
      <c r="F1162" s="107"/>
      <c r="G1162" s="107"/>
      <c r="H1162" s="107"/>
      <c r="I1162" s="107"/>
    </row>
    <row r="1163" spans="1:9" s="45" customFormat="1" ht="11.25" x14ac:dyDescent="0.2">
      <c r="A1163" s="71">
        <v>67007</v>
      </c>
      <c r="B1163" s="71" t="s">
        <v>15338</v>
      </c>
      <c r="C1163" s="72" t="s">
        <v>90</v>
      </c>
      <c r="D1163" s="73">
        <v>309.33</v>
      </c>
      <c r="E1163" s="107"/>
      <c r="F1163" s="107"/>
      <c r="G1163" s="107"/>
      <c r="H1163" s="107"/>
      <c r="I1163" s="107"/>
    </row>
    <row r="1164" spans="1:9" s="45" customFormat="1" ht="11.25" x14ac:dyDescent="0.2">
      <c r="A1164" s="71">
        <v>67008</v>
      </c>
      <c r="B1164" s="71" t="s">
        <v>15339</v>
      </c>
      <c r="C1164" s="72" t="s">
        <v>90</v>
      </c>
      <c r="D1164" s="73">
        <v>70.36</v>
      </c>
      <c r="E1164" s="107"/>
      <c r="F1164" s="107"/>
      <c r="G1164" s="107"/>
      <c r="H1164" s="107"/>
      <c r="I1164" s="107"/>
    </row>
    <row r="1165" spans="1:9" s="45" customFormat="1" ht="11.25" x14ac:dyDescent="0.2">
      <c r="A1165" s="71">
        <v>67035</v>
      </c>
      <c r="B1165" s="71" t="s">
        <v>15340</v>
      </c>
      <c r="C1165" s="72" t="s">
        <v>90</v>
      </c>
      <c r="D1165" s="73">
        <v>5.7</v>
      </c>
      <c r="E1165" s="107"/>
      <c r="F1165" s="107"/>
      <c r="G1165" s="107"/>
      <c r="H1165" s="107"/>
      <c r="I1165" s="107"/>
    </row>
    <row r="1166" spans="1:9" s="45" customFormat="1" ht="11.25" x14ac:dyDescent="0.2">
      <c r="A1166" s="71">
        <v>67040</v>
      </c>
      <c r="B1166" s="71" t="s">
        <v>15341</v>
      </c>
      <c r="C1166" s="72" t="s">
        <v>90</v>
      </c>
      <c r="D1166" s="73">
        <v>142.80000000000001</v>
      </c>
      <c r="E1166" s="107"/>
      <c r="F1166" s="107"/>
      <c r="G1166" s="107"/>
      <c r="H1166" s="107"/>
      <c r="I1166" s="107"/>
    </row>
    <row r="1167" spans="1:9" s="45" customFormat="1" ht="11.25" x14ac:dyDescent="0.2">
      <c r="A1167" s="71">
        <v>67042</v>
      </c>
      <c r="B1167" s="71" t="s">
        <v>15342</v>
      </c>
      <c r="C1167" s="72" t="s">
        <v>90</v>
      </c>
      <c r="D1167" s="73">
        <v>175.58</v>
      </c>
      <c r="E1167" s="107"/>
      <c r="F1167" s="107"/>
      <c r="G1167" s="107"/>
      <c r="H1167" s="107"/>
      <c r="I1167" s="107"/>
    </row>
    <row r="1168" spans="1:9" s="45" customFormat="1" ht="11.25" x14ac:dyDescent="0.2">
      <c r="A1168" s="71">
        <v>67043</v>
      </c>
      <c r="B1168" s="71" t="s">
        <v>15343</v>
      </c>
      <c r="C1168" s="72" t="s">
        <v>90</v>
      </c>
      <c r="D1168" s="73">
        <v>192.85</v>
      </c>
      <c r="E1168" s="107"/>
      <c r="F1168" s="107"/>
      <c r="G1168" s="107"/>
      <c r="H1168" s="107"/>
      <c r="I1168" s="107"/>
    </row>
    <row r="1169" spans="1:9" s="45" customFormat="1" ht="11.25" x14ac:dyDescent="0.2">
      <c r="A1169" s="71">
        <v>67046</v>
      </c>
      <c r="B1169" s="71" t="s">
        <v>15344</v>
      </c>
      <c r="C1169" s="72" t="s">
        <v>90</v>
      </c>
      <c r="D1169" s="73">
        <v>142</v>
      </c>
      <c r="E1169" s="107"/>
      <c r="F1169" s="107"/>
      <c r="G1169" s="107"/>
      <c r="H1169" s="107"/>
      <c r="I1169" s="107"/>
    </row>
    <row r="1170" spans="1:9" s="45" customFormat="1" ht="11.25" x14ac:dyDescent="0.2">
      <c r="A1170" s="71">
        <v>67047</v>
      </c>
      <c r="B1170" s="71" t="s">
        <v>15345</v>
      </c>
      <c r="C1170" s="72" t="s">
        <v>90</v>
      </c>
      <c r="D1170" s="73">
        <v>543.6</v>
      </c>
      <c r="E1170" s="107"/>
      <c r="F1170" s="107"/>
      <c r="G1170" s="107"/>
      <c r="H1170" s="107"/>
      <c r="I1170" s="107"/>
    </row>
    <row r="1171" spans="1:9" s="45" customFormat="1" ht="11.25" x14ac:dyDescent="0.2">
      <c r="A1171" s="71">
        <v>67050</v>
      </c>
      <c r="B1171" s="71" t="s">
        <v>15346</v>
      </c>
      <c r="C1171" s="72" t="s">
        <v>90</v>
      </c>
      <c r="D1171" s="73">
        <v>195.66</v>
      </c>
      <c r="E1171" s="107"/>
      <c r="F1171" s="107"/>
      <c r="G1171" s="107"/>
      <c r="H1171" s="107"/>
      <c r="I1171" s="107"/>
    </row>
    <row r="1172" spans="1:9" s="45" customFormat="1" ht="11.25" x14ac:dyDescent="0.2">
      <c r="A1172" s="71">
        <v>67051</v>
      </c>
      <c r="B1172" s="71" t="s">
        <v>15347</v>
      </c>
      <c r="C1172" s="72" t="s">
        <v>90</v>
      </c>
      <c r="D1172" s="73">
        <v>60.83</v>
      </c>
      <c r="E1172" s="107"/>
      <c r="F1172" s="107"/>
      <c r="G1172" s="107"/>
      <c r="H1172" s="107"/>
      <c r="I1172" s="107"/>
    </row>
    <row r="1173" spans="1:9" s="45" customFormat="1" ht="11.25" x14ac:dyDescent="0.2">
      <c r="A1173" s="71">
        <v>67054</v>
      </c>
      <c r="B1173" s="71" t="s">
        <v>15348</v>
      </c>
      <c r="C1173" s="72" t="s">
        <v>90</v>
      </c>
      <c r="D1173" s="73">
        <v>513.33000000000004</v>
      </c>
      <c r="E1173" s="107"/>
      <c r="F1173" s="107"/>
      <c r="G1173" s="107"/>
      <c r="H1173" s="107"/>
      <c r="I1173" s="107"/>
    </row>
    <row r="1174" spans="1:9" s="45" customFormat="1" ht="11.25" x14ac:dyDescent="0.2">
      <c r="A1174" s="71">
        <v>67061</v>
      </c>
      <c r="B1174" s="71" t="s">
        <v>15349</v>
      </c>
      <c r="C1174" s="72" t="s">
        <v>90</v>
      </c>
      <c r="D1174" s="73">
        <v>15</v>
      </c>
      <c r="E1174" s="107"/>
      <c r="F1174" s="107"/>
      <c r="G1174" s="107"/>
      <c r="H1174" s="107"/>
      <c r="I1174" s="107"/>
    </row>
    <row r="1175" spans="1:9" s="45" customFormat="1" ht="11.25" x14ac:dyDescent="0.2">
      <c r="A1175" s="71">
        <v>67066</v>
      </c>
      <c r="B1175" s="71" t="s">
        <v>15350</v>
      </c>
      <c r="C1175" s="72" t="s">
        <v>90</v>
      </c>
      <c r="D1175" s="73">
        <v>491.27</v>
      </c>
      <c r="E1175" s="107"/>
      <c r="F1175" s="107"/>
      <c r="G1175" s="107"/>
      <c r="H1175" s="107"/>
      <c r="I1175" s="107"/>
    </row>
    <row r="1176" spans="1:9" s="45" customFormat="1" ht="11.25" x14ac:dyDescent="0.2">
      <c r="A1176" s="71">
        <v>67067</v>
      </c>
      <c r="B1176" s="71" t="s">
        <v>15351</v>
      </c>
      <c r="C1176" s="72" t="s">
        <v>90</v>
      </c>
      <c r="D1176" s="73">
        <v>105.06</v>
      </c>
      <c r="E1176" s="107"/>
      <c r="F1176" s="107"/>
      <c r="G1176" s="107"/>
      <c r="H1176" s="107"/>
      <c r="I1176" s="107"/>
    </row>
    <row r="1177" spans="1:9" s="45" customFormat="1" ht="11.25" x14ac:dyDescent="0.2">
      <c r="A1177" s="71">
        <v>67090</v>
      </c>
      <c r="B1177" s="71" t="s">
        <v>15352</v>
      </c>
      <c r="C1177" s="72" t="s">
        <v>90</v>
      </c>
      <c r="D1177" s="73">
        <v>13.9</v>
      </c>
      <c r="E1177" s="107"/>
      <c r="F1177" s="107"/>
      <c r="G1177" s="107"/>
      <c r="H1177" s="107"/>
      <c r="I1177" s="107"/>
    </row>
    <row r="1178" spans="1:9" s="45" customFormat="1" ht="11.25" x14ac:dyDescent="0.2">
      <c r="A1178" s="71">
        <v>67094</v>
      </c>
      <c r="B1178" s="71" t="s">
        <v>15353</v>
      </c>
      <c r="C1178" s="72" t="s">
        <v>90</v>
      </c>
      <c r="D1178" s="73">
        <v>155.59</v>
      </c>
      <c r="E1178" s="107"/>
      <c r="F1178" s="107"/>
      <c r="G1178" s="107"/>
      <c r="H1178" s="107"/>
      <c r="I1178" s="107"/>
    </row>
    <row r="1179" spans="1:9" s="45" customFormat="1" ht="11.25" x14ac:dyDescent="0.2">
      <c r="A1179" s="71">
        <v>675</v>
      </c>
      <c r="B1179" s="71" t="s">
        <v>15354</v>
      </c>
      <c r="C1179" s="72"/>
      <c r="D1179" s="73"/>
      <c r="E1179" s="107"/>
      <c r="F1179" s="107"/>
      <c r="G1179" s="107"/>
      <c r="H1179" s="107"/>
      <c r="I1179" s="107"/>
    </row>
    <row r="1180" spans="1:9" s="45" customFormat="1" ht="11.25" x14ac:dyDescent="0.2">
      <c r="A1180" s="71">
        <v>67507</v>
      </c>
      <c r="B1180" s="71" t="s">
        <v>15355</v>
      </c>
      <c r="C1180" s="72" t="s">
        <v>90</v>
      </c>
      <c r="D1180" s="73">
        <v>14.42</v>
      </c>
      <c r="E1180" s="107"/>
      <c r="F1180" s="107"/>
      <c r="G1180" s="107"/>
      <c r="H1180" s="107"/>
      <c r="I1180" s="107"/>
    </row>
    <row r="1181" spans="1:9" s="45" customFormat="1" ht="11.25" x14ac:dyDescent="0.2">
      <c r="A1181" s="71">
        <v>67510</v>
      </c>
      <c r="B1181" s="71" t="s">
        <v>15356</v>
      </c>
      <c r="C1181" s="72" t="s">
        <v>90</v>
      </c>
      <c r="D1181" s="73">
        <v>14.2</v>
      </c>
      <c r="E1181" s="107"/>
      <c r="F1181" s="107"/>
      <c r="G1181" s="107"/>
      <c r="H1181" s="107"/>
      <c r="I1181" s="107"/>
    </row>
    <row r="1182" spans="1:9" s="45" customFormat="1" ht="11.25" x14ac:dyDescent="0.2">
      <c r="A1182" s="71">
        <v>67512</v>
      </c>
      <c r="B1182" s="71" t="s">
        <v>15357</v>
      </c>
      <c r="C1182" s="72" t="s">
        <v>90</v>
      </c>
      <c r="D1182" s="73">
        <v>36.35</v>
      </c>
      <c r="E1182" s="107"/>
      <c r="F1182" s="107"/>
      <c r="G1182" s="107"/>
      <c r="H1182" s="107"/>
      <c r="I1182" s="107"/>
    </row>
    <row r="1183" spans="1:9" s="45" customFormat="1" ht="11.25" x14ac:dyDescent="0.2">
      <c r="A1183" s="71">
        <v>67522</v>
      </c>
      <c r="B1183" s="71" t="s">
        <v>15358</v>
      </c>
      <c r="C1183" s="72" t="s">
        <v>90</v>
      </c>
      <c r="D1183" s="73">
        <v>10.5</v>
      </c>
      <c r="E1183" s="107"/>
      <c r="F1183" s="107"/>
      <c r="G1183" s="107"/>
      <c r="H1183" s="107"/>
      <c r="I1183" s="107"/>
    </row>
    <row r="1184" spans="1:9" s="45" customFormat="1" ht="11.25" x14ac:dyDescent="0.2">
      <c r="A1184" s="71">
        <v>67552</v>
      </c>
      <c r="B1184" s="71" t="s">
        <v>15359</v>
      </c>
      <c r="C1184" s="72" t="s">
        <v>90</v>
      </c>
      <c r="D1184" s="73">
        <v>17.97</v>
      </c>
      <c r="E1184" s="107"/>
      <c r="F1184" s="107"/>
      <c r="G1184" s="107"/>
      <c r="H1184" s="107"/>
      <c r="I1184" s="107"/>
    </row>
    <row r="1185" spans="1:9" s="45" customFormat="1" ht="11.25" x14ac:dyDescent="0.2">
      <c r="A1185" s="71">
        <v>67560</v>
      </c>
      <c r="B1185" s="71" t="s">
        <v>15360</v>
      </c>
      <c r="C1185" s="72" t="s">
        <v>90</v>
      </c>
      <c r="D1185" s="73">
        <v>31.87</v>
      </c>
      <c r="E1185" s="107"/>
      <c r="F1185" s="107"/>
      <c r="G1185" s="107"/>
      <c r="H1185" s="107"/>
      <c r="I1185" s="107"/>
    </row>
    <row r="1186" spans="1:9" s="45" customFormat="1" ht="11.25" x14ac:dyDescent="0.2">
      <c r="A1186" s="71">
        <v>67561</v>
      </c>
      <c r="B1186" s="71" t="s">
        <v>15361</v>
      </c>
      <c r="C1186" s="72" t="s">
        <v>90</v>
      </c>
      <c r="D1186" s="73">
        <v>27.2</v>
      </c>
      <c r="E1186" s="107"/>
      <c r="F1186" s="107"/>
      <c r="G1186" s="107"/>
      <c r="H1186" s="107"/>
      <c r="I1186" s="107"/>
    </row>
    <row r="1187" spans="1:9" s="45" customFormat="1" ht="11.25" x14ac:dyDescent="0.2">
      <c r="A1187" s="71">
        <v>67578</v>
      </c>
      <c r="B1187" s="71" t="s">
        <v>15362</v>
      </c>
      <c r="C1187" s="72" t="s">
        <v>90</v>
      </c>
      <c r="D1187" s="73">
        <v>14.42</v>
      </c>
      <c r="E1187" s="107"/>
      <c r="F1187" s="107"/>
      <c r="G1187" s="107"/>
      <c r="H1187" s="107"/>
      <c r="I1187" s="107"/>
    </row>
    <row r="1188" spans="1:9" s="45" customFormat="1" ht="11.25" x14ac:dyDescent="0.2">
      <c r="A1188" s="71">
        <v>676</v>
      </c>
      <c r="B1188" s="71" t="s">
        <v>15363</v>
      </c>
      <c r="C1188" s="72"/>
      <c r="D1188" s="73"/>
      <c r="E1188" s="107"/>
      <c r="F1188" s="107"/>
      <c r="G1188" s="107"/>
      <c r="H1188" s="107"/>
      <c r="I1188" s="107"/>
    </row>
    <row r="1189" spans="1:9" s="45" customFormat="1" ht="11.25" x14ac:dyDescent="0.2">
      <c r="A1189" s="71">
        <v>67650</v>
      </c>
      <c r="B1189" s="71" t="s">
        <v>15364</v>
      </c>
      <c r="C1189" s="72" t="s">
        <v>90</v>
      </c>
      <c r="D1189" s="73">
        <v>28.93</v>
      </c>
      <c r="E1189" s="107"/>
      <c r="F1189" s="107"/>
      <c r="G1189" s="107"/>
      <c r="H1189" s="107"/>
      <c r="I1189" s="107"/>
    </row>
    <row r="1190" spans="1:9" s="45" customFormat="1" ht="11.25" x14ac:dyDescent="0.2">
      <c r="A1190" s="71">
        <v>67651</v>
      </c>
      <c r="B1190" s="71" t="s">
        <v>15365</v>
      </c>
      <c r="C1190" s="72" t="s">
        <v>90</v>
      </c>
      <c r="D1190" s="73">
        <v>17.72</v>
      </c>
      <c r="E1190" s="107"/>
      <c r="F1190" s="107"/>
      <c r="G1190" s="107"/>
      <c r="H1190" s="107"/>
      <c r="I1190" s="107"/>
    </row>
    <row r="1191" spans="1:9" s="45" customFormat="1" ht="11.25" x14ac:dyDescent="0.2">
      <c r="A1191" s="71">
        <v>67652</v>
      </c>
      <c r="B1191" s="71" t="s">
        <v>15366</v>
      </c>
      <c r="C1191" s="72" t="s">
        <v>90</v>
      </c>
      <c r="D1191" s="73">
        <v>6.02</v>
      </c>
      <c r="E1191" s="107"/>
      <c r="F1191" s="107"/>
      <c r="G1191" s="107"/>
      <c r="H1191" s="107"/>
      <c r="I1191" s="107"/>
    </row>
    <row r="1192" spans="1:9" s="45" customFormat="1" ht="11.25" x14ac:dyDescent="0.2">
      <c r="A1192" s="71">
        <v>680</v>
      </c>
      <c r="B1192" s="71" t="s">
        <v>15367</v>
      </c>
      <c r="C1192" s="72"/>
      <c r="D1192" s="73"/>
      <c r="E1192" s="107"/>
      <c r="F1192" s="107"/>
      <c r="G1192" s="107"/>
      <c r="H1192" s="107"/>
      <c r="I1192" s="107"/>
    </row>
    <row r="1193" spans="1:9" s="45" customFormat="1" ht="11.25" x14ac:dyDescent="0.2">
      <c r="A1193" s="71">
        <v>68001</v>
      </c>
      <c r="B1193" s="71" t="s">
        <v>15368</v>
      </c>
      <c r="C1193" s="72" t="s">
        <v>96</v>
      </c>
      <c r="D1193" s="73">
        <v>21.73</v>
      </c>
      <c r="E1193" s="107"/>
      <c r="F1193" s="107"/>
      <c r="G1193" s="107"/>
      <c r="H1193" s="107"/>
      <c r="I1193" s="107"/>
    </row>
    <row r="1194" spans="1:9" s="45" customFormat="1" ht="11.25" x14ac:dyDescent="0.2">
      <c r="A1194" s="71">
        <v>68017</v>
      </c>
      <c r="B1194" s="71" t="s">
        <v>15369</v>
      </c>
      <c r="C1194" s="72" t="s">
        <v>90</v>
      </c>
      <c r="D1194" s="73">
        <v>20.9</v>
      </c>
      <c r="E1194" s="107"/>
      <c r="F1194" s="107"/>
      <c r="G1194" s="107"/>
      <c r="H1194" s="107"/>
      <c r="I1194" s="107"/>
    </row>
    <row r="1195" spans="1:9" s="45" customFormat="1" ht="11.25" x14ac:dyDescent="0.2">
      <c r="A1195" s="71">
        <v>68020</v>
      </c>
      <c r="B1195" s="71" t="s">
        <v>15370</v>
      </c>
      <c r="C1195" s="72" t="s">
        <v>63</v>
      </c>
      <c r="D1195" s="73">
        <v>195.78</v>
      </c>
      <c r="E1195" s="107"/>
      <c r="F1195" s="107"/>
      <c r="G1195" s="107"/>
      <c r="H1195" s="107"/>
      <c r="I1195" s="107"/>
    </row>
    <row r="1196" spans="1:9" s="45" customFormat="1" ht="11.25" x14ac:dyDescent="0.2">
      <c r="A1196" s="71">
        <v>68023</v>
      </c>
      <c r="B1196" s="71" t="s">
        <v>15371</v>
      </c>
      <c r="C1196" s="72" t="s">
        <v>96</v>
      </c>
      <c r="D1196" s="73">
        <v>93.58</v>
      </c>
      <c r="E1196" s="107"/>
      <c r="F1196" s="107"/>
      <c r="G1196" s="107"/>
      <c r="H1196" s="107"/>
      <c r="I1196" s="107"/>
    </row>
    <row r="1197" spans="1:9" s="45" customFormat="1" ht="11.25" x14ac:dyDescent="0.2">
      <c r="A1197" s="71">
        <v>68047</v>
      </c>
      <c r="B1197" s="71" t="s">
        <v>15372</v>
      </c>
      <c r="C1197" s="72" t="s">
        <v>63</v>
      </c>
      <c r="D1197" s="73">
        <v>259.58999999999997</v>
      </c>
      <c r="E1197" s="107"/>
      <c r="F1197" s="107"/>
      <c r="G1197" s="107"/>
      <c r="H1197" s="107"/>
      <c r="I1197" s="107"/>
    </row>
    <row r="1198" spans="1:9" s="45" customFormat="1" ht="11.25" x14ac:dyDescent="0.2">
      <c r="A1198" s="71">
        <v>681</v>
      </c>
      <c r="B1198" s="71" t="s">
        <v>15373</v>
      </c>
      <c r="C1198" s="72"/>
      <c r="D1198" s="73"/>
      <c r="E1198" s="107"/>
      <c r="F1198" s="107"/>
      <c r="G1198" s="107"/>
      <c r="H1198" s="107"/>
      <c r="I1198" s="107"/>
    </row>
    <row r="1199" spans="1:9" s="45" customFormat="1" ht="11.25" x14ac:dyDescent="0.2">
      <c r="A1199" s="71">
        <v>68138</v>
      </c>
      <c r="B1199" s="71" t="s">
        <v>15374</v>
      </c>
      <c r="C1199" s="72" t="s">
        <v>90</v>
      </c>
      <c r="D1199" s="73">
        <v>262.29000000000002</v>
      </c>
      <c r="E1199" s="107"/>
      <c r="F1199" s="107"/>
      <c r="G1199" s="107"/>
      <c r="H1199" s="107"/>
      <c r="I1199" s="107"/>
    </row>
    <row r="1200" spans="1:9" s="45" customFormat="1" ht="11.25" x14ac:dyDescent="0.2">
      <c r="A1200" s="71">
        <v>691</v>
      </c>
      <c r="B1200" s="71" t="s">
        <v>14469</v>
      </c>
      <c r="C1200" s="72"/>
      <c r="D1200" s="73"/>
      <c r="E1200" s="107"/>
      <c r="F1200" s="107"/>
      <c r="G1200" s="107"/>
      <c r="H1200" s="107"/>
      <c r="I1200" s="107"/>
    </row>
    <row r="1201" spans="1:9" s="45" customFormat="1" ht="11.25" x14ac:dyDescent="0.2">
      <c r="A1201" s="71">
        <v>69172</v>
      </c>
      <c r="B1201" s="71" t="s">
        <v>15375</v>
      </c>
      <c r="C1201" s="72" t="s">
        <v>90</v>
      </c>
      <c r="D1201" s="73">
        <v>51.63</v>
      </c>
      <c r="E1201" s="107"/>
      <c r="F1201" s="107"/>
      <c r="G1201" s="107"/>
      <c r="H1201" s="107"/>
      <c r="I1201" s="107"/>
    </row>
    <row r="1202" spans="1:9" s="45" customFormat="1" ht="11.25" x14ac:dyDescent="0.2">
      <c r="A1202" s="71">
        <v>69191</v>
      </c>
      <c r="B1202" s="71" t="s">
        <v>15376</v>
      </c>
      <c r="C1202" s="72" t="s">
        <v>90</v>
      </c>
      <c r="D1202" s="73">
        <v>247.25</v>
      </c>
      <c r="E1202" s="107"/>
      <c r="F1202" s="107"/>
      <c r="G1202" s="107"/>
      <c r="H1202" s="107"/>
      <c r="I1202" s="107"/>
    </row>
    <row r="1203" spans="1:9" s="45" customFormat="1" ht="11.25" x14ac:dyDescent="0.2">
      <c r="A1203" s="71">
        <v>692</v>
      </c>
      <c r="B1203" s="71" t="s">
        <v>15377</v>
      </c>
      <c r="C1203" s="72"/>
      <c r="D1203" s="73"/>
      <c r="E1203" s="107"/>
      <c r="F1203" s="107"/>
      <c r="G1203" s="107"/>
      <c r="H1203" s="107"/>
      <c r="I1203" s="107"/>
    </row>
    <row r="1204" spans="1:9" s="45" customFormat="1" ht="11.25" x14ac:dyDescent="0.2">
      <c r="A1204" s="71">
        <v>69291</v>
      </c>
      <c r="B1204" s="71" t="s">
        <v>15378</v>
      </c>
      <c r="C1204" s="72" t="s">
        <v>90</v>
      </c>
      <c r="D1204" s="73">
        <v>1011.26</v>
      </c>
      <c r="E1204" s="107"/>
      <c r="F1204" s="107"/>
      <c r="G1204" s="107"/>
      <c r="H1204" s="107"/>
      <c r="I1204" s="107"/>
    </row>
    <row r="1205" spans="1:9" s="45" customFormat="1" ht="11.25" x14ac:dyDescent="0.2">
      <c r="A1205" s="71">
        <v>694</v>
      </c>
      <c r="B1205" s="71" t="s">
        <v>14643</v>
      </c>
      <c r="C1205" s="72"/>
      <c r="D1205" s="73"/>
      <c r="E1205" s="107"/>
      <c r="F1205" s="107"/>
      <c r="G1205" s="107"/>
      <c r="H1205" s="107"/>
      <c r="I1205" s="107"/>
    </row>
    <row r="1206" spans="1:9" s="45" customFormat="1" ht="11.25" x14ac:dyDescent="0.2">
      <c r="A1206" s="71">
        <v>69404</v>
      </c>
      <c r="B1206" s="71" t="s">
        <v>15379</v>
      </c>
      <c r="C1206" s="72" t="s">
        <v>90</v>
      </c>
      <c r="D1206" s="73">
        <v>1336.67</v>
      </c>
      <c r="E1206" s="107"/>
      <c r="F1206" s="107"/>
      <c r="G1206" s="107"/>
      <c r="H1206" s="107"/>
      <c r="I1206" s="107"/>
    </row>
    <row r="1207" spans="1:9" s="45" customFormat="1" ht="11.25" x14ac:dyDescent="0.2">
      <c r="A1207" s="71">
        <v>69409</v>
      </c>
      <c r="B1207" s="71" t="s">
        <v>15380</v>
      </c>
      <c r="C1207" s="72" t="s">
        <v>90</v>
      </c>
      <c r="D1207" s="73">
        <v>69.8</v>
      </c>
      <c r="E1207" s="107"/>
      <c r="F1207" s="107"/>
      <c r="G1207" s="107"/>
      <c r="H1207" s="107"/>
      <c r="I1207" s="107"/>
    </row>
    <row r="1208" spans="1:9" s="45" customFormat="1" ht="11.25" x14ac:dyDescent="0.2">
      <c r="A1208" s="71">
        <v>69421</v>
      </c>
      <c r="B1208" s="71" t="s">
        <v>15381</v>
      </c>
      <c r="C1208" s="72" t="s">
        <v>90</v>
      </c>
      <c r="D1208" s="73">
        <v>264.14</v>
      </c>
      <c r="E1208" s="107"/>
      <c r="F1208" s="107"/>
      <c r="G1208" s="107"/>
      <c r="H1208" s="107"/>
      <c r="I1208" s="107"/>
    </row>
    <row r="1209" spans="1:9" s="45" customFormat="1" ht="11.25" x14ac:dyDescent="0.2">
      <c r="A1209" s="71">
        <v>69445</v>
      </c>
      <c r="B1209" s="71" t="s">
        <v>15382</v>
      </c>
      <c r="C1209" s="72" t="s">
        <v>90</v>
      </c>
      <c r="D1209" s="73">
        <v>1056.5999999999999</v>
      </c>
      <c r="E1209" s="107"/>
      <c r="F1209" s="107"/>
      <c r="G1209" s="107"/>
      <c r="H1209" s="107"/>
      <c r="I1209" s="107"/>
    </row>
    <row r="1210" spans="1:9" s="45" customFormat="1" ht="11.25" x14ac:dyDescent="0.2">
      <c r="A1210" s="71">
        <v>695</v>
      </c>
      <c r="B1210" s="71" t="s">
        <v>14459</v>
      </c>
      <c r="C1210" s="72"/>
      <c r="D1210" s="73"/>
      <c r="E1210" s="107"/>
      <c r="F1210" s="107"/>
      <c r="G1210" s="107"/>
      <c r="H1210" s="107"/>
      <c r="I1210" s="107"/>
    </row>
    <row r="1211" spans="1:9" s="45" customFormat="1" ht="11.25" x14ac:dyDescent="0.2">
      <c r="A1211" s="71">
        <v>69503</v>
      </c>
      <c r="B1211" s="71" t="s">
        <v>15383</v>
      </c>
      <c r="C1211" s="72" t="s">
        <v>90</v>
      </c>
      <c r="D1211" s="73">
        <v>11.5</v>
      </c>
      <c r="E1211" s="107"/>
      <c r="F1211" s="107"/>
      <c r="G1211" s="107"/>
      <c r="H1211" s="107"/>
      <c r="I1211" s="107"/>
    </row>
    <row r="1212" spans="1:9" s="45" customFormat="1" ht="11.25" x14ac:dyDescent="0.2">
      <c r="A1212" s="71">
        <v>69505</v>
      </c>
      <c r="B1212" s="71" t="s">
        <v>15384</v>
      </c>
      <c r="C1212" s="72" t="s">
        <v>90</v>
      </c>
      <c r="D1212" s="73">
        <v>6.93</v>
      </c>
      <c r="E1212" s="107"/>
      <c r="F1212" s="107"/>
      <c r="G1212" s="107"/>
      <c r="H1212" s="107"/>
      <c r="I1212" s="107"/>
    </row>
    <row r="1213" spans="1:9" s="45" customFormat="1" ht="11.25" x14ac:dyDescent="0.2">
      <c r="A1213" s="71">
        <v>69506</v>
      </c>
      <c r="B1213" s="71" t="s">
        <v>15385</v>
      </c>
      <c r="C1213" s="72" t="s">
        <v>90</v>
      </c>
      <c r="D1213" s="73">
        <v>31.99</v>
      </c>
      <c r="E1213" s="107"/>
      <c r="F1213" s="107"/>
      <c r="G1213" s="107"/>
      <c r="H1213" s="107"/>
      <c r="I1213" s="107"/>
    </row>
    <row r="1214" spans="1:9" s="45" customFormat="1" ht="11.25" x14ac:dyDescent="0.2">
      <c r="A1214" s="71">
        <v>69509</v>
      </c>
      <c r="B1214" s="71" t="s">
        <v>15386</v>
      </c>
      <c r="C1214" s="72" t="s">
        <v>90</v>
      </c>
      <c r="D1214" s="73">
        <v>41</v>
      </c>
      <c r="E1214" s="107"/>
      <c r="F1214" s="107"/>
      <c r="G1214" s="107"/>
      <c r="H1214" s="107"/>
      <c r="I1214" s="107"/>
    </row>
    <row r="1215" spans="1:9" s="45" customFormat="1" ht="11.25" x14ac:dyDescent="0.2">
      <c r="A1215" s="71">
        <v>69512</v>
      </c>
      <c r="B1215" s="71" t="s">
        <v>15387</v>
      </c>
      <c r="C1215" s="72" t="s">
        <v>96</v>
      </c>
      <c r="D1215" s="73">
        <v>0.14000000000000001</v>
      </c>
      <c r="E1215" s="107"/>
      <c r="F1215" s="107"/>
      <c r="G1215" s="107"/>
      <c r="H1215" s="107"/>
      <c r="I1215" s="107"/>
    </row>
    <row r="1216" spans="1:9" s="45" customFormat="1" ht="11.25" x14ac:dyDescent="0.2">
      <c r="A1216" s="71">
        <v>69513</v>
      </c>
      <c r="B1216" s="71" t="s">
        <v>15388</v>
      </c>
      <c r="C1216" s="72" t="s">
        <v>247</v>
      </c>
      <c r="D1216" s="73">
        <v>80.53</v>
      </c>
      <c r="E1216" s="107"/>
      <c r="F1216" s="107"/>
      <c r="G1216" s="107"/>
      <c r="H1216" s="107"/>
      <c r="I1216" s="107"/>
    </row>
    <row r="1217" spans="1:9" s="45" customFormat="1" ht="11.25" x14ac:dyDescent="0.2">
      <c r="A1217" s="71">
        <v>69514</v>
      </c>
      <c r="B1217" s="71" t="s">
        <v>15389</v>
      </c>
      <c r="C1217" s="72" t="s">
        <v>8299</v>
      </c>
      <c r="D1217" s="73">
        <v>72.25</v>
      </c>
      <c r="E1217" s="107"/>
      <c r="F1217" s="107"/>
      <c r="G1217" s="107"/>
      <c r="H1217" s="107"/>
      <c r="I1217" s="107"/>
    </row>
    <row r="1218" spans="1:9" s="45" customFormat="1" ht="11.25" x14ac:dyDescent="0.2">
      <c r="A1218" s="71">
        <v>69515</v>
      </c>
      <c r="B1218" s="71" t="s">
        <v>15390</v>
      </c>
      <c r="C1218" s="72" t="s">
        <v>90</v>
      </c>
      <c r="D1218" s="73">
        <v>77.95</v>
      </c>
      <c r="E1218" s="107"/>
      <c r="F1218" s="107"/>
      <c r="G1218" s="107"/>
      <c r="H1218" s="107"/>
      <c r="I1218" s="107"/>
    </row>
    <row r="1219" spans="1:9" s="45" customFormat="1" ht="11.25" x14ac:dyDescent="0.2">
      <c r="A1219" s="71">
        <v>69516</v>
      </c>
      <c r="B1219" s="71" t="s">
        <v>15391</v>
      </c>
      <c r="C1219" s="72" t="s">
        <v>90</v>
      </c>
      <c r="D1219" s="73">
        <v>108.11</v>
      </c>
      <c r="E1219" s="107"/>
      <c r="F1219" s="107"/>
      <c r="G1219" s="107"/>
      <c r="H1219" s="107"/>
      <c r="I1219" s="107"/>
    </row>
    <row r="1220" spans="1:9" s="45" customFormat="1" ht="11.25" x14ac:dyDescent="0.2">
      <c r="A1220" s="71">
        <v>69521</v>
      </c>
      <c r="B1220" s="71" t="s">
        <v>15392</v>
      </c>
      <c r="C1220" s="72" t="s">
        <v>90</v>
      </c>
      <c r="D1220" s="73">
        <v>77.95</v>
      </c>
      <c r="E1220" s="107"/>
      <c r="F1220" s="107"/>
      <c r="G1220" s="107"/>
      <c r="H1220" s="107"/>
      <c r="I1220" s="107"/>
    </row>
    <row r="1221" spans="1:9" s="45" customFormat="1" ht="11.25" x14ac:dyDescent="0.2">
      <c r="A1221" s="71">
        <v>69522</v>
      </c>
      <c r="B1221" s="71" t="s">
        <v>15393</v>
      </c>
      <c r="C1221" s="72" t="s">
        <v>90</v>
      </c>
      <c r="D1221" s="73">
        <v>195.41</v>
      </c>
      <c r="E1221" s="107"/>
      <c r="F1221" s="107"/>
      <c r="G1221" s="107"/>
      <c r="H1221" s="107"/>
      <c r="I1221" s="107"/>
    </row>
    <row r="1222" spans="1:9" s="45" customFormat="1" ht="11.25" x14ac:dyDescent="0.2">
      <c r="A1222" s="71">
        <v>69525</v>
      </c>
      <c r="B1222" s="71" t="s">
        <v>15394</v>
      </c>
      <c r="C1222" s="72" t="s">
        <v>90</v>
      </c>
      <c r="D1222" s="73">
        <v>1610</v>
      </c>
      <c r="E1222" s="107"/>
      <c r="F1222" s="107"/>
      <c r="G1222" s="107"/>
      <c r="H1222" s="107"/>
      <c r="I1222" s="107"/>
    </row>
    <row r="1223" spans="1:9" s="45" customFormat="1" ht="11.25" x14ac:dyDescent="0.2">
      <c r="A1223" s="71">
        <v>69526</v>
      </c>
      <c r="B1223" s="71" t="s">
        <v>15395</v>
      </c>
      <c r="C1223" s="72" t="s">
        <v>90</v>
      </c>
      <c r="D1223" s="73">
        <v>3424</v>
      </c>
      <c r="E1223" s="107"/>
      <c r="F1223" s="107"/>
      <c r="G1223" s="107"/>
      <c r="H1223" s="107"/>
      <c r="I1223" s="107"/>
    </row>
    <row r="1224" spans="1:9" s="45" customFormat="1" ht="11.25" x14ac:dyDescent="0.2">
      <c r="A1224" s="71">
        <v>69527</v>
      </c>
      <c r="B1224" s="71" t="s">
        <v>15396</v>
      </c>
      <c r="C1224" s="72" t="s">
        <v>90</v>
      </c>
      <c r="D1224" s="73">
        <v>4066.67</v>
      </c>
      <c r="E1224" s="107"/>
      <c r="F1224" s="107"/>
      <c r="G1224" s="107"/>
      <c r="H1224" s="107"/>
      <c r="I1224" s="107"/>
    </row>
    <row r="1225" spans="1:9" s="45" customFormat="1" ht="11.25" x14ac:dyDescent="0.2">
      <c r="A1225" s="71">
        <v>69545</v>
      </c>
      <c r="B1225" s="71" t="s">
        <v>15397</v>
      </c>
      <c r="C1225" s="72" t="s">
        <v>90</v>
      </c>
      <c r="D1225" s="73">
        <v>96.52</v>
      </c>
      <c r="E1225" s="107"/>
      <c r="F1225" s="107"/>
      <c r="G1225" s="107"/>
      <c r="H1225" s="107"/>
      <c r="I1225" s="107"/>
    </row>
    <row r="1226" spans="1:9" s="45" customFormat="1" ht="11.25" x14ac:dyDescent="0.2">
      <c r="A1226" s="71">
        <v>69547</v>
      </c>
      <c r="B1226" s="71" t="s">
        <v>15398</v>
      </c>
      <c r="C1226" s="72" t="s">
        <v>90</v>
      </c>
      <c r="D1226" s="73">
        <v>6.93</v>
      </c>
      <c r="E1226" s="107"/>
      <c r="F1226" s="107"/>
      <c r="G1226" s="107"/>
      <c r="H1226" s="107"/>
      <c r="I1226" s="107"/>
    </row>
    <row r="1227" spans="1:9" s="45" customFormat="1" ht="11.25" x14ac:dyDescent="0.2">
      <c r="A1227" s="71">
        <v>69567</v>
      </c>
      <c r="B1227" s="71" t="s">
        <v>15399</v>
      </c>
      <c r="C1227" s="72" t="s">
        <v>90</v>
      </c>
      <c r="D1227" s="73">
        <v>6.93</v>
      </c>
      <c r="E1227" s="107"/>
      <c r="F1227" s="107"/>
      <c r="G1227" s="107"/>
      <c r="H1227" s="107"/>
      <c r="I1227" s="107"/>
    </row>
    <row r="1228" spans="1:9" s="45" customFormat="1" ht="11.25" x14ac:dyDescent="0.2">
      <c r="A1228" s="71">
        <v>69572</v>
      </c>
      <c r="B1228" s="71" t="s">
        <v>15400</v>
      </c>
      <c r="C1228" s="72" t="s">
        <v>247</v>
      </c>
      <c r="D1228" s="73">
        <v>74.2</v>
      </c>
      <c r="E1228" s="107"/>
      <c r="F1228" s="107"/>
      <c r="G1228" s="107"/>
      <c r="H1228" s="107"/>
      <c r="I1228" s="107"/>
    </row>
    <row r="1229" spans="1:9" s="45" customFormat="1" ht="11.25" x14ac:dyDescent="0.2">
      <c r="A1229" s="71">
        <v>696</v>
      </c>
      <c r="B1229" s="71" t="s">
        <v>15086</v>
      </c>
      <c r="C1229" s="72"/>
      <c r="D1229" s="73"/>
      <c r="E1229" s="107"/>
      <c r="F1229" s="107"/>
      <c r="G1229" s="107"/>
      <c r="H1229" s="107"/>
      <c r="I1229" s="107"/>
    </row>
    <row r="1230" spans="1:9" s="45" customFormat="1" ht="11.25" x14ac:dyDescent="0.2">
      <c r="A1230" s="71">
        <v>69606</v>
      </c>
      <c r="B1230" s="71" t="s">
        <v>15401</v>
      </c>
      <c r="C1230" s="72" t="s">
        <v>90</v>
      </c>
      <c r="D1230" s="73">
        <v>1496.67</v>
      </c>
      <c r="E1230" s="107"/>
      <c r="F1230" s="107"/>
      <c r="G1230" s="107"/>
      <c r="H1230" s="107"/>
      <c r="I1230" s="107"/>
    </row>
    <row r="1231" spans="1:9" s="45" customFormat="1" ht="11.25" x14ac:dyDescent="0.2">
      <c r="A1231" s="71">
        <v>69616</v>
      </c>
      <c r="B1231" s="71" t="s">
        <v>15402</v>
      </c>
      <c r="C1231" s="72" t="s">
        <v>90</v>
      </c>
      <c r="D1231" s="73">
        <v>49.11</v>
      </c>
      <c r="E1231" s="107"/>
      <c r="F1231" s="107"/>
      <c r="G1231" s="107"/>
      <c r="H1231" s="107"/>
      <c r="I1231" s="107"/>
    </row>
    <row r="1232" spans="1:9" s="45" customFormat="1" ht="11.25" x14ac:dyDescent="0.2">
      <c r="A1232" s="71">
        <v>69626</v>
      </c>
      <c r="B1232" s="71" t="s">
        <v>15403</v>
      </c>
      <c r="C1232" s="72" t="s">
        <v>90</v>
      </c>
      <c r="D1232" s="73">
        <v>64</v>
      </c>
      <c r="E1232" s="107"/>
      <c r="F1232" s="107"/>
      <c r="G1232" s="107"/>
      <c r="H1232" s="107"/>
      <c r="I1232" s="107"/>
    </row>
    <row r="1233" spans="1:9" s="45" customFormat="1" ht="11.25" x14ac:dyDescent="0.2">
      <c r="A1233" s="71">
        <v>69681</v>
      </c>
      <c r="B1233" s="71" t="s">
        <v>15404</v>
      </c>
      <c r="C1233" s="72" t="s">
        <v>90</v>
      </c>
      <c r="D1233" s="73">
        <v>499.83</v>
      </c>
      <c r="E1233" s="107"/>
      <c r="F1233" s="107"/>
      <c r="G1233" s="107"/>
      <c r="H1233" s="107"/>
      <c r="I1233" s="107"/>
    </row>
    <row r="1234" spans="1:9" s="45" customFormat="1" ht="11.25" x14ac:dyDescent="0.2">
      <c r="A1234" s="71">
        <v>69682</v>
      </c>
      <c r="B1234" s="71" t="s">
        <v>15405</v>
      </c>
      <c r="C1234" s="72" t="s">
        <v>90</v>
      </c>
      <c r="D1234" s="73">
        <v>476.5</v>
      </c>
      <c r="E1234" s="107"/>
      <c r="F1234" s="107"/>
      <c r="G1234" s="107"/>
      <c r="H1234" s="107"/>
      <c r="I1234" s="107"/>
    </row>
    <row r="1235" spans="1:9" s="45" customFormat="1" ht="11.25" x14ac:dyDescent="0.2">
      <c r="A1235" s="71">
        <v>697</v>
      </c>
      <c r="B1235" s="71" t="s">
        <v>15406</v>
      </c>
      <c r="C1235" s="72"/>
      <c r="D1235" s="73"/>
      <c r="E1235" s="107"/>
      <c r="F1235" s="107"/>
      <c r="G1235" s="107"/>
      <c r="H1235" s="107"/>
      <c r="I1235" s="107"/>
    </row>
    <row r="1236" spans="1:9" s="45" customFormat="1" ht="11.25" x14ac:dyDescent="0.2">
      <c r="A1236" s="71">
        <v>69753</v>
      </c>
      <c r="B1236" s="71" t="s">
        <v>15407</v>
      </c>
      <c r="C1236" s="72" t="s">
        <v>90</v>
      </c>
      <c r="D1236" s="73">
        <v>44.17</v>
      </c>
      <c r="E1236" s="107"/>
      <c r="F1236" s="107"/>
      <c r="G1236" s="107"/>
      <c r="H1236" s="107"/>
      <c r="I1236" s="107"/>
    </row>
    <row r="1237" spans="1:9" s="45" customFormat="1" ht="11.25" x14ac:dyDescent="0.2">
      <c r="A1237" s="71">
        <v>7</v>
      </c>
      <c r="B1237" s="71" t="s">
        <v>14459</v>
      </c>
      <c r="C1237" s="72"/>
      <c r="D1237" s="73"/>
      <c r="E1237" s="107"/>
      <c r="F1237" s="107"/>
      <c r="G1237" s="107"/>
      <c r="H1237" s="107"/>
      <c r="I1237" s="107"/>
    </row>
    <row r="1238" spans="1:9" s="45" customFormat="1" ht="11.25" x14ac:dyDescent="0.2">
      <c r="A1238" s="71">
        <v>701</v>
      </c>
      <c r="B1238" s="71" t="s">
        <v>14459</v>
      </c>
      <c r="C1238" s="72"/>
      <c r="D1238" s="73"/>
      <c r="E1238" s="107"/>
      <c r="F1238" s="107"/>
      <c r="G1238" s="107"/>
      <c r="H1238" s="107"/>
      <c r="I1238" s="107"/>
    </row>
    <row r="1239" spans="1:9" s="45" customFormat="1" ht="11.25" x14ac:dyDescent="0.2">
      <c r="A1239" s="71">
        <v>70114</v>
      </c>
      <c r="B1239" s="71" t="s">
        <v>1986</v>
      </c>
      <c r="C1239" s="72" t="s">
        <v>48</v>
      </c>
      <c r="D1239" s="73">
        <v>40</v>
      </c>
      <c r="E1239" s="107"/>
      <c r="F1239" s="107"/>
      <c r="G1239" s="107"/>
      <c r="H1239" s="107"/>
      <c r="I1239" s="107"/>
    </row>
    <row r="1240" spans="1:9" s="45" customFormat="1" ht="11.25" x14ac:dyDescent="0.2">
      <c r="A1240" s="71">
        <v>702</v>
      </c>
      <c r="B1240" s="71" t="s">
        <v>15012</v>
      </c>
      <c r="C1240" s="72"/>
      <c r="D1240" s="73"/>
      <c r="E1240" s="107"/>
      <c r="F1240" s="107"/>
      <c r="G1240" s="107"/>
      <c r="H1240" s="107"/>
      <c r="I1240" s="107"/>
    </row>
    <row r="1241" spans="1:9" s="45" customFormat="1" ht="11.25" x14ac:dyDescent="0.2">
      <c r="A1241" s="71">
        <v>70276</v>
      </c>
      <c r="B1241" s="71" t="s">
        <v>15408</v>
      </c>
      <c r="C1241" s="72" t="s">
        <v>96</v>
      </c>
      <c r="D1241" s="73">
        <v>15.17</v>
      </c>
      <c r="E1241" s="107"/>
      <c r="F1241" s="107"/>
      <c r="G1241" s="107"/>
      <c r="H1241" s="107"/>
      <c r="I1241" s="107"/>
    </row>
    <row r="1242" spans="1:9" s="45" customFormat="1" ht="11.25" x14ac:dyDescent="0.2">
      <c r="A1242" s="71">
        <v>703</v>
      </c>
      <c r="B1242" s="71" t="s">
        <v>15012</v>
      </c>
      <c r="C1242" s="72"/>
      <c r="D1242" s="73"/>
      <c r="E1242" s="107"/>
      <c r="F1242" s="107"/>
      <c r="G1242" s="107"/>
      <c r="H1242" s="107"/>
      <c r="I1242" s="107"/>
    </row>
    <row r="1243" spans="1:9" s="45" customFormat="1" ht="11.25" x14ac:dyDescent="0.2">
      <c r="A1243" s="71">
        <v>70328</v>
      </c>
      <c r="B1243" s="71" t="s">
        <v>15409</v>
      </c>
      <c r="C1243" s="72" t="s">
        <v>96</v>
      </c>
      <c r="D1243" s="73">
        <v>110.73</v>
      </c>
      <c r="E1243" s="107"/>
      <c r="F1243" s="107"/>
      <c r="G1243" s="107"/>
      <c r="H1243" s="107"/>
      <c r="I1243" s="107"/>
    </row>
    <row r="1244" spans="1:9" s="45" customFormat="1" ht="11.25" x14ac:dyDescent="0.2">
      <c r="A1244" s="71">
        <v>70350</v>
      </c>
      <c r="B1244" s="71" t="s">
        <v>15410</v>
      </c>
      <c r="C1244" s="72" t="s">
        <v>96</v>
      </c>
      <c r="D1244" s="73">
        <v>51.94</v>
      </c>
      <c r="E1244" s="107"/>
      <c r="F1244" s="107"/>
      <c r="G1244" s="107"/>
      <c r="H1244" s="107"/>
      <c r="I1244" s="107"/>
    </row>
    <row r="1245" spans="1:9" s="45" customFormat="1" ht="11.25" x14ac:dyDescent="0.2">
      <c r="A1245" s="71">
        <v>706</v>
      </c>
      <c r="B1245" s="71" t="s">
        <v>15012</v>
      </c>
      <c r="C1245" s="72"/>
      <c r="D1245" s="73"/>
      <c r="E1245" s="107"/>
      <c r="F1245" s="107"/>
      <c r="G1245" s="107"/>
      <c r="H1245" s="107"/>
      <c r="I1245" s="107"/>
    </row>
    <row r="1246" spans="1:9" s="45" customFormat="1" ht="11.25" x14ac:dyDescent="0.2">
      <c r="A1246" s="71">
        <v>70660</v>
      </c>
      <c r="B1246" s="71" t="s">
        <v>15411</v>
      </c>
      <c r="C1246" s="72" t="s">
        <v>96</v>
      </c>
      <c r="D1246" s="73">
        <v>197.67</v>
      </c>
      <c r="E1246" s="107"/>
      <c r="F1246" s="107"/>
      <c r="G1246" s="107"/>
      <c r="H1246" s="107"/>
      <c r="I1246" s="107"/>
    </row>
    <row r="1247" spans="1:9" s="45" customFormat="1" ht="11.25" x14ac:dyDescent="0.2">
      <c r="A1247" s="71">
        <v>70674</v>
      </c>
      <c r="B1247" s="71" t="s">
        <v>15412</v>
      </c>
      <c r="C1247" s="72" t="s">
        <v>90</v>
      </c>
      <c r="D1247" s="73">
        <v>506.67</v>
      </c>
      <c r="E1247" s="107"/>
      <c r="F1247" s="107"/>
      <c r="G1247" s="107"/>
      <c r="H1247" s="107"/>
      <c r="I1247" s="107"/>
    </row>
    <row r="1248" spans="1:9" s="45" customFormat="1" ht="11.25" x14ac:dyDescent="0.2">
      <c r="A1248" s="71">
        <v>710</v>
      </c>
      <c r="B1248" s="71" t="s">
        <v>15012</v>
      </c>
      <c r="C1248" s="72"/>
      <c r="D1248" s="73"/>
      <c r="E1248" s="107"/>
      <c r="F1248" s="107"/>
      <c r="G1248" s="107"/>
      <c r="H1248" s="107"/>
      <c r="I1248" s="107"/>
    </row>
    <row r="1249" spans="1:9" s="45" customFormat="1" ht="11.25" x14ac:dyDescent="0.2">
      <c r="A1249" s="71">
        <v>71096</v>
      </c>
      <c r="B1249" s="71" t="s">
        <v>15413</v>
      </c>
      <c r="C1249" s="72" t="s">
        <v>63</v>
      </c>
      <c r="D1249" s="73">
        <v>34.25</v>
      </c>
      <c r="E1249" s="107"/>
      <c r="F1249" s="107"/>
      <c r="G1249" s="107"/>
      <c r="H1249" s="107"/>
      <c r="I1249" s="107"/>
    </row>
    <row r="1250" spans="1:9" s="45" customFormat="1" ht="11.25" x14ac:dyDescent="0.2">
      <c r="A1250" s="71">
        <v>712</v>
      </c>
      <c r="B1250" s="71" t="s">
        <v>15012</v>
      </c>
      <c r="C1250" s="72"/>
      <c r="D1250" s="73"/>
      <c r="E1250" s="107"/>
      <c r="F1250" s="107"/>
      <c r="G1250" s="107"/>
      <c r="H1250" s="107"/>
      <c r="I1250" s="107"/>
    </row>
    <row r="1251" spans="1:9" s="45" customFormat="1" ht="11.25" x14ac:dyDescent="0.2">
      <c r="A1251" s="71">
        <v>71268</v>
      </c>
      <c r="B1251" s="71" t="s">
        <v>15414</v>
      </c>
      <c r="C1251" s="72" t="s">
        <v>96</v>
      </c>
      <c r="D1251" s="73">
        <v>33.880000000000003</v>
      </c>
      <c r="E1251" s="107"/>
      <c r="F1251" s="107"/>
      <c r="G1251" s="107"/>
      <c r="H1251" s="107"/>
      <c r="I1251" s="107"/>
    </row>
    <row r="1252" spans="1:9" s="45" customFormat="1" ht="11.25" x14ac:dyDescent="0.2">
      <c r="A1252" s="71">
        <v>71270</v>
      </c>
      <c r="B1252" s="71" t="s">
        <v>15415</v>
      </c>
      <c r="C1252" s="72" t="s">
        <v>96</v>
      </c>
      <c r="D1252" s="73">
        <v>141.56</v>
      </c>
      <c r="E1252" s="107"/>
      <c r="F1252" s="107"/>
      <c r="G1252" s="107"/>
      <c r="H1252" s="107"/>
      <c r="I1252" s="107"/>
    </row>
    <row r="1253" spans="1:9" s="45" customFormat="1" ht="11.25" x14ac:dyDescent="0.2">
      <c r="A1253" s="71">
        <v>717</v>
      </c>
      <c r="B1253" s="71" t="s">
        <v>15012</v>
      </c>
      <c r="C1253" s="72"/>
      <c r="D1253" s="73"/>
      <c r="E1253" s="107"/>
      <c r="F1253" s="107"/>
      <c r="G1253" s="107"/>
      <c r="H1253" s="107"/>
      <c r="I1253" s="107"/>
    </row>
    <row r="1254" spans="1:9" s="45" customFormat="1" ht="11.25" x14ac:dyDescent="0.2">
      <c r="A1254" s="71">
        <v>71707</v>
      </c>
      <c r="B1254" s="71" t="s">
        <v>15416</v>
      </c>
      <c r="C1254" s="72" t="s">
        <v>15417</v>
      </c>
      <c r="D1254" s="73">
        <v>529</v>
      </c>
      <c r="E1254" s="107"/>
      <c r="F1254" s="107"/>
      <c r="G1254" s="107"/>
      <c r="H1254" s="107"/>
      <c r="I1254" s="107"/>
    </row>
    <row r="1255" spans="1:9" s="45" customFormat="1" ht="11.25" x14ac:dyDescent="0.2">
      <c r="A1255" s="71">
        <v>71711</v>
      </c>
      <c r="B1255" s="71" t="s">
        <v>15418</v>
      </c>
      <c r="C1255" s="72" t="s">
        <v>63</v>
      </c>
      <c r="D1255" s="73">
        <v>8.2799999999999994</v>
      </c>
      <c r="E1255" s="107"/>
      <c r="F1255" s="107"/>
      <c r="G1255" s="107"/>
      <c r="H1255" s="107"/>
      <c r="I1255" s="107"/>
    </row>
    <row r="1256" spans="1:9" s="45" customFormat="1" ht="11.25" x14ac:dyDescent="0.2">
      <c r="A1256" s="71">
        <v>718</v>
      </c>
      <c r="B1256" s="71" t="s">
        <v>15012</v>
      </c>
      <c r="C1256" s="72"/>
      <c r="D1256" s="73"/>
      <c r="E1256" s="107"/>
      <c r="F1256" s="107"/>
      <c r="G1256" s="107"/>
      <c r="H1256" s="107"/>
      <c r="I1256" s="107"/>
    </row>
    <row r="1257" spans="1:9" s="45" customFormat="1" ht="11.25" x14ac:dyDescent="0.2">
      <c r="A1257" s="71">
        <v>71820</v>
      </c>
      <c r="B1257" s="71" t="s">
        <v>15419</v>
      </c>
      <c r="C1257" s="72" t="s">
        <v>90</v>
      </c>
      <c r="D1257" s="73">
        <v>1035.67</v>
      </c>
      <c r="E1257" s="107"/>
      <c r="F1257" s="107"/>
      <c r="G1257" s="107"/>
      <c r="H1257" s="107"/>
      <c r="I1257" s="107"/>
    </row>
    <row r="1258" spans="1:9" s="45" customFormat="1" ht="11.25" x14ac:dyDescent="0.2">
      <c r="A1258" s="71">
        <v>71874</v>
      </c>
      <c r="B1258" s="71" t="s">
        <v>15420</v>
      </c>
      <c r="C1258" s="72" t="s">
        <v>96</v>
      </c>
      <c r="D1258" s="73">
        <v>81.760000000000005</v>
      </c>
      <c r="E1258" s="107"/>
      <c r="F1258" s="107"/>
      <c r="G1258" s="107"/>
      <c r="H1258" s="107"/>
      <c r="I1258" s="107"/>
    </row>
    <row r="1259" spans="1:9" s="45" customFormat="1" ht="11.25" x14ac:dyDescent="0.2">
      <c r="A1259" s="71">
        <v>71894</v>
      </c>
      <c r="B1259" s="71" t="s">
        <v>15421</v>
      </c>
      <c r="C1259" s="72" t="s">
        <v>90</v>
      </c>
      <c r="D1259" s="73">
        <v>211.37</v>
      </c>
      <c r="E1259" s="107"/>
      <c r="F1259" s="107"/>
      <c r="G1259" s="107"/>
      <c r="H1259" s="107"/>
      <c r="I1259" s="107"/>
    </row>
    <row r="1260" spans="1:9" s="45" customFormat="1" ht="11.25" x14ac:dyDescent="0.2">
      <c r="A1260" s="71">
        <v>719</v>
      </c>
      <c r="B1260" s="71" t="s">
        <v>15012</v>
      </c>
      <c r="C1260" s="72"/>
      <c r="D1260" s="73"/>
      <c r="E1260" s="107"/>
      <c r="F1260" s="107"/>
      <c r="G1260" s="107"/>
      <c r="H1260" s="107"/>
      <c r="I1260" s="107"/>
    </row>
    <row r="1261" spans="1:9" s="45" customFormat="1" ht="11.25" x14ac:dyDescent="0.2">
      <c r="A1261" s="71">
        <v>71911</v>
      </c>
      <c r="B1261" s="71" t="s">
        <v>15422</v>
      </c>
      <c r="C1261" s="72" t="s">
        <v>15423</v>
      </c>
      <c r="D1261" s="73">
        <v>199.53</v>
      </c>
      <c r="E1261" s="107"/>
      <c r="F1261" s="107"/>
      <c r="G1261" s="107"/>
      <c r="H1261" s="107"/>
      <c r="I1261" s="107"/>
    </row>
    <row r="1262" spans="1:9" s="45" customFormat="1" ht="11.25" x14ac:dyDescent="0.2">
      <c r="A1262" s="71">
        <v>71963</v>
      </c>
      <c r="B1262" s="71" t="s">
        <v>15424</v>
      </c>
      <c r="C1262" s="72" t="s">
        <v>90</v>
      </c>
      <c r="D1262" s="73">
        <v>18.5</v>
      </c>
      <c r="E1262" s="107"/>
      <c r="F1262" s="107"/>
      <c r="G1262" s="107"/>
      <c r="H1262" s="107"/>
      <c r="I1262" s="107"/>
    </row>
    <row r="1263" spans="1:9" s="45" customFormat="1" ht="11.25" x14ac:dyDescent="0.2">
      <c r="A1263" s="71">
        <v>720</v>
      </c>
      <c r="B1263" s="71" t="s">
        <v>15012</v>
      </c>
      <c r="C1263" s="72"/>
      <c r="D1263" s="73"/>
      <c r="E1263" s="107"/>
      <c r="F1263" s="107"/>
      <c r="G1263" s="107"/>
      <c r="H1263" s="107"/>
      <c r="I1263" s="107"/>
    </row>
    <row r="1264" spans="1:9" s="45" customFormat="1" ht="11.25" x14ac:dyDescent="0.2">
      <c r="A1264" s="71">
        <v>72054</v>
      </c>
      <c r="B1264" s="71" t="s">
        <v>15425</v>
      </c>
      <c r="C1264" s="72" t="s">
        <v>15417</v>
      </c>
      <c r="D1264" s="73">
        <v>538.75</v>
      </c>
      <c r="E1264" s="107"/>
      <c r="F1264" s="107"/>
      <c r="G1264" s="107"/>
      <c r="H1264" s="107"/>
      <c r="I1264" s="107"/>
    </row>
    <row r="1265" spans="1:9" s="45" customFormat="1" ht="11.25" x14ac:dyDescent="0.2">
      <c r="A1265" s="71">
        <v>722</v>
      </c>
      <c r="B1265" s="71" t="s">
        <v>15012</v>
      </c>
      <c r="C1265" s="72"/>
      <c r="D1265" s="73"/>
      <c r="E1265" s="107"/>
      <c r="F1265" s="107"/>
      <c r="G1265" s="107"/>
      <c r="H1265" s="107"/>
      <c r="I1265" s="107"/>
    </row>
    <row r="1266" spans="1:9" s="45" customFormat="1" ht="11.25" x14ac:dyDescent="0.2">
      <c r="A1266" s="71">
        <v>72280</v>
      </c>
      <c r="B1266" s="71" t="s">
        <v>15426</v>
      </c>
      <c r="C1266" s="72" t="s">
        <v>15417</v>
      </c>
      <c r="D1266" s="73">
        <v>719</v>
      </c>
      <c r="E1266" s="107"/>
      <c r="F1266" s="107"/>
      <c r="G1266" s="107"/>
      <c r="H1266" s="107"/>
      <c r="I1266" s="107"/>
    </row>
    <row r="1267" spans="1:9" s="45" customFormat="1" ht="11.25" x14ac:dyDescent="0.2">
      <c r="A1267" s="71">
        <v>72282</v>
      </c>
      <c r="B1267" s="71" t="s">
        <v>15427</v>
      </c>
      <c r="C1267" s="72" t="s">
        <v>15417</v>
      </c>
      <c r="D1267" s="73">
        <v>847.25</v>
      </c>
      <c r="E1267" s="107"/>
      <c r="F1267" s="107"/>
      <c r="G1267" s="107"/>
      <c r="H1267" s="107"/>
      <c r="I1267" s="107"/>
    </row>
    <row r="1268" spans="1:9" s="45" customFormat="1" ht="11.25" x14ac:dyDescent="0.2">
      <c r="A1268" s="71">
        <v>724</v>
      </c>
      <c r="B1268" s="71" t="s">
        <v>15012</v>
      </c>
      <c r="C1268" s="72"/>
      <c r="D1268" s="73"/>
      <c r="E1268" s="107"/>
      <c r="F1268" s="107"/>
      <c r="G1268" s="107"/>
      <c r="H1268" s="107"/>
      <c r="I1268" s="107"/>
    </row>
    <row r="1269" spans="1:9" s="45" customFormat="1" ht="11.25" x14ac:dyDescent="0.2">
      <c r="A1269" s="71">
        <v>72455</v>
      </c>
      <c r="B1269" s="71" t="s">
        <v>15428</v>
      </c>
      <c r="C1269" s="72" t="s">
        <v>90</v>
      </c>
      <c r="D1269" s="73">
        <v>60.84</v>
      </c>
      <c r="E1269" s="107"/>
      <c r="F1269" s="107"/>
      <c r="G1269" s="107"/>
      <c r="H1269" s="107"/>
      <c r="I1269" s="107"/>
    </row>
    <row r="1270" spans="1:9" s="45" customFormat="1" ht="11.25" x14ac:dyDescent="0.2">
      <c r="A1270" s="71">
        <v>727</v>
      </c>
      <c r="B1270" s="71" t="s">
        <v>15012</v>
      </c>
      <c r="C1270" s="72"/>
      <c r="D1270" s="73"/>
      <c r="E1270" s="107"/>
      <c r="F1270" s="107"/>
      <c r="G1270" s="107"/>
      <c r="H1270" s="107"/>
      <c r="I1270" s="107"/>
    </row>
    <row r="1271" spans="1:9" s="45" customFormat="1" ht="11.25" x14ac:dyDescent="0.2">
      <c r="A1271" s="71">
        <v>72708</v>
      </c>
      <c r="B1271" s="71" t="s">
        <v>15429</v>
      </c>
      <c r="C1271" s="72" t="s">
        <v>90</v>
      </c>
      <c r="D1271" s="73">
        <v>18.559999999999999</v>
      </c>
      <c r="E1271" s="107"/>
      <c r="F1271" s="107"/>
      <c r="G1271" s="107"/>
      <c r="H1271" s="107"/>
      <c r="I1271" s="107"/>
    </row>
    <row r="1272" spans="1:9" s="45" customFormat="1" ht="11.25" x14ac:dyDescent="0.2">
      <c r="A1272" s="71">
        <v>781</v>
      </c>
      <c r="B1272" s="71" t="s">
        <v>14469</v>
      </c>
      <c r="C1272" s="72"/>
      <c r="D1272" s="73"/>
      <c r="E1272" s="107"/>
      <c r="F1272" s="107"/>
      <c r="G1272" s="107"/>
      <c r="H1272" s="107"/>
      <c r="I1272" s="107"/>
    </row>
    <row r="1273" spans="1:9" s="45" customFormat="1" ht="11.25" x14ac:dyDescent="0.2">
      <c r="A1273" s="71">
        <v>78133</v>
      </c>
      <c r="B1273" s="71" t="s">
        <v>15430</v>
      </c>
      <c r="C1273" s="72" t="s">
        <v>15417</v>
      </c>
      <c r="D1273" s="73">
        <v>787.33</v>
      </c>
      <c r="E1273" s="107"/>
      <c r="F1273" s="107"/>
      <c r="G1273" s="107"/>
      <c r="H1273" s="107"/>
      <c r="I1273" s="107"/>
    </row>
    <row r="1274" spans="1:9" s="45" customFormat="1" ht="11.25" x14ac:dyDescent="0.2">
      <c r="A1274" s="71">
        <v>782</v>
      </c>
      <c r="B1274" s="71" t="s">
        <v>14459</v>
      </c>
      <c r="C1274" s="72"/>
      <c r="D1274" s="73"/>
      <c r="E1274" s="107"/>
      <c r="F1274" s="107"/>
      <c r="G1274" s="107"/>
      <c r="H1274" s="107"/>
      <c r="I1274" s="107"/>
    </row>
    <row r="1275" spans="1:9" s="45" customFormat="1" ht="11.25" x14ac:dyDescent="0.2">
      <c r="A1275" s="71">
        <v>78203</v>
      </c>
      <c r="B1275" s="71" t="s">
        <v>15431</v>
      </c>
      <c r="C1275" s="72" t="s">
        <v>90</v>
      </c>
      <c r="D1275" s="73">
        <v>732</v>
      </c>
      <c r="E1275" s="107"/>
      <c r="F1275" s="107"/>
      <c r="G1275" s="107"/>
      <c r="H1275" s="107"/>
      <c r="I1275" s="107"/>
    </row>
    <row r="1276" spans="1:9" s="45" customFormat="1" ht="11.25" x14ac:dyDescent="0.2">
      <c r="A1276" s="71">
        <v>78226</v>
      </c>
      <c r="B1276" s="71" t="s">
        <v>15432</v>
      </c>
      <c r="C1276" s="72" t="s">
        <v>90</v>
      </c>
      <c r="D1276" s="73">
        <v>3.13</v>
      </c>
      <c r="E1276" s="107"/>
      <c r="F1276" s="107"/>
      <c r="G1276" s="107"/>
      <c r="H1276" s="107"/>
      <c r="I1276" s="107"/>
    </row>
    <row r="1277" spans="1:9" s="45" customFormat="1" ht="11.25" x14ac:dyDescent="0.2">
      <c r="A1277" s="71">
        <v>783</v>
      </c>
      <c r="B1277" s="71" t="s">
        <v>15433</v>
      </c>
      <c r="C1277" s="72"/>
      <c r="D1277" s="73"/>
      <c r="E1277" s="107"/>
      <c r="F1277" s="107"/>
      <c r="G1277" s="107"/>
      <c r="H1277" s="107"/>
      <c r="I1277" s="107"/>
    </row>
    <row r="1278" spans="1:9" s="45" customFormat="1" ht="11.25" x14ac:dyDescent="0.2">
      <c r="A1278" s="71">
        <v>78373</v>
      </c>
      <c r="B1278" s="71" t="s">
        <v>15434</v>
      </c>
      <c r="C1278" s="72" t="s">
        <v>15417</v>
      </c>
      <c r="D1278" s="73">
        <v>719</v>
      </c>
      <c r="E1278" s="107"/>
      <c r="F1278" s="107"/>
      <c r="G1278" s="107"/>
      <c r="H1278" s="107"/>
      <c r="I1278" s="107"/>
    </row>
    <row r="1279" spans="1:9" s="45" customFormat="1" ht="11.25" x14ac:dyDescent="0.2">
      <c r="A1279" s="71">
        <v>786</v>
      </c>
      <c r="B1279" s="71" t="s">
        <v>14643</v>
      </c>
      <c r="C1279" s="72"/>
      <c r="D1279" s="73"/>
      <c r="E1279" s="107"/>
      <c r="F1279" s="107"/>
      <c r="G1279" s="107"/>
      <c r="H1279" s="107"/>
      <c r="I1279" s="107"/>
    </row>
    <row r="1280" spans="1:9" s="45" customFormat="1" ht="11.25" x14ac:dyDescent="0.2">
      <c r="A1280" s="71">
        <v>78627</v>
      </c>
      <c r="B1280" s="71" t="s">
        <v>15435</v>
      </c>
      <c r="C1280" s="72" t="s">
        <v>90</v>
      </c>
      <c r="D1280" s="73">
        <v>166.95</v>
      </c>
      <c r="E1280" s="107"/>
      <c r="F1280" s="107"/>
      <c r="G1280" s="107"/>
      <c r="H1280" s="107"/>
      <c r="I1280" s="107"/>
    </row>
    <row r="1281" spans="1:9" s="45" customFormat="1" ht="11.25" x14ac:dyDescent="0.2">
      <c r="A1281" s="71">
        <v>787</v>
      </c>
      <c r="B1281" s="71" t="s">
        <v>15433</v>
      </c>
      <c r="C1281" s="72"/>
      <c r="D1281" s="73"/>
      <c r="E1281" s="107"/>
      <c r="F1281" s="107"/>
      <c r="G1281" s="107"/>
      <c r="H1281" s="107"/>
      <c r="I1281" s="107"/>
    </row>
    <row r="1282" spans="1:9" s="45" customFormat="1" ht="11.25" x14ac:dyDescent="0.2">
      <c r="A1282" s="71">
        <v>78735</v>
      </c>
      <c r="B1282" s="71" t="s">
        <v>15436</v>
      </c>
      <c r="C1282" s="72" t="s">
        <v>90</v>
      </c>
      <c r="D1282" s="73">
        <v>28.69</v>
      </c>
      <c r="E1282" s="107"/>
      <c r="F1282" s="107"/>
      <c r="G1282" s="107"/>
      <c r="H1282" s="107"/>
      <c r="I1282" s="107"/>
    </row>
    <row r="1283" spans="1:9" s="45" customFormat="1" ht="11.25" x14ac:dyDescent="0.2">
      <c r="A1283" s="71">
        <v>78749</v>
      </c>
      <c r="B1283" s="71" t="s">
        <v>15437</v>
      </c>
      <c r="C1283" s="72" t="s">
        <v>90</v>
      </c>
      <c r="D1283" s="73">
        <v>107.1</v>
      </c>
      <c r="E1283" s="107"/>
      <c r="F1283" s="107"/>
      <c r="G1283" s="107"/>
      <c r="H1283" s="107"/>
      <c r="I1283" s="107"/>
    </row>
    <row r="1284" spans="1:9" s="45" customFormat="1" ht="11.25" x14ac:dyDescent="0.2">
      <c r="A1284" s="71">
        <v>793</v>
      </c>
      <c r="B1284" s="71" t="s">
        <v>15012</v>
      </c>
      <c r="C1284" s="72"/>
      <c r="D1284" s="73"/>
      <c r="E1284" s="107"/>
      <c r="F1284" s="107"/>
      <c r="G1284" s="107"/>
      <c r="H1284" s="107"/>
      <c r="I1284" s="107"/>
    </row>
    <row r="1285" spans="1:9" s="45" customFormat="1" ht="11.25" x14ac:dyDescent="0.2">
      <c r="A1285" s="71">
        <v>79372</v>
      </c>
      <c r="B1285" s="71" t="s">
        <v>15438</v>
      </c>
      <c r="C1285" s="72" t="s">
        <v>96</v>
      </c>
      <c r="D1285" s="73">
        <v>245.52</v>
      </c>
      <c r="E1285" s="107"/>
      <c r="F1285" s="107"/>
      <c r="G1285" s="107"/>
      <c r="H1285" s="107"/>
      <c r="I1285" s="107"/>
    </row>
    <row r="1286" spans="1:9" s="45" customFormat="1" ht="11.25" x14ac:dyDescent="0.2">
      <c r="A1286" s="71">
        <v>79374</v>
      </c>
      <c r="B1286" s="71" t="s">
        <v>15439</v>
      </c>
      <c r="C1286" s="72" t="s">
        <v>90</v>
      </c>
      <c r="D1286" s="73">
        <v>26.66</v>
      </c>
      <c r="E1286" s="107"/>
      <c r="F1286" s="107"/>
      <c r="G1286" s="107"/>
      <c r="H1286" s="107"/>
      <c r="I1286" s="107"/>
    </row>
    <row r="1287" spans="1:9" s="45" customFormat="1" ht="11.25" x14ac:dyDescent="0.2">
      <c r="A1287" s="71">
        <v>79375</v>
      </c>
      <c r="B1287" s="71" t="s">
        <v>15440</v>
      </c>
      <c r="C1287" s="72" t="s">
        <v>247</v>
      </c>
      <c r="D1287" s="73">
        <v>2.5299999999999998</v>
      </c>
      <c r="E1287" s="107"/>
      <c r="F1287" s="107"/>
      <c r="G1287" s="107"/>
      <c r="H1287" s="107"/>
      <c r="I1287" s="107"/>
    </row>
    <row r="1288" spans="1:9" s="45" customFormat="1" ht="11.25" x14ac:dyDescent="0.2">
      <c r="A1288" s="71">
        <v>10</v>
      </c>
      <c r="B1288" s="71" t="s">
        <v>15441</v>
      </c>
      <c r="C1288" s="72"/>
      <c r="D1288" s="73"/>
      <c r="E1288" s="107"/>
      <c r="F1288" s="107"/>
      <c r="G1288" s="107"/>
      <c r="H1288" s="107"/>
      <c r="I1288" s="107"/>
    </row>
    <row r="1289" spans="1:9" s="45" customFormat="1" ht="11.25" x14ac:dyDescent="0.2">
      <c r="A1289" s="71">
        <v>1001</v>
      </c>
      <c r="B1289" s="71" t="s">
        <v>15441</v>
      </c>
      <c r="C1289" s="72"/>
      <c r="D1289" s="73"/>
      <c r="E1289" s="107"/>
      <c r="F1289" s="107"/>
      <c r="G1289" s="107"/>
      <c r="H1289" s="107"/>
      <c r="I1289" s="107"/>
    </row>
    <row r="1290" spans="1:9" s="45" customFormat="1" ht="11.25" x14ac:dyDescent="0.2">
      <c r="A1290" s="71">
        <v>100189</v>
      </c>
      <c r="B1290" s="71" t="s">
        <v>15442</v>
      </c>
      <c r="C1290" s="72" t="s">
        <v>96</v>
      </c>
      <c r="D1290" s="73">
        <v>5.17</v>
      </c>
      <c r="E1290" s="107"/>
      <c r="F1290" s="107"/>
      <c r="G1290" s="107"/>
      <c r="H1290" s="107"/>
      <c r="I1290" s="107"/>
    </row>
    <row r="1291" spans="1:9" s="45" customFormat="1" ht="11.25" x14ac:dyDescent="0.2">
      <c r="A1291" s="71">
        <v>100190</v>
      </c>
      <c r="B1291" s="71" t="s">
        <v>15443</v>
      </c>
      <c r="C1291" s="72" t="s">
        <v>96</v>
      </c>
      <c r="D1291" s="73">
        <v>20.04</v>
      </c>
      <c r="E1291" s="107"/>
      <c r="F1291" s="107"/>
      <c r="G1291" s="107"/>
      <c r="H1291" s="107"/>
      <c r="I1291" s="107"/>
    </row>
    <row r="1292" spans="1:9" s="45" customFormat="1" ht="11.25" x14ac:dyDescent="0.2">
      <c r="A1292" s="71">
        <v>100192</v>
      </c>
      <c r="B1292" s="71" t="s">
        <v>15444</v>
      </c>
      <c r="C1292" s="72" t="s">
        <v>96</v>
      </c>
      <c r="D1292" s="73">
        <v>30.58</v>
      </c>
      <c r="E1292" s="107"/>
      <c r="F1292" s="107"/>
      <c r="G1292" s="107"/>
      <c r="H1292" s="107"/>
      <c r="I1292" s="107"/>
    </row>
    <row r="1293" spans="1:9" s="45" customFormat="1" ht="11.25" x14ac:dyDescent="0.2">
      <c r="A1293" s="71">
        <v>100194</v>
      </c>
      <c r="B1293" s="71" t="s">
        <v>15445</v>
      </c>
      <c r="C1293" s="72" t="s">
        <v>96</v>
      </c>
      <c r="D1293" s="73">
        <v>11.03</v>
      </c>
      <c r="E1293" s="107"/>
      <c r="F1293" s="107"/>
      <c r="G1293" s="107"/>
      <c r="H1293" s="107"/>
      <c r="I1293" s="107"/>
    </row>
    <row r="1294" spans="1:9" s="45" customFormat="1" ht="11.25" x14ac:dyDescent="0.2">
      <c r="A1294" s="71">
        <v>100195</v>
      </c>
      <c r="B1294" s="71" t="s">
        <v>15446</v>
      </c>
      <c r="C1294" s="72" t="s">
        <v>247</v>
      </c>
      <c r="D1294" s="73">
        <v>11.04</v>
      </c>
      <c r="E1294" s="107"/>
      <c r="F1294" s="107"/>
      <c r="G1294" s="107"/>
      <c r="H1294" s="107"/>
      <c r="I1294" s="107"/>
    </row>
    <row r="1295" spans="1:9" s="45" customFormat="1" ht="11.25" x14ac:dyDescent="0.2">
      <c r="A1295" s="71">
        <v>100196</v>
      </c>
      <c r="B1295" s="71" t="s">
        <v>15447</v>
      </c>
      <c r="C1295" s="72" t="s">
        <v>247</v>
      </c>
      <c r="D1295" s="73">
        <v>10.97</v>
      </c>
      <c r="E1295" s="107"/>
      <c r="F1295" s="107"/>
      <c r="G1295" s="107"/>
      <c r="H1295" s="107"/>
      <c r="I1295" s="107"/>
    </row>
    <row r="1296" spans="1:9" s="45" customFormat="1" ht="11.25" x14ac:dyDescent="0.2">
      <c r="A1296" s="71">
        <v>100197</v>
      </c>
      <c r="B1296" s="71" t="s">
        <v>15448</v>
      </c>
      <c r="C1296" s="72" t="s">
        <v>247</v>
      </c>
      <c r="D1296" s="73">
        <v>11.17</v>
      </c>
      <c r="E1296" s="107"/>
      <c r="F1296" s="107"/>
      <c r="G1296" s="107"/>
      <c r="H1296" s="107"/>
      <c r="I1296" s="107"/>
    </row>
    <row r="1297" spans="1:9" s="45" customFormat="1" ht="11.25" x14ac:dyDescent="0.2">
      <c r="A1297" s="71">
        <v>100198</v>
      </c>
      <c r="B1297" s="71" t="s">
        <v>15449</v>
      </c>
      <c r="C1297" s="72" t="s">
        <v>96</v>
      </c>
      <c r="D1297" s="73">
        <v>8.98</v>
      </c>
      <c r="E1297" s="107"/>
      <c r="F1297" s="107"/>
      <c r="G1297" s="107"/>
      <c r="H1297" s="107"/>
      <c r="I1297" s="107"/>
    </row>
    <row r="1298" spans="1:9" s="45" customFormat="1" ht="11.25" x14ac:dyDescent="0.2">
      <c r="A1298" s="71">
        <v>1002</v>
      </c>
      <c r="B1298" s="71" t="s">
        <v>15450</v>
      </c>
      <c r="C1298" s="72"/>
      <c r="D1298" s="73"/>
      <c r="E1298" s="107"/>
      <c r="F1298" s="107"/>
      <c r="G1298" s="107"/>
      <c r="H1298" s="107"/>
      <c r="I1298" s="107"/>
    </row>
    <row r="1299" spans="1:9" s="45" customFormat="1" ht="11.25" x14ac:dyDescent="0.2">
      <c r="A1299" s="71">
        <v>100202</v>
      </c>
      <c r="B1299" s="71" t="s">
        <v>15451</v>
      </c>
      <c r="C1299" s="72" t="s">
        <v>247</v>
      </c>
      <c r="D1299" s="73">
        <v>13.44</v>
      </c>
      <c r="E1299" s="107"/>
      <c r="F1299" s="107"/>
      <c r="G1299" s="107"/>
      <c r="H1299" s="107"/>
      <c r="I1299" s="107"/>
    </row>
    <row r="1300" spans="1:9" s="45" customFormat="1" ht="11.25" x14ac:dyDescent="0.2">
      <c r="A1300" s="71">
        <v>100203</v>
      </c>
      <c r="B1300" s="71" t="s">
        <v>15452</v>
      </c>
      <c r="C1300" s="72" t="s">
        <v>247</v>
      </c>
      <c r="D1300" s="73">
        <v>13.3</v>
      </c>
      <c r="E1300" s="107"/>
      <c r="F1300" s="107"/>
      <c r="G1300" s="107"/>
      <c r="H1300" s="107"/>
      <c r="I1300" s="107"/>
    </row>
    <row r="1301" spans="1:9" s="45" customFormat="1" ht="11.25" x14ac:dyDescent="0.2">
      <c r="A1301" s="71">
        <v>100208</v>
      </c>
      <c r="B1301" s="71" t="s">
        <v>15453</v>
      </c>
      <c r="C1301" s="72" t="s">
        <v>96</v>
      </c>
      <c r="D1301" s="73">
        <v>177.76</v>
      </c>
      <c r="E1301" s="107"/>
      <c r="F1301" s="107"/>
      <c r="G1301" s="107"/>
      <c r="H1301" s="107"/>
      <c r="I1301" s="107"/>
    </row>
    <row r="1302" spans="1:9" s="45" customFormat="1" ht="11.25" x14ac:dyDescent="0.2">
      <c r="A1302" s="71">
        <v>100209</v>
      </c>
      <c r="B1302" s="71" t="s">
        <v>15454</v>
      </c>
      <c r="C1302" s="72" t="s">
        <v>247</v>
      </c>
      <c r="D1302" s="73">
        <v>14.24</v>
      </c>
      <c r="E1302" s="107"/>
      <c r="F1302" s="107"/>
      <c r="G1302" s="107"/>
      <c r="H1302" s="107"/>
      <c r="I1302" s="107"/>
    </row>
    <row r="1303" spans="1:9" s="45" customFormat="1" ht="11.25" x14ac:dyDescent="0.2">
      <c r="A1303" s="71">
        <v>13</v>
      </c>
      <c r="B1303" s="71" t="s">
        <v>15455</v>
      </c>
      <c r="C1303" s="72"/>
      <c r="D1303" s="73"/>
      <c r="E1303" s="107"/>
      <c r="F1303" s="107"/>
      <c r="G1303" s="107"/>
      <c r="H1303" s="107"/>
      <c r="I1303" s="107"/>
    </row>
    <row r="1304" spans="1:9" s="45" customFormat="1" ht="11.25" x14ac:dyDescent="0.2">
      <c r="A1304" s="71">
        <v>1304</v>
      </c>
      <c r="B1304" s="71" t="s">
        <v>15456</v>
      </c>
      <c r="C1304" s="72"/>
      <c r="D1304" s="73"/>
      <c r="E1304" s="107"/>
      <c r="F1304" s="107"/>
      <c r="G1304" s="107"/>
      <c r="H1304" s="107"/>
      <c r="I1304" s="107"/>
    </row>
    <row r="1305" spans="1:9" s="45" customFormat="1" ht="11.25" x14ac:dyDescent="0.2">
      <c r="A1305" s="71">
        <v>130401</v>
      </c>
      <c r="B1305" s="71" t="s">
        <v>15457</v>
      </c>
      <c r="C1305" s="72" t="s">
        <v>90</v>
      </c>
      <c r="D1305" s="73">
        <v>134.38999999999999</v>
      </c>
      <c r="E1305" s="107"/>
      <c r="F1305" s="107"/>
      <c r="G1305" s="107"/>
      <c r="H1305" s="107"/>
      <c r="I1305" s="107"/>
    </row>
    <row r="1306" spans="1:9" s="45" customFormat="1" ht="11.25" x14ac:dyDescent="0.2">
      <c r="A1306" s="71">
        <v>1305</v>
      </c>
      <c r="B1306" s="71" t="s">
        <v>14912</v>
      </c>
      <c r="C1306" s="72"/>
      <c r="D1306" s="73"/>
      <c r="E1306" s="107"/>
      <c r="F1306" s="107"/>
      <c r="G1306" s="107"/>
      <c r="H1306" s="107"/>
      <c r="I1306" s="107"/>
    </row>
    <row r="1307" spans="1:9" s="45" customFormat="1" ht="11.25" x14ac:dyDescent="0.2">
      <c r="A1307" s="71">
        <v>130561</v>
      </c>
      <c r="B1307" s="71" t="s">
        <v>15458</v>
      </c>
      <c r="C1307" s="72" t="s">
        <v>90</v>
      </c>
      <c r="D1307" s="73">
        <v>142.1</v>
      </c>
      <c r="E1307" s="107"/>
      <c r="F1307" s="107"/>
      <c r="G1307" s="107"/>
      <c r="H1307" s="107"/>
      <c r="I1307" s="107"/>
    </row>
    <row r="1308" spans="1:9" s="45" customFormat="1" ht="11.25" x14ac:dyDescent="0.2">
      <c r="A1308" s="71">
        <v>1306</v>
      </c>
      <c r="B1308" s="71" t="s">
        <v>14696</v>
      </c>
      <c r="C1308" s="72"/>
      <c r="D1308" s="73"/>
      <c r="E1308" s="107"/>
      <c r="F1308" s="107"/>
      <c r="G1308" s="107"/>
      <c r="H1308" s="107"/>
      <c r="I1308" s="107"/>
    </row>
    <row r="1309" spans="1:9" s="45" customFormat="1" ht="11.25" x14ac:dyDescent="0.2">
      <c r="A1309" s="71">
        <v>130627</v>
      </c>
      <c r="B1309" s="71" t="s">
        <v>15459</v>
      </c>
      <c r="C1309" s="72" t="s">
        <v>90</v>
      </c>
      <c r="D1309" s="73">
        <v>127.73</v>
      </c>
      <c r="E1309" s="107"/>
      <c r="F1309" s="107"/>
      <c r="G1309" s="107"/>
      <c r="H1309" s="107"/>
      <c r="I1309" s="107"/>
    </row>
    <row r="1310" spans="1:9" s="45" customFormat="1" ht="11.25" x14ac:dyDescent="0.2">
      <c r="A1310" s="71">
        <v>130628</v>
      </c>
      <c r="B1310" s="71" t="s">
        <v>15460</v>
      </c>
      <c r="C1310" s="72" t="s">
        <v>90</v>
      </c>
      <c r="D1310" s="73">
        <v>64.23</v>
      </c>
      <c r="E1310" s="107"/>
      <c r="F1310" s="107"/>
      <c r="G1310" s="107"/>
      <c r="H1310" s="107"/>
      <c r="I1310" s="107"/>
    </row>
    <row r="1311" spans="1:9" s="45" customFormat="1" ht="11.25" x14ac:dyDescent="0.2">
      <c r="A1311" s="71">
        <v>1307</v>
      </c>
      <c r="B1311" s="71" t="s">
        <v>14672</v>
      </c>
      <c r="C1311" s="72"/>
      <c r="D1311" s="73"/>
      <c r="E1311" s="107"/>
      <c r="F1311" s="107"/>
      <c r="G1311" s="107"/>
      <c r="H1311" s="107"/>
      <c r="I1311" s="107"/>
    </row>
    <row r="1312" spans="1:9" s="45" customFormat="1" ht="11.25" x14ac:dyDescent="0.2">
      <c r="A1312" s="71">
        <v>130701</v>
      </c>
      <c r="B1312" s="71" t="s">
        <v>15461</v>
      </c>
      <c r="C1312" s="72" t="s">
        <v>90</v>
      </c>
      <c r="D1312" s="73">
        <v>19.940000000000001</v>
      </c>
      <c r="E1312" s="107"/>
      <c r="F1312" s="107"/>
      <c r="G1312" s="107"/>
      <c r="H1312" s="107"/>
      <c r="I1312" s="107"/>
    </row>
    <row r="1313" spans="1:9" s="45" customFormat="1" ht="11.25" x14ac:dyDescent="0.2">
      <c r="A1313" s="71">
        <v>15</v>
      </c>
      <c r="B1313" s="71" t="s">
        <v>15462</v>
      </c>
      <c r="C1313" s="72"/>
      <c r="D1313" s="73"/>
      <c r="E1313" s="107"/>
      <c r="F1313" s="107"/>
      <c r="G1313" s="107"/>
      <c r="H1313" s="107"/>
      <c r="I1313" s="107"/>
    </row>
    <row r="1314" spans="1:9" s="45" customFormat="1" ht="11.25" x14ac:dyDescent="0.2">
      <c r="A1314" s="71">
        <v>1502</v>
      </c>
      <c r="B1314" s="71" t="s">
        <v>15463</v>
      </c>
      <c r="C1314" s="72"/>
      <c r="D1314" s="73"/>
      <c r="E1314" s="107"/>
      <c r="F1314" s="107"/>
      <c r="G1314" s="107"/>
      <c r="H1314" s="107"/>
      <c r="I1314" s="107"/>
    </row>
    <row r="1315" spans="1:9" s="45" customFormat="1" ht="11.25" x14ac:dyDescent="0.2">
      <c r="A1315" s="71">
        <v>150266</v>
      </c>
      <c r="B1315" s="71" t="s">
        <v>15464</v>
      </c>
      <c r="C1315" s="72" t="s">
        <v>63</v>
      </c>
      <c r="D1315" s="73">
        <v>35.630000000000003</v>
      </c>
      <c r="E1315" s="107"/>
      <c r="F1315" s="107"/>
      <c r="G1315" s="107"/>
      <c r="H1315" s="107"/>
      <c r="I1315" s="107"/>
    </row>
    <row r="1316" spans="1:9" s="45" customFormat="1" ht="11.25" x14ac:dyDescent="0.2">
      <c r="A1316" s="71">
        <v>1507</v>
      </c>
      <c r="B1316" s="71" t="s">
        <v>15465</v>
      </c>
      <c r="C1316" s="72"/>
      <c r="D1316" s="73"/>
      <c r="E1316" s="107"/>
      <c r="F1316" s="107"/>
      <c r="G1316" s="107"/>
      <c r="H1316" s="107"/>
      <c r="I1316" s="107"/>
    </row>
    <row r="1317" spans="1:9" s="45" customFormat="1" ht="11.25" x14ac:dyDescent="0.2">
      <c r="A1317" s="71">
        <v>150706</v>
      </c>
      <c r="B1317" s="71" t="s">
        <v>15466</v>
      </c>
      <c r="C1317" s="72" t="s">
        <v>90</v>
      </c>
      <c r="D1317" s="73">
        <v>2683.33</v>
      </c>
      <c r="E1317" s="107"/>
      <c r="F1317" s="107"/>
      <c r="G1317" s="107"/>
      <c r="H1317" s="107"/>
      <c r="I1317" s="107"/>
    </row>
    <row r="1318" spans="1:9" s="45" customFormat="1" ht="11.25" x14ac:dyDescent="0.2">
      <c r="A1318" s="71">
        <v>60</v>
      </c>
      <c r="B1318" s="71" t="s">
        <v>15467</v>
      </c>
      <c r="C1318" s="72"/>
      <c r="D1318" s="73"/>
      <c r="E1318" s="107"/>
      <c r="F1318" s="107"/>
      <c r="G1318" s="107"/>
      <c r="H1318" s="107"/>
      <c r="I1318" s="107"/>
    </row>
    <row r="1319" spans="1:9" s="45" customFormat="1" ht="11.25" x14ac:dyDescent="0.2">
      <c r="A1319" s="71">
        <v>6003</v>
      </c>
      <c r="B1319" s="71" t="s">
        <v>15468</v>
      </c>
      <c r="C1319" s="72"/>
      <c r="D1319" s="73"/>
      <c r="E1319" s="107"/>
      <c r="F1319" s="107"/>
      <c r="G1319" s="107"/>
      <c r="H1319" s="107"/>
      <c r="I1319" s="107"/>
    </row>
    <row r="1320" spans="1:9" s="45" customFormat="1" ht="11.25" x14ac:dyDescent="0.2">
      <c r="A1320" s="71">
        <v>600327</v>
      </c>
      <c r="B1320" s="71" t="s">
        <v>15469</v>
      </c>
      <c r="C1320" s="72" t="s">
        <v>48</v>
      </c>
      <c r="D1320" s="73">
        <v>93.52</v>
      </c>
      <c r="E1320" s="107"/>
      <c r="F1320" s="107"/>
      <c r="G1320" s="107"/>
      <c r="H1320" s="107"/>
      <c r="I1320" s="107"/>
    </row>
    <row r="1321" spans="1:9" s="45" customFormat="1" ht="11.25" x14ac:dyDescent="0.2">
      <c r="A1321" s="71">
        <v>80</v>
      </c>
      <c r="B1321" s="71" t="s">
        <v>15470</v>
      </c>
      <c r="C1321" s="72"/>
      <c r="D1321" s="73"/>
      <c r="E1321" s="107"/>
      <c r="F1321" s="107"/>
      <c r="G1321" s="107"/>
      <c r="H1321" s="107"/>
      <c r="I1321" s="107"/>
    </row>
    <row r="1322" spans="1:9" s="45" customFormat="1" ht="11.25" x14ac:dyDescent="0.2">
      <c r="A1322" s="71">
        <v>8001</v>
      </c>
      <c r="B1322" s="71" t="s">
        <v>15471</v>
      </c>
      <c r="C1322" s="72"/>
      <c r="D1322" s="73"/>
      <c r="E1322" s="107"/>
      <c r="F1322" s="107"/>
      <c r="G1322" s="107"/>
      <c r="H1322" s="107"/>
      <c r="I1322" s="107"/>
    </row>
    <row r="1323" spans="1:9" s="45" customFormat="1" ht="11.25" x14ac:dyDescent="0.2">
      <c r="A1323" s="71">
        <v>800102</v>
      </c>
      <c r="B1323" s="71" t="s">
        <v>11352</v>
      </c>
      <c r="C1323" s="72" t="s">
        <v>8299</v>
      </c>
      <c r="D1323" s="73">
        <v>6.36</v>
      </c>
      <c r="E1323" s="107"/>
      <c r="F1323" s="107"/>
      <c r="G1323" s="107"/>
      <c r="H1323" s="107"/>
      <c r="I1323" s="107"/>
    </row>
    <row r="1324" spans="1:9" s="45" customFormat="1" ht="11.25" x14ac:dyDescent="0.2">
      <c r="A1324" s="71">
        <v>8005</v>
      </c>
      <c r="B1324" s="71" t="s">
        <v>15472</v>
      </c>
      <c r="C1324" s="72"/>
      <c r="D1324" s="73"/>
      <c r="E1324" s="107"/>
      <c r="F1324" s="107"/>
      <c r="G1324" s="107"/>
      <c r="H1324" s="107"/>
      <c r="I1324" s="107"/>
    </row>
    <row r="1325" spans="1:9" s="45" customFormat="1" ht="11.25" x14ac:dyDescent="0.2">
      <c r="A1325" s="71">
        <v>800502</v>
      </c>
      <c r="B1325" s="71" t="s">
        <v>15473</v>
      </c>
      <c r="C1325" s="72" t="s">
        <v>247</v>
      </c>
      <c r="D1325" s="73">
        <v>13.74</v>
      </c>
      <c r="E1325" s="107"/>
      <c r="F1325" s="107"/>
      <c r="G1325" s="107"/>
      <c r="H1325" s="107"/>
      <c r="I1325" s="107"/>
    </row>
    <row r="1326" spans="1:9" s="45" customFormat="1" ht="11.25" x14ac:dyDescent="0.2">
      <c r="A1326" s="71">
        <v>82</v>
      </c>
      <c r="B1326" s="71" t="s">
        <v>15474</v>
      </c>
      <c r="C1326" s="72"/>
      <c r="D1326" s="73"/>
      <c r="E1326" s="107"/>
      <c r="F1326" s="107"/>
      <c r="G1326" s="107"/>
      <c r="H1326" s="107"/>
      <c r="I1326" s="107"/>
    </row>
    <row r="1327" spans="1:9" s="45" customFormat="1" ht="11.25" x14ac:dyDescent="0.2">
      <c r="A1327" s="71">
        <v>8201</v>
      </c>
      <c r="B1327" s="71" t="s">
        <v>15475</v>
      </c>
      <c r="C1327" s="72"/>
      <c r="D1327" s="73"/>
      <c r="E1327" s="107"/>
      <c r="F1327" s="107"/>
      <c r="G1327" s="107"/>
      <c r="H1327" s="107"/>
      <c r="I1327" s="107"/>
    </row>
    <row r="1328" spans="1:9" s="45" customFormat="1" ht="11.25" x14ac:dyDescent="0.2">
      <c r="A1328" s="71">
        <v>820101</v>
      </c>
      <c r="B1328" s="71" t="s">
        <v>15476</v>
      </c>
      <c r="C1328" s="72" t="s">
        <v>90</v>
      </c>
      <c r="D1328" s="73">
        <v>79.45</v>
      </c>
      <c r="E1328" s="107"/>
      <c r="F1328" s="107"/>
      <c r="G1328" s="107"/>
      <c r="H1328" s="107"/>
      <c r="I1328" s="107"/>
    </row>
    <row r="1329" spans="1:9" s="45" customFormat="1" ht="11.25" x14ac:dyDescent="0.2">
      <c r="A1329" s="71">
        <v>820104</v>
      </c>
      <c r="B1329" s="71" t="s">
        <v>15477</v>
      </c>
      <c r="C1329" s="72" t="s">
        <v>90</v>
      </c>
      <c r="D1329" s="73">
        <v>128.66999999999999</v>
      </c>
      <c r="E1329" s="107"/>
      <c r="F1329" s="107"/>
      <c r="G1329" s="107"/>
      <c r="H1329" s="107"/>
      <c r="I1329" s="107"/>
    </row>
    <row r="1330" spans="1:9" s="45" customFormat="1" ht="11.25" x14ac:dyDescent="0.2">
      <c r="A1330" s="71">
        <v>820106</v>
      </c>
      <c r="B1330" s="71" t="s">
        <v>15478</v>
      </c>
      <c r="C1330" s="72" t="s">
        <v>90</v>
      </c>
      <c r="D1330" s="73">
        <v>18.440000000000001</v>
      </c>
      <c r="E1330" s="107"/>
      <c r="F1330" s="107"/>
      <c r="G1330" s="107"/>
      <c r="H1330" s="107"/>
      <c r="I1330" s="107"/>
    </row>
    <row r="1331" spans="1:9" s="45" customFormat="1" ht="11.25" x14ac:dyDescent="0.2">
      <c r="A1331" s="71">
        <v>820113</v>
      </c>
      <c r="B1331" s="71" t="s">
        <v>15479</v>
      </c>
      <c r="C1331" s="72" t="s">
        <v>90</v>
      </c>
      <c r="D1331" s="73">
        <v>30.3</v>
      </c>
      <c r="E1331" s="107"/>
      <c r="F1331" s="107"/>
      <c r="G1331" s="107"/>
      <c r="H1331" s="107"/>
      <c r="I1331" s="107"/>
    </row>
    <row r="1332" spans="1:9" s="45" customFormat="1" ht="11.25" x14ac:dyDescent="0.2">
      <c r="A1332" s="71">
        <v>820114</v>
      </c>
      <c r="B1332" s="71" t="s">
        <v>15480</v>
      </c>
      <c r="C1332" s="72" t="s">
        <v>90</v>
      </c>
      <c r="D1332" s="73">
        <v>11.02</v>
      </c>
      <c r="E1332" s="107"/>
      <c r="F1332" s="107"/>
      <c r="G1332" s="107"/>
      <c r="H1332" s="107"/>
      <c r="I1332" s="107"/>
    </row>
    <row r="1333" spans="1:9" s="45" customFormat="1" ht="11.25" x14ac:dyDescent="0.2">
      <c r="A1333" s="71">
        <v>820115</v>
      </c>
      <c r="B1333" s="71" t="s">
        <v>15481</v>
      </c>
      <c r="C1333" s="72" t="s">
        <v>90</v>
      </c>
      <c r="D1333" s="73">
        <v>54.79</v>
      </c>
      <c r="E1333" s="107"/>
      <c r="F1333" s="107"/>
      <c r="G1333" s="107"/>
      <c r="H1333" s="107"/>
      <c r="I1333" s="107"/>
    </row>
    <row r="1334" spans="1:9" s="45" customFormat="1" ht="11.25" x14ac:dyDescent="0.2">
      <c r="A1334" s="71">
        <v>820116</v>
      </c>
      <c r="B1334" s="71" t="s">
        <v>15482</v>
      </c>
      <c r="C1334" s="72" t="s">
        <v>90</v>
      </c>
      <c r="D1334" s="73">
        <v>4.55</v>
      </c>
      <c r="E1334" s="107"/>
      <c r="F1334" s="107"/>
      <c r="G1334" s="107"/>
      <c r="H1334" s="107"/>
      <c r="I1334" s="107"/>
    </row>
    <row r="1335" spans="1:9" s="45" customFormat="1" ht="11.25" x14ac:dyDescent="0.2">
      <c r="A1335" s="71">
        <v>820117</v>
      </c>
      <c r="B1335" s="71" t="s">
        <v>15483</v>
      </c>
      <c r="C1335" s="72" t="s">
        <v>90</v>
      </c>
      <c r="D1335" s="73">
        <v>10.029999999999999</v>
      </c>
      <c r="E1335" s="107"/>
      <c r="F1335" s="107"/>
      <c r="G1335" s="107"/>
      <c r="H1335" s="107"/>
      <c r="I1335" s="107"/>
    </row>
    <row r="1336" spans="1:9" s="45" customFormat="1" ht="11.25" x14ac:dyDescent="0.2">
      <c r="A1336" s="71">
        <v>820118</v>
      </c>
      <c r="B1336" s="71" t="s">
        <v>15484</v>
      </c>
      <c r="C1336" s="72" t="s">
        <v>90</v>
      </c>
      <c r="D1336" s="73">
        <v>3.06</v>
      </c>
      <c r="E1336" s="107"/>
      <c r="F1336" s="107"/>
      <c r="G1336" s="107"/>
      <c r="H1336" s="107"/>
      <c r="I1336" s="107"/>
    </row>
    <row r="1337" spans="1:9" s="45" customFormat="1" ht="11.25" x14ac:dyDescent="0.2">
      <c r="A1337" s="71">
        <v>83</v>
      </c>
      <c r="B1337" s="71" t="s">
        <v>15485</v>
      </c>
      <c r="C1337" s="72"/>
      <c r="D1337" s="73"/>
      <c r="E1337" s="107"/>
      <c r="F1337" s="107"/>
      <c r="G1337" s="107"/>
      <c r="H1337" s="107"/>
      <c r="I1337" s="107"/>
    </row>
    <row r="1338" spans="1:9" s="45" customFormat="1" ht="11.25" x14ac:dyDescent="0.2">
      <c r="A1338" s="71">
        <v>8301</v>
      </c>
      <c r="B1338" s="71" t="s">
        <v>15486</v>
      </c>
      <c r="C1338" s="72"/>
      <c r="D1338" s="73"/>
      <c r="E1338" s="107"/>
      <c r="F1338" s="107"/>
      <c r="G1338" s="107"/>
      <c r="H1338" s="107"/>
      <c r="I1338" s="107"/>
    </row>
    <row r="1339" spans="1:9" s="45" customFormat="1" ht="11.25" x14ac:dyDescent="0.2">
      <c r="A1339" s="71">
        <v>830101</v>
      </c>
      <c r="B1339" s="71" t="s">
        <v>15487</v>
      </c>
      <c r="C1339" s="72" t="s">
        <v>90</v>
      </c>
      <c r="D1339" s="73">
        <v>84.67</v>
      </c>
      <c r="E1339" s="107"/>
      <c r="F1339" s="107"/>
      <c r="G1339" s="107"/>
      <c r="H1339" s="107"/>
      <c r="I1339" s="107"/>
    </row>
    <row r="1340" spans="1:9" s="45" customFormat="1" ht="11.25" x14ac:dyDescent="0.2">
      <c r="A1340" s="71">
        <v>830102</v>
      </c>
      <c r="B1340" s="71" t="s">
        <v>15488</v>
      </c>
      <c r="C1340" s="72" t="s">
        <v>90</v>
      </c>
      <c r="D1340" s="73">
        <v>27.46</v>
      </c>
      <c r="E1340" s="107"/>
      <c r="F1340" s="107"/>
      <c r="G1340" s="107"/>
      <c r="H1340" s="107"/>
      <c r="I1340" s="107"/>
    </row>
    <row r="1341" spans="1:9" s="45" customFormat="1" ht="11.25" x14ac:dyDescent="0.2">
      <c r="A1341" s="71">
        <v>830103</v>
      </c>
      <c r="B1341" s="71" t="s">
        <v>15489</v>
      </c>
      <c r="C1341" s="72" t="s">
        <v>90</v>
      </c>
      <c r="D1341" s="73">
        <v>45.63</v>
      </c>
      <c r="E1341" s="107"/>
      <c r="F1341" s="107"/>
      <c r="G1341" s="107"/>
      <c r="H1341" s="107"/>
      <c r="I1341" s="107"/>
    </row>
    <row r="1342" spans="1:9" s="45" customFormat="1" ht="11.25" x14ac:dyDescent="0.2">
      <c r="A1342" s="71">
        <v>830104</v>
      </c>
      <c r="B1342" s="71" t="s">
        <v>15490</v>
      </c>
      <c r="C1342" s="72" t="s">
        <v>90</v>
      </c>
      <c r="D1342" s="73">
        <v>63.59</v>
      </c>
      <c r="E1342" s="107"/>
      <c r="F1342" s="107"/>
      <c r="G1342" s="107"/>
      <c r="H1342" s="107"/>
      <c r="I1342" s="107"/>
    </row>
    <row r="1343" spans="1:9" s="45" customFormat="1" ht="11.25" x14ac:dyDescent="0.2">
      <c r="A1343" s="71">
        <v>830105</v>
      </c>
      <c r="B1343" s="71" t="s">
        <v>15491</v>
      </c>
      <c r="C1343" s="72" t="s">
        <v>90</v>
      </c>
      <c r="D1343" s="73">
        <v>28.78</v>
      </c>
      <c r="E1343" s="107"/>
      <c r="F1343" s="107"/>
      <c r="G1343" s="107"/>
      <c r="H1343" s="107"/>
      <c r="I1343" s="107"/>
    </row>
    <row r="1344" spans="1:9" s="45" customFormat="1" ht="11.25" x14ac:dyDescent="0.2">
      <c r="A1344" s="71">
        <v>830106</v>
      </c>
      <c r="B1344" s="71" t="s">
        <v>15492</v>
      </c>
      <c r="C1344" s="72" t="s">
        <v>90</v>
      </c>
      <c r="D1344" s="73">
        <v>28.65</v>
      </c>
      <c r="E1344" s="107"/>
      <c r="F1344" s="107"/>
      <c r="G1344" s="107"/>
      <c r="H1344" s="107"/>
      <c r="I1344" s="107"/>
    </row>
    <row r="1345" spans="1:9" s="45" customFormat="1" ht="11.25" x14ac:dyDescent="0.2">
      <c r="A1345" s="71">
        <v>830107</v>
      </c>
      <c r="B1345" s="71" t="s">
        <v>15493</v>
      </c>
      <c r="C1345" s="72" t="s">
        <v>90</v>
      </c>
      <c r="D1345" s="73">
        <v>37.72</v>
      </c>
      <c r="E1345" s="107"/>
      <c r="F1345" s="107"/>
      <c r="G1345" s="107"/>
      <c r="H1345" s="107"/>
      <c r="I1345" s="107"/>
    </row>
    <row r="1346" spans="1:9" s="45" customFormat="1" ht="11.25" x14ac:dyDescent="0.2">
      <c r="A1346" s="71">
        <v>830108</v>
      </c>
      <c r="B1346" s="71" t="s">
        <v>15494</v>
      </c>
      <c r="C1346" s="72" t="s">
        <v>90</v>
      </c>
      <c r="D1346" s="73">
        <v>108.99</v>
      </c>
      <c r="E1346" s="107"/>
      <c r="F1346" s="107"/>
      <c r="G1346" s="107"/>
      <c r="H1346" s="107"/>
      <c r="I1346" s="107"/>
    </row>
    <row r="1347" spans="1:9" s="45" customFormat="1" ht="11.25" x14ac:dyDescent="0.2">
      <c r="A1347" s="71">
        <v>830109</v>
      </c>
      <c r="B1347" s="71" t="s">
        <v>15495</v>
      </c>
      <c r="C1347" s="72" t="s">
        <v>90</v>
      </c>
      <c r="D1347" s="73">
        <v>58.75</v>
      </c>
      <c r="E1347" s="107"/>
      <c r="F1347" s="107"/>
      <c r="G1347" s="107"/>
      <c r="H1347" s="107"/>
      <c r="I1347" s="107"/>
    </row>
    <row r="1348" spans="1:9" s="45" customFormat="1" ht="11.25" x14ac:dyDescent="0.2">
      <c r="A1348" s="71">
        <v>830110</v>
      </c>
      <c r="B1348" s="71" t="s">
        <v>15496</v>
      </c>
      <c r="C1348" s="72" t="s">
        <v>90</v>
      </c>
      <c r="D1348" s="73">
        <v>56.67</v>
      </c>
      <c r="E1348" s="107"/>
      <c r="F1348" s="107"/>
      <c r="G1348" s="107"/>
      <c r="H1348" s="107"/>
      <c r="I1348" s="107"/>
    </row>
    <row r="1349" spans="1:9" s="45" customFormat="1" ht="11.25" x14ac:dyDescent="0.2">
      <c r="A1349" s="71">
        <v>830111</v>
      </c>
      <c r="B1349" s="71" t="s">
        <v>15497</v>
      </c>
      <c r="C1349" s="72" t="s">
        <v>90</v>
      </c>
      <c r="D1349" s="73">
        <v>49.27</v>
      </c>
      <c r="E1349" s="107"/>
      <c r="F1349" s="107"/>
      <c r="G1349" s="107"/>
      <c r="H1349" s="107"/>
      <c r="I1349" s="107"/>
    </row>
    <row r="1350" spans="1:9" s="45" customFormat="1" ht="11.25" x14ac:dyDescent="0.2">
      <c r="A1350" s="71">
        <v>830112</v>
      </c>
      <c r="B1350" s="71" t="s">
        <v>15498</v>
      </c>
      <c r="C1350" s="72" t="s">
        <v>90</v>
      </c>
      <c r="D1350" s="73">
        <v>511.9</v>
      </c>
      <c r="E1350" s="107"/>
      <c r="F1350" s="107"/>
      <c r="G1350" s="107"/>
      <c r="H1350" s="107"/>
      <c r="I1350" s="107"/>
    </row>
    <row r="1351" spans="1:9" s="45" customFormat="1" ht="11.25" x14ac:dyDescent="0.2">
      <c r="A1351" s="71">
        <v>830113</v>
      </c>
      <c r="B1351" s="71" t="s">
        <v>15499</v>
      </c>
      <c r="C1351" s="72" t="s">
        <v>90</v>
      </c>
      <c r="D1351" s="73">
        <v>756.92</v>
      </c>
      <c r="E1351" s="107"/>
      <c r="F1351" s="107"/>
      <c r="G1351" s="107"/>
      <c r="H1351" s="107"/>
      <c r="I1351" s="107"/>
    </row>
    <row r="1352" spans="1:9" s="45" customFormat="1" ht="11.25" x14ac:dyDescent="0.2">
      <c r="A1352" s="71">
        <v>830114</v>
      </c>
      <c r="B1352" s="71" t="s">
        <v>15500</v>
      </c>
      <c r="C1352" s="72" t="s">
        <v>90</v>
      </c>
      <c r="D1352" s="73">
        <v>265.66000000000003</v>
      </c>
      <c r="E1352" s="107"/>
      <c r="F1352" s="107"/>
      <c r="G1352" s="107"/>
      <c r="H1352" s="107"/>
      <c r="I1352" s="107"/>
    </row>
    <row r="1353" spans="1:9" s="45" customFormat="1" ht="11.25" x14ac:dyDescent="0.2">
      <c r="A1353" s="71">
        <v>92</v>
      </c>
      <c r="B1353" s="71" t="s">
        <v>15501</v>
      </c>
      <c r="C1353" s="72"/>
      <c r="D1353" s="73"/>
      <c r="E1353" s="107"/>
      <c r="F1353" s="107"/>
      <c r="G1353" s="107"/>
      <c r="H1353" s="107"/>
      <c r="I1353" s="107"/>
    </row>
    <row r="1354" spans="1:9" s="45" customFormat="1" ht="11.25" x14ac:dyDescent="0.2">
      <c r="A1354" s="71">
        <v>9201</v>
      </c>
      <c r="B1354" s="71" t="s">
        <v>15502</v>
      </c>
      <c r="C1354" s="72"/>
      <c r="D1354" s="73"/>
      <c r="E1354" s="107"/>
      <c r="F1354" s="107"/>
      <c r="G1354" s="107"/>
      <c r="H1354" s="107"/>
      <c r="I1354" s="107"/>
    </row>
    <row r="1355" spans="1:9" s="45" customFormat="1" ht="11.25" x14ac:dyDescent="0.2">
      <c r="A1355" s="71">
        <v>920110</v>
      </c>
      <c r="B1355" s="71" t="s">
        <v>15503</v>
      </c>
      <c r="C1355" s="72" t="s">
        <v>15417</v>
      </c>
      <c r="D1355" s="73">
        <v>1155</v>
      </c>
      <c r="E1355" s="107"/>
      <c r="F1355" s="107"/>
      <c r="G1355" s="107"/>
      <c r="H1355" s="107"/>
      <c r="I1355" s="107"/>
    </row>
    <row r="1356" spans="1:9" s="45" customFormat="1" ht="11.25" x14ac:dyDescent="0.2">
      <c r="A1356" s="71">
        <v>9203</v>
      </c>
      <c r="B1356" s="71" t="s">
        <v>15504</v>
      </c>
      <c r="C1356" s="72"/>
      <c r="D1356" s="73"/>
      <c r="E1356" s="107"/>
      <c r="F1356" s="107"/>
      <c r="G1356" s="107"/>
      <c r="H1356" s="107"/>
      <c r="I1356" s="107"/>
    </row>
    <row r="1357" spans="1:9" s="45" customFormat="1" ht="11.25" x14ac:dyDescent="0.2">
      <c r="A1357" s="71">
        <v>920396</v>
      </c>
      <c r="B1357" s="71" t="s">
        <v>15505</v>
      </c>
      <c r="C1357" s="72" t="s">
        <v>15417</v>
      </c>
      <c r="D1357" s="73">
        <v>5495.45</v>
      </c>
      <c r="E1357" s="107"/>
      <c r="F1357" s="107"/>
      <c r="G1357" s="107"/>
      <c r="H1357" s="107"/>
      <c r="I1357" s="107"/>
    </row>
    <row r="1358" spans="1:9" s="45" customFormat="1" ht="11.25" x14ac:dyDescent="0.2">
      <c r="A1358" s="71">
        <v>920397</v>
      </c>
      <c r="B1358" s="71" t="s">
        <v>15506</v>
      </c>
      <c r="C1358" s="72" t="s">
        <v>15417</v>
      </c>
      <c r="D1358" s="73">
        <v>20666.650000000001</v>
      </c>
      <c r="E1358" s="107"/>
      <c r="F1358" s="107"/>
      <c r="G1358" s="107"/>
      <c r="H1358" s="107"/>
      <c r="I1358" s="107"/>
    </row>
    <row r="1359" spans="1:9" s="45" customFormat="1" ht="11.25" x14ac:dyDescent="0.2">
      <c r="A1359" s="71">
        <v>920398</v>
      </c>
      <c r="B1359" s="71" t="s">
        <v>15507</v>
      </c>
      <c r="C1359" s="72" t="s">
        <v>15417</v>
      </c>
      <c r="D1359" s="73">
        <v>8603.65</v>
      </c>
      <c r="E1359" s="107"/>
      <c r="F1359" s="107"/>
      <c r="G1359" s="107"/>
      <c r="H1359" s="107"/>
      <c r="I1359" s="107"/>
    </row>
    <row r="1360" spans="1:9" s="45" customFormat="1" ht="11.25" x14ac:dyDescent="0.2">
      <c r="A1360" s="71">
        <v>920399</v>
      </c>
      <c r="B1360" s="71" t="s">
        <v>15508</v>
      </c>
      <c r="C1360" s="72" t="s">
        <v>15417</v>
      </c>
      <c r="D1360" s="73">
        <v>2633.28</v>
      </c>
      <c r="E1360" s="107"/>
      <c r="F1360" s="107"/>
      <c r="G1360" s="107"/>
      <c r="H1360" s="107"/>
      <c r="I1360" s="107"/>
    </row>
    <row r="1361" spans="1:9" s="45" customFormat="1" ht="11.25" x14ac:dyDescent="0.2">
      <c r="A1361" s="71">
        <v>9205</v>
      </c>
      <c r="B1361" s="71" t="s">
        <v>15509</v>
      </c>
      <c r="C1361" s="72"/>
      <c r="D1361" s="73"/>
      <c r="E1361" s="107"/>
      <c r="F1361" s="107"/>
      <c r="G1361" s="107"/>
      <c r="H1361" s="107"/>
      <c r="I1361" s="107"/>
    </row>
    <row r="1362" spans="1:9" s="45" customFormat="1" ht="11.25" x14ac:dyDescent="0.2">
      <c r="A1362" s="71">
        <v>920501</v>
      </c>
      <c r="B1362" s="71" t="s">
        <v>15510</v>
      </c>
      <c r="C1362" s="72" t="s">
        <v>15417</v>
      </c>
      <c r="D1362" s="73">
        <v>14761.89</v>
      </c>
      <c r="E1362" s="107"/>
      <c r="F1362" s="107"/>
      <c r="G1362" s="107"/>
      <c r="H1362" s="107"/>
      <c r="I1362" s="107"/>
    </row>
    <row r="1363" spans="1:9" s="45" customFormat="1" ht="11.25" x14ac:dyDescent="0.2">
      <c r="A1363" s="71">
        <v>920502</v>
      </c>
      <c r="B1363" s="71" t="s">
        <v>15511</v>
      </c>
      <c r="C1363" s="72" t="s">
        <v>15417</v>
      </c>
      <c r="D1363" s="73">
        <v>4391.29</v>
      </c>
      <c r="E1363" s="107"/>
      <c r="F1363" s="107"/>
      <c r="G1363" s="107"/>
      <c r="H1363" s="107"/>
      <c r="I1363" s="107"/>
    </row>
    <row r="1364" spans="1:9" s="45" customFormat="1" ht="11.25" x14ac:dyDescent="0.2">
      <c r="A1364" s="71">
        <v>920503</v>
      </c>
      <c r="B1364" s="71" t="s">
        <v>15512</v>
      </c>
      <c r="C1364" s="72" t="s">
        <v>15417</v>
      </c>
      <c r="D1364" s="73">
        <v>3976.76</v>
      </c>
      <c r="E1364" s="107"/>
      <c r="F1364" s="107"/>
      <c r="G1364" s="107"/>
      <c r="H1364" s="107"/>
      <c r="I1364" s="107"/>
    </row>
    <row r="1365" spans="1:9" s="45" customFormat="1" ht="11.25" x14ac:dyDescent="0.2">
      <c r="A1365" s="71">
        <v>920504</v>
      </c>
      <c r="B1365" s="71" t="s">
        <v>15513</v>
      </c>
      <c r="C1365" s="72" t="s">
        <v>15417</v>
      </c>
      <c r="D1365" s="73">
        <v>11779.69</v>
      </c>
      <c r="E1365" s="107"/>
      <c r="F1365" s="107"/>
      <c r="G1365" s="107"/>
      <c r="H1365" s="107"/>
      <c r="I1365" s="107"/>
    </row>
    <row r="1366" spans="1:9" s="45" customFormat="1" ht="11.25" x14ac:dyDescent="0.2">
      <c r="A1366" s="71">
        <v>920505</v>
      </c>
      <c r="B1366" s="71" t="s">
        <v>15514</v>
      </c>
      <c r="C1366" s="72" t="s">
        <v>15417</v>
      </c>
      <c r="D1366" s="73">
        <v>9781.6200000000008</v>
      </c>
      <c r="E1366" s="107"/>
      <c r="F1366" s="107"/>
      <c r="G1366" s="107"/>
      <c r="H1366" s="107"/>
      <c r="I1366" s="107"/>
    </row>
    <row r="1367" spans="1:9" s="45" customFormat="1" ht="11.25" x14ac:dyDescent="0.2">
      <c r="A1367" s="71">
        <v>920506</v>
      </c>
      <c r="B1367" s="71" t="s">
        <v>15515</v>
      </c>
      <c r="C1367" s="72" t="s">
        <v>15417</v>
      </c>
      <c r="D1367" s="73">
        <v>9781.6200000000008</v>
      </c>
      <c r="E1367" s="107"/>
      <c r="F1367" s="107"/>
      <c r="G1367" s="107"/>
      <c r="H1367" s="107"/>
      <c r="I1367" s="107"/>
    </row>
    <row r="1368" spans="1:9" s="45" customFormat="1" ht="11.25" x14ac:dyDescent="0.2">
      <c r="A1368" s="71">
        <v>920507</v>
      </c>
      <c r="B1368" s="71" t="s">
        <v>15516</v>
      </c>
      <c r="C1368" s="72" t="s">
        <v>15417</v>
      </c>
      <c r="D1368" s="73">
        <v>9990.3700000000008</v>
      </c>
      <c r="E1368" s="107"/>
      <c r="F1368" s="107"/>
      <c r="G1368" s="107"/>
      <c r="H1368" s="107"/>
      <c r="I1368" s="107"/>
    </row>
    <row r="1369" spans="1:9" s="45" customFormat="1" ht="11.25" x14ac:dyDescent="0.2">
      <c r="A1369" s="71">
        <v>920508</v>
      </c>
      <c r="B1369" s="71" t="s">
        <v>15517</v>
      </c>
      <c r="C1369" s="72" t="s">
        <v>15417</v>
      </c>
      <c r="D1369" s="73">
        <v>9155.35</v>
      </c>
      <c r="E1369" s="107"/>
      <c r="F1369" s="107"/>
      <c r="G1369" s="107"/>
      <c r="H1369" s="107"/>
      <c r="I1369" s="107"/>
    </row>
    <row r="1370" spans="1:9" s="45" customFormat="1" ht="11.25" x14ac:dyDescent="0.2">
      <c r="A1370" s="71">
        <v>920509</v>
      </c>
      <c r="B1370" s="71" t="s">
        <v>15518</v>
      </c>
      <c r="C1370" s="72" t="s">
        <v>15417</v>
      </c>
      <c r="D1370" s="73">
        <v>9785.34</v>
      </c>
      <c r="E1370" s="107"/>
      <c r="F1370" s="107"/>
      <c r="G1370" s="107"/>
      <c r="H1370" s="107"/>
      <c r="I1370" s="107"/>
    </row>
    <row r="1371" spans="1:9" s="45" customFormat="1" ht="11.25" x14ac:dyDescent="0.2">
      <c r="A1371" s="71">
        <v>920510</v>
      </c>
      <c r="B1371" s="71" t="s">
        <v>15519</v>
      </c>
      <c r="C1371" s="72" t="s">
        <v>15417</v>
      </c>
      <c r="D1371" s="73">
        <v>21173.62</v>
      </c>
      <c r="E1371" s="107"/>
      <c r="F1371" s="107"/>
      <c r="G1371" s="107"/>
      <c r="H1371" s="107"/>
      <c r="I1371" s="107"/>
    </row>
    <row r="1372" spans="1:9" s="45" customFormat="1" ht="11.25" x14ac:dyDescent="0.2">
      <c r="A1372" s="71">
        <v>920511</v>
      </c>
      <c r="B1372" s="71" t="s">
        <v>15520</v>
      </c>
      <c r="C1372" s="72" t="s">
        <v>15417</v>
      </c>
      <c r="D1372" s="73">
        <v>5487.25</v>
      </c>
      <c r="E1372" s="107"/>
      <c r="F1372" s="107"/>
      <c r="G1372" s="107"/>
      <c r="H1372" s="107"/>
      <c r="I1372" s="107"/>
    </row>
    <row r="1373" spans="1:9" s="45" customFormat="1" ht="11.25" x14ac:dyDescent="0.2">
      <c r="A1373" s="71">
        <v>920512</v>
      </c>
      <c r="B1373" s="71" t="s">
        <v>15521</v>
      </c>
      <c r="C1373" s="72" t="s">
        <v>15417</v>
      </c>
      <c r="D1373" s="73">
        <v>11846.79</v>
      </c>
      <c r="E1373" s="107"/>
      <c r="F1373" s="107"/>
      <c r="G1373" s="107"/>
      <c r="H1373" s="107"/>
      <c r="I1373" s="107"/>
    </row>
    <row r="1374" spans="1:9" s="45" customFormat="1" ht="11.25" x14ac:dyDescent="0.2">
      <c r="A1374" s="71">
        <v>920513</v>
      </c>
      <c r="B1374" s="71" t="s">
        <v>15522</v>
      </c>
      <c r="C1374" s="72" t="s">
        <v>15417</v>
      </c>
      <c r="D1374" s="73">
        <v>17714.27</v>
      </c>
      <c r="E1374" s="107"/>
      <c r="F1374" s="107"/>
      <c r="G1374" s="107"/>
      <c r="H1374" s="107"/>
      <c r="I1374" s="107"/>
    </row>
    <row r="1375" spans="1:9" s="45" customFormat="1" ht="11.25" x14ac:dyDescent="0.2">
      <c r="A1375" s="71">
        <v>920514</v>
      </c>
      <c r="B1375" s="71" t="s">
        <v>15523</v>
      </c>
      <c r="C1375" s="72" t="s">
        <v>15417</v>
      </c>
      <c r="D1375" s="73">
        <v>2450.77</v>
      </c>
      <c r="E1375" s="107"/>
      <c r="F1375" s="107"/>
      <c r="G1375" s="107"/>
      <c r="H1375" s="107"/>
      <c r="I1375" s="107"/>
    </row>
    <row r="1376" spans="1:9" s="45" customFormat="1" ht="11.25" x14ac:dyDescent="0.2">
      <c r="A1376" s="71">
        <v>920515</v>
      </c>
      <c r="B1376" s="71" t="s">
        <v>15524</v>
      </c>
      <c r="C1376" s="72" t="s">
        <v>15417</v>
      </c>
      <c r="D1376" s="73">
        <v>4409.62</v>
      </c>
      <c r="E1376" s="107"/>
      <c r="F1376" s="107"/>
      <c r="G1376" s="107"/>
      <c r="H1376" s="107"/>
      <c r="I1376" s="107"/>
    </row>
    <row r="1377" spans="1:9" s="45" customFormat="1" ht="11.25" x14ac:dyDescent="0.2">
      <c r="A1377" s="71">
        <v>920516</v>
      </c>
      <c r="B1377" s="71" t="s">
        <v>15525</v>
      </c>
      <c r="C1377" s="72" t="s">
        <v>15417</v>
      </c>
      <c r="D1377" s="73">
        <v>1791.11</v>
      </c>
      <c r="E1377" s="107"/>
      <c r="F1377" s="107"/>
      <c r="G1377" s="107"/>
      <c r="H1377" s="107"/>
      <c r="I1377" s="107"/>
    </row>
    <row r="1378" spans="1:9" s="45" customFormat="1" ht="11.25" x14ac:dyDescent="0.2">
      <c r="A1378" s="71">
        <v>920518</v>
      </c>
      <c r="B1378" s="71" t="s">
        <v>15526</v>
      </c>
      <c r="C1378" s="72" t="s">
        <v>15417</v>
      </c>
      <c r="D1378" s="73">
        <v>3391.95</v>
      </c>
      <c r="E1378" s="107"/>
      <c r="F1378" s="107"/>
      <c r="G1378" s="107"/>
      <c r="H1378" s="107"/>
      <c r="I1378" s="107"/>
    </row>
    <row r="1379" spans="1:9" s="45" customFormat="1" ht="11.25" x14ac:dyDescent="0.2">
      <c r="A1379" s="71">
        <v>920519</v>
      </c>
      <c r="B1379" s="71" t="s">
        <v>15527</v>
      </c>
      <c r="C1379" s="72" t="s">
        <v>15417</v>
      </c>
      <c r="D1379" s="73">
        <v>6364.12</v>
      </c>
      <c r="E1379" s="107"/>
      <c r="F1379" s="107"/>
      <c r="G1379" s="107"/>
      <c r="H1379" s="107"/>
      <c r="I1379" s="107"/>
    </row>
    <row r="1380" spans="1:9" s="45" customFormat="1" ht="11.25" x14ac:dyDescent="0.2">
      <c r="A1380" s="71">
        <v>920520</v>
      </c>
      <c r="B1380" s="71" t="s">
        <v>15528</v>
      </c>
      <c r="C1380" s="72" t="s">
        <v>15417</v>
      </c>
      <c r="D1380" s="73">
        <v>23933.45</v>
      </c>
      <c r="E1380" s="107"/>
      <c r="F1380" s="107"/>
      <c r="G1380" s="107"/>
      <c r="H1380" s="107"/>
      <c r="I1380" s="107"/>
    </row>
    <row r="1381" spans="1:9" s="45" customFormat="1" ht="11.25" x14ac:dyDescent="0.2">
      <c r="A1381" s="71">
        <v>920521</v>
      </c>
      <c r="B1381" s="71" t="s">
        <v>15529</v>
      </c>
      <c r="C1381" s="72" t="s">
        <v>15417</v>
      </c>
      <c r="D1381" s="73">
        <v>9963.64</v>
      </c>
      <c r="E1381" s="107"/>
      <c r="F1381" s="107"/>
      <c r="G1381" s="107"/>
      <c r="H1381" s="107"/>
      <c r="I1381" s="107"/>
    </row>
    <row r="1382" spans="1:9" s="45" customFormat="1" ht="11.25" x14ac:dyDescent="0.2">
      <c r="A1382" s="71">
        <v>920522</v>
      </c>
      <c r="B1382" s="71" t="s">
        <v>15530</v>
      </c>
      <c r="C1382" s="72" t="s">
        <v>15417</v>
      </c>
      <c r="D1382" s="73">
        <v>3049.53</v>
      </c>
      <c r="E1382" s="107"/>
      <c r="F1382" s="107"/>
      <c r="G1382" s="107"/>
      <c r="H1382" s="107"/>
      <c r="I1382" s="107"/>
    </row>
    <row r="1383" spans="1:9" s="45" customFormat="1" ht="11.25" x14ac:dyDescent="0.2">
      <c r="A1383" s="71">
        <v>920523</v>
      </c>
      <c r="B1383" s="71" t="s">
        <v>15531</v>
      </c>
      <c r="C1383" s="72" t="s">
        <v>15417</v>
      </c>
      <c r="D1383" s="73">
        <v>17095.32</v>
      </c>
      <c r="E1383" s="107"/>
      <c r="F1383" s="107"/>
      <c r="G1383" s="107"/>
      <c r="H1383" s="107"/>
      <c r="I1383" s="107"/>
    </row>
    <row r="1384" spans="1:9" s="45" customFormat="1" ht="11.25" x14ac:dyDescent="0.2">
      <c r="A1384" s="71">
        <v>920524</v>
      </c>
      <c r="B1384" s="71" t="s">
        <v>15532</v>
      </c>
      <c r="C1384" s="72" t="s">
        <v>15417</v>
      </c>
      <c r="D1384" s="73">
        <v>5085.43</v>
      </c>
      <c r="E1384" s="107"/>
      <c r="F1384" s="107"/>
      <c r="G1384" s="107"/>
      <c r="H1384" s="107"/>
      <c r="I1384" s="107"/>
    </row>
    <row r="1385" spans="1:9" s="45" customFormat="1" ht="11.25" x14ac:dyDescent="0.2">
      <c r="A1385" s="71">
        <v>920525</v>
      </c>
      <c r="B1385" s="71" t="s">
        <v>15533</v>
      </c>
      <c r="C1385" s="72" t="s">
        <v>15417</v>
      </c>
      <c r="D1385" s="73">
        <v>4605.38</v>
      </c>
      <c r="E1385" s="107"/>
      <c r="F1385" s="107"/>
      <c r="G1385" s="107"/>
      <c r="H1385" s="107"/>
      <c r="I1385" s="107"/>
    </row>
    <row r="1386" spans="1:9" s="45" customFormat="1" ht="11.25" x14ac:dyDescent="0.2">
      <c r="A1386" s="71">
        <v>920526</v>
      </c>
      <c r="B1386" s="71" t="s">
        <v>15534</v>
      </c>
      <c r="C1386" s="72" t="s">
        <v>15417</v>
      </c>
      <c r="D1386" s="73">
        <v>13641.72</v>
      </c>
      <c r="E1386" s="107"/>
      <c r="F1386" s="107"/>
      <c r="G1386" s="107"/>
      <c r="H1386" s="107"/>
      <c r="I1386" s="107"/>
    </row>
    <row r="1387" spans="1:9" s="45" customFormat="1" ht="11.25" x14ac:dyDescent="0.2">
      <c r="A1387" s="71">
        <v>920527</v>
      </c>
      <c r="B1387" s="71" t="s">
        <v>15535</v>
      </c>
      <c r="C1387" s="72" t="s">
        <v>15417</v>
      </c>
      <c r="D1387" s="73">
        <v>11327.81</v>
      </c>
      <c r="E1387" s="107"/>
      <c r="F1387" s="107"/>
      <c r="G1387" s="107"/>
      <c r="H1387" s="107"/>
      <c r="I1387" s="107"/>
    </row>
    <row r="1388" spans="1:9" s="45" customFormat="1" ht="11.25" x14ac:dyDescent="0.2">
      <c r="A1388" s="71">
        <v>920528</v>
      </c>
      <c r="B1388" s="71" t="s">
        <v>15536</v>
      </c>
      <c r="C1388" s="72" t="s">
        <v>15417</v>
      </c>
      <c r="D1388" s="73">
        <v>11327.81</v>
      </c>
      <c r="E1388" s="107"/>
      <c r="F1388" s="107"/>
      <c r="G1388" s="107"/>
      <c r="H1388" s="107"/>
      <c r="I1388" s="107"/>
    </row>
    <row r="1389" spans="1:9" s="45" customFormat="1" ht="11.25" x14ac:dyDescent="0.2">
      <c r="A1389" s="71">
        <v>920529</v>
      </c>
      <c r="B1389" s="71" t="s">
        <v>15537</v>
      </c>
      <c r="C1389" s="72" t="s">
        <v>15417</v>
      </c>
      <c r="D1389" s="73">
        <v>11569.56</v>
      </c>
      <c r="E1389" s="107"/>
      <c r="F1389" s="107"/>
      <c r="G1389" s="107"/>
      <c r="H1389" s="107"/>
      <c r="I1389" s="107"/>
    </row>
    <row r="1390" spans="1:9" s="45" customFormat="1" ht="11.25" x14ac:dyDescent="0.2">
      <c r="A1390" s="71">
        <v>920530</v>
      </c>
      <c r="B1390" s="71" t="s">
        <v>15538</v>
      </c>
      <c r="C1390" s="72" t="s">
        <v>15417</v>
      </c>
      <c r="D1390" s="73">
        <v>10602.55</v>
      </c>
      <c r="E1390" s="107"/>
      <c r="F1390" s="107"/>
      <c r="G1390" s="107"/>
      <c r="H1390" s="107"/>
      <c r="I1390" s="107"/>
    </row>
    <row r="1391" spans="1:9" s="45" customFormat="1" ht="11.25" x14ac:dyDescent="0.2">
      <c r="A1391" s="71">
        <v>920531</v>
      </c>
      <c r="B1391" s="71" t="s">
        <v>15539</v>
      </c>
      <c r="C1391" s="72" t="s">
        <v>15417</v>
      </c>
      <c r="D1391" s="73">
        <v>11332.13</v>
      </c>
      <c r="E1391" s="107"/>
      <c r="F1391" s="107"/>
      <c r="G1391" s="107"/>
      <c r="H1391" s="107"/>
      <c r="I1391" s="107"/>
    </row>
    <row r="1392" spans="1:9" s="45" customFormat="1" ht="11.25" x14ac:dyDescent="0.2">
      <c r="A1392" s="71">
        <v>920532</v>
      </c>
      <c r="B1392" s="71" t="s">
        <v>15540</v>
      </c>
      <c r="C1392" s="72" t="s">
        <v>15417</v>
      </c>
      <c r="D1392" s="73">
        <v>24520.560000000001</v>
      </c>
      <c r="E1392" s="107"/>
      <c r="F1392" s="107"/>
      <c r="G1392" s="107"/>
      <c r="H1392" s="107"/>
      <c r="I1392" s="107"/>
    </row>
    <row r="1393" spans="1:9" s="45" customFormat="1" ht="11.25" x14ac:dyDescent="0.2">
      <c r="A1393" s="71">
        <v>920533</v>
      </c>
      <c r="B1393" s="71" t="s">
        <v>15541</v>
      </c>
      <c r="C1393" s="72" t="s">
        <v>15417</v>
      </c>
      <c r="D1393" s="73">
        <v>6354.62</v>
      </c>
      <c r="E1393" s="107"/>
      <c r="F1393" s="107"/>
      <c r="G1393" s="107"/>
      <c r="H1393" s="107"/>
      <c r="I1393" s="107"/>
    </row>
    <row r="1394" spans="1:9" s="45" customFormat="1" ht="11.25" x14ac:dyDescent="0.2">
      <c r="A1394" s="71">
        <v>920534</v>
      </c>
      <c r="B1394" s="71" t="s">
        <v>15542</v>
      </c>
      <c r="C1394" s="72" t="s">
        <v>15417</v>
      </c>
      <c r="D1394" s="73">
        <v>13719.43</v>
      </c>
      <c r="E1394" s="107"/>
      <c r="F1394" s="107"/>
      <c r="G1394" s="107"/>
      <c r="H1394" s="107"/>
      <c r="I1394" s="107"/>
    </row>
    <row r="1395" spans="1:9" s="45" customFormat="1" ht="11.25" x14ac:dyDescent="0.2">
      <c r="A1395" s="71">
        <v>920535</v>
      </c>
      <c r="B1395" s="71" t="s">
        <v>15543</v>
      </c>
      <c r="C1395" s="72" t="s">
        <v>15417</v>
      </c>
      <c r="D1395" s="73">
        <v>20514.38</v>
      </c>
      <c r="E1395" s="107"/>
      <c r="F1395" s="107"/>
      <c r="G1395" s="107"/>
      <c r="H1395" s="107"/>
      <c r="I1395" s="107"/>
    </row>
    <row r="1396" spans="1:9" s="45" customFormat="1" ht="11.25" x14ac:dyDescent="0.2">
      <c r="A1396" s="71">
        <v>920536</v>
      </c>
      <c r="B1396" s="71" t="s">
        <v>15544</v>
      </c>
      <c r="C1396" s="72" t="s">
        <v>15417</v>
      </c>
      <c r="D1396" s="73">
        <v>2838.17</v>
      </c>
      <c r="E1396" s="107"/>
      <c r="F1396" s="107"/>
      <c r="G1396" s="107"/>
      <c r="H1396" s="107"/>
      <c r="I1396" s="107"/>
    </row>
    <row r="1397" spans="1:9" s="45" customFormat="1" ht="11.25" x14ac:dyDescent="0.2">
      <c r="A1397" s="71">
        <v>920537</v>
      </c>
      <c r="B1397" s="71" t="s">
        <v>15545</v>
      </c>
      <c r="C1397" s="72" t="s">
        <v>15417</v>
      </c>
      <c r="D1397" s="73">
        <v>5106.6499999999996</v>
      </c>
      <c r="E1397" s="107"/>
      <c r="F1397" s="107"/>
      <c r="G1397" s="107"/>
      <c r="H1397" s="107"/>
      <c r="I1397" s="107"/>
    </row>
    <row r="1398" spans="1:9" s="45" customFormat="1" ht="11.25" x14ac:dyDescent="0.2">
      <c r="A1398" s="71">
        <v>920538</v>
      </c>
      <c r="B1398" s="71" t="s">
        <v>15546</v>
      </c>
      <c r="C1398" s="72" t="s">
        <v>15417</v>
      </c>
      <c r="D1398" s="73">
        <v>2074.23</v>
      </c>
      <c r="E1398" s="107"/>
      <c r="F1398" s="107"/>
      <c r="G1398" s="107"/>
      <c r="H1398" s="107"/>
      <c r="I1398" s="107"/>
    </row>
    <row r="1399" spans="1:9" s="45" customFormat="1" ht="11.25" x14ac:dyDescent="0.2">
      <c r="A1399" s="71">
        <v>920539</v>
      </c>
      <c r="B1399" s="71" t="s">
        <v>15547</v>
      </c>
      <c r="C1399" s="72" t="s">
        <v>15417</v>
      </c>
      <c r="D1399" s="73">
        <v>2074.23</v>
      </c>
      <c r="E1399" s="107"/>
      <c r="F1399" s="107"/>
      <c r="G1399" s="107"/>
      <c r="H1399" s="107"/>
      <c r="I1399" s="107"/>
    </row>
    <row r="1400" spans="1:9" s="45" customFormat="1" ht="11.25" x14ac:dyDescent="0.2">
      <c r="A1400" s="71">
        <v>920540</v>
      </c>
      <c r="B1400" s="71" t="s">
        <v>15548</v>
      </c>
      <c r="C1400" s="72" t="s">
        <v>15417</v>
      </c>
      <c r="D1400" s="73">
        <v>3928.12</v>
      </c>
      <c r="E1400" s="107"/>
      <c r="F1400" s="107"/>
      <c r="G1400" s="107"/>
      <c r="H1400" s="107"/>
      <c r="I1400" s="107"/>
    </row>
    <row r="1401" spans="1:9" s="45" customFormat="1" ht="11.25" x14ac:dyDescent="0.2">
      <c r="A1401" s="71">
        <v>93</v>
      </c>
      <c r="B1401" s="71" t="s">
        <v>15549</v>
      </c>
      <c r="C1401" s="72"/>
      <c r="D1401" s="73"/>
      <c r="E1401" s="107"/>
      <c r="F1401" s="107"/>
      <c r="G1401" s="107"/>
      <c r="H1401" s="107"/>
      <c r="I1401" s="107"/>
    </row>
    <row r="1402" spans="1:9" s="45" customFormat="1" ht="11.25" x14ac:dyDescent="0.2">
      <c r="A1402" s="71">
        <v>9302</v>
      </c>
      <c r="B1402" s="71" t="s">
        <v>15550</v>
      </c>
      <c r="C1402" s="72"/>
      <c r="D1402" s="73"/>
      <c r="E1402" s="107"/>
      <c r="F1402" s="107"/>
      <c r="G1402" s="107"/>
      <c r="H1402" s="107"/>
      <c r="I1402" s="107"/>
    </row>
    <row r="1403" spans="1:9" s="45" customFormat="1" ht="11.25" x14ac:dyDescent="0.2">
      <c r="A1403" s="71">
        <v>930213</v>
      </c>
      <c r="B1403" s="71" t="s">
        <v>15551</v>
      </c>
      <c r="C1403" s="72" t="s">
        <v>90</v>
      </c>
      <c r="D1403" s="73">
        <v>962.08</v>
      </c>
      <c r="E1403" s="107"/>
      <c r="F1403" s="107"/>
      <c r="G1403" s="107"/>
      <c r="H1403" s="107"/>
      <c r="I1403" s="107"/>
    </row>
    <row r="1404" spans="1:9" s="45" customFormat="1" ht="11.25" x14ac:dyDescent="0.2">
      <c r="A1404" s="71">
        <v>930214</v>
      </c>
      <c r="B1404" s="71" t="s">
        <v>15552</v>
      </c>
      <c r="C1404" s="72" t="s">
        <v>90</v>
      </c>
      <c r="D1404" s="73">
        <v>1752.7</v>
      </c>
      <c r="E1404" s="107"/>
      <c r="F1404" s="107"/>
      <c r="G1404" s="107"/>
      <c r="H1404" s="107"/>
      <c r="I1404" s="107"/>
    </row>
    <row r="1405" spans="1:9" s="45" customFormat="1" ht="11.25" x14ac:dyDescent="0.2">
      <c r="A1405" s="71">
        <v>930218</v>
      </c>
      <c r="B1405" s="71" t="s">
        <v>15553</v>
      </c>
      <c r="C1405" s="72" t="s">
        <v>90</v>
      </c>
      <c r="D1405" s="73">
        <v>771.4</v>
      </c>
      <c r="E1405" s="107"/>
      <c r="F1405" s="107"/>
      <c r="G1405" s="107"/>
      <c r="H1405" s="107"/>
      <c r="I1405" s="107"/>
    </row>
    <row r="1406" spans="1:9" s="45" customFormat="1" ht="11.25" x14ac:dyDescent="0.2">
      <c r="A1406" s="71">
        <v>930219</v>
      </c>
      <c r="B1406" s="71" t="s">
        <v>15554</v>
      </c>
      <c r="C1406" s="72" t="s">
        <v>90</v>
      </c>
      <c r="D1406" s="73">
        <v>880.1</v>
      </c>
      <c r="E1406" s="107"/>
      <c r="F1406" s="107"/>
      <c r="G1406" s="107"/>
      <c r="H1406" s="107"/>
      <c r="I1406" s="107"/>
    </row>
    <row r="1407" spans="1:9" s="45" customFormat="1" ht="11.25" x14ac:dyDescent="0.2">
      <c r="A1407" s="71">
        <v>930220</v>
      </c>
      <c r="B1407" s="71" t="s">
        <v>15555</v>
      </c>
      <c r="C1407" s="72" t="s">
        <v>90</v>
      </c>
      <c r="D1407" s="73">
        <v>1065.4000000000001</v>
      </c>
      <c r="E1407" s="107"/>
      <c r="F1407" s="107"/>
      <c r="G1407" s="107"/>
      <c r="H1407" s="107"/>
      <c r="I1407" s="107"/>
    </row>
    <row r="1408" spans="1:9" s="45" customFormat="1" ht="11.25" x14ac:dyDescent="0.2">
      <c r="A1408" s="71">
        <v>95</v>
      </c>
      <c r="B1408" s="71" t="s">
        <v>15556</v>
      </c>
      <c r="C1408" s="72"/>
      <c r="D1408" s="73"/>
      <c r="E1408" s="107"/>
      <c r="F1408" s="107"/>
      <c r="G1408" s="107"/>
      <c r="H1408" s="107"/>
      <c r="I1408" s="107"/>
    </row>
    <row r="1409" spans="1:9" s="45" customFormat="1" ht="11.25" x14ac:dyDescent="0.2">
      <c r="A1409" s="71">
        <v>9501</v>
      </c>
      <c r="B1409" s="71" t="s">
        <v>15557</v>
      </c>
      <c r="C1409" s="72"/>
      <c r="D1409" s="73"/>
      <c r="E1409" s="107"/>
      <c r="F1409" s="107"/>
      <c r="G1409" s="107"/>
      <c r="H1409" s="107"/>
      <c r="I1409" s="107"/>
    </row>
    <row r="1410" spans="1:9" s="45" customFormat="1" ht="11.25" x14ac:dyDescent="0.2">
      <c r="A1410" s="71">
        <v>950101</v>
      </c>
      <c r="B1410" s="71" t="s">
        <v>15558</v>
      </c>
      <c r="C1410" s="72" t="s">
        <v>67</v>
      </c>
      <c r="D1410" s="73">
        <v>3.08</v>
      </c>
      <c r="E1410" s="107"/>
      <c r="F1410" s="107"/>
      <c r="G1410" s="107"/>
      <c r="H1410" s="107"/>
      <c r="I1410" s="107"/>
    </row>
    <row r="1411" spans="1:9" s="45" customFormat="1" ht="11.25" x14ac:dyDescent="0.2">
      <c r="A1411" s="71">
        <v>950102</v>
      </c>
      <c r="B1411" s="71" t="s">
        <v>15559</v>
      </c>
      <c r="C1411" s="72" t="s">
        <v>67</v>
      </c>
      <c r="D1411" s="73">
        <v>22.82</v>
      </c>
      <c r="E1411" s="107"/>
      <c r="F1411" s="107"/>
      <c r="G1411" s="107"/>
      <c r="H1411" s="107"/>
      <c r="I1411" s="107"/>
    </row>
    <row r="1412" spans="1:9" s="45" customFormat="1" ht="11.25" x14ac:dyDescent="0.2">
      <c r="A1412" s="71" t="s">
        <v>15560</v>
      </c>
      <c r="B1412" s="71"/>
      <c r="C1412" s="72"/>
      <c r="D1412" s="73"/>
      <c r="E1412" s="107"/>
      <c r="F1412" s="107"/>
      <c r="G1412" s="107"/>
      <c r="H1412" s="107"/>
      <c r="I1412" s="107"/>
    </row>
    <row r="1413" spans="1:9" s="45" customFormat="1" ht="11.25" x14ac:dyDescent="0.2">
      <c r="A1413" s="71">
        <v>8</v>
      </c>
      <c r="B1413" s="71" t="s">
        <v>15561</v>
      </c>
      <c r="C1413" s="72"/>
      <c r="D1413" s="73"/>
      <c r="E1413" s="107"/>
      <c r="F1413" s="107"/>
      <c r="G1413" s="107"/>
      <c r="H1413" s="107"/>
      <c r="I1413" s="107"/>
    </row>
    <row r="1414" spans="1:9" s="45" customFormat="1" ht="11.25" x14ac:dyDescent="0.2">
      <c r="A1414" s="71">
        <v>801</v>
      </c>
      <c r="B1414" s="71" t="s">
        <v>15562</v>
      </c>
      <c r="C1414" s="72"/>
      <c r="D1414" s="73"/>
      <c r="E1414" s="107"/>
      <c r="F1414" s="107"/>
      <c r="G1414" s="107"/>
      <c r="H1414" s="107"/>
      <c r="I1414" s="107"/>
    </row>
    <row r="1415" spans="1:9" s="45" customFormat="1" ht="11.25" x14ac:dyDescent="0.2">
      <c r="A1415" s="71">
        <v>80124</v>
      </c>
      <c r="B1415" s="71" t="s">
        <v>15563</v>
      </c>
      <c r="C1415" s="72" t="s">
        <v>67</v>
      </c>
      <c r="D1415" s="73">
        <v>75.5</v>
      </c>
      <c r="E1415" s="107">
        <v>14.08</v>
      </c>
      <c r="F1415" s="107"/>
      <c r="G1415" s="107"/>
      <c r="H1415" s="107"/>
      <c r="I1415" s="107"/>
    </row>
    <row r="1416" spans="1:9" s="45" customFormat="1" ht="11.25" x14ac:dyDescent="0.2">
      <c r="A1416" s="71">
        <v>80125</v>
      </c>
      <c r="B1416" s="71" t="s">
        <v>15564</v>
      </c>
      <c r="C1416" s="72" t="s">
        <v>67</v>
      </c>
      <c r="D1416" s="73">
        <v>33.89</v>
      </c>
      <c r="E1416" s="107">
        <v>14.08</v>
      </c>
      <c r="F1416" s="107"/>
      <c r="G1416" s="107"/>
      <c r="H1416" s="107"/>
      <c r="I1416" s="107"/>
    </row>
    <row r="1417" spans="1:9" s="45" customFormat="1" ht="11.25" x14ac:dyDescent="0.2">
      <c r="A1417" s="71">
        <v>80144</v>
      </c>
      <c r="B1417" s="71" t="s">
        <v>15565</v>
      </c>
      <c r="C1417" s="72" t="s">
        <v>67</v>
      </c>
      <c r="D1417" s="73">
        <v>21.49</v>
      </c>
      <c r="E1417" s="107">
        <v>14.08</v>
      </c>
      <c r="F1417" s="107"/>
      <c r="G1417" s="107"/>
      <c r="H1417" s="107"/>
      <c r="I1417" s="107"/>
    </row>
    <row r="1418" spans="1:9" s="45" customFormat="1" ht="11.25" x14ac:dyDescent="0.2">
      <c r="A1418" s="71">
        <v>80170</v>
      </c>
      <c r="B1418" s="71" t="s">
        <v>15566</v>
      </c>
      <c r="C1418" s="72" t="s">
        <v>67</v>
      </c>
      <c r="D1418" s="73">
        <v>164.15</v>
      </c>
      <c r="E1418" s="107">
        <v>11.6</v>
      </c>
      <c r="F1418" s="107"/>
      <c r="G1418" s="107"/>
      <c r="H1418" s="107"/>
      <c r="I1418" s="107"/>
    </row>
    <row r="1419" spans="1:9" s="45" customFormat="1" ht="11.25" x14ac:dyDescent="0.2">
      <c r="A1419" s="71">
        <v>80178</v>
      </c>
      <c r="B1419" s="71" t="s">
        <v>15567</v>
      </c>
      <c r="C1419" s="72" t="s">
        <v>67</v>
      </c>
      <c r="D1419" s="73">
        <v>114.74</v>
      </c>
      <c r="E1419" s="107">
        <v>11.6</v>
      </c>
      <c r="F1419" s="107"/>
      <c r="G1419" s="107"/>
      <c r="H1419" s="107"/>
      <c r="I1419" s="107"/>
    </row>
    <row r="1420" spans="1:9" s="45" customFormat="1" ht="11.25" x14ac:dyDescent="0.2">
      <c r="A1420" s="71">
        <v>802</v>
      </c>
      <c r="B1420" s="71" t="s">
        <v>15568</v>
      </c>
      <c r="C1420" s="72"/>
      <c r="D1420" s="73"/>
      <c r="E1420" s="107"/>
      <c r="F1420" s="107"/>
      <c r="G1420" s="107"/>
      <c r="H1420" s="107"/>
      <c r="I1420" s="107"/>
    </row>
    <row r="1421" spans="1:9" s="45" customFormat="1" ht="11.25" x14ac:dyDescent="0.2">
      <c r="A1421" s="71">
        <v>80201</v>
      </c>
      <c r="B1421" s="71" t="s">
        <v>15569</v>
      </c>
      <c r="C1421" s="72" t="s">
        <v>67</v>
      </c>
      <c r="D1421" s="73">
        <v>2.25</v>
      </c>
      <c r="E1421" s="107">
        <v>0</v>
      </c>
      <c r="F1421" s="107"/>
      <c r="G1421" s="107"/>
      <c r="H1421" s="107"/>
      <c r="I1421" s="107"/>
    </row>
    <row r="1422" spans="1:9" s="45" customFormat="1" ht="11.25" x14ac:dyDescent="0.2">
      <c r="A1422" s="71">
        <v>80202</v>
      </c>
      <c r="B1422" s="71" t="s">
        <v>15570</v>
      </c>
      <c r="C1422" s="72" t="s">
        <v>67</v>
      </c>
      <c r="D1422" s="73">
        <v>2.25</v>
      </c>
      <c r="E1422" s="107">
        <v>0</v>
      </c>
      <c r="F1422" s="107"/>
      <c r="G1422" s="107"/>
      <c r="H1422" s="107"/>
      <c r="I1422" s="107"/>
    </row>
    <row r="1423" spans="1:9" s="45" customFormat="1" ht="11.25" x14ac:dyDescent="0.2">
      <c r="A1423" s="71">
        <v>80276</v>
      </c>
      <c r="B1423" s="71" t="s">
        <v>15571</v>
      </c>
      <c r="C1423" s="72" t="s">
        <v>90</v>
      </c>
      <c r="D1423" s="73">
        <v>42364</v>
      </c>
      <c r="E1423" s="107">
        <v>0</v>
      </c>
      <c r="F1423" s="107"/>
      <c r="G1423" s="107"/>
      <c r="H1423" s="107"/>
      <c r="I1423" s="107"/>
    </row>
    <row r="1424" spans="1:9" s="45" customFormat="1" ht="11.25" x14ac:dyDescent="0.2">
      <c r="A1424" s="71">
        <v>807</v>
      </c>
      <c r="B1424" s="71" t="s">
        <v>15572</v>
      </c>
      <c r="C1424" s="72"/>
      <c r="D1424" s="73"/>
      <c r="E1424" s="107"/>
      <c r="F1424" s="107"/>
      <c r="G1424" s="107"/>
      <c r="H1424" s="107"/>
      <c r="I1424" s="107"/>
    </row>
    <row r="1425" spans="1:9" s="45" customFormat="1" ht="11.25" x14ac:dyDescent="0.2">
      <c r="A1425" s="71">
        <v>80716</v>
      </c>
      <c r="B1425" s="71" t="s">
        <v>15573</v>
      </c>
      <c r="C1425" s="72" t="s">
        <v>90</v>
      </c>
      <c r="D1425" s="73">
        <v>30950</v>
      </c>
      <c r="E1425" s="107">
        <v>0</v>
      </c>
      <c r="F1425" s="107"/>
      <c r="G1425" s="107"/>
      <c r="H1425" s="107"/>
      <c r="I1425" s="107"/>
    </row>
    <row r="1426" spans="1:9" s="45" customFormat="1" ht="11.25" x14ac:dyDescent="0.2">
      <c r="A1426" s="71">
        <v>860</v>
      </c>
      <c r="B1426" s="71" t="s">
        <v>15574</v>
      </c>
      <c r="C1426" s="72"/>
      <c r="D1426" s="73"/>
      <c r="E1426" s="107"/>
      <c r="F1426" s="107"/>
      <c r="G1426" s="107"/>
      <c r="H1426" s="107"/>
      <c r="I1426" s="107"/>
    </row>
    <row r="1427" spans="1:9" s="45" customFormat="1" ht="11.25" x14ac:dyDescent="0.2">
      <c r="A1427" s="71">
        <v>86030</v>
      </c>
      <c r="B1427" s="71" t="s">
        <v>15575</v>
      </c>
      <c r="C1427" s="72" t="s">
        <v>67</v>
      </c>
      <c r="D1427" s="73">
        <v>98.11</v>
      </c>
      <c r="E1427" s="107">
        <v>14.08</v>
      </c>
      <c r="F1427" s="107"/>
      <c r="G1427" s="107"/>
      <c r="H1427" s="107"/>
      <c r="I1427" s="107"/>
    </row>
    <row r="1428" spans="1:9" s="45" customFormat="1" ht="11.25" x14ac:dyDescent="0.2">
      <c r="A1428" s="71">
        <v>86049</v>
      </c>
      <c r="B1428" s="71" t="s">
        <v>15576</v>
      </c>
      <c r="C1428" s="72" t="s">
        <v>67</v>
      </c>
      <c r="D1428" s="73">
        <v>114.32</v>
      </c>
      <c r="E1428" s="107">
        <v>11.6</v>
      </c>
      <c r="F1428" s="107"/>
      <c r="G1428" s="107"/>
      <c r="H1428" s="107"/>
      <c r="I1428" s="107"/>
    </row>
    <row r="1429" spans="1:9" s="45" customFormat="1" ht="11.25" x14ac:dyDescent="0.2">
      <c r="A1429" s="71">
        <v>86096</v>
      </c>
      <c r="B1429" s="71" t="s">
        <v>15577</v>
      </c>
      <c r="C1429" s="72" t="s">
        <v>67</v>
      </c>
      <c r="D1429" s="73">
        <v>17.78</v>
      </c>
      <c r="E1429" s="107">
        <v>9.34</v>
      </c>
      <c r="F1429" s="107"/>
      <c r="G1429" s="107"/>
      <c r="H1429" s="107"/>
      <c r="I1429" s="107"/>
    </row>
    <row r="1430" spans="1:9" s="45" customFormat="1" ht="11.25" x14ac:dyDescent="0.2">
      <c r="A1430" s="71" t="s">
        <v>1963</v>
      </c>
      <c r="B1430" s="71"/>
      <c r="C1430" s="72"/>
      <c r="D1430" s="73"/>
      <c r="E1430" s="107"/>
      <c r="F1430" s="107"/>
      <c r="G1430" s="107"/>
      <c r="H1430" s="107"/>
      <c r="I1430" s="107"/>
    </row>
    <row r="1431" spans="1:9" s="45" customFormat="1" ht="11.25" x14ac:dyDescent="0.2">
      <c r="A1431" s="71">
        <v>1</v>
      </c>
      <c r="B1431" s="71" t="s">
        <v>15578</v>
      </c>
      <c r="C1431" s="72"/>
      <c r="D1431" s="73"/>
      <c r="E1431" s="107"/>
      <c r="F1431" s="107"/>
      <c r="G1431" s="107"/>
      <c r="H1431" s="107"/>
      <c r="I1431" s="107"/>
    </row>
    <row r="1432" spans="1:9" s="45" customFormat="1" ht="11.25" x14ac:dyDescent="0.2">
      <c r="A1432" s="71">
        <v>102</v>
      </c>
      <c r="B1432" s="71" t="s">
        <v>15579</v>
      </c>
      <c r="C1432" s="72"/>
      <c r="D1432" s="73"/>
      <c r="E1432" s="107"/>
      <c r="F1432" s="107"/>
      <c r="G1432" s="107"/>
      <c r="H1432" s="107"/>
      <c r="I1432" s="107"/>
    </row>
    <row r="1433" spans="1:9" s="45" customFormat="1" ht="11.25" x14ac:dyDescent="0.2">
      <c r="A1433" s="71">
        <v>10201</v>
      </c>
      <c r="B1433" s="71" t="s">
        <v>15580</v>
      </c>
      <c r="C1433" s="72" t="s">
        <v>22</v>
      </c>
      <c r="D1433" s="73">
        <v>20.75</v>
      </c>
      <c r="E1433" s="107"/>
      <c r="F1433" s="107"/>
      <c r="G1433" s="107"/>
      <c r="H1433" s="107"/>
      <c r="I1433" s="107"/>
    </row>
    <row r="1434" spans="1:9" s="45" customFormat="1" ht="11.25" x14ac:dyDescent="0.2">
      <c r="A1434" s="71">
        <v>10202</v>
      </c>
      <c r="B1434" s="71" t="s">
        <v>15581</v>
      </c>
      <c r="C1434" s="72" t="s">
        <v>22</v>
      </c>
      <c r="D1434" s="73">
        <v>11.17</v>
      </c>
      <c r="E1434" s="107"/>
      <c r="F1434" s="107"/>
      <c r="G1434" s="107"/>
      <c r="H1434" s="107"/>
      <c r="I1434" s="107"/>
    </row>
    <row r="1435" spans="1:9" s="45" customFormat="1" ht="11.25" x14ac:dyDescent="0.2">
      <c r="A1435" s="71">
        <v>10203</v>
      </c>
      <c r="B1435" s="71" t="s">
        <v>15582</v>
      </c>
      <c r="C1435" s="72" t="s">
        <v>22</v>
      </c>
      <c r="D1435" s="73">
        <v>22.35</v>
      </c>
      <c r="E1435" s="107"/>
      <c r="F1435" s="107"/>
      <c r="G1435" s="107"/>
      <c r="H1435" s="107"/>
      <c r="I1435" s="107"/>
    </row>
    <row r="1436" spans="1:9" s="45" customFormat="1" ht="11.25" x14ac:dyDescent="0.2">
      <c r="A1436" s="71">
        <v>10204</v>
      </c>
      <c r="B1436" s="71" t="s">
        <v>15583</v>
      </c>
      <c r="C1436" s="72" t="s">
        <v>22</v>
      </c>
      <c r="D1436" s="73">
        <v>15.96</v>
      </c>
      <c r="E1436" s="107"/>
      <c r="F1436" s="107"/>
      <c r="G1436" s="107"/>
      <c r="H1436" s="107"/>
      <c r="I1436" s="107"/>
    </row>
    <row r="1437" spans="1:9" s="45" customFormat="1" ht="11.25" x14ac:dyDescent="0.2">
      <c r="A1437" s="71">
        <v>10205</v>
      </c>
      <c r="B1437" s="71" t="s">
        <v>15584</v>
      </c>
      <c r="C1437" s="72" t="s">
        <v>22</v>
      </c>
      <c r="D1437" s="73">
        <v>14.37</v>
      </c>
      <c r="E1437" s="107"/>
      <c r="F1437" s="107"/>
      <c r="G1437" s="107"/>
      <c r="H1437" s="107"/>
      <c r="I1437" s="107"/>
    </row>
    <row r="1438" spans="1:9" s="45" customFormat="1" ht="11.25" x14ac:dyDescent="0.2">
      <c r="A1438" s="71">
        <v>10206</v>
      </c>
      <c r="B1438" s="71" t="s">
        <v>15585</v>
      </c>
      <c r="C1438" s="72" t="s">
        <v>22</v>
      </c>
      <c r="D1438" s="73">
        <v>39.909999999999997</v>
      </c>
      <c r="E1438" s="107"/>
      <c r="F1438" s="107"/>
      <c r="G1438" s="107"/>
      <c r="H1438" s="107"/>
      <c r="I1438" s="107"/>
    </row>
    <row r="1439" spans="1:9" s="45" customFormat="1" ht="11.25" x14ac:dyDescent="0.2">
      <c r="A1439" s="71">
        <v>10207</v>
      </c>
      <c r="B1439" s="71" t="s">
        <v>15586</v>
      </c>
      <c r="C1439" s="72" t="s">
        <v>22</v>
      </c>
      <c r="D1439" s="73">
        <v>39.909999999999997</v>
      </c>
      <c r="E1439" s="107"/>
      <c r="F1439" s="107"/>
      <c r="G1439" s="107"/>
      <c r="H1439" s="107"/>
      <c r="I1439" s="107"/>
    </row>
    <row r="1440" spans="1:9" s="45" customFormat="1" ht="11.25" x14ac:dyDescent="0.2">
      <c r="A1440" s="71">
        <v>10208</v>
      </c>
      <c r="B1440" s="71" t="s">
        <v>15587</v>
      </c>
      <c r="C1440" s="72" t="s">
        <v>22</v>
      </c>
      <c r="D1440" s="73">
        <v>7.98</v>
      </c>
      <c r="E1440" s="107"/>
      <c r="F1440" s="107"/>
      <c r="G1440" s="107"/>
      <c r="H1440" s="107"/>
      <c r="I1440" s="107"/>
    </row>
    <row r="1441" spans="1:9" s="45" customFormat="1" ht="11.25" x14ac:dyDescent="0.2">
      <c r="A1441" s="71">
        <v>10209</v>
      </c>
      <c r="B1441" s="71" t="s">
        <v>15588</v>
      </c>
      <c r="C1441" s="72" t="s">
        <v>85</v>
      </c>
      <c r="D1441" s="73">
        <v>47.89</v>
      </c>
      <c r="E1441" s="107"/>
      <c r="F1441" s="107"/>
      <c r="G1441" s="107"/>
      <c r="H1441" s="107"/>
      <c r="I1441" s="107"/>
    </row>
    <row r="1442" spans="1:9" s="45" customFormat="1" ht="11.25" x14ac:dyDescent="0.2">
      <c r="A1442" s="71">
        <v>10210</v>
      </c>
      <c r="B1442" s="71" t="s">
        <v>15589</v>
      </c>
      <c r="C1442" s="72" t="s">
        <v>85</v>
      </c>
      <c r="D1442" s="73">
        <v>224.8</v>
      </c>
      <c r="E1442" s="107"/>
      <c r="F1442" s="107"/>
      <c r="G1442" s="107"/>
      <c r="H1442" s="107"/>
      <c r="I1442" s="107"/>
    </row>
    <row r="1443" spans="1:9" s="45" customFormat="1" ht="11.25" x14ac:dyDescent="0.2">
      <c r="A1443" s="71">
        <v>10212</v>
      </c>
      <c r="B1443" s="71" t="s">
        <v>15590</v>
      </c>
      <c r="C1443" s="72" t="s">
        <v>22</v>
      </c>
      <c r="D1443" s="73">
        <v>9.58</v>
      </c>
      <c r="E1443" s="107"/>
      <c r="F1443" s="107"/>
      <c r="G1443" s="107"/>
      <c r="H1443" s="107"/>
      <c r="I1443" s="107"/>
    </row>
    <row r="1444" spans="1:9" s="45" customFormat="1" ht="11.25" x14ac:dyDescent="0.2">
      <c r="A1444" s="71">
        <v>10213</v>
      </c>
      <c r="B1444" s="71" t="s">
        <v>15591</v>
      </c>
      <c r="C1444" s="72" t="s">
        <v>22</v>
      </c>
      <c r="D1444" s="73">
        <v>11.17</v>
      </c>
      <c r="E1444" s="107"/>
      <c r="F1444" s="107"/>
      <c r="G1444" s="107"/>
      <c r="H1444" s="107"/>
      <c r="I1444" s="107"/>
    </row>
    <row r="1445" spans="1:9" s="45" customFormat="1" ht="11.25" x14ac:dyDescent="0.2">
      <c r="A1445" s="71">
        <v>10214</v>
      </c>
      <c r="B1445" s="71" t="s">
        <v>15592</v>
      </c>
      <c r="C1445" s="72" t="s">
        <v>22</v>
      </c>
      <c r="D1445" s="73">
        <v>12.77</v>
      </c>
      <c r="E1445" s="107"/>
      <c r="F1445" s="107"/>
      <c r="G1445" s="107"/>
      <c r="H1445" s="107"/>
      <c r="I1445" s="107"/>
    </row>
    <row r="1446" spans="1:9" s="45" customFormat="1" ht="11.25" x14ac:dyDescent="0.2">
      <c r="A1446" s="71">
        <v>10215</v>
      </c>
      <c r="B1446" s="71" t="s">
        <v>15593</v>
      </c>
      <c r="C1446" s="72" t="s">
        <v>22</v>
      </c>
      <c r="D1446" s="73">
        <v>7.98</v>
      </c>
      <c r="E1446" s="107"/>
      <c r="F1446" s="107"/>
      <c r="G1446" s="107"/>
      <c r="H1446" s="107"/>
      <c r="I1446" s="107"/>
    </row>
    <row r="1447" spans="1:9" s="45" customFormat="1" ht="11.25" x14ac:dyDescent="0.2">
      <c r="A1447" s="71">
        <v>10216</v>
      </c>
      <c r="B1447" s="71" t="s">
        <v>15594</v>
      </c>
      <c r="C1447" s="72" t="s">
        <v>11</v>
      </c>
      <c r="D1447" s="73">
        <v>7.98</v>
      </c>
      <c r="E1447" s="107"/>
      <c r="F1447" s="107"/>
      <c r="G1447" s="107"/>
      <c r="H1447" s="107"/>
      <c r="I1447" s="107"/>
    </row>
    <row r="1448" spans="1:9" s="45" customFormat="1" ht="11.25" x14ac:dyDescent="0.2">
      <c r="A1448" s="71">
        <v>10218</v>
      </c>
      <c r="B1448" s="71" t="s">
        <v>15595</v>
      </c>
      <c r="C1448" s="72" t="s">
        <v>22</v>
      </c>
      <c r="D1448" s="73">
        <v>10.08</v>
      </c>
      <c r="E1448" s="107"/>
      <c r="F1448" s="107"/>
      <c r="G1448" s="107"/>
      <c r="H1448" s="107"/>
      <c r="I1448" s="107"/>
    </row>
    <row r="1449" spans="1:9" s="45" customFormat="1" ht="11.25" x14ac:dyDescent="0.2">
      <c r="A1449" s="71">
        <v>10219</v>
      </c>
      <c r="B1449" s="71" t="s">
        <v>15596</v>
      </c>
      <c r="C1449" s="72" t="s">
        <v>85</v>
      </c>
      <c r="D1449" s="73">
        <v>264.43</v>
      </c>
      <c r="E1449" s="107"/>
      <c r="F1449" s="107"/>
      <c r="G1449" s="107"/>
      <c r="H1449" s="107"/>
      <c r="I1449" s="107"/>
    </row>
    <row r="1450" spans="1:9" s="45" customFormat="1" ht="11.25" x14ac:dyDescent="0.2">
      <c r="A1450" s="71">
        <v>10220</v>
      </c>
      <c r="B1450" s="71" t="s">
        <v>15597</v>
      </c>
      <c r="C1450" s="72" t="s">
        <v>22</v>
      </c>
      <c r="D1450" s="73">
        <v>9.84</v>
      </c>
      <c r="E1450" s="107"/>
      <c r="F1450" s="107"/>
      <c r="G1450" s="107"/>
      <c r="H1450" s="107"/>
      <c r="I1450" s="107"/>
    </row>
    <row r="1451" spans="1:9" s="45" customFormat="1" ht="11.25" x14ac:dyDescent="0.2">
      <c r="A1451" s="71">
        <v>10221</v>
      </c>
      <c r="B1451" s="71" t="s">
        <v>15598</v>
      </c>
      <c r="C1451" s="72" t="s">
        <v>18</v>
      </c>
      <c r="D1451" s="73">
        <v>24.38</v>
      </c>
      <c r="E1451" s="107"/>
      <c r="F1451" s="107"/>
      <c r="G1451" s="107"/>
      <c r="H1451" s="107"/>
      <c r="I1451" s="107"/>
    </row>
    <row r="1452" spans="1:9" s="45" customFormat="1" ht="11.25" x14ac:dyDescent="0.2">
      <c r="A1452" s="71">
        <v>10222</v>
      </c>
      <c r="B1452" s="71" t="s">
        <v>15599</v>
      </c>
      <c r="C1452" s="72" t="s">
        <v>22</v>
      </c>
      <c r="D1452" s="73">
        <v>17.68</v>
      </c>
      <c r="E1452" s="107"/>
      <c r="F1452" s="107"/>
      <c r="G1452" s="107"/>
      <c r="H1452" s="107"/>
      <c r="I1452" s="107"/>
    </row>
    <row r="1453" spans="1:9" s="45" customFormat="1" ht="11.25" x14ac:dyDescent="0.2">
      <c r="A1453" s="71">
        <v>10223</v>
      </c>
      <c r="B1453" s="71" t="s">
        <v>15600</v>
      </c>
      <c r="C1453" s="72" t="s">
        <v>18</v>
      </c>
      <c r="D1453" s="73">
        <v>16.59</v>
      </c>
      <c r="E1453" s="107"/>
      <c r="F1453" s="107"/>
      <c r="G1453" s="107"/>
      <c r="H1453" s="107"/>
      <c r="I1453" s="107"/>
    </row>
    <row r="1454" spans="1:9" s="45" customFormat="1" ht="11.25" x14ac:dyDescent="0.2">
      <c r="A1454" s="71">
        <v>10224</v>
      </c>
      <c r="B1454" s="71" t="s">
        <v>15601</v>
      </c>
      <c r="C1454" s="72" t="s">
        <v>22</v>
      </c>
      <c r="D1454" s="73">
        <v>14.05</v>
      </c>
      <c r="E1454" s="107"/>
      <c r="F1454" s="107"/>
      <c r="G1454" s="107"/>
      <c r="H1454" s="107"/>
      <c r="I1454" s="107"/>
    </row>
    <row r="1455" spans="1:9" s="45" customFormat="1" ht="11.25" x14ac:dyDescent="0.2">
      <c r="A1455" s="71">
        <v>10225</v>
      </c>
      <c r="B1455" s="71" t="s">
        <v>15602</v>
      </c>
      <c r="C1455" s="72" t="s">
        <v>22</v>
      </c>
      <c r="D1455" s="73">
        <v>19.899999999999999</v>
      </c>
      <c r="E1455" s="107"/>
      <c r="F1455" s="107"/>
      <c r="G1455" s="107"/>
      <c r="H1455" s="107"/>
      <c r="I1455" s="107"/>
    </row>
    <row r="1456" spans="1:9" s="45" customFormat="1" ht="11.25" x14ac:dyDescent="0.2">
      <c r="A1456" s="71">
        <v>10226</v>
      </c>
      <c r="B1456" s="71" t="s">
        <v>15603</v>
      </c>
      <c r="C1456" s="72" t="s">
        <v>18</v>
      </c>
      <c r="D1456" s="73">
        <v>19.899999999999999</v>
      </c>
      <c r="E1456" s="107"/>
      <c r="F1456" s="107"/>
      <c r="G1456" s="107"/>
      <c r="H1456" s="107"/>
      <c r="I1456" s="107"/>
    </row>
    <row r="1457" spans="1:9" s="45" customFormat="1" ht="11.25" x14ac:dyDescent="0.2">
      <c r="A1457" s="71">
        <v>10227</v>
      </c>
      <c r="B1457" s="71" t="s">
        <v>15604</v>
      </c>
      <c r="C1457" s="72" t="s">
        <v>18</v>
      </c>
      <c r="D1457" s="73">
        <v>33.17</v>
      </c>
      <c r="E1457" s="107"/>
      <c r="F1457" s="107"/>
      <c r="G1457" s="107"/>
      <c r="H1457" s="107"/>
      <c r="I1457" s="107"/>
    </row>
    <row r="1458" spans="1:9" s="45" customFormat="1" ht="11.25" x14ac:dyDescent="0.2">
      <c r="A1458" s="71">
        <v>10228</v>
      </c>
      <c r="B1458" s="71" t="s">
        <v>15605</v>
      </c>
      <c r="C1458" s="72" t="s">
        <v>22</v>
      </c>
      <c r="D1458" s="73">
        <v>5.41</v>
      </c>
      <c r="E1458" s="107"/>
      <c r="F1458" s="107"/>
      <c r="G1458" s="107"/>
      <c r="H1458" s="107"/>
      <c r="I1458" s="107"/>
    </row>
    <row r="1459" spans="1:9" s="45" customFormat="1" ht="11.25" x14ac:dyDescent="0.2">
      <c r="A1459" s="71">
        <v>10229</v>
      </c>
      <c r="B1459" s="71" t="s">
        <v>15606</v>
      </c>
      <c r="C1459" s="72" t="s">
        <v>18</v>
      </c>
      <c r="D1459" s="73">
        <v>31.92</v>
      </c>
      <c r="E1459" s="107"/>
      <c r="F1459" s="107"/>
      <c r="G1459" s="107"/>
      <c r="H1459" s="107"/>
      <c r="I1459" s="107"/>
    </row>
    <row r="1460" spans="1:9" s="45" customFormat="1" ht="11.25" x14ac:dyDescent="0.2">
      <c r="A1460" s="71">
        <v>10230</v>
      </c>
      <c r="B1460" s="71" t="s">
        <v>15607</v>
      </c>
      <c r="C1460" s="72" t="s">
        <v>22</v>
      </c>
      <c r="D1460" s="73">
        <v>5.15</v>
      </c>
      <c r="E1460" s="107"/>
      <c r="F1460" s="107"/>
      <c r="G1460" s="107"/>
      <c r="H1460" s="107"/>
      <c r="I1460" s="107"/>
    </row>
    <row r="1461" spans="1:9" s="45" customFormat="1" ht="11.25" x14ac:dyDescent="0.2">
      <c r="A1461" s="71">
        <v>10234</v>
      </c>
      <c r="B1461" s="71" t="s">
        <v>15608</v>
      </c>
      <c r="C1461" s="72" t="s">
        <v>22</v>
      </c>
      <c r="D1461" s="73">
        <v>20.75</v>
      </c>
      <c r="E1461" s="107"/>
      <c r="F1461" s="107"/>
      <c r="G1461" s="107"/>
      <c r="H1461" s="107"/>
      <c r="I1461" s="107"/>
    </row>
    <row r="1462" spans="1:9" s="45" customFormat="1" ht="11.25" x14ac:dyDescent="0.2">
      <c r="A1462" s="71">
        <v>10238</v>
      </c>
      <c r="B1462" s="71" t="s">
        <v>15609</v>
      </c>
      <c r="C1462" s="72" t="s">
        <v>22</v>
      </c>
      <c r="D1462" s="73">
        <v>7.98</v>
      </c>
      <c r="E1462" s="107"/>
      <c r="F1462" s="107"/>
      <c r="G1462" s="107"/>
      <c r="H1462" s="107"/>
      <c r="I1462" s="107"/>
    </row>
    <row r="1463" spans="1:9" s="45" customFormat="1" ht="11.25" x14ac:dyDescent="0.2">
      <c r="A1463" s="71">
        <v>10239</v>
      </c>
      <c r="B1463" s="71" t="s">
        <v>15610</v>
      </c>
      <c r="C1463" s="72" t="s">
        <v>22</v>
      </c>
      <c r="D1463" s="73">
        <v>31.1</v>
      </c>
      <c r="E1463" s="107"/>
      <c r="F1463" s="107"/>
      <c r="G1463" s="107"/>
      <c r="H1463" s="107"/>
      <c r="I1463" s="107"/>
    </row>
    <row r="1464" spans="1:9" s="45" customFormat="1" ht="11.25" x14ac:dyDescent="0.2">
      <c r="A1464" s="71">
        <v>10240</v>
      </c>
      <c r="B1464" s="71" t="s">
        <v>15611</v>
      </c>
      <c r="C1464" s="72" t="s">
        <v>18</v>
      </c>
      <c r="D1464" s="73">
        <v>8.81</v>
      </c>
      <c r="E1464" s="107"/>
      <c r="F1464" s="107"/>
      <c r="G1464" s="107"/>
      <c r="H1464" s="107"/>
      <c r="I1464" s="107"/>
    </row>
    <row r="1465" spans="1:9" s="45" customFormat="1" ht="11.25" x14ac:dyDescent="0.2">
      <c r="A1465" s="71">
        <v>10242</v>
      </c>
      <c r="B1465" s="71" t="s">
        <v>15612</v>
      </c>
      <c r="C1465" s="72" t="s">
        <v>22</v>
      </c>
      <c r="D1465" s="73">
        <v>2.81</v>
      </c>
      <c r="E1465" s="107"/>
      <c r="F1465" s="107"/>
      <c r="G1465" s="107"/>
      <c r="H1465" s="107"/>
      <c r="I1465" s="107"/>
    </row>
    <row r="1466" spans="1:9" s="45" customFormat="1" ht="11.25" x14ac:dyDescent="0.2">
      <c r="A1466" s="71">
        <v>10244</v>
      </c>
      <c r="B1466" s="71" t="s">
        <v>15613</v>
      </c>
      <c r="C1466" s="72" t="s">
        <v>11</v>
      </c>
      <c r="D1466" s="73">
        <v>11.49</v>
      </c>
      <c r="E1466" s="107"/>
      <c r="F1466" s="107"/>
      <c r="G1466" s="107"/>
      <c r="H1466" s="107"/>
      <c r="I1466" s="107"/>
    </row>
    <row r="1467" spans="1:9" s="45" customFormat="1" ht="11.25" x14ac:dyDescent="0.2">
      <c r="A1467" s="71">
        <v>10246</v>
      </c>
      <c r="B1467" s="71" t="s">
        <v>15614</v>
      </c>
      <c r="C1467" s="72" t="s">
        <v>22</v>
      </c>
      <c r="D1467" s="73">
        <v>3.04</v>
      </c>
      <c r="E1467" s="107"/>
      <c r="F1467" s="107"/>
      <c r="G1467" s="107"/>
      <c r="H1467" s="107"/>
      <c r="I1467" s="107"/>
    </row>
    <row r="1468" spans="1:9" s="45" customFormat="1" ht="11.25" x14ac:dyDescent="0.2">
      <c r="A1468" s="71">
        <v>10253</v>
      </c>
      <c r="B1468" s="71" t="s">
        <v>15615</v>
      </c>
      <c r="C1468" s="72" t="s">
        <v>22</v>
      </c>
      <c r="D1468" s="73">
        <v>23.46</v>
      </c>
      <c r="E1468" s="107"/>
      <c r="F1468" s="107"/>
      <c r="G1468" s="107"/>
      <c r="H1468" s="107"/>
      <c r="I1468" s="107"/>
    </row>
    <row r="1469" spans="1:9" s="45" customFormat="1" ht="11.25" x14ac:dyDescent="0.2">
      <c r="A1469" s="71">
        <v>10254</v>
      </c>
      <c r="B1469" s="71" t="s">
        <v>15616</v>
      </c>
      <c r="C1469" s="72" t="s">
        <v>22</v>
      </c>
      <c r="D1469" s="73">
        <v>7.77</v>
      </c>
      <c r="E1469" s="107"/>
      <c r="F1469" s="107"/>
      <c r="G1469" s="107"/>
      <c r="H1469" s="107"/>
      <c r="I1469" s="107"/>
    </row>
    <row r="1470" spans="1:9" s="45" customFormat="1" ht="11.25" x14ac:dyDescent="0.2">
      <c r="A1470" s="71">
        <v>10255</v>
      </c>
      <c r="B1470" s="71" t="s">
        <v>15617</v>
      </c>
      <c r="C1470" s="72" t="s">
        <v>22</v>
      </c>
      <c r="D1470" s="73">
        <v>19.190000000000001</v>
      </c>
      <c r="E1470" s="107"/>
      <c r="F1470" s="107"/>
      <c r="G1470" s="107"/>
      <c r="H1470" s="107"/>
      <c r="I1470" s="107"/>
    </row>
    <row r="1471" spans="1:9" s="45" customFormat="1" ht="11.25" x14ac:dyDescent="0.2">
      <c r="A1471" s="71">
        <v>10256</v>
      </c>
      <c r="B1471" s="71" t="s">
        <v>15618</v>
      </c>
      <c r="C1471" s="72" t="s">
        <v>22</v>
      </c>
      <c r="D1471" s="73">
        <v>6.11</v>
      </c>
      <c r="E1471" s="107"/>
      <c r="F1471" s="107"/>
      <c r="G1471" s="107"/>
      <c r="H1471" s="107"/>
      <c r="I1471" s="107"/>
    </row>
    <row r="1472" spans="1:9" s="45" customFormat="1" ht="11.25" x14ac:dyDescent="0.2">
      <c r="A1472" s="71">
        <v>10259</v>
      </c>
      <c r="B1472" s="71" t="s">
        <v>15619</v>
      </c>
      <c r="C1472" s="72" t="s">
        <v>11</v>
      </c>
      <c r="D1472" s="73">
        <v>1.86</v>
      </c>
      <c r="E1472" s="107"/>
      <c r="F1472" s="107"/>
      <c r="G1472" s="107"/>
      <c r="H1472" s="107"/>
      <c r="I1472" s="107"/>
    </row>
    <row r="1473" spans="1:9" s="45" customFormat="1" ht="11.25" x14ac:dyDescent="0.2">
      <c r="A1473" s="71">
        <v>10264</v>
      </c>
      <c r="B1473" s="71" t="s">
        <v>15620</v>
      </c>
      <c r="C1473" s="72" t="s">
        <v>22</v>
      </c>
      <c r="D1473" s="73">
        <v>22.13</v>
      </c>
      <c r="E1473" s="107"/>
      <c r="F1473" s="107"/>
      <c r="G1473" s="107"/>
      <c r="H1473" s="107"/>
      <c r="I1473" s="107"/>
    </row>
    <row r="1474" spans="1:9" s="45" customFormat="1" ht="11.25" x14ac:dyDescent="0.2">
      <c r="A1474" s="71">
        <v>10271</v>
      </c>
      <c r="B1474" s="71" t="s">
        <v>15621</v>
      </c>
      <c r="C1474" s="72" t="s">
        <v>18</v>
      </c>
      <c r="D1474" s="73">
        <v>11.88</v>
      </c>
      <c r="E1474" s="107"/>
      <c r="F1474" s="107"/>
      <c r="G1474" s="107"/>
      <c r="H1474" s="107"/>
      <c r="I1474" s="107"/>
    </row>
    <row r="1475" spans="1:9" s="45" customFormat="1" ht="11.25" x14ac:dyDescent="0.2">
      <c r="A1475" s="71">
        <v>10279</v>
      </c>
      <c r="B1475" s="71" t="s">
        <v>15622</v>
      </c>
      <c r="C1475" s="72" t="s">
        <v>18</v>
      </c>
      <c r="D1475" s="73">
        <v>18.55</v>
      </c>
      <c r="E1475" s="107"/>
      <c r="F1475" s="107"/>
      <c r="G1475" s="107"/>
      <c r="H1475" s="107"/>
      <c r="I1475" s="107"/>
    </row>
    <row r="1476" spans="1:9" s="45" customFormat="1" ht="11.25" x14ac:dyDescent="0.2">
      <c r="A1476" s="71">
        <v>10280</v>
      </c>
      <c r="B1476" s="71" t="s">
        <v>15623</v>
      </c>
      <c r="C1476" s="72" t="s">
        <v>22</v>
      </c>
      <c r="D1476" s="73">
        <v>6.97</v>
      </c>
      <c r="E1476" s="107"/>
      <c r="F1476" s="107"/>
      <c r="G1476" s="107"/>
      <c r="H1476" s="107"/>
      <c r="I1476" s="107"/>
    </row>
    <row r="1477" spans="1:9" s="45" customFormat="1" ht="11.25" x14ac:dyDescent="0.2">
      <c r="A1477" s="71">
        <v>10286</v>
      </c>
      <c r="B1477" s="71" t="s">
        <v>15624</v>
      </c>
      <c r="C1477" s="72" t="s">
        <v>22</v>
      </c>
      <c r="D1477" s="73">
        <v>11.8</v>
      </c>
      <c r="E1477" s="107"/>
      <c r="F1477" s="107"/>
      <c r="G1477" s="107"/>
      <c r="H1477" s="107"/>
      <c r="I1477" s="107"/>
    </row>
    <row r="1478" spans="1:9" s="45" customFormat="1" ht="11.25" x14ac:dyDescent="0.2">
      <c r="A1478" s="71">
        <v>10292</v>
      </c>
      <c r="B1478" s="71" t="s">
        <v>15625</v>
      </c>
      <c r="C1478" s="72" t="s">
        <v>11</v>
      </c>
      <c r="D1478" s="73">
        <v>0.49</v>
      </c>
      <c r="E1478" s="107"/>
      <c r="F1478" s="107"/>
      <c r="G1478" s="107"/>
      <c r="H1478" s="107"/>
      <c r="I1478" s="107"/>
    </row>
    <row r="1479" spans="1:9" s="45" customFormat="1" ht="11.25" x14ac:dyDescent="0.2">
      <c r="A1479" s="71">
        <v>103</v>
      </c>
      <c r="B1479" s="71" t="s">
        <v>15579</v>
      </c>
      <c r="C1479" s="72"/>
      <c r="D1479" s="73"/>
      <c r="E1479" s="107"/>
      <c r="F1479" s="107"/>
      <c r="G1479" s="107"/>
      <c r="H1479" s="107"/>
      <c r="I1479" s="107"/>
    </row>
    <row r="1480" spans="1:9" s="45" customFormat="1" ht="11.25" x14ac:dyDescent="0.2">
      <c r="A1480" s="71">
        <v>10315</v>
      </c>
      <c r="B1480" s="71" t="s">
        <v>15626</v>
      </c>
      <c r="C1480" s="72" t="s">
        <v>22</v>
      </c>
      <c r="D1480" s="73">
        <v>9.15</v>
      </c>
      <c r="E1480" s="107"/>
      <c r="F1480" s="107"/>
      <c r="G1480" s="107"/>
      <c r="H1480" s="107"/>
      <c r="I1480" s="107"/>
    </row>
    <row r="1481" spans="1:9" s="45" customFormat="1" ht="11.25" x14ac:dyDescent="0.2">
      <c r="A1481" s="71">
        <v>10317</v>
      </c>
      <c r="B1481" s="71" t="s">
        <v>15627</v>
      </c>
      <c r="C1481" s="72" t="s">
        <v>22</v>
      </c>
      <c r="D1481" s="73">
        <v>95.77</v>
      </c>
      <c r="E1481" s="107"/>
      <c r="F1481" s="107"/>
      <c r="G1481" s="107"/>
      <c r="H1481" s="107"/>
      <c r="I1481" s="107"/>
    </row>
    <row r="1482" spans="1:9" s="45" customFormat="1" ht="11.25" x14ac:dyDescent="0.2">
      <c r="A1482" s="71">
        <v>10318</v>
      </c>
      <c r="B1482" s="71" t="s">
        <v>15628</v>
      </c>
      <c r="C1482" s="72" t="s">
        <v>22</v>
      </c>
      <c r="D1482" s="73">
        <v>11.29</v>
      </c>
      <c r="E1482" s="107"/>
      <c r="F1482" s="107"/>
      <c r="G1482" s="107"/>
      <c r="H1482" s="107"/>
      <c r="I1482" s="107"/>
    </row>
    <row r="1483" spans="1:9" s="45" customFormat="1" ht="11.25" x14ac:dyDescent="0.2">
      <c r="A1483" s="71">
        <v>10319</v>
      </c>
      <c r="B1483" s="71" t="s">
        <v>15629</v>
      </c>
      <c r="C1483" s="72" t="s">
        <v>22</v>
      </c>
      <c r="D1483" s="73">
        <v>14.99</v>
      </c>
      <c r="E1483" s="107"/>
      <c r="F1483" s="107"/>
      <c r="G1483" s="107"/>
      <c r="H1483" s="107"/>
      <c r="I1483" s="107"/>
    </row>
    <row r="1484" spans="1:9" s="45" customFormat="1" ht="11.25" x14ac:dyDescent="0.2">
      <c r="A1484" s="71">
        <v>10320</v>
      </c>
      <c r="B1484" s="71" t="s">
        <v>15630</v>
      </c>
      <c r="C1484" s="72" t="s">
        <v>22</v>
      </c>
      <c r="D1484" s="73">
        <v>1.6</v>
      </c>
      <c r="E1484" s="107"/>
      <c r="F1484" s="107"/>
      <c r="G1484" s="107"/>
      <c r="H1484" s="107"/>
      <c r="I1484" s="107"/>
    </row>
    <row r="1485" spans="1:9" s="45" customFormat="1" ht="11.25" x14ac:dyDescent="0.2">
      <c r="A1485" s="71">
        <v>10323</v>
      </c>
      <c r="B1485" s="71" t="s">
        <v>15631</v>
      </c>
      <c r="C1485" s="72" t="s">
        <v>18</v>
      </c>
      <c r="D1485" s="73">
        <v>8.81</v>
      </c>
      <c r="E1485" s="107"/>
      <c r="F1485" s="107"/>
      <c r="G1485" s="107"/>
      <c r="H1485" s="107"/>
      <c r="I1485" s="107"/>
    </row>
    <row r="1486" spans="1:9" s="45" customFormat="1" ht="11.25" x14ac:dyDescent="0.2">
      <c r="A1486" s="71">
        <v>10324</v>
      </c>
      <c r="B1486" s="71" t="s">
        <v>15632</v>
      </c>
      <c r="C1486" s="72" t="s">
        <v>22</v>
      </c>
      <c r="D1486" s="73">
        <v>7.04</v>
      </c>
      <c r="E1486" s="107"/>
      <c r="F1486" s="107"/>
      <c r="G1486" s="107"/>
      <c r="H1486" s="107"/>
      <c r="I1486" s="107"/>
    </row>
    <row r="1487" spans="1:9" s="45" customFormat="1" ht="11.25" x14ac:dyDescent="0.2">
      <c r="A1487" s="71">
        <v>10325</v>
      </c>
      <c r="B1487" s="71" t="s">
        <v>15633</v>
      </c>
      <c r="C1487" s="72" t="s">
        <v>22</v>
      </c>
      <c r="D1487" s="73">
        <v>23.46</v>
      </c>
      <c r="E1487" s="107"/>
      <c r="F1487" s="107"/>
      <c r="G1487" s="107"/>
      <c r="H1487" s="107"/>
      <c r="I1487" s="107"/>
    </row>
    <row r="1488" spans="1:9" s="45" customFormat="1" ht="11.25" x14ac:dyDescent="0.2">
      <c r="A1488" s="71">
        <v>10326</v>
      </c>
      <c r="B1488" s="71" t="s">
        <v>15634</v>
      </c>
      <c r="C1488" s="72" t="s">
        <v>22</v>
      </c>
      <c r="D1488" s="73">
        <v>23.46</v>
      </c>
      <c r="E1488" s="107"/>
      <c r="F1488" s="107"/>
      <c r="G1488" s="107"/>
      <c r="H1488" s="107"/>
      <c r="I1488" s="107"/>
    </row>
    <row r="1489" spans="1:9" s="45" customFormat="1" ht="11.25" x14ac:dyDescent="0.2">
      <c r="A1489" s="71">
        <v>10327</v>
      </c>
      <c r="B1489" s="71" t="s">
        <v>15635</v>
      </c>
      <c r="C1489" s="72" t="s">
        <v>11</v>
      </c>
      <c r="D1489" s="73">
        <v>1.99</v>
      </c>
      <c r="E1489" s="107"/>
      <c r="F1489" s="107"/>
      <c r="G1489" s="107"/>
      <c r="H1489" s="107"/>
      <c r="I1489" s="107"/>
    </row>
    <row r="1490" spans="1:9" s="45" customFormat="1" ht="11.25" x14ac:dyDescent="0.2">
      <c r="A1490" s="71">
        <v>10329</v>
      </c>
      <c r="B1490" s="71" t="s">
        <v>15636</v>
      </c>
      <c r="C1490" s="72" t="s">
        <v>18</v>
      </c>
      <c r="D1490" s="73">
        <v>16.45</v>
      </c>
      <c r="E1490" s="107"/>
      <c r="F1490" s="107"/>
      <c r="G1490" s="107"/>
      <c r="H1490" s="107"/>
      <c r="I1490" s="107"/>
    </row>
    <row r="1491" spans="1:9" s="45" customFormat="1" ht="11.25" x14ac:dyDescent="0.2">
      <c r="A1491" s="71">
        <v>10331</v>
      </c>
      <c r="B1491" s="71" t="s">
        <v>15637</v>
      </c>
      <c r="C1491" s="72" t="s">
        <v>22</v>
      </c>
      <c r="D1491" s="73">
        <v>8.56</v>
      </c>
      <c r="E1491" s="107"/>
      <c r="F1491" s="107"/>
      <c r="G1491" s="107"/>
      <c r="H1491" s="107"/>
      <c r="I1491" s="107"/>
    </row>
    <row r="1492" spans="1:9" s="45" customFormat="1" ht="11.25" x14ac:dyDescent="0.2">
      <c r="A1492" s="71">
        <v>10332</v>
      </c>
      <c r="B1492" s="71" t="s">
        <v>15638</v>
      </c>
      <c r="C1492" s="72" t="s">
        <v>11</v>
      </c>
      <c r="D1492" s="73">
        <v>2.97</v>
      </c>
      <c r="E1492" s="107"/>
      <c r="F1492" s="107"/>
      <c r="G1492" s="107"/>
      <c r="H1492" s="107"/>
      <c r="I1492" s="107"/>
    </row>
    <row r="1493" spans="1:9" s="45" customFormat="1" ht="11.25" x14ac:dyDescent="0.2">
      <c r="A1493" s="71">
        <v>10333</v>
      </c>
      <c r="B1493" s="71" t="s">
        <v>15639</v>
      </c>
      <c r="C1493" s="72" t="s">
        <v>22</v>
      </c>
      <c r="D1493" s="73">
        <v>6.69</v>
      </c>
      <c r="E1493" s="107"/>
      <c r="F1493" s="107"/>
      <c r="G1493" s="107"/>
      <c r="H1493" s="107"/>
      <c r="I1493" s="107"/>
    </row>
    <row r="1494" spans="1:9" s="45" customFormat="1" ht="11.25" x14ac:dyDescent="0.2">
      <c r="A1494" s="71">
        <v>104</v>
      </c>
      <c r="B1494" s="71" t="s">
        <v>15640</v>
      </c>
      <c r="C1494" s="72"/>
      <c r="D1494" s="73"/>
      <c r="E1494" s="107"/>
      <c r="F1494" s="107"/>
      <c r="G1494" s="107"/>
      <c r="H1494" s="107"/>
      <c r="I1494" s="107"/>
    </row>
    <row r="1495" spans="1:9" s="45" customFormat="1" ht="11.25" x14ac:dyDescent="0.2">
      <c r="A1495" s="71">
        <v>10401</v>
      </c>
      <c r="B1495" s="71" t="s">
        <v>15641</v>
      </c>
      <c r="C1495" s="72" t="s">
        <v>22</v>
      </c>
      <c r="D1495" s="73">
        <v>1.0900000000000001</v>
      </c>
      <c r="E1495" s="107"/>
      <c r="F1495" s="107"/>
      <c r="G1495" s="107"/>
      <c r="H1495" s="107"/>
      <c r="I1495" s="107"/>
    </row>
    <row r="1496" spans="1:9" s="45" customFormat="1" ht="11.25" x14ac:dyDescent="0.2">
      <c r="A1496" s="71">
        <v>10402</v>
      </c>
      <c r="B1496" s="71" t="s">
        <v>15642</v>
      </c>
      <c r="C1496" s="72" t="s">
        <v>22</v>
      </c>
      <c r="D1496" s="73">
        <v>3.51</v>
      </c>
      <c r="E1496" s="107"/>
      <c r="F1496" s="107"/>
      <c r="G1496" s="107"/>
      <c r="H1496" s="107"/>
      <c r="I1496" s="107"/>
    </row>
    <row r="1497" spans="1:9" s="45" customFormat="1" ht="11.25" x14ac:dyDescent="0.2">
      <c r="A1497" s="71">
        <v>10403</v>
      </c>
      <c r="B1497" s="71" t="s">
        <v>15643</v>
      </c>
      <c r="C1497" s="72" t="s">
        <v>18</v>
      </c>
      <c r="D1497" s="73">
        <v>42.15</v>
      </c>
      <c r="E1497" s="107"/>
      <c r="F1497" s="107"/>
      <c r="G1497" s="107"/>
      <c r="H1497" s="107"/>
      <c r="I1497" s="107"/>
    </row>
    <row r="1498" spans="1:9" s="45" customFormat="1" ht="11.25" x14ac:dyDescent="0.2">
      <c r="A1498" s="71">
        <v>10404</v>
      </c>
      <c r="B1498" s="71" t="s">
        <v>15644</v>
      </c>
      <c r="C1498" s="72" t="s">
        <v>18</v>
      </c>
      <c r="D1498" s="73">
        <v>104.81</v>
      </c>
      <c r="E1498" s="107"/>
      <c r="F1498" s="107"/>
      <c r="G1498" s="107"/>
      <c r="H1498" s="107"/>
      <c r="I1498" s="107"/>
    </row>
    <row r="1499" spans="1:9" s="45" customFormat="1" ht="11.25" x14ac:dyDescent="0.2">
      <c r="A1499" s="71">
        <v>105</v>
      </c>
      <c r="B1499" s="71" t="s">
        <v>15645</v>
      </c>
      <c r="C1499" s="72"/>
      <c r="D1499" s="73"/>
      <c r="E1499" s="107"/>
      <c r="F1499" s="107"/>
      <c r="G1499" s="107"/>
      <c r="H1499" s="107"/>
      <c r="I1499" s="107"/>
    </row>
    <row r="1500" spans="1:9" s="45" customFormat="1" ht="11.25" x14ac:dyDescent="0.2">
      <c r="A1500" s="71">
        <v>10501</v>
      </c>
      <c r="B1500" s="71" t="s">
        <v>15646</v>
      </c>
      <c r="C1500" s="72" t="s">
        <v>22</v>
      </c>
      <c r="D1500" s="73">
        <v>9.39</v>
      </c>
      <c r="E1500" s="107"/>
      <c r="F1500" s="107"/>
      <c r="G1500" s="107"/>
      <c r="H1500" s="107"/>
      <c r="I1500" s="107"/>
    </row>
    <row r="1501" spans="1:9" s="45" customFormat="1" ht="11.25" x14ac:dyDescent="0.2">
      <c r="A1501" s="71">
        <v>10512</v>
      </c>
      <c r="B1501" s="71" t="s">
        <v>15647</v>
      </c>
      <c r="C1501" s="72" t="s">
        <v>15648</v>
      </c>
      <c r="D1501" s="73">
        <v>16909.150000000001</v>
      </c>
      <c r="E1501" s="107"/>
      <c r="F1501" s="107"/>
      <c r="G1501" s="107"/>
      <c r="H1501" s="107"/>
      <c r="I1501" s="107"/>
    </row>
    <row r="1502" spans="1:9" s="45" customFormat="1" ht="11.25" x14ac:dyDescent="0.2">
      <c r="A1502" s="71">
        <v>2</v>
      </c>
      <c r="B1502" s="71" t="s">
        <v>15649</v>
      </c>
      <c r="C1502" s="72"/>
      <c r="D1502" s="73"/>
      <c r="E1502" s="107"/>
      <c r="F1502" s="107"/>
      <c r="G1502" s="107"/>
      <c r="H1502" s="107"/>
      <c r="I1502" s="107"/>
    </row>
    <row r="1503" spans="1:9" s="45" customFormat="1" ht="11.25" x14ac:dyDescent="0.2">
      <c r="A1503" s="71">
        <v>203</v>
      </c>
      <c r="B1503" s="71" t="s">
        <v>15650</v>
      </c>
      <c r="C1503" s="72"/>
      <c r="D1503" s="73"/>
      <c r="E1503" s="107"/>
      <c r="F1503" s="107"/>
      <c r="G1503" s="107"/>
      <c r="H1503" s="107"/>
      <c r="I1503" s="107"/>
    </row>
    <row r="1504" spans="1:9" s="45" customFormat="1" ht="11.25" x14ac:dyDescent="0.2">
      <c r="A1504" s="71">
        <v>20305</v>
      </c>
      <c r="B1504" s="71" t="s">
        <v>21</v>
      </c>
      <c r="C1504" s="72" t="s">
        <v>22</v>
      </c>
      <c r="D1504" s="73">
        <v>286.43</v>
      </c>
      <c r="E1504" s="107"/>
      <c r="F1504" s="107"/>
      <c r="G1504" s="107"/>
      <c r="H1504" s="107"/>
      <c r="I1504" s="107"/>
    </row>
    <row r="1505" spans="1:9" s="45" customFormat="1" ht="11.25" x14ac:dyDescent="0.2">
      <c r="A1505" s="71">
        <v>20339</v>
      </c>
      <c r="B1505" s="71" t="s">
        <v>15651</v>
      </c>
      <c r="C1505" s="72" t="s">
        <v>22</v>
      </c>
      <c r="D1505" s="73">
        <v>14.03</v>
      </c>
      <c r="E1505" s="107"/>
      <c r="F1505" s="107"/>
      <c r="G1505" s="107"/>
      <c r="H1505" s="107"/>
      <c r="I1505" s="107"/>
    </row>
    <row r="1506" spans="1:9" s="45" customFormat="1" ht="11.25" x14ac:dyDescent="0.2">
      <c r="A1506" s="71">
        <v>20343</v>
      </c>
      <c r="B1506" s="71" t="s">
        <v>15652</v>
      </c>
      <c r="C1506" s="72" t="s">
        <v>15648</v>
      </c>
      <c r="D1506" s="73">
        <v>719</v>
      </c>
      <c r="E1506" s="107"/>
      <c r="F1506" s="107"/>
      <c r="G1506" s="107"/>
      <c r="H1506" s="107"/>
      <c r="I1506" s="107"/>
    </row>
    <row r="1507" spans="1:9" s="45" customFormat="1" ht="11.25" x14ac:dyDescent="0.2">
      <c r="A1507" s="71">
        <v>20344</v>
      </c>
      <c r="B1507" s="71" t="s">
        <v>27</v>
      </c>
      <c r="C1507" s="72" t="s">
        <v>18</v>
      </c>
      <c r="D1507" s="73">
        <v>1035.67</v>
      </c>
      <c r="E1507" s="107"/>
      <c r="F1507" s="107"/>
      <c r="G1507" s="107"/>
      <c r="H1507" s="107"/>
      <c r="I1507" s="107"/>
    </row>
    <row r="1508" spans="1:9" s="45" customFormat="1" ht="11.25" x14ac:dyDescent="0.2">
      <c r="A1508" s="71">
        <v>20346</v>
      </c>
      <c r="B1508" s="71" t="s">
        <v>15653</v>
      </c>
      <c r="C1508" s="72" t="s">
        <v>11</v>
      </c>
      <c r="D1508" s="73">
        <v>8.8800000000000008</v>
      </c>
      <c r="E1508" s="107"/>
      <c r="F1508" s="107"/>
      <c r="G1508" s="107"/>
      <c r="H1508" s="107"/>
      <c r="I1508" s="107"/>
    </row>
    <row r="1509" spans="1:9" s="45" customFormat="1" ht="11.25" x14ac:dyDescent="0.2">
      <c r="A1509" s="71">
        <v>20348</v>
      </c>
      <c r="B1509" s="71" t="s">
        <v>15654</v>
      </c>
      <c r="C1509" s="72" t="s">
        <v>22</v>
      </c>
      <c r="D1509" s="73">
        <v>23.84</v>
      </c>
      <c r="E1509" s="107"/>
      <c r="F1509" s="107"/>
      <c r="G1509" s="107"/>
      <c r="H1509" s="107"/>
      <c r="I1509" s="107"/>
    </row>
    <row r="1510" spans="1:9" s="45" customFormat="1" ht="11.25" x14ac:dyDescent="0.2">
      <c r="A1510" s="71">
        <v>20350</v>
      </c>
      <c r="B1510" s="71" t="s">
        <v>351</v>
      </c>
      <c r="C1510" s="72" t="s">
        <v>11</v>
      </c>
      <c r="D1510" s="73">
        <v>179.46</v>
      </c>
      <c r="E1510" s="107"/>
      <c r="F1510" s="107"/>
      <c r="G1510" s="107"/>
      <c r="H1510" s="107"/>
      <c r="I1510" s="107"/>
    </row>
    <row r="1511" spans="1:9" s="45" customFormat="1" ht="11.25" x14ac:dyDescent="0.2">
      <c r="A1511" s="71">
        <v>20351</v>
      </c>
      <c r="B1511" s="71" t="s">
        <v>15655</v>
      </c>
      <c r="C1511" s="72" t="s">
        <v>11</v>
      </c>
      <c r="D1511" s="73">
        <v>207.59</v>
      </c>
      <c r="E1511" s="107"/>
      <c r="F1511" s="107"/>
      <c r="G1511" s="107"/>
      <c r="H1511" s="107"/>
      <c r="I1511" s="107"/>
    </row>
    <row r="1512" spans="1:9" s="45" customFormat="1" ht="11.25" x14ac:dyDescent="0.2">
      <c r="A1512" s="71">
        <v>20352</v>
      </c>
      <c r="B1512" s="71" t="s">
        <v>34</v>
      </c>
      <c r="C1512" s="72" t="s">
        <v>30</v>
      </c>
      <c r="D1512" s="73">
        <v>787.33</v>
      </c>
      <c r="E1512" s="107"/>
      <c r="F1512" s="107"/>
      <c r="G1512" s="107"/>
      <c r="H1512" s="107"/>
      <c r="I1512" s="107"/>
    </row>
    <row r="1513" spans="1:9" s="45" customFormat="1" ht="11.25" x14ac:dyDescent="0.2">
      <c r="A1513" s="71">
        <v>20353</v>
      </c>
      <c r="B1513" s="71" t="s">
        <v>29</v>
      </c>
      <c r="C1513" s="72" t="s">
        <v>30</v>
      </c>
      <c r="D1513" s="73">
        <v>719</v>
      </c>
      <c r="E1513" s="107"/>
      <c r="F1513" s="107"/>
      <c r="G1513" s="107"/>
      <c r="H1513" s="107"/>
      <c r="I1513" s="107"/>
    </row>
    <row r="1514" spans="1:9" s="45" customFormat="1" ht="11.25" x14ac:dyDescent="0.2">
      <c r="A1514" s="71">
        <v>20354</v>
      </c>
      <c r="B1514" s="71" t="s">
        <v>38</v>
      </c>
      <c r="C1514" s="72" t="s">
        <v>30</v>
      </c>
      <c r="D1514" s="73">
        <v>538.75</v>
      </c>
      <c r="E1514" s="107"/>
      <c r="F1514" s="107"/>
      <c r="G1514" s="107"/>
      <c r="H1514" s="107"/>
      <c r="I1514" s="107"/>
    </row>
    <row r="1515" spans="1:9" s="45" customFormat="1" ht="11.25" x14ac:dyDescent="0.2">
      <c r="A1515" s="71">
        <v>20355</v>
      </c>
      <c r="B1515" s="71" t="s">
        <v>32</v>
      </c>
      <c r="C1515" s="72" t="s">
        <v>30</v>
      </c>
      <c r="D1515" s="73">
        <v>847.25</v>
      </c>
      <c r="E1515" s="107"/>
      <c r="F1515" s="107"/>
      <c r="G1515" s="107"/>
      <c r="H1515" s="107"/>
      <c r="I1515" s="107"/>
    </row>
    <row r="1516" spans="1:9" s="45" customFormat="1" ht="11.25" x14ac:dyDescent="0.2">
      <c r="A1516" s="71">
        <v>20356</v>
      </c>
      <c r="B1516" s="71" t="s">
        <v>36</v>
      </c>
      <c r="C1516" s="72" t="s">
        <v>30</v>
      </c>
      <c r="D1516" s="73">
        <v>529</v>
      </c>
      <c r="E1516" s="107"/>
      <c r="F1516" s="107"/>
      <c r="G1516" s="107"/>
      <c r="H1516" s="107"/>
      <c r="I1516" s="107"/>
    </row>
    <row r="1517" spans="1:9" s="45" customFormat="1" ht="11.25" x14ac:dyDescent="0.2">
      <c r="A1517" s="71">
        <v>207</v>
      </c>
      <c r="B1517" s="71" t="s">
        <v>15656</v>
      </c>
      <c r="C1517" s="72"/>
      <c r="D1517" s="73"/>
      <c r="E1517" s="107"/>
      <c r="F1517" s="107"/>
      <c r="G1517" s="107"/>
      <c r="H1517" s="107"/>
      <c r="I1517" s="107"/>
    </row>
    <row r="1518" spans="1:9" s="45" customFormat="1" ht="11.25" x14ac:dyDescent="0.2">
      <c r="A1518" s="71">
        <v>20701</v>
      </c>
      <c r="B1518" s="71" t="s">
        <v>15657</v>
      </c>
      <c r="C1518" s="72" t="s">
        <v>22</v>
      </c>
      <c r="D1518" s="73">
        <v>705.78</v>
      </c>
      <c r="E1518" s="107"/>
      <c r="F1518" s="107"/>
      <c r="G1518" s="107"/>
      <c r="H1518" s="107"/>
      <c r="I1518" s="107"/>
    </row>
    <row r="1519" spans="1:9" s="45" customFormat="1" ht="11.25" x14ac:dyDescent="0.2">
      <c r="A1519" s="71">
        <v>20702</v>
      </c>
      <c r="B1519" s="71" t="s">
        <v>15658</v>
      </c>
      <c r="C1519" s="72" t="s">
        <v>22</v>
      </c>
      <c r="D1519" s="73">
        <v>491.47</v>
      </c>
      <c r="E1519" s="107"/>
      <c r="F1519" s="107"/>
      <c r="G1519" s="107"/>
      <c r="H1519" s="107"/>
      <c r="I1519" s="107"/>
    </row>
    <row r="1520" spans="1:9" s="45" customFormat="1" ht="11.25" x14ac:dyDescent="0.2">
      <c r="A1520" s="71">
        <v>20703</v>
      </c>
      <c r="B1520" s="71" t="s">
        <v>15659</v>
      </c>
      <c r="C1520" s="72" t="s">
        <v>22</v>
      </c>
      <c r="D1520" s="73">
        <v>426.2</v>
      </c>
      <c r="E1520" s="107"/>
      <c r="F1520" s="107"/>
      <c r="G1520" s="107"/>
      <c r="H1520" s="107"/>
      <c r="I1520" s="107"/>
    </row>
    <row r="1521" spans="1:9" s="45" customFormat="1" ht="11.25" x14ac:dyDescent="0.2">
      <c r="A1521" s="71">
        <v>20704</v>
      </c>
      <c r="B1521" s="71" t="s">
        <v>15660</v>
      </c>
      <c r="C1521" s="72" t="s">
        <v>22</v>
      </c>
      <c r="D1521" s="73">
        <v>395.62</v>
      </c>
      <c r="E1521" s="107"/>
      <c r="F1521" s="107"/>
      <c r="G1521" s="107"/>
      <c r="H1521" s="107"/>
      <c r="I1521" s="107"/>
    </row>
    <row r="1522" spans="1:9" s="45" customFormat="1" ht="11.25" x14ac:dyDescent="0.2">
      <c r="A1522" s="71">
        <v>20705</v>
      </c>
      <c r="B1522" s="71" t="s">
        <v>15661</v>
      </c>
      <c r="C1522" s="72" t="s">
        <v>18</v>
      </c>
      <c r="D1522" s="73">
        <v>13169.88</v>
      </c>
      <c r="E1522" s="107"/>
      <c r="F1522" s="107"/>
      <c r="G1522" s="107"/>
      <c r="H1522" s="107"/>
      <c r="I1522" s="107"/>
    </row>
    <row r="1523" spans="1:9" s="45" customFormat="1" ht="11.25" x14ac:dyDescent="0.2">
      <c r="A1523" s="71">
        <v>20706</v>
      </c>
      <c r="B1523" s="71" t="s">
        <v>15662</v>
      </c>
      <c r="C1523" s="72" t="s">
        <v>18</v>
      </c>
      <c r="D1523" s="73">
        <v>19983.55</v>
      </c>
      <c r="E1523" s="107"/>
      <c r="F1523" s="107"/>
      <c r="G1523" s="107"/>
      <c r="H1523" s="107"/>
      <c r="I1523" s="107"/>
    </row>
    <row r="1524" spans="1:9" s="45" customFormat="1" ht="11.25" x14ac:dyDescent="0.2">
      <c r="A1524" s="71">
        <v>20707</v>
      </c>
      <c r="B1524" s="71" t="s">
        <v>15663</v>
      </c>
      <c r="C1524" s="72" t="s">
        <v>18</v>
      </c>
      <c r="D1524" s="73">
        <v>24718.59</v>
      </c>
      <c r="E1524" s="107"/>
      <c r="F1524" s="107"/>
      <c r="G1524" s="107"/>
      <c r="H1524" s="107"/>
      <c r="I1524" s="107"/>
    </row>
    <row r="1525" spans="1:9" s="45" customFormat="1" ht="11.25" x14ac:dyDescent="0.2">
      <c r="A1525" s="71">
        <v>20708</v>
      </c>
      <c r="B1525" s="71" t="s">
        <v>15664</v>
      </c>
      <c r="C1525" s="72" t="s">
        <v>22</v>
      </c>
      <c r="D1525" s="73">
        <v>181.78</v>
      </c>
      <c r="E1525" s="107"/>
      <c r="F1525" s="107"/>
      <c r="G1525" s="107"/>
      <c r="H1525" s="107"/>
      <c r="I1525" s="107"/>
    </row>
    <row r="1526" spans="1:9" s="45" customFormat="1" ht="11.25" x14ac:dyDescent="0.2">
      <c r="A1526" s="71">
        <v>20709</v>
      </c>
      <c r="B1526" s="71" t="s">
        <v>15665</v>
      </c>
      <c r="C1526" s="72" t="s">
        <v>22</v>
      </c>
      <c r="D1526" s="73">
        <v>245.4</v>
      </c>
      <c r="E1526" s="107"/>
      <c r="F1526" s="107"/>
      <c r="G1526" s="107"/>
      <c r="H1526" s="107"/>
      <c r="I1526" s="107"/>
    </row>
    <row r="1527" spans="1:9" s="45" customFormat="1" ht="11.25" x14ac:dyDescent="0.2">
      <c r="A1527" s="71">
        <v>20710</v>
      </c>
      <c r="B1527" s="71" t="s">
        <v>15666</v>
      </c>
      <c r="C1527" s="72" t="s">
        <v>18</v>
      </c>
      <c r="D1527" s="73">
        <v>2949.18</v>
      </c>
      <c r="E1527" s="107"/>
      <c r="F1527" s="107"/>
      <c r="G1527" s="107"/>
      <c r="H1527" s="107"/>
      <c r="I1527" s="107"/>
    </row>
    <row r="1528" spans="1:9" s="45" customFormat="1" ht="11.25" x14ac:dyDescent="0.2">
      <c r="A1528" s="71">
        <v>20711</v>
      </c>
      <c r="B1528" s="71" t="s">
        <v>17</v>
      </c>
      <c r="C1528" s="72" t="s">
        <v>18</v>
      </c>
      <c r="D1528" s="73">
        <v>3407.82</v>
      </c>
      <c r="E1528" s="107"/>
      <c r="F1528" s="107"/>
      <c r="G1528" s="107"/>
      <c r="H1528" s="107"/>
      <c r="I1528" s="107"/>
    </row>
    <row r="1529" spans="1:9" s="45" customFormat="1" ht="11.25" x14ac:dyDescent="0.2">
      <c r="A1529" s="71">
        <v>20712</v>
      </c>
      <c r="B1529" s="71" t="s">
        <v>10</v>
      </c>
      <c r="C1529" s="72" t="s">
        <v>11</v>
      </c>
      <c r="D1529" s="73">
        <v>42.28</v>
      </c>
      <c r="E1529" s="107"/>
      <c r="F1529" s="107"/>
      <c r="G1529" s="107"/>
      <c r="H1529" s="107"/>
      <c r="I1529" s="107"/>
    </row>
    <row r="1530" spans="1:9" s="45" customFormat="1" ht="11.25" x14ac:dyDescent="0.2">
      <c r="A1530" s="71">
        <v>20713</v>
      </c>
      <c r="B1530" s="71" t="s">
        <v>15</v>
      </c>
      <c r="C1530" s="72" t="s">
        <v>11</v>
      </c>
      <c r="D1530" s="73">
        <v>610.78</v>
      </c>
      <c r="E1530" s="107"/>
      <c r="F1530" s="107"/>
      <c r="G1530" s="107"/>
      <c r="H1530" s="107"/>
      <c r="I1530" s="107"/>
    </row>
    <row r="1531" spans="1:9" s="45" customFormat="1" ht="11.25" x14ac:dyDescent="0.2">
      <c r="A1531" s="71">
        <v>20714</v>
      </c>
      <c r="B1531" s="71" t="s">
        <v>13</v>
      </c>
      <c r="C1531" s="72" t="s">
        <v>11</v>
      </c>
      <c r="D1531" s="73">
        <v>340.39</v>
      </c>
      <c r="E1531" s="107"/>
      <c r="F1531" s="107"/>
      <c r="G1531" s="107"/>
      <c r="H1531" s="107"/>
      <c r="I1531" s="107"/>
    </row>
    <row r="1532" spans="1:9" s="45" customFormat="1" ht="11.25" x14ac:dyDescent="0.2">
      <c r="A1532" s="71">
        <v>208</v>
      </c>
      <c r="B1532" s="71" t="s">
        <v>15667</v>
      </c>
      <c r="C1532" s="72"/>
      <c r="D1532" s="73"/>
      <c r="E1532" s="107"/>
      <c r="F1532" s="107"/>
      <c r="G1532" s="107"/>
      <c r="H1532" s="107"/>
      <c r="I1532" s="107"/>
    </row>
    <row r="1533" spans="1:9" s="45" customFormat="1" ht="11.25" x14ac:dyDescent="0.2">
      <c r="A1533" s="71">
        <v>20801</v>
      </c>
      <c r="B1533" s="71" t="s">
        <v>15668</v>
      </c>
      <c r="C1533" s="72" t="s">
        <v>22</v>
      </c>
      <c r="D1533" s="73">
        <v>527.20000000000005</v>
      </c>
      <c r="E1533" s="107"/>
      <c r="F1533" s="107"/>
      <c r="G1533" s="107"/>
      <c r="H1533" s="107"/>
      <c r="I1533" s="107"/>
    </row>
    <row r="1534" spans="1:9" s="45" customFormat="1" ht="11.25" x14ac:dyDescent="0.2">
      <c r="A1534" s="71">
        <v>20802</v>
      </c>
      <c r="B1534" s="71" t="s">
        <v>15669</v>
      </c>
      <c r="C1534" s="72" t="s">
        <v>22</v>
      </c>
      <c r="D1534" s="73">
        <v>374.39</v>
      </c>
      <c r="E1534" s="107"/>
      <c r="F1534" s="107"/>
      <c r="G1534" s="107"/>
      <c r="H1534" s="107"/>
      <c r="I1534" s="107"/>
    </row>
    <row r="1535" spans="1:9" s="45" customFormat="1" ht="11.25" x14ac:dyDescent="0.2">
      <c r="A1535" s="71">
        <v>20803</v>
      </c>
      <c r="B1535" s="71" t="s">
        <v>15670</v>
      </c>
      <c r="C1535" s="72" t="s">
        <v>22</v>
      </c>
      <c r="D1535" s="73">
        <v>326.79000000000002</v>
      </c>
      <c r="E1535" s="107"/>
      <c r="F1535" s="107"/>
      <c r="G1535" s="107"/>
      <c r="H1535" s="107"/>
      <c r="I1535" s="107"/>
    </row>
    <row r="1536" spans="1:9" s="45" customFormat="1" ht="11.25" x14ac:dyDescent="0.2">
      <c r="A1536" s="71">
        <v>20804</v>
      </c>
      <c r="B1536" s="71" t="s">
        <v>15671</v>
      </c>
      <c r="C1536" s="72" t="s">
        <v>22</v>
      </c>
      <c r="D1536" s="73">
        <v>324.33</v>
      </c>
      <c r="E1536" s="107"/>
      <c r="F1536" s="107"/>
      <c r="G1536" s="107"/>
      <c r="H1536" s="107"/>
      <c r="I1536" s="107"/>
    </row>
    <row r="1537" spans="1:9" s="45" customFormat="1" ht="11.25" x14ac:dyDescent="0.2">
      <c r="A1537" s="71">
        <v>20805</v>
      </c>
      <c r="B1537" s="71" t="s">
        <v>15672</v>
      </c>
      <c r="C1537" s="72" t="s">
        <v>18</v>
      </c>
      <c r="D1537" s="73">
        <v>10266.879999999999</v>
      </c>
      <c r="E1537" s="107"/>
      <c r="F1537" s="107"/>
      <c r="G1537" s="107"/>
      <c r="H1537" s="107"/>
      <c r="I1537" s="107"/>
    </row>
    <row r="1538" spans="1:9" s="45" customFormat="1" ht="11.25" x14ac:dyDescent="0.2">
      <c r="A1538" s="71">
        <v>20806</v>
      </c>
      <c r="B1538" s="71" t="s">
        <v>15673</v>
      </c>
      <c r="C1538" s="72" t="s">
        <v>18</v>
      </c>
      <c r="D1538" s="73">
        <v>15593.34</v>
      </c>
      <c r="E1538" s="107"/>
      <c r="F1538" s="107"/>
      <c r="G1538" s="107"/>
      <c r="H1538" s="107"/>
      <c r="I1538" s="107"/>
    </row>
    <row r="1539" spans="1:9" s="45" customFormat="1" ht="11.25" x14ac:dyDescent="0.2">
      <c r="A1539" s="71">
        <v>20807</v>
      </c>
      <c r="B1539" s="71" t="s">
        <v>15674</v>
      </c>
      <c r="C1539" s="72" t="s">
        <v>18</v>
      </c>
      <c r="D1539" s="73">
        <v>19490.57</v>
      </c>
      <c r="E1539" s="107"/>
      <c r="F1539" s="107"/>
      <c r="G1539" s="107"/>
      <c r="H1539" s="107"/>
      <c r="I1539" s="107"/>
    </row>
    <row r="1540" spans="1:9" s="45" customFormat="1" ht="11.25" x14ac:dyDescent="0.2">
      <c r="A1540" s="71">
        <v>20808</v>
      </c>
      <c r="B1540" s="71" t="s">
        <v>15675</v>
      </c>
      <c r="C1540" s="72" t="s">
        <v>22</v>
      </c>
      <c r="D1540" s="73">
        <v>125.74</v>
      </c>
      <c r="E1540" s="107"/>
      <c r="F1540" s="107"/>
      <c r="G1540" s="107"/>
      <c r="H1540" s="107"/>
      <c r="I1540" s="107"/>
    </row>
    <row r="1541" spans="1:9" s="45" customFormat="1" ht="11.25" x14ac:dyDescent="0.2">
      <c r="A1541" s="71">
        <v>20809</v>
      </c>
      <c r="B1541" s="71" t="s">
        <v>15676</v>
      </c>
      <c r="C1541" s="72" t="s">
        <v>22</v>
      </c>
      <c r="D1541" s="73">
        <v>173.26</v>
      </c>
      <c r="E1541" s="107"/>
      <c r="F1541" s="107"/>
      <c r="G1541" s="107"/>
      <c r="H1541" s="107"/>
      <c r="I1541" s="107"/>
    </row>
    <row r="1542" spans="1:9" s="45" customFormat="1" ht="11.25" x14ac:dyDescent="0.2">
      <c r="A1542" s="71">
        <v>20810</v>
      </c>
      <c r="B1542" s="71" t="s">
        <v>15677</v>
      </c>
      <c r="C1542" s="72" t="s">
        <v>18</v>
      </c>
      <c r="D1542" s="73">
        <v>1806.99</v>
      </c>
      <c r="E1542" s="107"/>
      <c r="F1542" s="107"/>
      <c r="G1542" s="107"/>
      <c r="H1542" s="107"/>
      <c r="I1542" s="107"/>
    </row>
    <row r="1543" spans="1:9" s="45" customFormat="1" ht="11.25" x14ac:dyDescent="0.2">
      <c r="A1543" s="71">
        <v>20811</v>
      </c>
      <c r="B1543" s="71" t="s">
        <v>15678</v>
      </c>
      <c r="C1543" s="72" t="s">
        <v>18</v>
      </c>
      <c r="D1543" s="73">
        <v>2070.3000000000002</v>
      </c>
      <c r="E1543" s="107"/>
      <c r="F1543" s="107"/>
      <c r="G1543" s="107"/>
      <c r="H1543" s="107"/>
      <c r="I1543" s="107"/>
    </row>
    <row r="1544" spans="1:9" s="45" customFormat="1" ht="11.25" x14ac:dyDescent="0.2">
      <c r="A1544" s="71">
        <v>20812</v>
      </c>
      <c r="B1544" s="71" t="s">
        <v>15679</v>
      </c>
      <c r="C1544" s="72" t="s">
        <v>11</v>
      </c>
      <c r="D1544" s="73">
        <v>29.42</v>
      </c>
      <c r="E1544" s="107"/>
      <c r="F1544" s="107"/>
      <c r="G1544" s="107"/>
      <c r="H1544" s="107"/>
      <c r="I1544" s="107"/>
    </row>
    <row r="1545" spans="1:9" s="45" customFormat="1" ht="11.25" x14ac:dyDescent="0.2">
      <c r="A1545" s="71">
        <v>3</v>
      </c>
      <c r="B1545" s="71" t="s">
        <v>139</v>
      </c>
      <c r="C1545" s="72"/>
      <c r="D1545" s="73"/>
      <c r="E1545" s="107"/>
      <c r="F1545" s="107"/>
      <c r="G1545" s="107"/>
      <c r="H1545" s="107"/>
      <c r="I1545" s="107"/>
    </row>
    <row r="1546" spans="1:9" s="45" customFormat="1" ht="11.25" x14ac:dyDescent="0.2">
      <c r="A1546" s="71">
        <v>301</v>
      </c>
      <c r="B1546" s="71" t="s">
        <v>15680</v>
      </c>
      <c r="C1546" s="72"/>
      <c r="D1546" s="73"/>
      <c r="E1546" s="107"/>
      <c r="F1546" s="107"/>
      <c r="G1546" s="107"/>
      <c r="H1546" s="107"/>
      <c r="I1546" s="107"/>
    </row>
    <row r="1547" spans="1:9" s="45" customFormat="1" ht="11.25" x14ac:dyDescent="0.2">
      <c r="A1547" s="71">
        <v>30101</v>
      </c>
      <c r="B1547" s="71" t="s">
        <v>15681</v>
      </c>
      <c r="C1547" s="72" t="s">
        <v>85</v>
      </c>
      <c r="D1547" s="73">
        <v>45.66</v>
      </c>
      <c r="E1547" s="107"/>
      <c r="F1547" s="107"/>
      <c r="G1547" s="107"/>
      <c r="H1547" s="107"/>
      <c r="I1547" s="107"/>
    </row>
    <row r="1548" spans="1:9" s="45" customFormat="1" ht="11.25" x14ac:dyDescent="0.2">
      <c r="A1548" s="71">
        <v>30102</v>
      </c>
      <c r="B1548" s="71" t="s">
        <v>15682</v>
      </c>
      <c r="C1548" s="72" t="s">
        <v>85</v>
      </c>
      <c r="D1548" s="73">
        <v>77.28</v>
      </c>
      <c r="E1548" s="107"/>
      <c r="F1548" s="107"/>
      <c r="G1548" s="107"/>
      <c r="H1548" s="107"/>
      <c r="I1548" s="107"/>
    </row>
    <row r="1549" spans="1:9" s="45" customFormat="1" ht="11.25" x14ac:dyDescent="0.2">
      <c r="A1549" s="71">
        <v>30103</v>
      </c>
      <c r="B1549" s="71" t="s">
        <v>15683</v>
      </c>
      <c r="C1549" s="72" t="s">
        <v>85</v>
      </c>
      <c r="D1549" s="73">
        <v>9.86</v>
      </c>
      <c r="E1549" s="107"/>
      <c r="F1549" s="107"/>
      <c r="G1549" s="107"/>
      <c r="H1549" s="107"/>
      <c r="I1549" s="107"/>
    </row>
    <row r="1550" spans="1:9" s="45" customFormat="1" ht="11.25" x14ac:dyDescent="0.2">
      <c r="A1550" s="71">
        <v>30104</v>
      </c>
      <c r="B1550" s="71" t="s">
        <v>15684</v>
      </c>
      <c r="C1550" s="72" t="s">
        <v>85</v>
      </c>
      <c r="D1550" s="73">
        <v>13.77</v>
      </c>
      <c r="E1550" s="107"/>
      <c r="F1550" s="107"/>
      <c r="G1550" s="107"/>
      <c r="H1550" s="107"/>
      <c r="I1550" s="107"/>
    </row>
    <row r="1551" spans="1:9" s="45" customFormat="1" ht="11.25" x14ac:dyDescent="0.2">
      <c r="A1551" s="71">
        <v>30119</v>
      </c>
      <c r="B1551" s="71" t="s">
        <v>15685</v>
      </c>
      <c r="C1551" s="72" t="s">
        <v>22</v>
      </c>
      <c r="D1551" s="73">
        <v>23.89</v>
      </c>
      <c r="E1551" s="107"/>
      <c r="F1551" s="107"/>
      <c r="G1551" s="107"/>
      <c r="H1551" s="107"/>
      <c r="I1551" s="107"/>
    </row>
    <row r="1552" spans="1:9" s="45" customFormat="1" ht="11.25" x14ac:dyDescent="0.2">
      <c r="A1552" s="71">
        <v>302</v>
      </c>
      <c r="B1552" s="71" t="s">
        <v>15686</v>
      </c>
      <c r="C1552" s="72"/>
      <c r="D1552" s="73"/>
      <c r="E1552" s="107"/>
      <c r="F1552" s="107"/>
      <c r="G1552" s="107"/>
      <c r="H1552" s="107"/>
      <c r="I1552" s="107"/>
    </row>
    <row r="1553" spans="1:9" s="45" customFormat="1" ht="11.25" x14ac:dyDescent="0.2">
      <c r="A1553" s="71">
        <v>30201</v>
      </c>
      <c r="B1553" s="71" t="s">
        <v>15687</v>
      </c>
      <c r="C1553" s="72" t="s">
        <v>85</v>
      </c>
      <c r="D1553" s="73">
        <v>49.18</v>
      </c>
      <c r="E1553" s="107"/>
      <c r="F1553" s="107"/>
      <c r="G1553" s="107"/>
      <c r="H1553" s="107"/>
      <c r="I1553" s="107"/>
    </row>
    <row r="1554" spans="1:9" s="45" customFormat="1" ht="11.25" x14ac:dyDescent="0.2">
      <c r="A1554" s="71">
        <v>30202</v>
      </c>
      <c r="B1554" s="71" t="s">
        <v>15688</v>
      </c>
      <c r="C1554" s="72" t="s">
        <v>85</v>
      </c>
      <c r="D1554" s="73">
        <v>107.33</v>
      </c>
      <c r="E1554" s="107"/>
      <c r="F1554" s="107"/>
      <c r="G1554" s="107"/>
      <c r="H1554" s="107"/>
      <c r="I1554" s="107"/>
    </row>
    <row r="1555" spans="1:9" s="45" customFormat="1" ht="11.25" x14ac:dyDescent="0.2">
      <c r="A1555" s="71">
        <v>30203</v>
      </c>
      <c r="B1555" s="71" t="s">
        <v>15689</v>
      </c>
      <c r="C1555" s="72" t="s">
        <v>85</v>
      </c>
      <c r="D1555" s="73">
        <v>158.32</v>
      </c>
      <c r="E1555" s="107"/>
      <c r="F1555" s="107"/>
      <c r="G1555" s="107"/>
      <c r="H1555" s="107"/>
      <c r="I1555" s="107"/>
    </row>
    <row r="1556" spans="1:9" s="45" customFormat="1" ht="11.25" x14ac:dyDescent="0.2">
      <c r="A1556" s="71">
        <v>30204</v>
      </c>
      <c r="B1556" s="71" t="s">
        <v>15690</v>
      </c>
      <c r="C1556" s="72" t="s">
        <v>85</v>
      </c>
      <c r="D1556" s="73">
        <v>156.51</v>
      </c>
      <c r="E1556" s="107"/>
      <c r="F1556" s="107"/>
      <c r="G1556" s="107"/>
      <c r="H1556" s="107"/>
      <c r="I1556" s="107"/>
    </row>
    <row r="1557" spans="1:9" s="45" customFormat="1" ht="11.25" x14ac:dyDescent="0.2">
      <c r="A1557" s="71">
        <v>30206</v>
      </c>
      <c r="B1557" s="71" t="s">
        <v>354</v>
      </c>
      <c r="C1557" s="72" t="s">
        <v>85</v>
      </c>
      <c r="D1557" s="73">
        <v>137.35</v>
      </c>
      <c r="E1557" s="107"/>
      <c r="F1557" s="107"/>
      <c r="G1557" s="107"/>
      <c r="H1557" s="107"/>
      <c r="I1557" s="107"/>
    </row>
    <row r="1558" spans="1:9" s="45" customFormat="1" ht="11.25" x14ac:dyDescent="0.2">
      <c r="A1558" s="71">
        <v>30208</v>
      </c>
      <c r="B1558" s="71" t="s">
        <v>15691</v>
      </c>
      <c r="C1558" s="72" t="s">
        <v>85</v>
      </c>
      <c r="D1558" s="73">
        <v>139.06</v>
      </c>
      <c r="E1558" s="107"/>
      <c r="F1558" s="107"/>
      <c r="G1558" s="107"/>
      <c r="H1558" s="107"/>
      <c r="I1558" s="107"/>
    </row>
    <row r="1559" spans="1:9" s="45" customFormat="1" ht="11.25" x14ac:dyDescent="0.2">
      <c r="A1559" s="71">
        <v>30209</v>
      </c>
      <c r="B1559" s="71" t="s">
        <v>352</v>
      </c>
      <c r="C1559" s="72" t="s">
        <v>85</v>
      </c>
      <c r="D1559" s="73">
        <v>116</v>
      </c>
      <c r="E1559" s="107"/>
      <c r="F1559" s="107"/>
      <c r="G1559" s="107"/>
      <c r="H1559" s="107"/>
      <c r="I1559" s="107"/>
    </row>
    <row r="1560" spans="1:9" s="45" customFormat="1" ht="11.25" x14ac:dyDescent="0.2">
      <c r="A1560" s="71">
        <v>30210</v>
      </c>
      <c r="B1560" s="71" t="s">
        <v>15692</v>
      </c>
      <c r="C1560" s="72" t="s">
        <v>85</v>
      </c>
      <c r="D1560" s="73">
        <v>24.64</v>
      </c>
      <c r="E1560" s="107"/>
      <c r="F1560" s="107"/>
      <c r="G1560" s="107"/>
      <c r="H1560" s="107"/>
      <c r="I1560" s="107"/>
    </row>
    <row r="1561" spans="1:9" s="45" customFormat="1" ht="11.25" x14ac:dyDescent="0.2">
      <c r="A1561" s="71">
        <v>30211</v>
      </c>
      <c r="B1561" s="71" t="s">
        <v>15693</v>
      </c>
      <c r="C1561" s="72" t="s">
        <v>85</v>
      </c>
      <c r="D1561" s="73">
        <v>6.32</v>
      </c>
      <c r="E1561" s="107"/>
      <c r="F1561" s="107"/>
      <c r="G1561" s="107"/>
      <c r="H1561" s="107"/>
      <c r="I1561" s="107"/>
    </row>
    <row r="1562" spans="1:9" s="45" customFormat="1" ht="11.25" x14ac:dyDescent="0.2">
      <c r="A1562" s="71">
        <v>303</v>
      </c>
      <c r="B1562" s="71" t="s">
        <v>15694</v>
      </c>
      <c r="C1562" s="72"/>
      <c r="D1562" s="73"/>
      <c r="E1562" s="107"/>
      <c r="F1562" s="107"/>
      <c r="G1562" s="107"/>
      <c r="H1562" s="107"/>
      <c r="I1562" s="107"/>
    </row>
    <row r="1563" spans="1:9" s="45" customFormat="1" ht="11.25" x14ac:dyDescent="0.2">
      <c r="A1563" s="71">
        <v>30304</v>
      </c>
      <c r="B1563" s="71" t="s">
        <v>353</v>
      </c>
      <c r="C1563" s="72" t="s">
        <v>85</v>
      </c>
      <c r="D1563" s="73">
        <v>48.85</v>
      </c>
      <c r="E1563" s="107"/>
      <c r="F1563" s="107"/>
      <c r="G1563" s="107"/>
      <c r="H1563" s="107"/>
      <c r="I1563" s="107"/>
    </row>
    <row r="1564" spans="1:9" s="45" customFormat="1" ht="11.25" x14ac:dyDescent="0.2">
      <c r="A1564" s="71">
        <v>30305</v>
      </c>
      <c r="B1564" s="71" t="s">
        <v>15695</v>
      </c>
      <c r="C1564" s="72" t="s">
        <v>18</v>
      </c>
      <c r="D1564" s="73">
        <v>21.08</v>
      </c>
      <c r="E1564" s="107"/>
      <c r="F1564" s="107"/>
      <c r="G1564" s="107"/>
      <c r="H1564" s="107"/>
      <c r="I1564" s="107"/>
    </row>
    <row r="1565" spans="1:9" s="45" customFormat="1" ht="11.25" x14ac:dyDescent="0.2">
      <c r="A1565" s="71">
        <v>30306</v>
      </c>
      <c r="B1565" s="71" t="s">
        <v>15696</v>
      </c>
      <c r="C1565" s="72" t="s">
        <v>18</v>
      </c>
      <c r="D1565" s="73">
        <v>14.05</v>
      </c>
      <c r="E1565" s="107"/>
      <c r="F1565" s="107"/>
      <c r="G1565" s="107"/>
      <c r="H1565" s="107"/>
      <c r="I1565" s="107"/>
    </row>
    <row r="1566" spans="1:9" s="45" customFormat="1" ht="11.25" x14ac:dyDescent="0.2">
      <c r="A1566" s="71">
        <v>4</v>
      </c>
      <c r="B1566" s="71" t="s">
        <v>15697</v>
      </c>
      <c r="C1566" s="72"/>
      <c r="D1566" s="73"/>
      <c r="E1566" s="107"/>
      <c r="F1566" s="107"/>
      <c r="G1566" s="107"/>
      <c r="H1566" s="107"/>
      <c r="I1566" s="107"/>
    </row>
    <row r="1567" spans="1:9" s="45" customFormat="1" ht="11.25" x14ac:dyDescent="0.2">
      <c r="A1567" s="71">
        <v>402</v>
      </c>
      <c r="B1567" s="71" t="s">
        <v>15698</v>
      </c>
      <c r="C1567" s="72"/>
      <c r="D1567" s="73"/>
      <c r="E1567" s="107"/>
      <c r="F1567" s="107"/>
      <c r="G1567" s="107"/>
      <c r="H1567" s="107"/>
      <c r="I1567" s="107"/>
    </row>
    <row r="1568" spans="1:9" s="45" customFormat="1" ht="11.25" x14ac:dyDescent="0.2">
      <c r="A1568" s="71">
        <v>40202</v>
      </c>
      <c r="B1568" s="71" t="s">
        <v>15699</v>
      </c>
      <c r="C1568" s="72" t="s">
        <v>85</v>
      </c>
      <c r="D1568" s="73">
        <v>521.51</v>
      </c>
      <c r="E1568" s="107"/>
      <c r="F1568" s="107"/>
      <c r="G1568" s="107"/>
      <c r="H1568" s="107"/>
      <c r="I1568" s="107"/>
    </row>
    <row r="1569" spans="1:9" s="45" customFormat="1" ht="11.25" x14ac:dyDescent="0.2">
      <c r="A1569" s="71">
        <v>40206</v>
      </c>
      <c r="B1569" s="71" t="s">
        <v>15700</v>
      </c>
      <c r="C1569" s="72" t="s">
        <v>22</v>
      </c>
      <c r="D1569" s="73">
        <v>69.349999999999994</v>
      </c>
      <c r="E1569" s="107"/>
      <c r="F1569" s="107"/>
      <c r="G1569" s="107"/>
      <c r="H1569" s="107"/>
      <c r="I1569" s="107"/>
    </row>
    <row r="1570" spans="1:9" s="45" customFormat="1" ht="11.25" x14ac:dyDescent="0.2">
      <c r="A1570" s="71">
        <v>40224</v>
      </c>
      <c r="B1570" s="71" t="s">
        <v>15701</v>
      </c>
      <c r="C1570" s="72" t="s">
        <v>85</v>
      </c>
      <c r="D1570" s="73">
        <v>596.52</v>
      </c>
      <c r="E1570" s="107"/>
      <c r="F1570" s="107"/>
      <c r="G1570" s="107"/>
      <c r="H1570" s="107"/>
      <c r="I1570" s="107"/>
    </row>
    <row r="1571" spans="1:9" s="45" customFormat="1" ht="11.25" x14ac:dyDescent="0.2">
      <c r="A1571" s="71">
        <v>40231</v>
      </c>
      <c r="B1571" s="71" t="s">
        <v>15702</v>
      </c>
      <c r="C1571" s="72" t="s">
        <v>85</v>
      </c>
      <c r="D1571" s="73">
        <v>523.39</v>
      </c>
      <c r="E1571" s="107"/>
      <c r="F1571" s="107"/>
      <c r="G1571" s="107"/>
      <c r="H1571" s="107"/>
      <c r="I1571" s="107"/>
    </row>
    <row r="1572" spans="1:9" s="45" customFormat="1" ht="11.25" x14ac:dyDescent="0.2">
      <c r="A1572" s="71">
        <v>40233</v>
      </c>
      <c r="B1572" s="71" t="s">
        <v>15703</v>
      </c>
      <c r="C1572" s="72" t="s">
        <v>85</v>
      </c>
      <c r="D1572" s="73">
        <v>541.73</v>
      </c>
      <c r="E1572" s="107"/>
      <c r="F1572" s="107"/>
      <c r="G1572" s="107"/>
      <c r="H1572" s="107"/>
      <c r="I1572" s="107"/>
    </row>
    <row r="1573" spans="1:9" s="45" customFormat="1" ht="11.25" x14ac:dyDescent="0.2">
      <c r="A1573" s="71">
        <v>40235</v>
      </c>
      <c r="B1573" s="71" t="s">
        <v>15704</v>
      </c>
      <c r="C1573" s="72" t="s">
        <v>85</v>
      </c>
      <c r="D1573" s="73">
        <v>559.63</v>
      </c>
      <c r="E1573" s="107"/>
      <c r="F1573" s="107"/>
      <c r="G1573" s="107"/>
      <c r="H1573" s="107"/>
      <c r="I1573" s="107"/>
    </row>
    <row r="1574" spans="1:9" s="45" customFormat="1" ht="11.25" x14ac:dyDescent="0.2">
      <c r="A1574" s="71">
        <v>40237</v>
      </c>
      <c r="B1574" s="71" t="s">
        <v>15705</v>
      </c>
      <c r="C1574" s="72" t="s">
        <v>85</v>
      </c>
      <c r="D1574" s="73">
        <v>579.20000000000005</v>
      </c>
      <c r="E1574" s="107"/>
      <c r="F1574" s="107"/>
      <c r="G1574" s="107"/>
      <c r="H1574" s="107"/>
      <c r="I1574" s="107"/>
    </row>
    <row r="1575" spans="1:9" s="45" customFormat="1" ht="11.25" x14ac:dyDescent="0.2">
      <c r="A1575" s="71">
        <v>40238</v>
      </c>
      <c r="B1575" s="71" t="s">
        <v>15706</v>
      </c>
      <c r="C1575" s="72" t="s">
        <v>22</v>
      </c>
      <c r="D1575" s="73">
        <v>73.63</v>
      </c>
      <c r="E1575" s="107"/>
      <c r="F1575" s="107"/>
      <c r="G1575" s="107"/>
      <c r="H1575" s="107"/>
      <c r="I1575" s="107"/>
    </row>
    <row r="1576" spans="1:9" s="45" customFormat="1" ht="11.25" x14ac:dyDescent="0.2">
      <c r="A1576" s="71">
        <v>40239</v>
      </c>
      <c r="B1576" s="71" t="s">
        <v>15707</v>
      </c>
      <c r="C1576" s="72" t="s">
        <v>85</v>
      </c>
      <c r="D1576" s="73">
        <v>498.44</v>
      </c>
      <c r="E1576" s="107"/>
      <c r="F1576" s="107"/>
      <c r="G1576" s="107"/>
      <c r="H1576" s="107"/>
      <c r="I1576" s="107"/>
    </row>
    <row r="1577" spans="1:9" s="45" customFormat="1" ht="11.25" x14ac:dyDescent="0.2">
      <c r="A1577" s="71">
        <v>40240</v>
      </c>
      <c r="B1577" s="71" t="s">
        <v>15708</v>
      </c>
      <c r="C1577" s="72" t="s">
        <v>85</v>
      </c>
      <c r="D1577" s="73">
        <v>518.74</v>
      </c>
      <c r="E1577" s="107"/>
      <c r="F1577" s="107"/>
      <c r="G1577" s="107"/>
      <c r="H1577" s="107"/>
      <c r="I1577" s="107"/>
    </row>
    <row r="1578" spans="1:9" s="45" customFormat="1" ht="11.25" x14ac:dyDescent="0.2">
      <c r="A1578" s="71">
        <v>40243</v>
      </c>
      <c r="B1578" s="71" t="s">
        <v>15709</v>
      </c>
      <c r="C1578" s="72" t="s">
        <v>53</v>
      </c>
      <c r="D1578" s="73">
        <v>13.56</v>
      </c>
      <c r="E1578" s="107"/>
      <c r="F1578" s="107"/>
      <c r="G1578" s="107"/>
      <c r="H1578" s="107"/>
      <c r="I1578" s="107"/>
    </row>
    <row r="1579" spans="1:9" s="45" customFormat="1" ht="11.25" x14ac:dyDescent="0.2">
      <c r="A1579" s="71">
        <v>40245</v>
      </c>
      <c r="B1579" s="71" t="s">
        <v>15710</v>
      </c>
      <c r="C1579" s="72" t="s">
        <v>53</v>
      </c>
      <c r="D1579" s="73">
        <v>13.86</v>
      </c>
      <c r="E1579" s="107"/>
      <c r="F1579" s="107"/>
      <c r="G1579" s="107"/>
      <c r="H1579" s="107"/>
      <c r="I1579" s="107"/>
    </row>
    <row r="1580" spans="1:9" s="45" customFormat="1" ht="11.25" x14ac:dyDescent="0.2">
      <c r="A1580" s="71">
        <v>40246</v>
      </c>
      <c r="B1580" s="71" t="s">
        <v>15711</v>
      </c>
      <c r="C1580" s="72" t="s">
        <v>53</v>
      </c>
      <c r="D1580" s="73">
        <v>17.66</v>
      </c>
      <c r="E1580" s="107"/>
      <c r="F1580" s="107"/>
      <c r="G1580" s="107"/>
      <c r="H1580" s="107"/>
      <c r="I1580" s="107"/>
    </row>
    <row r="1581" spans="1:9" s="45" customFormat="1" ht="11.25" x14ac:dyDescent="0.2">
      <c r="A1581" s="71">
        <v>40249</v>
      </c>
      <c r="B1581" s="71" t="s">
        <v>15712</v>
      </c>
      <c r="C1581" s="72" t="s">
        <v>22</v>
      </c>
      <c r="D1581" s="73">
        <v>114.36</v>
      </c>
      <c r="E1581" s="107"/>
      <c r="F1581" s="107"/>
      <c r="G1581" s="107"/>
      <c r="H1581" s="107"/>
      <c r="I1581" s="107"/>
    </row>
    <row r="1582" spans="1:9" s="45" customFormat="1" ht="11.25" x14ac:dyDescent="0.2">
      <c r="A1582" s="71">
        <v>40250</v>
      </c>
      <c r="B1582" s="71" t="s">
        <v>15713</v>
      </c>
      <c r="C1582" s="72" t="s">
        <v>22</v>
      </c>
      <c r="D1582" s="73">
        <v>84.27</v>
      </c>
      <c r="E1582" s="107"/>
      <c r="F1582" s="107"/>
      <c r="G1582" s="107"/>
      <c r="H1582" s="107"/>
      <c r="I1582" s="107"/>
    </row>
    <row r="1583" spans="1:9" s="45" customFormat="1" ht="11.25" x14ac:dyDescent="0.2">
      <c r="A1583" s="71">
        <v>40253</v>
      </c>
      <c r="B1583" s="71" t="s">
        <v>15714</v>
      </c>
      <c r="C1583" s="72" t="s">
        <v>85</v>
      </c>
      <c r="D1583" s="73">
        <v>539.04</v>
      </c>
      <c r="E1583" s="107"/>
      <c r="F1583" s="107"/>
      <c r="G1583" s="107"/>
      <c r="H1583" s="107"/>
      <c r="I1583" s="107"/>
    </row>
    <row r="1584" spans="1:9" s="45" customFormat="1" ht="11.25" x14ac:dyDescent="0.2">
      <c r="A1584" s="71">
        <v>403</v>
      </c>
      <c r="B1584" s="71" t="s">
        <v>15715</v>
      </c>
      <c r="C1584" s="72"/>
      <c r="D1584" s="73"/>
      <c r="E1584" s="107"/>
      <c r="F1584" s="107"/>
      <c r="G1584" s="107"/>
      <c r="H1584" s="107"/>
      <c r="I1584" s="107"/>
    </row>
    <row r="1585" spans="1:9" s="45" customFormat="1" ht="11.25" x14ac:dyDescent="0.2">
      <c r="A1585" s="71">
        <v>40315</v>
      </c>
      <c r="B1585" s="71" t="s">
        <v>15701</v>
      </c>
      <c r="C1585" s="72" t="s">
        <v>85</v>
      </c>
      <c r="D1585" s="73">
        <v>686.26</v>
      </c>
      <c r="E1585" s="107"/>
      <c r="F1585" s="107"/>
      <c r="G1585" s="107"/>
      <c r="H1585" s="107"/>
      <c r="I1585" s="107"/>
    </row>
    <row r="1586" spans="1:9" s="45" customFormat="1" ht="11.25" x14ac:dyDescent="0.2">
      <c r="A1586" s="71">
        <v>40320</v>
      </c>
      <c r="B1586" s="71" t="s">
        <v>15703</v>
      </c>
      <c r="C1586" s="72" t="s">
        <v>85</v>
      </c>
      <c r="D1586" s="73">
        <v>631.47</v>
      </c>
      <c r="E1586" s="107"/>
      <c r="F1586" s="107"/>
      <c r="G1586" s="107"/>
      <c r="H1586" s="107"/>
      <c r="I1586" s="107"/>
    </row>
    <row r="1587" spans="1:9" s="45" customFormat="1" ht="11.25" x14ac:dyDescent="0.2">
      <c r="A1587" s="71">
        <v>40322</v>
      </c>
      <c r="B1587" s="71" t="s">
        <v>15704</v>
      </c>
      <c r="C1587" s="72" t="s">
        <v>85</v>
      </c>
      <c r="D1587" s="73">
        <v>649.37</v>
      </c>
      <c r="E1587" s="107"/>
      <c r="F1587" s="107"/>
      <c r="G1587" s="107"/>
      <c r="H1587" s="107"/>
      <c r="I1587" s="107"/>
    </row>
    <row r="1588" spans="1:9" s="45" customFormat="1" ht="11.25" x14ac:dyDescent="0.2">
      <c r="A1588" s="71">
        <v>40324</v>
      </c>
      <c r="B1588" s="71" t="s">
        <v>15705</v>
      </c>
      <c r="C1588" s="72" t="s">
        <v>85</v>
      </c>
      <c r="D1588" s="73">
        <v>668.94</v>
      </c>
      <c r="E1588" s="107"/>
      <c r="F1588" s="107"/>
      <c r="G1588" s="107"/>
      <c r="H1588" s="107"/>
      <c r="I1588" s="107"/>
    </row>
    <row r="1589" spans="1:9" s="45" customFormat="1" ht="11.25" x14ac:dyDescent="0.2">
      <c r="A1589" s="71">
        <v>40328</v>
      </c>
      <c r="B1589" s="71" t="s">
        <v>15709</v>
      </c>
      <c r="C1589" s="72" t="s">
        <v>53</v>
      </c>
      <c r="D1589" s="73">
        <v>13.56</v>
      </c>
      <c r="E1589" s="107"/>
      <c r="F1589" s="107"/>
      <c r="G1589" s="107"/>
      <c r="H1589" s="107"/>
      <c r="I1589" s="107"/>
    </row>
    <row r="1590" spans="1:9" s="45" customFormat="1" ht="11.25" x14ac:dyDescent="0.2">
      <c r="A1590" s="71">
        <v>40329</v>
      </c>
      <c r="B1590" s="71" t="s">
        <v>15716</v>
      </c>
      <c r="C1590" s="72" t="s">
        <v>85</v>
      </c>
      <c r="D1590" s="73">
        <v>436.57</v>
      </c>
      <c r="E1590" s="107"/>
      <c r="F1590" s="107"/>
      <c r="G1590" s="107"/>
      <c r="H1590" s="107"/>
      <c r="I1590" s="107"/>
    </row>
    <row r="1591" spans="1:9" s="45" customFormat="1" ht="11.25" x14ac:dyDescent="0.2">
      <c r="A1591" s="71">
        <v>40330</v>
      </c>
      <c r="B1591" s="71" t="s">
        <v>15717</v>
      </c>
      <c r="C1591" s="72" t="s">
        <v>85</v>
      </c>
      <c r="D1591" s="73">
        <v>458.03</v>
      </c>
      <c r="E1591" s="107"/>
      <c r="F1591" s="107"/>
      <c r="G1591" s="107"/>
      <c r="H1591" s="107"/>
      <c r="I1591" s="107"/>
    </row>
    <row r="1592" spans="1:9" s="45" customFormat="1" ht="11.25" x14ac:dyDescent="0.2">
      <c r="A1592" s="71">
        <v>40331</v>
      </c>
      <c r="B1592" s="71" t="s">
        <v>15718</v>
      </c>
      <c r="C1592" s="72" t="s">
        <v>85</v>
      </c>
      <c r="D1592" s="73">
        <v>479.5</v>
      </c>
      <c r="E1592" s="107"/>
      <c r="F1592" s="107"/>
      <c r="G1592" s="107"/>
      <c r="H1592" s="107"/>
      <c r="I1592" s="107"/>
    </row>
    <row r="1593" spans="1:9" s="45" customFormat="1" ht="11.25" x14ac:dyDescent="0.2">
      <c r="A1593" s="71">
        <v>40332</v>
      </c>
      <c r="B1593" s="71" t="s">
        <v>15719</v>
      </c>
      <c r="C1593" s="72" t="s">
        <v>53</v>
      </c>
      <c r="D1593" s="73">
        <v>13.86</v>
      </c>
      <c r="E1593" s="107"/>
      <c r="F1593" s="107"/>
      <c r="G1593" s="107"/>
      <c r="H1593" s="107"/>
      <c r="I1593" s="107"/>
    </row>
    <row r="1594" spans="1:9" s="45" customFormat="1" ht="11.25" x14ac:dyDescent="0.2">
      <c r="A1594" s="71">
        <v>40333</v>
      </c>
      <c r="B1594" s="71" t="s">
        <v>15711</v>
      </c>
      <c r="C1594" s="72" t="s">
        <v>53</v>
      </c>
      <c r="D1594" s="73">
        <v>17.66</v>
      </c>
      <c r="E1594" s="107"/>
      <c r="F1594" s="107"/>
      <c r="G1594" s="107"/>
      <c r="H1594" s="107"/>
      <c r="I1594" s="107"/>
    </row>
    <row r="1595" spans="1:9" s="45" customFormat="1" ht="11.25" x14ac:dyDescent="0.2">
      <c r="A1595" s="71">
        <v>40337</v>
      </c>
      <c r="B1595" s="71" t="s">
        <v>15720</v>
      </c>
      <c r="C1595" s="72" t="s">
        <v>22</v>
      </c>
      <c r="D1595" s="73">
        <v>90.15</v>
      </c>
      <c r="E1595" s="107"/>
      <c r="F1595" s="107"/>
      <c r="G1595" s="107"/>
      <c r="H1595" s="107"/>
      <c r="I1595" s="107"/>
    </row>
    <row r="1596" spans="1:9" s="45" customFormat="1" ht="11.25" x14ac:dyDescent="0.2">
      <c r="A1596" s="71">
        <v>40339</v>
      </c>
      <c r="B1596" s="71" t="s">
        <v>15721</v>
      </c>
      <c r="C1596" s="72" t="s">
        <v>22</v>
      </c>
      <c r="D1596" s="73">
        <v>105.88</v>
      </c>
      <c r="E1596" s="107"/>
      <c r="F1596" s="107"/>
      <c r="G1596" s="107"/>
      <c r="H1596" s="107"/>
      <c r="I1596" s="107"/>
    </row>
    <row r="1597" spans="1:9" s="45" customFormat="1" ht="11.25" x14ac:dyDescent="0.2">
      <c r="A1597" s="71">
        <v>404</v>
      </c>
      <c r="B1597" s="71" t="s">
        <v>15722</v>
      </c>
      <c r="C1597" s="72"/>
      <c r="D1597" s="73"/>
      <c r="E1597" s="107"/>
      <c r="F1597" s="107"/>
      <c r="G1597" s="107"/>
      <c r="H1597" s="107"/>
      <c r="I1597" s="107"/>
    </row>
    <row r="1598" spans="1:9" s="45" customFormat="1" ht="11.25" x14ac:dyDescent="0.2">
      <c r="A1598" s="71">
        <v>40405</v>
      </c>
      <c r="B1598" s="71" t="s">
        <v>15723</v>
      </c>
      <c r="C1598" s="72" t="s">
        <v>22</v>
      </c>
      <c r="D1598" s="73">
        <v>99.8</v>
      </c>
      <c r="E1598" s="107"/>
      <c r="F1598" s="107"/>
      <c r="G1598" s="107"/>
      <c r="H1598" s="107"/>
      <c r="I1598" s="107"/>
    </row>
    <row r="1599" spans="1:9" s="45" customFormat="1" ht="11.25" x14ac:dyDescent="0.2">
      <c r="A1599" s="71">
        <v>406</v>
      </c>
      <c r="B1599" s="71" t="s">
        <v>15724</v>
      </c>
      <c r="C1599" s="72"/>
      <c r="D1599" s="73"/>
      <c r="E1599" s="107"/>
      <c r="F1599" s="107"/>
      <c r="G1599" s="107"/>
      <c r="H1599" s="107"/>
      <c r="I1599" s="107"/>
    </row>
    <row r="1600" spans="1:9" s="45" customFormat="1" ht="11.25" x14ac:dyDescent="0.2">
      <c r="A1600" s="71">
        <v>40601</v>
      </c>
      <c r="B1600" s="71" t="s">
        <v>15725</v>
      </c>
      <c r="C1600" s="72" t="s">
        <v>22</v>
      </c>
      <c r="D1600" s="73">
        <v>99.03</v>
      </c>
      <c r="E1600" s="107"/>
      <c r="F1600" s="107"/>
      <c r="G1600" s="107"/>
      <c r="H1600" s="107"/>
      <c r="I1600" s="107"/>
    </row>
    <row r="1601" spans="1:9" s="45" customFormat="1" ht="11.25" x14ac:dyDescent="0.2">
      <c r="A1601" s="71">
        <v>40602</v>
      </c>
      <c r="B1601" s="71" t="s">
        <v>15726</v>
      </c>
      <c r="C1601" s="72" t="s">
        <v>22</v>
      </c>
      <c r="D1601" s="73">
        <v>109.34</v>
      </c>
      <c r="E1601" s="107"/>
      <c r="F1601" s="107"/>
      <c r="G1601" s="107"/>
      <c r="H1601" s="107"/>
      <c r="I1601" s="107"/>
    </row>
    <row r="1602" spans="1:9" s="45" customFormat="1" ht="11.25" x14ac:dyDescent="0.2">
      <c r="A1602" s="71">
        <v>407</v>
      </c>
      <c r="B1602" s="71" t="s">
        <v>14459</v>
      </c>
      <c r="C1602" s="72"/>
      <c r="D1602" s="73"/>
      <c r="E1602" s="107"/>
      <c r="F1602" s="107"/>
      <c r="G1602" s="107"/>
      <c r="H1602" s="107"/>
      <c r="I1602" s="107"/>
    </row>
    <row r="1603" spans="1:9" s="45" customFormat="1" ht="11.25" x14ac:dyDescent="0.2">
      <c r="A1603" s="71">
        <v>40705</v>
      </c>
      <c r="B1603" s="71" t="s">
        <v>15727</v>
      </c>
      <c r="C1603" s="72" t="s">
        <v>11</v>
      </c>
      <c r="D1603" s="73">
        <v>65.53</v>
      </c>
      <c r="E1603" s="107"/>
      <c r="F1603" s="107"/>
      <c r="G1603" s="107"/>
      <c r="H1603" s="107"/>
      <c r="I1603" s="107"/>
    </row>
    <row r="1604" spans="1:9" s="45" customFormat="1" ht="11.25" x14ac:dyDescent="0.2">
      <c r="A1604" s="71">
        <v>408</v>
      </c>
      <c r="B1604" s="71" t="s">
        <v>15728</v>
      </c>
      <c r="C1604" s="72"/>
      <c r="D1604" s="73"/>
      <c r="E1604" s="107"/>
      <c r="F1604" s="107"/>
      <c r="G1604" s="107"/>
      <c r="H1604" s="107"/>
      <c r="I1604" s="107"/>
    </row>
    <row r="1605" spans="1:9" s="45" customFormat="1" ht="11.25" x14ac:dyDescent="0.2">
      <c r="A1605" s="71">
        <v>40801</v>
      </c>
      <c r="B1605" s="71" t="s">
        <v>15729</v>
      </c>
      <c r="C1605" s="72" t="s">
        <v>85</v>
      </c>
      <c r="D1605" s="73">
        <v>2379.89</v>
      </c>
      <c r="E1605" s="107"/>
      <c r="F1605" s="107"/>
      <c r="G1605" s="107"/>
      <c r="H1605" s="107"/>
      <c r="I1605" s="107"/>
    </row>
    <row r="1606" spans="1:9" s="45" customFormat="1" ht="11.25" x14ac:dyDescent="0.2">
      <c r="A1606" s="71">
        <v>40802</v>
      </c>
      <c r="B1606" s="71" t="s">
        <v>15730</v>
      </c>
      <c r="C1606" s="72" t="s">
        <v>22</v>
      </c>
      <c r="D1606" s="73">
        <v>118.99</v>
      </c>
      <c r="E1606" s="107"/>
      <c r="F1606" s="107"/>
      <c r="G1606" s="107"/>
      <c r="H1606" s="107"/>
      <c r="I1606" s="107"/>
    </row>
    <row r="1607" spans="1:9" s="45" customFormat="1" ht="11.25" x14ac:dyDescent="0.2">
      <c r="A1607" s="71">
        <v>40803</v>
      </c>
      <c r="B1607" s="71" t="s">
        <v>15731</v>
      </c>
      <c r="C1607" s="72" t="s">
        <v>22</v>
      </c>
      <c r="D1607" s="73">
        <v>70.25</v>
      </c>
      <c r="E1607" s="107"/>
      <c r="F1607" s="107"/>
      <c r="G1607" s="107"/>
      <c r="H1607" s="107"/>
      <c r="I1607" s="107"/>
    </row>
    <row r="1608" spans="1:9" s="45" customFormat="1" ht="11.25" x14ac:dyDescent="0.2">
      <c r="A1608" s="71">
        <v>40806</v>
      </c>
      <c r="B1608" s="71" t="s">
        <v>15732</v>
      </c>
      <c r="C1608" s="72" t="s">
        <v>22</v>
      </c>
      <c r="D1608" s="73">
        <v>21.08</v>
      </c>
      <c r="E1608" s="107"/>
      <c r="F1608" s="107"/>
      <c r="G1608" s="107"/>
      <c r="H1608" s="107"/>
      <c r="I1608" s="107"/>
    </row>
    <row r="1609" spans="1:9" s="45" customFormat="1" ht="11.25" x14ac:dyDescent="0.2">
      <c r="A1609" s="71">
        <v>40807</v>
      </c>
      <c r="B1609" s="71" t="s">
        <v>15733</v>
      </c>
      <c r="C1609" s="72" t="s">
        <v>22</v>
      </c>
      <c r="D1609" s="73">
        <v>61.44</v>
      </c>
      <c r="E1609" s="107"/>
      <c r="F1609" s="107"/>
      <c r="G1609" s="107"/>
      <c r="H1609" s="107"/>
      <c r="I1609" s="107"/>
    </row>
    <row r="1610" spans="1:9" s="45" customFormat="1" ht="11.25" x14ac:dyDescent="0.2">
      <c r="A1610" s="71">
        <v>40808</v>
      </c>
      <c r="B1610" s="71" t="s">
        <v>15734</v>
      </c>
      <c r="C1610" s="72" t="s">
        <v>53</v>
      </c>
      <c r="D1610" s="73">
        <v>4.2300000000000004</v>
      </c>
      <c r="E1610" s="107"/>
      <c r="F1610" s="107"/>
      <c r="G1610" s="107"/>
      <c r="H1610" s="107"/>
      <c r="I1610" s="107"/>
    </row>
    <row r="1611" spans="1:9" s="45" customFormat="1" ht="11.25" x14ac:dyDescent="0.2">
      <c r="A1611" s="71">
        <v>40809</v>
      </c>
      <c r="B1611" s="71" t="s">
        <v>15735</v>
      </c>
      <c r="C1611" s="72" t="s">
        <v>22</v>
      </c>
      <c r="D1611" s="73">
        <v>363.11</v>
      </c>
      <c r="E1611" s="107"/>
      <c r="F1611" s="107"/>
      <c r="G1611" s="107"/>
      <c r="H1611" s="107"/>
      <c r="I1611" s="107"/>
    </row>
    <row r="1612" spans="1:9" s="45" customFormat="1" ht="11.25" x14ac:dyDescent="0.2">
      <c r="A1612" s="71">
        <v>40810</v>
      </c>
      <c r="B1612" s="71" t="s">
        <v>15736</v>
      </c>
      <c r="C1612" s="72" t="s">
        <v>85</v>
      </c>
      <c r="D1612" s="73">
        <v>6800.53</v>
      </c>
      <c r="E1612" s="107"/>
      <c r="F1612" s="107"/>
      <c r="G1612" s="107"/>
      <c r="H1612" s="107"/>
      <c r="I1612" s="107"/>
    </row>
    <row r="1613" spans="1:9" s="45" customFormat="1" ht="11.25" x14ac:dyDescent="0.2">
      <c r="A1613" s="71">
        <v>40813</v>
      </c>
      <c r="B1613" s="71" t="s">
        <v>15737</v>
      </c>
      <c r="C1613" s="72" t="s">
        <v>22</v>
      </c>
      <c r="D1613" s="73">
        <v>73.94</v>
      </c>
      <c r="E1613" s="107"/>
      <c r="F1613" s="107"/>
      <c r="G1613" s="107"/>
      <c r="H1613" s="107"/>
      <c r="I1613" s="107"/>
    </row>
    <row r="1614" spans="1:9" s="45" customFormat="1" ht="11.25" x14ac:dyDescent="0.2">
      <c r="A1614" s="71">
        <v>40816</v>
      </c>
      <c r="B1614" s="71" t="s">
        <v>15738</v>
      </c>
      <c r="C1614" s="72" t="s">
        <v>22</v>
      </c>
      <c r="D1614" s="73">
        <v>13.52</v>
      </c>
      <c r="E1614" s="107"/>
      <c r="F1614" s="107"/>
      <c r="G1614" s="107"/>
      <c r="H1614" s="107"/>
      <c r="I1614" s="107"/>
    </row>
    <row r="1615" spans="1:9" s="45" customFormat="1" ht="11.25" x14ac:dyDescent="0.2">
      <c r="A1615" s="71">
        <v>40817</v>
      </c>
      <c r="B1615" s="71" t="s">
        <v>15739</v>
      </c>
      <c r="C1615" s="72" t="s">
        <v>85</v>
      </c>
      <c r="D1615" s="73">
        <v>3105.95</v>
      </c>
      <c r="E1615" s="107"/>
      <c r="F1615" s="107"/>
      <c r="G1615" s="107"/>
      <c r="H1615" s="107"/>
      <c r="I1615" s="107"/>
    </row>
    <row r="1616" spans="1:9" s="45" customFormat="1" ht="11.25" x14ac:dyDescent="0.2">
      <c r="A1616" s="71">
        <v>40818</v>
      </c>
      <c r="B1616" s="71" t="s">
        <v>15740</v>
      </c>
      <c r="C1616" s="72" t="s">
        <v>22</v>
      </c>
      <c r="D1616" s="73">
        <v>74.319999999999993</v>
      </c>
      <c r="E1616" s="107"/>
      <c r="F1616" s="107"/>
      <c r="G1616" s="107"/>
      <c r="H1616" s="107"/>
      <c r="I1616" s="107"/>
    </row>
    <row r="1617" spans="1:9" s="45" customFormat="1" ht="11.25" x14ac:dyDescent="0.2">
      <c r="A1617" s="71">
        <v>409</v>
      </c>
      <c r="B1617" s="71" t="s">
        <v>15741</v>
      </c>
      <c r="C1617" s="72"/>
      <c r="D1617" s="73"/>
      <c r="E1617" s="107"/>
      <c r="F1617" s="107"/>
      <c r="G1617" s="107"/>
      <c r="H1617" s="107"/>
      <c r="I1617" s="107"/>
    </row>
    <row r="1618" spans="1:9" s="45" customFormat="1" ht="11.25" x14ac:dyDescent="0.2">
      <c r="A1618" s="71">
        <v>40901</v>
      </c>
      <c r="B1618" s="71" t="s">
        <v>15742</v>
      </c>
      <c r="C1618" s="72" t="s">
        <v>11</v>
      </c>
      <c r="D1618" s="73">
        <v>580.97</v>
      </c>
      <c r="E1618" s="107"/>
      <c r="F1618" s="107"/>
      <c r="G1618" s="107"/>
      <c r="H1618" s="107"/>
      <c r="I1618" s="107"/>
    </row>
    <row r="1619" spans="1:9" s="45" customFormat="1" ht="11.25" x14ac:dyDescent="0.2">
      <c r="A1619" s="71">
        <v>40902</v>
      </c>
      <c r="B1619" s="71" t="s">
        <v>15743</v>
      </c>
      <c r="C1619" s="72" t="s">
        <v>11</v>
      </c>
      <c r="D1619" s="73">
        <v>913.7</v>
      </c>
      <c r="E1619" s="107"/>
      <c r="F1619" s="107"/>
      <c r="G1619" s="107"/>
      <c r="H1619" s="107"/>
      <c r="I1619" s="107"/>
    </row>
    <row r="1620" spans="1:9" s="45" customFormat="1" ht="11.25" x14ac:dyDescent="0.2">
      <c r="A1620" s="71">
        <v>40903</v>
      </c>
      <c r="B1620" s="71" t="s">
        <v>15744</v>
      </c>
      <c r="C1620" s="72" t="s">
        <v>11</v>
      </c>
      <c r="D1620" s="73">
        <v>1288.06</v>
      </c>
      <c r="E1620" s="107"/>
      <c r="F1620" s="107"/>
      <c r="G1620" s="107"/>
      <c r="H1620" s="107"/>
      <c r="I1620" s="107"/>
    </row>
    <row r="1621" spans="1:9" s="45" customFormat="1" ht="11.25" x14ac:dyDescent="0.2">
      <c r="A1621" s="71">
        <v>40904</v>
      </c>
      <c r="B1621" s="71" t="s">
        <v>15745</v>
      </c>
      <c r="C1621" s="72" t="s">
        <v>11</v>
      </c>
      <c r="D1621" s="73">
        <v>1684.44</v>
      </c>
      <c r="E1621" s="107"/>
      <c r="F1621" s="107"/>
      <c r="G1621" s="107"/>
      <c r="H1621" s="107"/>
      <c r="I1621" s="107"/>
    </row>
    <row r="1622" spans="1:9" s="45" customFormat="1" ht="11.25" x14ac:dyDescent="0.2">
      <c r="A1622" s="71">
        <v>5</v>
      </c>
      <c r="B1622" s="71" t="s">
        <v>15746</v>
      </c>
      <c r="C1622" s="72"/>
      <c r="D1622" s="73"/>
      <c r="E1622" s="107"/>
      <c r="F1622" s="107"/>
      <c r="G1622" s="107"/>
      <c r="H1622" s="107"/>
      <c r="I1622" s="107"/>
    </row>
    <row r="1623" spans="1:9" s="45" customFormat="1" ht="11.25" x14ac:dyDescent="0.2">
      <c r="A1623" s="71">
        <v>501</v>
      </c>
      <c r="B1623" s="71" t="s">
        <v>15747</v>
      </c>
      <c r="C1623" s="72"/>
      <c r="D1623" s="73"/>
      <c r="E1623" s="107"/>
      <c r="F1623" s="107"/>
      <c r="G1623" s="107"/>
      <c r="H1623" s="107"/>
      <c r="I1623" s="107"/>
    </row>
    <row r="1624" spans="1:9" s="45" customFormat="1" ht="11.25" x14ac:dyDescent="0.2">
      <c r="A1624" s="71">
        <v>50112</v>
      </c>
      <c r="B1624" s="71" t="s">
        <v>15748</v>
      </c>
      <c r="C1624" s="72" t="s">
        <v>22</v>
      </c>
      <c r="D1624" s="73">
        <v>131.51</v>
      </c>
      <c r="E1624" s="107"/>
      <c r="F1624" s="107"/>
      <c r="G1624" s="107"/>
      <c r="H1624" s="107"/>
      <c r="I1624" s="107"/>
    </row>
    <row r="1625" spans="1:9" s="45" customFormat="1" ht="11.25" x14ac:dyDescent="0.2">
      <c r="A1625" s="71">
        <v>50115</v>
      </c>
      <c r="B1625" s="71" t="s">
        <v>15749</v>
      </c>
      <c r="C1625" s="72" t="s">
        <v>85</v>
      </c>
      <c r="D1625" s="73">
        <v>437.49</v>
      </c>
      <c r="E1625" s="107"/>
      <c r="F1625" s="107"/>
      <c r="G1625" s="107"/>
      <c r="H1625" s="107"/>
      <c r="I1625" s="107"/>
    </row>
    <row r="1626" spans="1:9" s="45" customFormat="1" ht="11.25" x14ac:dyDescent="0.2">
      <c r="A1626" s="71">
        <v>50122</v>
      </c>
      <c r="B1626" s="71" t="s">
        <v>15750</v>
      </c>
      <c r="C1626" s="72" t="s">
        <v>22</v>
      </c>
      <c r="D1626" s="73">
        <v>154.04</v>
      </c>
      <c r="E1626" s="107"/>
      <c r="F1626" s="107"/>
      <c r="G1626" s="107"/>
      <c r="H1626" s="107"/>
      <c r="I1626" s="107"/>
    </row>
    <row r="1627" spans="1:9" s="45" customFormat="1" ht="11.25" x14ac:dyDescent="0.2">
      <c r="A1627" s="71">
        <v>502</v>
      </c>
      <c r="B1627" s="71" t="s">
        <v>15751</v>
      </c>
      <c r="C1627" s="72"/>
      <c r="D1627" s="73"/>
      <c r="E1627" s="107"/>
      <c r="F1627" s="107"/>
      <c r="G1627" s="107"/>
      <c r="H1627" s="107"/>
      <c r="I1627" s="107"/>
    </row>
    <row r="1628" spans="1:9" s="45" customFormat="1" ht="11.25" x14ac:dyDescent="0.2">
      <c r="A1628" s="71">
        <v>50202</v>
      </c>
      <c r="B1628" s="71" t="s">
        <v>15752</v>
      </c>
      <c r="C1628" s="72" t="s">
        <v>22</v>
      </c>
      <c r="D1628" s="73">
        <v>98.24</v>
      </c>
      <c r="E1628" s="107"/>
      <c r="F1628" s="107"/>
      <c r="G1628" s="107"/>
      <c r="H1628" s="107"/>
      <c r="I1628" s="107"/>
    </row>
    <row r="1629" spans="1:9" s="45" customFormat="1" ht="11.25" x14ac:dyDescent="0.2">
      <c r="A1629" s="71">
        <v>50203</v>
      </c>
      <c r="B1629" s="71" t="s">
        <v>15753</v>
      </c>
      <c r="C1629" s="72" t="s">
        <v>18</v>
      </c>
      <c r="D1629" s="73">
        <v>353.75</v>
      </c>
      <c r="E1629" s="107"/>
      <c r="F1629" s="107"/>
      <c r="G1629" s="107"/>
      <c r="H1629" s="107"/>
      <c r="I1629" s="107"/>
    </row>
    <row r="1630" spans="1:9" s="45" customFormat="1" ht="11.25" x14ac:dyDescent="0.2">
      <c r="A1630" s="71">
        <v>50205</v>
      </c>
      <c r="B1630" s="71" t="s">
        <v>15754</v>
      </c>
      <c r="C1630" s="72" t="s">
        <v>22</v>
      </c>
      <c r="D1630" s="73">
        <v>391.76</v>
      </c>
      <c r="E1630" s="107"/>
      <c r="F1630" s="107"/>
      <c r="G1630" s="107"/>
      <c r="H1630" s="107"/>
      <c r="I1630" s="107"/>
    </row>
    <row r="1631" spans="1:9" s="45" customFormat="1" ht="11.25" x14ac:dyDescent="0.2">
      <c r="A1631" s="71">
        <v>50206</v>
      </c>
      <c r="B1631" s="71" t="s">
        <v>15755</v>
      </c>
      <c r="C1631" s="72" t="s">
        <v>22</v>
      </c>
      <c r="D1631" s="73">
        <v>371.65</v>
      </c>
      <c r="E1631" s="107"/>
      <c r="F1631" s="107"/>
      <c r="G1631" s="107"/>
      <c r="H1631" s="107"/>
      <c r="I1631" s="107"/>
    </row>
    <row r="1632" spans="1:9" s="45" customFormat="1" ht="11.25" x14ac:dyDescent="0.2">
      <c r="A1632" s="71">
        <v>50208</v>
      </c>
      <c r="B1632" s="71" t="s">
        <v>15756</v>
      </c>
      <c r="C1632" s="72" t="s">
        <v>22</v>
      </c>
      <c r="D1632" s="73">
        <v>117.14</v>
      </c>
      <c r="E1632" s="107"/>
      <c r="F1632" s="107"/>
      <c r="G1632" s="107"/>
      <c r="H1632" s="107"/>
      <c r="I1632" s="107"/>
    </row>
    <row r="1633" spans="1:9" s="45" customFormat="1" ht="11.25" x14ac:dyDescent="0.2">
      <c r="A1633" s="71">
        <v>503</v>
      </c>
      <c r="B1633" s="71" t="s">
        <v>15757</v>
      </c>
      <c r="C1633" s="72"/>
      <c r="D1633" s="73"/>
      <c r="E1633" s="107"/>
      <c r="F1633" s="107"/>
      <c r="G1633" s="107"/>
      <c r="H1633" s="107"/>
      <c r="I1633" s="107"/>
    </row>
    <row r="1634" spans="1:9" s="45" customFormat="1" ht="11.25" x14ac:dyDescent="0.2">
      <c r="A1634" s="71">
        <v>50301</v>
      </c>
      <c r="B1634" s="71" t="s">
        <v>15758</v>
      </c>
      <c r="C1634" s="72" t="s">
        <v>11</v>
      </c>
      <c r="D1634" s="73">
        <v>9.18</v>
      </c>
      <c r="E1634" s="107"/>
      <c r="F1634" s="107"/>
      <c r="G1634" s="107"/>
      <c r="H1634" s="107"/>
      <c r="I1634" s="107"/>
    </row>
    <row r="1635" spans="1:9" s="45" customFormat="1" ht="11.25" x14ac:dyDescent="0.2">
      <c r="A1635" s="71">
        <v>50303</v>
      </c>
      <c r="B1635" s="71" t="s">
        <v>15759</v>
      </c>
      <c r="C1635" s="72" t="s">
        <v>11</v>
      </c>
      <c r="D1635" s="73">
        <v>69.959999999999994</v>
      </c>
      <c r="E1635" s="107"/>
      <c r="F1635" s="107"/>
      <c r="G1635" s="107"/>
      <c r="H1635" s="107"/>
      <c r="I1635" s="107"/>
    </row>
    <row r="1636" spans="1:9" s="45" customFormat="1" ht="11.25" x14ac:dyDescent="0.2">
      <c r="A1636" s="71">
        <v>505</v>
      </c>
      <c r="B1636" s="71" t="s">
        <v>15760</v>
      </c>
      <c r="C1636" s="72"/>
      <c r="D1636" s="73"/>
      <c r="E1636" s="107"/>
      <c r="F1636" s="107"/>
      <c r="G1636" s="107"/>
      <c r="H1636" s="107"/>
      <c r="I1636" s="107"/>
    </row>
    <row r="1637" spans="1:9" s="45" customFormat="1" ht="11.25" x14ac:dyDescent="0.2">
      <c r="A1637" s="71">
        <v>50501</v>
      </c>
      <c r="B1637" s="71" t="s">
        <v>15761</v>
      </c>
      <c r="C1637" s="72" t="s">
        <v>22</v>
      </c>
      <c r="D1637" s="73">
        <v>102.49</v>
      </c>
      <c r="E1637" s="107"/>
      <c r="F1637" s="107"/>
      <c r="G1637" s="107"/>
      <c r="H1637" s="107"/>
      <c r="I1637" s="107"/>
    </row>
    <row r="1638" spans="1:9" s="45" customFormat="1" ht="11.25" x14ac:dyDescent="0.2">
      <c r="A1638" s="71">
        <v>50502</v>
      </c>
      <c r="B1638" s="71" t="s">
        <v>15762</v>
      </c>
      <c r="C1638" s="72" t="s">
        <v>22</v>
      </c>
      <c r="D1638" s="73">
        <v>191.6</v>
      </c>
      <c r="E1638" s="107"/>
      <c r="F1638" s="107"/>
      <c r="G1638" s="107"/>
      <c r="H1638" s="107"/>
      <c r="I1638" s="107"/>
    </row>
    <row r="1639" spans="1:9" s="45" customFormat="1" ht="11.25" x14ac:dyDescent="0.2">
      <c r="A1639" s="71">
        <v>50503</v>
      </c>
      <c r="B1639" s="71" t="s">
        <v>15763</v>
      </c>
      <c r="C1639" s="72" t="s">
        <v>22</v>
      </c>
      <c r="D1639" s="73">
        <v>72.05</v>
      </c>
      <c r="E1639" s="107"/>
      <c r="F1639" s="107"/>
      <c r="G1639" s="107"/>
      <c r="H1639" s="107"/>
      <c r="I1639" s="107"/>
    </row>
    <row r="1640" spans="1:9" s="45" customFormat="1" ht="11.25" x14ac:dyDescent="0.2">
      <c r="A1640" s="71">
        <v>506</v>
      </c>
      <c r="B1640" s="71" t="s">
        <v>15764</v>
      </c>
      <c r="C1640" s="72"/>
      <c r="D1640" s="73"/>
      <c r="E1640" s="107"/>
      <c r="F1640" s="107"/>
      <c r="G1640" s="107"/>
      <c r="H1640" s="107"/>
      <c r="I1640" s="107"/>
    </row>
    <row r="1641" spans="1:9" s="45" customFormat="1" ht="11.25" x14ac:dyDescent="0.2">
      <c r="A1641" s="71">
        <v>50601</v>
      </c>
      <c r="B1641" s="71" t="s">
        <v>15765</v>
      </c>
      <c r="C1641" s="72" t="s">
        <v>22</v>
      </c>
      <c r="D1641" s="73">
        <v>54.25</v>
      </c>
      <c r="E1641" s="107"/>
      <c r="F1641" s="107"/>
      <c r="G1641" s="107"/>
      <c r="H1641" s="107"/>
      <c r="I1641" s="107"/>
    </row>
    <row r="1642" spans="1:9" s="45" customFormat="1" ht="11.25" x14ac:dyDescent="0.2">
      <c r="A1642" s="71">
        <v>50602</v>
      </c>
      <c r="B1642" s="71" t="s">
        <v>15766</v>
      </c>
      <c r="C1642" s="72" t="s">
        <v>22</v>
      </c>
      <c r="D1642" s="73">
        <v>65.959999999999994</v>
      </c>
      <c r="E1642" s="107"/>
      <c r="F1642" s="107"/>
      <c r="G1642" s="107"/>
      <c r="H1642" s="107"/>
      <c r="I1642" s="107"/>
    </row>
    <row r="1643" spans="1:9" s="45" customFormat="1" ht="11.25" x14ac:dyDescent="0.2">
      <c r="A1643" s="71">
        <v>50603</v>
      </c>
      <c r="B1643" s="71" t="s">
        <v>15767</v>
      </c>
      <c r="C1643" s="72" t="s">
        <v>22</v>
      </c>
      <c r="D1643" s="73">
        <v>78.84</v>
      </c>
      <c r="E1643" s="107"/>
      <c r="F1643" s="107"/>
      <c r="G1643" s="107"/>
      <c r="H1643" s="107"/>
      <c r="I1643" s="107"/>
    </row>
    <row r="1644" spans="1:9" s="45" customFormat="1" ht="11.25" x14ac:dyDescent="0.2">
      <c r="A1644" s="71">
        <v>50605</v>
      </c>
      <c r="B1644" s="71" t="s">
        <v>15768</v>
      </c>
      <c r="C1644" s="72" t="s">
        <v>22</v>
      </c>
      <c r="D1644" s="73">
        <v>63.54</v>
      </c>
      <c r="E1644" s="107"/>
      <c r="F1644" s="107"/>
      <c r="G1644" s="107"/>
      <c r="H1644" s="107"/>
      <c r="I1644" s="107"/>
    </row>
    <row r="1645" spans="1:9" s="45" customFormat="1" ht="11.25" x14ac:dyDescent="0.2">
      <c r="A1645" s="71">
        <v>50606</v>
      </c>
      <c r="B1645" s="71" t="s">
        <v>15769</v>
      </c>
      <c r="C1645" s="72" t="s">
        <v>22</v>
      </c>
      <c r="D1645" s="73">
        <v>57.54</v>
      </c>
      <c r="E1645" s="107"/>
      <c r="F1645" s="107"/>
      <c r="G1645" s="107"/>
      <c r="H1645" s="107"/>
      <c r="I1645" s="107"/>
    </row>
    <row r="1646" spans="1:9" s="45" customFormat="1" ht="11.25" x14ac:dyDescent="0.2">
      <c r="A1646" s="71">
        <v>50607</v>
      </c>
      <c r="B1646" s="71" t="s">
        <v>15770</v>
      </c>
      <c r="C1646" s="72" t="s">
        <v>22</v>
      </c>
      <c r="D1646" s="73">
        <v>111</v>
      </c>
      <c r="E1646" s="107"/>
      <c r="F1646" s="107"/>
      <c r="G1646" s="107"/>
      <c r="H1646" s="107"/>
      <c r="I1646" s="107"/>
    </row>
    <row r="1647" spans="1:9" s="45" customFormat="1" ht="11.25" x14ac:dyDescent="0.2">
      <c r="A1647" s="71">
        <v>50608</v>
      </c>
      <c r="B1647" s="71" t="s">
        <v>15771</v>
      </c>
      <c r="C1647" s="72" t="s">
        <v>22</v>
      </c>
      <c r="D1647" s="73">
        <v>99.72</v>
      </c>
      <c r="E1647" s="107"/>
      <c r="F1647" s="107"/>
      <c r="G1647" s="107"/>
      <c r="H1647" s="107"/>
      <c r="I1647" s="107"/>
    </row>
    <row r="1648" spans="1:9" s="45" customFormat="1" ht="11.25" x14ac:dyDescent="0.2">
      <c r="A1648" s="71">
        <v>6</v>
      </c>
      <c r="B1648" s="71" t="s">
        <v>15772</v>
      </c>
      <c r="C1648" s="72"/>
      <c r="D1648" s="73"/>
      <c r="E1648" s="107"/>
      <c r="F1648" s="107"/>
      <c r="G1648" s="107"/>
      <c r="H1648" s="107"/>
      <c r="I1648" s="107"/>
    </row>
    <row r="1649" spans="1:9" s="45" customFormat="1" ht="11.25" x14ac:dyDescent="0.2">
      <c r="A1649" s="71">
        <v>601</v>
      </c>
      <c r="B1649" s="71" t="s">
        <v>15773</v>
      </c>
      <c r="C1649" s="72"/>
      <c r="D1649" s="73"/>
      <c r="E1649" s="107"/>
      <c r="F1649" s="107"/>
      <c r="G1649" s="107"/>
      <c r="H1649" s="107"/>
      <c r="I1649" s="107"/>
    </row>
    <row r="1650" spans="1:9" s="45" customFormat="1" ht="11.25" x14ac:dyDescent="0.2">
      <c r="A1650" s="71">
        <v>60101</v>
      </c>
      <c r="B1650" s="71" t="s">
        <v>15774</v>
      </c>
      <c r="C1650" s="72" t="s">
        <v>18</v>
      </c>
      <c r="D1650" s="73">
        <v>307.37</v>
      </c>
      <c r="E1650" s="107"/>
      <c r="F1650" s="107"/>
      <c r="G1650" s="107"/>
      <c r="H1650" s="107"/>
      <c r="I1650" s="107"/>
    </row>
    <row r="1651" spans="1:9" s="45" customFormat="1" ht="11.25" x14ac:dyDescent="0.2">
      <c r="A1651" s="71">
        <v>60102</v>
      </c>
      <c r="B1651" s="71" t="s">
        <v>15775</v>
      </c>
      <c r="C1651" s="72" t="s">
        <v>18</v>
      </c>
      <c r="D1651" s="73">
        <v>307.37</v>
      </c>
      <c r="E1651" s="107"/>
      <c r="F1651" s="107"/>
      <c r="G1651" s="107"/>
      <c r="H1651" s="107"/>
      <c r="I1651" s="107"/>
    </row>
    <row r="1652" spans="1:9" s="45" customFormat="1" ht="11.25" x14ac:dyDescent="0.2">
      <c r="A1652" s="71">
        <v>60103</v>
      </c>
      <c r="B1652" s="71" t="s">
        <v>15776</v>
      </c>
      <c r="C1652" s="72" t="s">
        <v>18</v>
      </c>
      <c r="D1652" s="73">
        <v>307.37</v>
      </c>
      <c r="E1652" s="107"/>
      <c r="F1652" s="107"/>
      <c r="G1652" s="107"/>
      <c r="H1652" s="107"/>
      <c r="I1652" s="107"/>
    </row>
    <row r="1653" spans="1:9" s="45" customFormat="1" ht="11.25" x14ac:dyDescent="0.2">
      <c r="A1653" s="71">
        <v>60107</v>
      </c>
      <c r="B1653" s="71" t="s">
        <v>15777</v>
      </c>
      <c r="C1653" s="72" t="s">
        <v>11</v>
      </c>
      <c r="D1653" s="73">
        <v>15.35</v>
      </c>
      <c r="E1653" s="107"/>
      <c r="F1653" s="107"/>
      <c r="G1653" s="107"/>
      <c r="H1653" s="107"/>
      <c r="I1653" s="107"/>
    </row>
    <row r="1654" spans="1:9" s="45" customFormat="1" ht="11.25" x14ac:dyDescent="0.2">
      <c r="A1654" s="71">
        <v>60108</v>
      </c>
      <c r="B1654" s="71" t="s">
        <v>15778</v>
      </c>
      <c r="C1654" s="72" t="s">
        <v>18</v>
      </c>
      <c r="D1654" s="73">
        <v>307.37</v>
      </c>
      <c r="E1654" s="107"/>
      <c r="F1654" s="107"/>
      <c r="G1654" s="107"/>
      <c r="H1654" s="107"/>
      <c r="I1654" s="107"/>
    </row>
    <row r="1655" spans="1:9" s="45" customFormat="1" ht="11.25" x14ac:dyDescent="0.2">
      <c r="A1655" s="71">
        <v>60110</v>
      </c>
      <c r="B1655" s="71" t="s">
        <v>15779</v>
      </c>
      <c r="C1655" s="72" t="s">
        <v>11</v>
      </c>
      <c r="D1655" s="73">
        <v>78.42</v>
      </c>
      <c r="E1655" s="107"/>
      <c r="F1655" s="107"/>
      <c r="G1655" s="107"/>
      <c r="H1655" s="107"/>
      <c r="I1655" s="107"/>
    </row>
    <row r="1656" spans="1:9" s="45" customFormat="1" ht="11.25" x14ac:dyDescent="0.2">
      <c r="A1656" s="71">
        <v>60112</v>
      </c>
      <c r="B1656" s="71" t="s">
        <v>15780</v>
      </c>
      <c r="C1656" s="72" t="s">
        <v>11</v>
      </c>
      <c r="D1656" s="73">
        <v>67.67</v>
      </c>
      <c r="E1656" s="107"/>
      <c r="F1656" s="107"/>
      <c r="G1656" s="107"/>
      <c r="H1656" s="107"/>
      <c r="I1656" s="107"/>
    </row>
    <row r="1657" spans="1:9" s="45" customFormat="1" ht="11.25" x14ac:dyDescent="0.2">
      <c r="A1657" s="71">
        <v>60113</v>
      </c>
      <c r="B1657" s="71" t="s">
        <v>15781</v>
      </c>
      <c r="C1657" s="72" t="s">
        <v>11</v>
      </c>
      <c r="D1657" s="73">
        <v>21.85</v>
      </c>
      <c r="E1657" s="107"/>
      <c r="F1657" s="107"/>
      <c r="G1657" s="107"/>
      <c r="H1657" s="107"/>
      <c r="I1657" s="107"/>
    </row>
    <row r="1658" spans="1:9" s="45" customFormat="1" ht="11.25" x14ac:dyDescent="0.2">
      <c r="A1658" s="71">
        <v>611</v>
      </c>
      <c r="B1658" s="71" t="s">
        <v>15782</v>
      </c>
      <c r="C1658" s="72"/>
      <c r="D1658" s="73"/>
      <c r="E1658" s="107"/>
      <c r="F1658" s="107"/>
      <c r="G1658" s="107"/>
      <c r="H1658" s="107"/>
      <c r="I1658" s="107"/>
    </row>
    <row r="1659" spans="1:9" s="45" customFormat="1" ht="11.25" x14ac:dyDescent="0.2">
      <c r="A1659" s="71">
        <v>61101</v>
      </c>
      <c r="B1659" s="71" t="s">
        <v>15783</v>
      </c>
      <c r="C1659" s="72" t="s">
        <v>18</v>
      </c>
      <c r="D1659" s="73">
        <v>9.84</v>
      </c>
      <c r="E1659" s="107"/>
      <c r="F1659" s="107"/>
      <c r="G1659" s="107"/>
      <c r="H1659" s="107"/>
      <c r="I1659" s="107"/>
    </row>
    <row r="1660" spans="1:9" s="45" customFormat="1" ht="11.25" x14ac:dyDescent="0.2">
      <c r="A1660" s="71">
        <v>61102</v>
      </c>
      <c r="B1660" s="71" t="s">
        <v>15784</v>
      </c>
      <c r="C1660" s="72" t="s">
        <v>18</v>
      </c>
      <c r="D1660" s="73">
        <v>90.28</v>
      </c>
      <c r="E1660" s="107"/>
      <c r="F1660" s="107"/>
      <c r="G1660" s="107"/>
      <c r="H1660" s="107"/>
      <c r="I1660" s="107"/>
    </row>
    <row r="1661" spans="1:9" s="45" customFormat="1" ht="11.25" x14ac:dyDescent="0.2">
      <c r="A1661" s="71">
        <v>61103</v>
      </c>
      <c r="B1661" s="71" t="s">
        <v>15785</v>
      </c>
      <c r="C1661" s="72" t="s">
        <v>18</v>
      </c>
      <c r="D1661" s="73">
        <v>251.1</v>
      </c>
      <c r="E1661" s="107"/>
      <c r="F1661" s="107"/>
      <c r="G1661" s="107"/>
      <c r="H1661" s="107"/>
      <c r="I1661" s="107"/>
    </row>
    <row r="1662" spans="1:9" s="45" customFormat="1" ht="11.25" x14ac:dyDescent="0.2">
      <c r="A1662" s="71">
        <v>61104</v>
      </c>
      <c r="B1662" s="71" t="s">
        <v>15786</v>
      </c>
      <c r="C1662" s="72" t="s">
        <v>18</v>
      </c>
      <c r="D1662" s="73">
        <v>71.27</v>
      </c>
      <c r="E1662" s="107"/>
      <c r="F1662" s="107"/>
      <c r="G1662" s="107"/>
      <c r="H1662" s="107"/>
      <c r="I1662" s="107"/>
    </row>
    <row r="1663" spans="1:9" s="45" customFormat="1" ht="11.25" x14ac:dyDescent="0.2">
      <c r="A1663" s="71">
        <v>61106</v>
      </c>
      <c r="B1663" s="71" t="s">
        <v>15787</v>
      </c>
      <c r="C1663" s="72" t="s">
        <v>18</v>
      </c>
      <c r="D1663" s="73">
        <v>187.88</v>
      </c>
      <c r="E1663" s="107"/>
      <c r="F1663" s="107"/>
      <c r="G1663" s="107"/>
      <c r="H1663" s="107"/>
      <c r="I1663" s="107"/>
    </row>
    <row r="1664" spans="1:9" s="45" customFormat="1" ht="11.25" x14ac:dyDescent="0.2">
      <c r="A1664" s="71">
        <v>61107</v>
      </c>
      <c r="B1664" s="71" t="s">
        <v>15788</v>
      </c>
      <c r="C1664" s="72" t="s">
        <v>18</v>
      </c>
      <c r="D1664" s="73">
        <v>103.56</v>
      </c>
      <c r="E1664" s="107"/>
      <c r="F1664" s="107"/>
      <c r="G1664" s="107"/>
      <c r="H1664" s="107"/>
      <c r="I1664" s="107"/>
    </row>
    <row r="1665" spans="1:9" s="45" customFormat="1" ht="11.25" x14ac:dyDescent="0.2">
      <c r="A1665" s="71">
        <v>61108</v>
      </c>
      <c r="B1665" s="71" t="s">
        <v>15789</v>
      </c>
      <c r="C1665" s="72" t="s">
        <v>18</v>
      </c>
      <c r="D1665" s="73">
        <v>81.84</v>
      </c>
      <c r="E1665" s="107"/>
      <c r="F1665" s="107"/>
      <c r="G1665" s="107"/>
      <c r="H1665" s="107"/>
      <c r="I1665" s="107"/>
    </row>
    <row r="1666" spans="1:9" s="45" customFormat="1" ht="11.25" x14ac:dyDescent="0.2">
      <c r="A1666" s="71">
        <v>61112</v>
      </c>
      <c r="B1666" s="71" t="s">
        <v>15790</v>
      </c>
      <c r="C1666" s="72" t="s">
        <v>18</v>
      </c>
      <c r="D1666" s="73">
        <v>50.46</v>
      </c>
      <c r="E1666" s="107"/>
      <c r="F1666" s="107"/>
      <c r="G1666" s="107"/>
      <c r="H1666" s="107"/>
      <c r="I1666" s="107"/>
    </row>
    <row r="1667" spans="1:9" s="45" customFormat="1" ht="11.25" x14ac:dyDescent="0.2">
      <c r="A1667" s="71">
        <v>613</v>
      </c>
      <c r="B1667" s="71" t="s">
        <v>15791</v>
      </c>
      <c r="C1667" s="72"/>
      <c r="D1667" s="73"/>
      <c r="E1667" s="107"/>
      <c r="F1667" s="107"/>
      <c r="G1667" s="107"/>
      <c r="H1667" s="107"/>
      <c r="I1667" s="107"/>
    </row>
    <row r="1668" spans="1:9" s="45" customFormat="1" ht="11.25" x14ac:dyDescent="0.2">
      <c r="A1668" s="71">
        <v>61301</v>
      </c>
      <c r="B1668" s="71" t="s">
        <v>15792</v>
      </c>
      <c r="C1668" s="72" t="s">
        <v>18</v>
      </c>
      <c r="D1668" s="73">
        <v>826.87</v>
      </c>
      <c r="E1668" s="107"/>
      <c r="F1668" s="107"/>
      <c r="G1668" s="107"/>
      <c r="H1668" s="107"/>
      <c r="I1668" s="107"/>
    </row>
    <row r="1669" spans="1:9" s="45" customFormat="1" ht="11.25" x14ac:dyDescent="0.2">
      <c r="A1669" s="71">
        <v>61302</v>
      </c>
      <c r="B1669" s="71" t="s">
        <v>15793</v>
      </c>
      <c r="C1669" s="72" t="s">
        <v>18</v>
      </c>
      <c r="D1669" s="73">
        <v>835.49</v>
      </c>
      <c r="E1669" s="107"/>
      <c r="F1669" s="107"/>
      <c r="G1669" s="107"/>
      <c r="H1669" s="107"/>
      <c r="I1669" s="107"/>
    </row>
    <row r="1670" spans="1:9" s="45" customFormat="1" ht="11.25" x14ac:dyDescent="0.2">
      <c r="A1670" s="71">
        <v>61303</v>
      </c>
      <c r="B1670" s="71" t="s">
        <v>15794</v>
      </c>
      <c r="C1670" s="72" t="s">
        <v>18</v>
      </c>
      <c r="D1670" s="73">
        <v>854.27</v>
      </c>
      <c r="E1670" s="107"/>
      <c r="F1670" s="107"/>
      <c r="G1670" s="107"/>
      <c r="H1670" s="107"/>
      <c r="I1670" s="107"/>
    </row>
    <row r="1671" spans="1:9" s="45" customFormat="1" ht="11.25" x14ac:dyDescent="0.2">
      <c r="A1671" s="71">
        <v>61304</v>
      </c>
      <c r="B1671" s="71" t="s">
        <v>15795</v>
      </c>
      <c r="C1671" s="72" t="s">
        <v>18</v>
      </c>
      <c r="D1671" s="73">
        <v>902.75</v>
      </c>
      <c r="E1671" s="107"/>
      <c r="F1671" s="107"/>
      <c r="G1671" s="107"/>
      <c r="H1671" s="107"/>
      <c r="I1671" s="107"/>
    </row>
    <row r="1672" spans="1:9" s="45" customFormat="1" ht="11.25" x14ac:dyDescent="0.2">
      <c r="A1672" s="71">
        <v>614</v>
      </c>
      <c r="B1672" s="71" t="s">
        <v>15796</v>
      </c>
      <c r="C1672" s="72"/>
      <c r="D1672" s="73"/>
      <c r="E1672" s="107"/>
      <c r="F1672" s="107"/>
      <c r="G1672" s="107"/>
      <c r="H1672" s="107"/>
      <c r="I1672" s="107"/>
    </row>
    <row r="1673" spans="1:9" s="45" customFormat="1" ht="11.25" x14ac:dyDescent="0.2">
      <c r="A1673" s="71">
        <v>61401</v>
      </c>
      <c r="B1673" s="71" t="s">
        <v>15797</v>
      </c>
      <c r="C1673" s="72" t="s">
        <v>18</v>
      </c>
      <c r="D1673" s="73">
        <v>731.51</v>
      </c>
      <c r="E1673" s="107"/>
      <c r="F1673" s="107"/>
      <c r="G1673" s="107"/>
      <c r="H1673" s="107"/>
      <c r="I1673" s="107"/>
    </row>
    <row r="1674" spans="1:9" s="45" customFormat="1" ht="11.25" x14ac:dyDescent="0.2">
      <c r="A1674" s="71">
        <v>61402</v>
      </c>
      <c r="B1674" s="71" t="s">
        <v>15798</v>
      </c>
      <c r="C1674" s="72" t="s">
        <v>18</v>
      </c>
      <c r="D1674" s="73">
        <v>743.18</v>
      </c>
      <c r="E1674" s="107"/>
      <c r="F1674" s="107"/>
      <c r="G1674" s="107"/>
      <c r="H1674" s="107"/>
      <c r="I1674" s="107"/>
    </row>
    <row r="1675" spans="1:9" s="45" customFormat="1" ht="11.25" x14ac:dyDescent="0.2">
      <c r="A1675" s="71">
        <v>61403</v>
      </c>
      <c r="B1675" s="71" t="s">
        <v>15799</v>
      </c>
      <c r="C1675" s="72" t="s">
        <v>18</v>
      </c>
      <c r="D1675" s="73">
        <v>726.51</v>
      </c>
      <c r="E1675" s="107"/>
      <c r="F1675" s="107"/>
      <c r="G1675" s="107"/>
      <c r="H1675" s="107"/>
      <c r="I1675" s="107"/>
    </row>
    <row r="1676" spans="1:9" s="45" customFormat="1" ht="11.25" x14ac:dyDescent="0.2">
      <c r="A1676" s="71">
        <v>61404</v>
      </c>
      <c r="B1676" s="71" t="s">
        <v>15800</v>
      </c>
      <c r="C1676" s="72" t="s">
        <v>18</v>
      </c>
      <c r="D1676" s="73">
        <v>739.84</v>
      </c>
      <c r="E1676" s="107"/>
      <c r="F1676" s="107"/>
      <c r="G1676" s="107"/>
      <c r="H1676" s="107"/>
      <c r="I1676" s="107"/>
    </row>
    <row r="1677" spans="1:9" s="45" customFormat="1" ht="11.25" x14ac:dyDescent="0.2">
      <c r="A1677" s="71">
        <v>617</v>
      </c>
      <c r="B1677" s="71" t="s">
        <v>15801</v>
      </c>
      <c r="C1677" s="72"/>
      <c r="D1677" s="73"/>
      <c r="E1677" s="107"/>
      <c r="F1677" s="107"/>
      <c r="G1677" s="107"/>
      <c r="H1677" s="107"/>
      <c r="I1677" s="107"/>
    </row>
    <row r="1678" spans="1:9" s="45" customFormat="1" ht="11.25" x14ac:dyDescent="0.2">
      <c r="A1678" s="71">
        <v>61701</v>
      </c>
      <c r="B1678" s="71" t="s">
        <v>15802</v>
      </c>
      <c r="C1678" s="72" t="s">
        <v>18</v>
      </c>
      <c r="D1678" s="73">
        <v>782.24</v>
      </c>
      <c r="E1678" s="107"/>
      <c r="F1678" s="107"/>
      <c r="G1678" s="107"/>
      <c r="H1678" s="107"/>
      <c r="I1678" s="107"/>
    </row>
    <row r="1679" spans="1:9" s="45" customFormat="1" ht="11.25" x14ac:dyDescent="0.2">
      <c r="A1679" s="71">
        <v>61702</v>
      </c>
      <c r="B1679" s="71" t="s">
        <v>15803</v>
      </c>
      <c r="C1679" s="72" t="s">
        <v>18</v>
      </c>
      <c r="D1679" s="73">
        <v>811.5</v>
      </c>
      <c r="E1679" s="107"/>
      <c r="F1679" s="107"/>
      <c r="G1679" s="107"/>
      <c r="H1679" s="107"/>
      <c r="I1679" s="107"/>
    </row>
    <row r="1680" spans="1:9" s="45" customFormat="1" ht="11.25" x14ac:dyDescent="0.2">
      <c r="A1680" s="71">
        <v>61703</v>
      </c>
      <c r="B1680" s="71" t="s">
        <v>15804</v>
      </c>
      <c r="C1680" s="72" t="s">
        <v>18</v>
      </c>
      <c r="D1680" s="73">
        <v>850.55</v>
      </c>
      <c r="E1680" s="107"/>
      <c r="F1680" s="107"/>
      <c r="G1680" s="107"/>
      <c r="H1680" s="107"/>
      <c r="I1680" s="107"/>
    </row>
    <row r="1681" spans="1:9" s="45" customFormat="1" ht="11.25" x14ac:dyDescent="0.2">
      <c r="A1681" s="71">
        <v>619</v>
      </c>
      <c r="B1681" s="71" t="s">
        <v>15805</v>
      </c>
      <c r="C1681" s="72"/>
      <c r="D1681" s="73"/>
      <c r="E1681" s="107"/>
      <c r="F1681" s="107"/>
      <c r="G1681" s="107"/>
      <c r="H1681" s="107"/>
      <c r="I1681" s="107"/>
    </row>
    <row r="1682" spans="1:9" s="45" customFormat="1" ht="11.25" x14ac:dyDescent="0.2">
      <c r="A1682" s="71">
        <v>61901</v>
      </c>
      <c r="B1682" s="71" t="s">
        <v>15806</v>
      </c>
      <c r="C1682" s="72" t="s">
        <v>18</v>
      </c>
      <c r="D1682" s="73">
        <v>1144.3</v>
      </c>
      <c r="E1682" s="107"/>
      <c r="F1682" s="107"/>
      <c r="G1682" s="107"/>
      <c r="H1682" s="107"/>
      <c r="I1682" s="107"/>
    </row>
    <row r="1683" spans="1:9" s="45" customFormat="1" ht="11.25" x14ac:dyDescent="0.2">
      <c r="A1683" s="71">
        <v>61902</v>
      </c>
      <c r="B1683" s="71" t="s">
        <v>15807</v>
      </c>
      <c r="C1683" s="72" t="s">
        <v>18</v>
      </c>
      <c r="D1683" s="73">
        <v>1163.07</v>
      </c>
      <c r="E1683" s="107"/>
      <c r="F1683" s="107"/>
      <c r="G1683" s="107"/>
      <c r="H1683" s="107"/>
      <c r="I1683" s="107"/>
    </row>
    <row r="1684" spans="1:9" s="45" customFormat="1" ht="11.25" x14ac:dyDescent="0.2">
      <c r="A1684" s="71">
        <v>61903</v>
      </c>
      <c r="B1684" s="71" t="s">
        <v>15808</v>
      </c>
      <c r="C1684" s="72" t="s">
        <v>18</v>
      </c>
      <c r="D1684" s="73">
        <v>1191.8</v>
      </c>
      <c r="E1684" s="107"/>
      <c r="F1684" s="107"/>
      <c r="G1684" s="107"/>
      <c r="H1684" s="107"/>
      <c r="I1684" s="107"/>
    </row>
    <row r="1685" spans="1:9" s="45" customFormat="1" ht="11.25" x14ac:dyDescent="0.2">
      <c r="A1685" s="71">
        <v>622</v>
      </c>
      <c r="B1685" s="71" t="s">
        <v>15809</v>
      </c>
      <c r="C1685" s="72"/>
      <c r="D1685" s="73"/>
      <c r="E1685" s="107"/>
      <c r="F1685" s="107"/>
      <c r="G1685" s="107"/>
      <c r="H1685" s="107"/>
      <c r="I1685" s="107"/>
    </row>
    <row r="1686" spans="1:9" s="45" customFormat="1" ht="11.25" x14ac:dyDescent="0.2">
      <c r="A1686" s="71">
        <v>62201</v>
      </c>
      <c r="B1686" s="71" t="s">
        <v>15810</v>
      </c>
      <c r="C1686" s="72" t="s">
        <v>18</v>
      </c>
      <c r="D1686" s="73">
        <v>66.760000000000005</v>
      </c>
      <c r="E1686" s="107"/>
      <c r="F1686" s="107"/>
      <c r="G1686" s="107"/>
      <c r="H1686" s="107"/>
      <c r="I1686" s="107"/>
    </row>
    <row r="1687" spans="1:9" s="45" customFormat="1" ht="11.25" x14ac:dyDescent="0.2">
      <c r="A1687" s="71">
        <v>62202</v>
      </c>
      <c r="B1687" s="71" t="s">
        <v>15811</v>
      </c>
      <c r="C1687" s="72" t="s">
        <v>18</v>
      </c>
      <c r="D1687" s="73">
        <v>227.58</v>
      </c>
      <c r="E1687" s="107"/>
      <c r="F1687" s="107"/>
      <c r="G1687" s="107"/>
      <c r="H1687" s="107"/>
      <c r="I1687" s="107"/>
    </row>
    <row r="1688" spans="1:9" s="45" customFormat="1" ht="11.25" x14ac:dyDescent="0.2">
      <c r="A1688" s="71">
        <v>62203</v>
      </c>
      <c r="B1688" s="71" t="s">
        <v>15812</v>
      </c>
      <c r="C1688" s="72" t="s">
        <v>18</v>
      </c>
      <c r="D1688" s="73">
        <v>164.36</v>
      </c>
      <c r="E1688" s="107"/>
      <c r="F1688" s="107"/>
      <c r="G1688" s="107"/>
      <c r="H1688" s="107"/>
      <c r="I1688" s="107"/>
    </row>
    <row r="1689" spans="1:9" s="45" customFormat="1" ht="11.25" x14ac:dyDescent="0.2">
      <c r="A1689" s="71">
        <v>62204</v>
      </c>
      <c r="B1689" s="71" t="s">
        <v>15813</v>
      </c>
      <c r="C1689" s="72" t="s">
        <v>18</v>
      </c>
      <c r="D1689" s="73">
        <v>66.55</v>
      </c>
      <c r="E1689" s="107"/>
      <c r="F1689" s="107"/>
      <c r="G1689" s="107"/>
      <c r="H1689" s="107"/>
      <c r="I1689" s="107"/>
    </row>
    <row r="1690" spans="1:9" s="45" customFormat="1" ht="11.25" x14ac:dyDescent="0.2">
      <c r="A1690" s="71">
        <v>62205</v>
      </c>
      <c r="B1690" s="71" t="s">
        <v>15814</v>
      </c>
      <c r="C1690" s="72" t="s">
        <v>18</v>
      </c>
      <c r="D1690" s="73">
        <v>59.58</v>
      </c>
      <c r="E1690" s="107"/>
      <c r="F1690" s="107"/>
      <c r="G1690" s="107"/>
      <c r="H1690" s="107"/>
      <c r="I1690" s="107"/>
    </row>
    <row r="1691" spans="1:9" s="45" customFormat="1" ht="11.25" x14ac:dyDescent="0.2">
      <c r="A1691" s="71">
        <v>62206</v>
      </c>
      <c r="B1691" s="71" t="s">
        <v>15815</v>
      </c>
      <c r="C1691" s="72" t="s">
        <v>18</v>
      </c>
      <c r="D1691" s="73">
        <v>8.19</v>
      </c>
      <c r="E1691" s="107"/>
      <c r="F1691" s="107"/>
      <c r="G1691" s="107"/>
      <c r="H1691" s="107"/>
      <c r="I1691" s="107"/>
    </row>
    <row r="1692" spans="1:9" s="45" customFormat="1" ht="11.25" x14ac:dyDescent="0.2">
      <c r="A1692" s="71">
        <v>62207</v>
      </c>
      <c r="B1692" s="71" t="s">
        <v>15816</v>
      </c>
      <c r="C1692" s="72" t="s">
        <v>18</v>
      </c>
      <c r="D1692" s="73">
        <v>45.62</v>
      </c>
      <c r="E1692" s="107"/>
      <c r="F1692" s="107"/>
      <c r="G1692" s="107"/>
      <c r="H1692" s="107"/>
      <c r="I1692" s="107"/>
    </row>
    <row r="1693" spans="1:9" s="45" customFormat="1" ht="11.25" x14ac:dyDescent="0.2">
      <c r="A1693" s="71">
        <v>62208</v>
      </c>
      <c r="B1693" s="71" t="s">
        <v>15817</v>
      </c>
      <c r="C1693" s="72" t="s">
        <v>18</v>
      </c>
      <c r="D1693" s="73">
        <v>60.67</v>
      </c>
      <c r="E1693" s="107"/>
      <c r="F1693" s="107"/>
      <c r="G1693" s="107"/>
      <c r="H1693" s="107"/>
      <c r="I1693" s="107"/>
    </row>
    <row r="1694" spans="1:9" s="45" customFormat="1" ht="11.25" x14ac:dyDescent="0.2">
      <c r="A1694" s="71">
        <v>62211</v>
      </c>
      <c r="B1694" s="71" t="s">
        <v>15818</v>
      </c>
      <c r="C1694" s="72" t="s">
        <v>11</v>
      </c>
      <c r="D1694" s="73">
        <v>2.58</v>
      </c>
      <c r="E1694" s="107"/>
      <c r="F1694" s="107"/>
      <c r="G1694" s="107"/>
      <c r="H1694" s="107"/>
      <c r="I1694" s="107"/>
    </row>
    <row r="1695" spans="1:9" s="45" customFormat="1" ht="11.25" x14ac:dyDescent="0.2">
      <c r="A1695" s="71">
        <v>62212</v>
      </c>
      <c r="B1695" s="71" t="s">
        <v>15819</v>
      </c>
      <c r="C1695" s="72" t="s">
        <v>11</v>
      </c>
      <c r="D1695" s="73">
        <v>12.44</v>
      </c>
      <c r="E1695" s="107"/>
      <c r="F1695" s="107"/>
      <c r="G1695" s="107"/>
      <c r="H1695" s="107"/>
      <c r="I1695" s="107"/>
    </row>
    <row r="1696" spans="1:9" s="45" customFormat="1" ht="11.25" x14ac:dyDescent="0.2">
      <c r="A1696" s="71">
        <v>623</v>
      </c>
      <c r="B1696" s="71" t="s">
        <v>15820</v>
      </c>
      <c r="C1696" s="72"/>
      <c r="D1696" s="73"/>
      <c r="E1696" s="107"/>
      <c r="F1696" s="107"/>
      <c r="G1696" s="107"/>
      <c r="H1696" s="107"/>
      <c r="I1696" s="107"/>
    </row>
    <row r="1697" spans="1:9" s="45" customFormat="1" ht="11.25" x14ac:dyDescent="0.2">
      <c r="A1697" s="71">
        <v>62301</v>
      </c>
      <c r="B1697" s="71" t="s">
        <v>15821</v>
      </c>
      <c r="C1697" s="72" t="s">
        <v>18</v>
      </c>
      <c r="D1697" s="73">
        <v>590.66</v>
      </c>
      <c r="E1697" s="107"/>
      <c r="F1697" s="107"/>
      <c r="G1697" s="107"/>
      <c r="H1697" s="107"/>
      <c r="I1697" s="107"/>
    </row>
    <row r="1698" spans="1:9" s="45" customFormat="1" ht="11.25" x14ac:dyDescent="0.2">
      <c r="A1698" s="71">
        <v>62302</v>
      </c>
      <c r="B1698" s="71" t="s">
        <v>15822</v>
      </c>
      <c r="C1698" s="72" t="s">
        <v>18</v>
      </c>
      <c r="D1698" s="73">
        <v>603.99</v>
      </c>
      <c r="E1698" s="107"/>
      <c r="F1698" s="107"/>
      <c r="G1698" s="107"/>
      <c r="H1698" s="107"/>
      <c r="I1698" s="107"/>
    </row>
    <row r="1699" spans="1:9" s="45" customFormat="1" ht="11.25" x14ac:dyDescent="0.2">
      <c r="A1699" s="71">
        <v>625</v>
      </c>
      <c r="B1699" s="71" t="s">
        <v>15823</v>
      </c>
      <c r="C1699" s="72"/>
      <c r="D1699" s="73"/>
      <c r="E1699" s="107"/>
      <c r="F1699" s="107"/>
      <c r="G1699" s="107"/>
      <c r="H1699" s="107"/>
      <c r="I1699" s="107"/>
    </row>
    <row r="1700" spans="1:9" s="45" customFormat="1" ht="11.25" x14ac:dyDescent="0.2">
      <c r="A1700" s="71">
        <v>62501</v>
      </c>
      <c r="B1700" s="71" t="s">
        <v>15824</v>
      </c>
      <c r="C1700" s="72" t="s">
        <v>18</v>
      </c>
      <c r="D1700" s="73">
        <v>1416.43</v>
      </c>
      <c r="E1700" s="107"/>
      <c r="F1700" s="107"/>
      <c r="G1700" s="107"/>
      <c r="H1700" s="107"/>
      <c r="I1700" s="107"/>
    </row>
    <row r="1701" spans="1:9" s="45" customFormat="1" ht="11.25" x14ac:dyDescent="0.2">
      <c r="A1701" s="71">
        <v>62502</v>
      </c>
      <c r="B1701" s="71" t="s">
        <v>15825</v>
      </c>
      <c r="C1701" s="72" t="s">
        <v>18</v>
      </c>
      <c r="D1701" s="73">
        <v>1528.1</v>
      </c>
      <c r="E1701" s="107"/>
      <c r="F1701" s="107"/>
      <c r="G1701" s="107"/>
      <c r="H1701" s="107"/>
      <c r="I1701" s="107"/>
    </row>
    <row r="1702" spans="1:9" s="45" customFormat="1" ht="11.25" x14ac:dyDescent="0.2">
      <c r="A1702" s="71">
        <v>62503</v>
      </c>
      <c r="B1702" s="71" t="s">
        <v>15826</v>
      </c>
      <c r="C1702" s="72" t="s">
        <v>18</v>
      </c>
      <c r="D1702" s="73">
        <v>1613.05</v>
      </c>
      <c r="E1702" s="107"/>
      <c r="F1702" s="107"/>
      <c r="G1702" s="107"/>
      <c r="H1702" s="107"/>
      <c r="I1702" s="107"/>
    </row>
    <row r="1703" spans="1:9" s="45" customFormat="1" ht="11.25" x14ac:dyDescent="0.2">
      <c r="A1703" s="71">
        <v>62504</v>
      </c>
      <c r="B1703" s="71" t="s">
        <v>15827</v>
      </c>
      <c r="C1703" s="72" t="s">
        <v>18</v>
      </c>
      <c r="D1703" s="73">
        <v>1716.37</v>
      </c>
      <c r="E1703" s="107"/>
      <c r="F1703" s="107"/>
      <c r="G1703" s="107"/>
      <c r="H1703" s="107"/>
      <c r="I1703" s="107"/>
    </row>
    <row r="1704" spans="1:9" s="45" customFormat="1" ht="11.25" x14ac:dyDescent="0.2">
      <c r="A1704" s="71">
        <v>62505</v>
      </c>
      <c r="B1704" s="71" t="s">
        <v>15828</v>
      </c>
      <c r="C1704" s="72" t="s">
        <v>18</v>
      </c>
      <c r="D1704" s="73">
        <v>2721.28</v>
      </c>
      <c r="E1704" s="107"/>
      <c r="F1704" s="107"/>
      <c r="G1704" s="107"/>
      <c r="H1704" s="107"/>
      <c r="I1704" s="107"/>
    </row>
    <row r="1705" spans="1:9" s="45" customFormat="1" ht="11.25" x14ac:dyDescent="0.2">
      <c r="A1705" s="71">
        <v>7</v>
      </c>
      <c r="B1705" s="71" t="s">
        <v>15829</v>
      </c>
      <c r="C1705" s="72"/>
      <c r="D1705" s="73"/>
      <c r="E1705" s="107"/>
      <c r="F1705" s="107"/>
      <c r="G1705" s="107"/>
      <c r="H1705" s="107"/>
      <c r="I1705" s="107"/>
    </row>
    <row r="1706" spans="1:9" s="45" customFormat="1" ht="11.25" x14ac:dyDescent="0.2">
      <c r="A1706" s="71">
        <v>711</v>
      </c>
      <c r="B1706" s="71" t="s">
        <v>15830</v>
      </c>
      <c r="C1706" s="72"/>
      <c r="D1706" s="73"/>
      <c r="E1706" s="107"/>
      <c r="F1706" s="107"/>
      <c r="G1706" s="107"/>
      <c r="H1706" s="107"/>
      <c r="I1706" s="107"/>
    </row>
    <row r="1707" spans="1:9" s="45" customFormat="1" ht="11.25" x14ac:dyDescent="0.2">
      <c r="A1707" s="71">
        <v>71101</v>
      </c>
      <c r="B1707" s="71" t="s">
        <v>15831</v>
      </c>
      <c r="C1707" s="72" t="s">
        <v>22</v>
      </c>
      <c r="D1707" s="73">
        <v>798.52</v>
      </c>
      <c r="E1707" s="107"/>
      <c r="F1707" s="107"/>
      <c r="G1707" s="107"/>
      <c r="H1707" s="107"/>
      <c r="I1707" s="107"/>
    </row>
    <row r="1708" spans="1:9" s="45" customFormat="1" ht="11.25" x14ac:dyDescent="0.2">
      <c r="A1708" s="71">
        <v>71103</v>
      </c>
      <c r="B1708" s="71" t="s">
        <v>15832</v>
      </c>
      <c r="C1708" s="72" t="s">
        <v>22</v>
      </c>
      <c r="D1708" s="73">
        <v>135.06</v>
      </c>
      <c r="E1708" s="107"/>
      <c r="F1708" s="107"/>
      <c r="G1708" s="107"/>
      <c r="H1708" s="107"/>
      <c r="I1708" s="107"/>
    </row>
    <row r="1709" spans="1:9" s="45" customFormat="1" ht="11.25" x14ac:dyDescent="0.2">
      <c r="A1709" s="71">
        <v>71104</v>
      </c>
      <c r="B1709" s="71" t="s">
        <v>15833</v>
      </c>
      <c r="C1709" s="72" t="s">
        <v>22</v>
      </c>
      <c r="D1709" s="73">
        <v>617.91</v>
      </c>
      <c r="E1709" s="107"/>
      <c r="F1709" s="107"/>
      <c r="G1709" s="107"/>
      <c r="H1709" s="107"/>
      <c r="I1709" s="107"/>
    </row>
    <row r="1710" spans="1:9" s="45" customFormat="1" ht="11.25" x14ac:dyDescent="0.2">
      <c r="A1710" s="71">
        <v>71105</v>
      </c>
      <c r="B1710" s="71" t="s">
        <v>15834</v>
      </c>
      <c r="C1710" s="72" t="s">
        <v>22</v>
      </c>
      <c r="D1710" s="73">
        <v>364.48</v>
      </c>
      <c r="E1710" s="107"/>
      <c r="F1710" s="107"/>
      <c r="G1710" s="107"/>
      <c r="H1710" s="107"/>
      <c r="I1710" s="107"/>
    </row>
    <row r="1711" spans="1:9" s="45" customFormat="1" ht="11.25" x14ac:dyDescent="0.2">
      <c r="A1711" s="71">
        <v>71106</v>
      </c>
      <c r="B1711" s="71" t="s">
        <v>15835</v>
      </c>
      <c r="C1711" s="72" t="s">
        <v>22</v>
      </c>
      <c r="D1711" s="73">
        <v>768.4</v>
      </c>
      <c r="E1711" s="107"/>
      <c r="F1711" s="107"/>
      <c r="G1711" s="107"/>
      <c r="H1711" s="107"/>
      <c r="I1711" s="107"/>
    </row>
    <row r="1712" spans="1:9" s="45" customFormat="1" ht="11.25" x14ac:dyDescent="0.2">
      <c r="A1712" s="71">
        <v>71107</v>
      </c>
      <c r="B1712" s="71" t="s">
        <v>15836</v>
      </c>
      <c r="C1712" s="72" t="s">
        <v>22</v>
      </c>
      <c r="D1712" s="73">
        <v>1057.1099999999999</v>
      </c>
      <c r="E1712" s="107"/>
      <c r="F1712" s="107"/>
      <c r="G1712" s="107"/>
      <c r="H1712" s="107"/>
      <c r="I1712" s="107"/>
    </row>
    <row r="1713" spans="1:9" s="45" customFormat="1" ht="11.25" x14ac:dyDescent="0.2">
      <c r="A1713" s="71">
        <v>717</v>
      </c>
      <c r="B1713" s="71" t="s">
        <v>15837</v>
      </c>
      <c r="C1713" s="72"/>
      <c r="D1713" s="73"/>
      <c r="E1713" s="107"/>
      <c r="F1713" s="107"/>
      <c r="G1713" s="107"/>
      <c r="H1713" s="107"/>
      <c r="I1713" s="107"/>
    </row>
    <row r="1714" spans="1:9" s="45" customFormat="1" ht="11.25" x14ac:dyDescent="0.2">
      <c r="A1714" s="71">
        <v>71701</v>
      </c>
      <c r="B1714" s="71" t="s">
        <v>15838</v>
      </c>
      <c r="C1714" s="72" t="s">
        <v>22</v>
      </c>
      <c r="D1714" s="73">
        <v>576.12</v>
      </c>
      <c r="E1714" s="107"/>
      <c r="F1714" s="107"/>
      <c r="G1714" s="107"/>
      <c r="H1714" s="107"/>
      <c r="I1714" s="107"/>
    </row>
    <row r="1715" spans="1:9" s="45" customFormat="1" ht="11.25" x14ac:dyDescent="0.2">
      <c r="A1715" s="71">
        <v>71702</v>
      </c>
      <c r="B1715" s="71" t="s">
        <v>15839</v>
      </c>
      <c r="C1715" s="72" t="s">
        <v>22</v>
      </c>
      <c r="D1715" s="73">
        <v>684.29</v>
      </c>
      <c r="E1715" s="107"/>
      <c r="F1715" s="107"/>
      <c r="G1715" s="107"/>
      <c r="H1715" s="107"/>
      <c r="I1715" s="107"/>
    </row>
    <row r="1716" spans="1:9" s="45" customFormat="1" ht="11.25" x14ac:dyDescent="0.2">
      <c r="A1716" s="71">
        <v>71703</v>
      </c>
      <c r="B1716" s="71" t="s">
        <v>15840</v>
      </c>
      <c r="C1716" s="72" t="s">
        <v>22</v>
      </c>
      <c r="D1716" s="73">
        <v>537.62</v>
      </c>
      <c r="E1716" s="107"/>
      <c r="F1716" s="107"/>
      <c r="G1716" s="107"/>
      <c r="H1716" s="107"/>
      <c r="I1716" s="107"/>
    </row>
    <row r="1717" spans="1:9" s="45" customFormat="1" ht="11.25" x14ac:dyDescent="0.2">
      <c r="A1717" s="71">
        <v>71704</v>
      </c>
      <c r="B1717" s="71" t="s">
        <v>15841</v>
      </c>
      <c r="C1717" s="72" t="s">
        <v>22</v>
      </c>
      <c r="D1717" s="73">
        <v>1025.1500000000001</v>
      </c>
      <c r="E1717" s="107"/>
      <c r="F1717" s="107"/>
      <c r="G1717" s="107"/>
      <c r="H1717" s="107"/>
      <c r="I1717" s="107"/>
    </row>
    <row r="1718" spans="1:9" s="45" customFormat="1" ht="11.25" x14ac:dyDescent="0.2">
      <c r="A1718" s="71">
        <v>71706</v>
      </c>
      <c r="B1718" s="71" t="s">
        <v>15842</v>
      </c>
      <c r="C1718" s="72" t="s">
        <v>22</v>
      </c>
      <c r="D1718" s="73">
        <v>262.31</v>
      </c>
      <c r="E1718" s="107"/>
      <c r="F1718" s="107"/>
      <c r="G1718" s="107"/>
      <c r="H1718" s="107"/>
      <c r="I1718" s="107"/>
    </row>
    <row r="1719" spans="1:9" s="45" customFormat="1" ht="11.25" x14ac:dyDescent="0.2">
      <c r="A1719" s="71">
        <v>718</v>
      </c>
      <c r="B1719" s="71" t="s">
        <v>15809</v>
      </c>
      <c r="C1719" s="72"/>
      <c r="D1719" s="73"/>
      <c r="E1719" s="107"/>
      <c r="F1719" s="107"/>
      <c r="G1719" s="107"/>
      <c r="H1719" s="107"/>
      <c r="I1719" s="107"/>
    </row>
    <row r="1720" spans="1:9" s="45" customFormat="1" ht="11.25" x14ac:dyDescent="0.2">
      <c r="A1720" s="71">
        <v>71801</v>
      </c>
      <c r="B1720" s="71" t="s">
        <v>15843</v>
      </c>
      <c r="C1720" s="72" t="s">
        <v>22</v>
      </c>
      <c r="D1720" s="73">
        <v>21.08</v>
      </c>
      <c r="E1720" s="107"/>
      <c r="F1720" s="107"/>
      <c r="G1720" s="107"/>
      <c r="H1720" s="107"/>
      <c r="I1720" s="107"/>
    </row>
    <row r="1721" spans="1:9" s="45" customFormat="1" ht="11.25" x14ac:dyDescent="0.2">
      <c r="A1721" s="71">
        <v>8</v>
      </c>
      <c r="B1721" s="71" t="s">
        <v>15844</v>
      </c>
      <c r="C1721" s="72"/>
      <c r="D1721" s="73"/>
      <c r="E1721" s="107"/>
      <c r="F1721" s="107"/>
      <c r="G1721" s="107"/>
      <c r="H1721" s="107"/>
      <c r="I1721" s="107"/>
    </row>
    <row r="1722" spans="1:9" s="45" customFormat="1" ht="11.25" x14ac:dyDescent="0.2">
      <c r="A1722" s="71">
        <v>801</v>
      </c>
      <c r="B1722" s="71" t="s">
        <v>15845</v>
      </c>
      <c r="C1722" s="72"/>
      <c r="D1722" s="73"/>
      <c r="E1722" s="107"/>
      <c r="F1722" s="107"/>
      <c r="G1722" s="107"/>
      <c r="H1722" s="107"/>
      <c r="I1722" s="107"/>
    </row>
    <row r="1723" spans="1:9" s="45" customFormat="1" ht="11.25" x14ac:dyDescent="0.2">
      <c r="A1723" s="71">
        <v>80102</v>
      </c>
      <c r="B1723" s="71" t="s">
        <v>15846</v>
      </c>
      <c r="C1723" s="72" t="s">
        <v>22</v>
      </c>
      <c r="D1723" s="73">
        <v>271.33</v>
      </c>
      <c r="E1723" s="107"/>
      <c r="F1723" s="107"/>
      <c r="G1723" s="107"/>
      <c r="H1723" s="107"/>
      <c r="I1723" s="107"/>
    </row>
    <row r="1724" spans="1:9" s="45" customFormat="1" ht="11.25" x14ac:dyDescent="0.2">
      <c r="A1724" s="71">
        <v>80103</v>
      </c>
      <c r="B1724" s="71" t="s">
        <v>15847</v>
      </c>
      <c r="C1724" s="72" t="s">
        <v>22</v>
      </c>
      <c r="D1724" s="73">
        <v>294.67</v>
      </c>
      <c r="E1724" s="107"/>
      <c r="F1724" s="107"/>
      <c r="G1724" s="107"/>
      <c r="H1724" s="107"/>
      <c r="I1724" s="107"/>
    </row>
    <row r="1725" spans="1:9" s="45" customFormat="1" ht="11.25" x14ac:dyDescent="0.2">
      <c r="A1725" s="71">
        <v>80107</v>
      </c>
      <c r="B1725" s="71" t="s">
        <v>15848</v>
      </c>
      <c r="C1725" s="72" t="s">
        <v>22</v>
      </c>
      <c r="D1725" s="73">
        <v>937</v>
      </c>
      <c r="E1725" s="107"/>
      <c r="F1725" s="107"/>
      <c r="G1725" s="107"/>
      <c r="H1725" s="107"/>
      <c r="I1725" s="107"/>
    </row>
    <row r="1726" spans="1:9" s="45" customFormat="1" ht="11.25" x14ac:dyDescent="0.2">
      <c r="A1726" s="71">
        <v>802</v>
      </c>
      <c r="B1726" s="71" t="s">
        <v>15849</v>
      </c>
      <c r="C1726" s="72"/>
      <c r="D1726" s="73"/>
      <c r="E1726" s="107"/>
      <c r="F1726" s="107"/>
      <c r="G1726" s="107"/>
      <c r="H1726" s="107"/>
      <c r="I1726" s="107"/>
    </row>
    <row r="1727" spans="1:9" s="45" customFormat="1" ht="11.25" x14ac:dyDescent="0.2">
      <c r="A1727" s="71">
        <v>80201</v>
      </c>
      <c r="B1727" s="71" t="s">
        <v>15850</v>
      </c>
      <c r="C1727" s="72" t="s">
        <v>22</v>
      </c>
      <c r="D1727" s="73">
        <v>586.91</v>
      </c>
      <c r="E1727" s="107"/>
      <c r="F1727" s="107"/>
      <c r="G1727" s="107"/>
      <c r="H1727" s="107"/>
      <c r="I1727" s="107"/>
    </row>
    <row r="1728" spans="1:9" s="45" customFormat="1" ht="11.25" x14ac:dyDescent="0.2">
      <c r="A1728" s="71">
        <v>80202</v>
      </c>
      <c r="B1728" s="71" t="s">
        <v>15851</v>
      </c>
      <c r="C1728" s="72" t="s">
        <v>22</v>
      </c>
      <c r="D1728" s="73">
        <v>771.78</v>
      </c>
      <c r="E1728" s="107"/>
      <c r="F1728" s="107"/>
      <c r="G1728" s="107"/>
      <c r="H1728" s="107"/>
      <c r="I1728" s="107"/>
    </row>
    <row r="1729" spans="1:9" s="45" customFormat="1" ht="11.25" x14ac:dyDescent="0.2">
      <c r="A1729" s="71">
        <v>80203</v>
      </c>
      <c r="B1729" s="71" t="s">
        <v>15852</v>
      </c>
      <c r="C1729" s="72" t="s">
        <v>22</v>
      </c>
      <c r="D1729" s="73">
        <v>608</v>
      </c>
      <c r="E1729" s="107"/>
      <c r="F1729" s="107"/>
      <c r="G1729" s="107"/>
      <c r="H1729" s="107"/>
      <c r="I1729" s="107"/>
    </row>
    <row r="1730" spans="1:9" s="45" customFormat="1" ht="11.25" x14ac:dyDescent="0.2">
      <c r="A1730" s="71">
        <v>9</v>
      </c>
      <c r="B1730" s="71" t="s">
        <v>15853</v>
      </c>
      <c r="C1730" s="72"/>
      <c r="D1730" s="73"/>
      <c r="E1730" s="107"/>
      <c r="F1730" s="107"/>
      <c r="G1730" s="107"/>
      <c r="H1730" s="107"/>
      <c r="I1730" s="107"/>
    </row>
    <row r="1731" spans="1:9" s="45" customFormat="1" ht="11.25" x14ac:dyDescent="0.2">
      <c r="A1731" s="71">
        <v>901</v>
      </c>
      <c r="B1731" s="71" t="s">
        <v>15854</v>
      </c>
      <c r="C1731" s="72"/>
      <c r="D1731" s="73"/>
      <c r="E1731" s="107"/>
      <c r="F1731" s="107"/>
      <c r="G1731" s="107"/>
      <c r="H1731" s="107"/>
      <c r="I1731" s="107"/>
    </row>
    <row r="1732" spans="1:9" s="45" customFormat="1" ht="11.25" x14ac:dyDescent="0.2">
      <c r="A1732" s="71">
        <v>90101</v>
      </c>
      <c r="B1732" s="71" t="s">
        <v>15855</v>
      </c>
      <c r="C1732" s="72" t="s">
        <v>22</v>
      </c>
      <c r="D1732" s="73">
        <v>231.97</v>
      </c>
      <c r="E1732" s="107"/>
      <c r="F1732" s="107"/>
      <c r="G1732" s="107"/>
      <c r="H1732" s="107"/>
      <c r="I1732" s="107"/>
    </row>
    <row r="1733" spans="1:9" s="45" customFormat="1" ht="11.25" x14ac:dyDescent="0.2">
      <c r="A1733" s="71">
        <v>90102</v>
      </c>
      <c r="B1733" s="71" t="s">
        <v>15856</v>
      </c>
      <c r="C1733" s="72" t="s">
        <v>22</v>
      </c>
      <c r="D1733" s="73">
        <v>115.2</v>
      </c>
      <c r="E1733" s="107"/>
      <c r="F1733" s="107"/>
      <c r="G1733" s="107"/>
      <c r="H1733" s="107"/>
      <c r="I1733" s="107"/>
    </row>
    <row r="1734" spans="1:9" s="45" customFormat="1" ht="11.25" x14ac:dyDescent="0.2">
      <c r="A1734" s="71">
        <v>90103</v>
      </c>
      <c r="B1734" s="71" t="s">
        <v>15857</v>
      </c>
      <c r="C1734" s="72" t="s">
        <v>22</v>
      </c>
      <c r="D1734" s="73">
        <v>96.23</v>
      </c>
      <c r="E1734" s="107"/>
      <c r="F1734" s="107"/>
      <c r="G1734" s="107"/>
      <c r="H1734" s="107"/>
      <c r="I1734" s="107"/>
    </row>
    <row r="1735" spans="1:9" s="45" customFormat="1" ht="11.25" x14ac:dyDescent="0.2">
      <c r="A1735" s="71">
        <v>90104</v>
      </c>
      <c r="B1735" s="71" t="s">
        <v>15858</v>
      </c>
      <c r="C1735" s="72" t="s">
        <v>22</v>
      </c>
      <c r="D1735" s="73">
        <v>471.04</v>
      </c>
      <c r="E1735" s="107"/>
      <c r="F1735" s="107"/>
      <c r="G1735" s="107"/>
      <c r="H1735" s="107"/>
      <c r="I1735" s="107"/>
    </row>
    <row r="1736" spans="1:9" s="45" customFormat="1" ht="11.25" x14ac:dyDescent="0.2">
      <c r="A1736" s="71">
        <v>90105</v>
      </c>
      <c r="B1736" s="71" t="s">
        <v>15859</v>
      </c>
      <c r="C1736" s="72" t="s">
        <v>22</v>
      </c>
      <c r="D1736" s="73">
        <v>241.66</v>
      </c>
      <c r="E1736" s="107"/>
      <c r="F1736" s="107"/>
      <c r="G1736" s="107"/>
      <c r="H1736" s="107"/>
      <c r="I1736" s="107"/>
    </row>
    <row r="1737" spans="1:9" s="45" customFormat="1" ht="11.25" x14ac:dyDescent="0.2">
      <c r="A1737" s="71">
        <v>902</v>
      </c>
      <c r="B1737" s="71" t="s">
        <v>15860</v>
      </c>
      <c r="C1737" s="72"/>
      <c r="D1737" s="73"/>
      <c r="E1737" s="107"/>
      <c r="F1737" s="107"/>
      <c r="G1737" s="107"/>
      <c r="H1737" s="107"/>
      <c r="I1737" s="107"/>
    </row>
    <row r="1738" spans="1:9" s="45" customFormat="1" ht="11.25" x14ac:dyDescent="0.2">
      <c r="A1738" s="71">
        <v>90202</v>
      </c>
      <c r="B1738" s="71" t="s">
        <v>15861</v>
      </c>
      <c r="C1738" s="72" t="s">
        <v>22</v>
      </c>
      <c r="D1738" s="73">
        <v>46.96</v>
      </c>
      <c r="E1738" s="107"/>
      <c r="F1738" s="107"/>
      <c r="G1738" s="107"/>
      <c r="H1738" s="107"/>
      <c r="I1738" s="107"/>
    </row>
    <row r="1739" spans="1:9" s="45" customFormat="1" ht="11.25" x14ac:dyDescent="0.2">
      <c r="A1739" s="71">
        <v>90203</v>
      </c>
      <c r="B1739" s="71" t="s">
        <v>15862</v>
      </c>
      <c r="C1739" s="72" t="s">
        <v>22</v>
      </c>
      <c r="D1739" s="73">
        <v>72.33</v>
      </c>
      <c r="E1739" s="107"/>
      <c r="F1739" s="107"/>
      <c r="G1739" s="107"/>
      <c r="H1739" s="107"/>
      <c r="I1739" s="107"/>
    </row>
    <row r="1740" spans="1:9" s="45" customFormat="1" ht="11.25" x14ac:dyDescent="0.2">
      <c r="A1740" s="71">
        <v>90206</v>
      </c>
      <c r="B1740" s="71" t="s">
        <v>15863</v>
      </c>
      <c r="C1740" s="72" t="s">
        <v>22</v>
      </c>
      <c r="D1740" s="73">
        <v>80.23</v>
      </c>
      <c r="E1740" s="107"/>
      <c r="F1740" s="107"/>
      <c r="G1740" s="107"/>
      <c r="H1740" s="107"/>
      <c r="I1740" s="107"/>
    </row>
    <row r="1741" spans="1:9" s="45" customFormat="1" ht="11.25" x14ac:dyDescent="0.2">
      <c r="A1741" s="71">
        <v>90211</v>
      </c>
      <c r="B1741" s="71" t="s">
        <v>15864</v>
      </c>
      <c r="C1741" s="72" t="s">
        <v>22</v>
      </c>
      <c r="D1741" s="73">
        <v>160.19999999999999</v>
      </c>
      <c r="E1741" s="107"/>
      <c r="F1741" s="107"/>
      <c r="G1741" s="107"/>
      <c r="H1741" s="107"/>
      <c r="I1741" s="107"/>
    </row>
    <row r="1742" spans="1:9" s="45" customFormat="1" ht="11.25" x14ac:dyDescent="0.2">
      <c r="A1742" s="71">
        <v>90212</v>
      </c>
      <c r="B1742" s="71" t="s">
        <v>15865</v>
      </c>
      <c r="C1742" s="72" t="s">
        <v>22</v>
      </c>
      <c r="D1742" s="73">
        <v>120.76</v>
      </c>
      <c r="E1742" s="107"/>
      <c r="F1742" s="107"/>
      <c r="G1742" s="107"/>
      <c r="H1742" s="107"/>
      <c r="I1742" s="107"/>
    </row>
    <row r="1743" spans="1:9" s="45" customFormat="1" ht="11.25" x14ac:dyDescent="0.2">
      <c r="A1743" s="71">
        <v>90215</v>
      </c>
      <c r="B1743" s="71" t="s">
        <v>15866</v>
      </c>
      <c r="C1743" s="72" t="s">
        <v>11</v>
      </c>
      <c r="D1743" s="73">
        <v>31.06</v>
      </c>
      <c r="E1743" s="107"/>
      <c r="F1743" s="107"/>
      <c r="G1743" s="107"/>
      <c r="H1743" s="107"/>
      <c r="I1743" s="107"/>
    </row>
    <row r="1744" spans="1:9" s="45" customFormat="1" ht="11.25" x14ac:dyDescent="0.2">
      <c r="A1744" s="71">
        <v>90216</v>
      </c>
      <c r="B1744" s="71" t="s">
        <v>15867</v>
      </c>
      <c r="C1744" s="72" t="s">
        <v>11</v>
      </c>
      <c r="D1744" s="73">
        <v>76.44</v>
      </c>
      <c r="E1744" s="107"/>
      <c r="F1744" s="107"/>
      <c r="G1744" s="107"/>
      <c r="H1744" s="107"/>
      <c r="I1744" s="107"/>
    </row>
    <row r="1745" spans="1:9" s="45" customFormat="1" ht="11.25" x14ac:dyDescent="0.2">
      <c r="A1745" s="71">
        <v>90219</v>
      </c>
      <c r="B1745" s="71" t="s">
        <v>15868</v>
      </c>
      <c r="C1745" s="72" t="s">
        <v>22</v>
      </c>
      <c r="D1745" s="73">
        <v>80.91</v>
      </c>
      <c r="E1745" s="107"/>
      <c r="F1745" s="107"/>
      <c r="G1745" s="107"/>
      <c r="H1745" s="107"/>
      <c r="I1745" s="107"/>
    </row>
    <row r="1746" spans="1:9" s="45" customFormat="1" ht="11.25" x14ac:dyDescent="0.2">
      <c r="A1746" s="71">
        <v>90228</v>
      </c>
      <c r="B1746" s="71" t="s">
        <v>15869</v>
      </c>
      <c r="C1746" s="72" t="s">
        <v>22</v>
      </c>
      <c r="D1746" s="73">
        <v>105.55</v>
      </c>
      <c r="E1746" s="107"/>
      <c r="F1746" s="107"/>
      <c r="G1746" s="107"/>
      <c r="H1746" s="107"/>
      <c r="I1746" s="107"/>
    </row>
    <row r="1747" spans="1:9" s="45" customFormat="1" ht="11.25" x14ac:dyDescent="0.2">
      <c r="A1747" s="71">
        <v>903</v>
      </c>
      <c r="B1747" s="71" t="s">
        <v>15870</v>
      </c>
      <c r="C1747" s="72"/>
      <c r="D1747" s="73"/>
      <c r="E1747" s="107"/>
      <c r="F1747" s="107"/>
      <c r="G1747" s="107"/>
      <c r="H1747" s="107"/>
      <c r="I1747" s="107"/>
    </row>
    <row r="1748" spans="1:9" s="45" customFormat="1" ht="11.25" x14ac:dyDescent="0.2">
      <c r="A1748" s="71">
        <v>90301</v>
      </c>
      <c r="B1748" s="71" t="s">
        <v>15871</v>
      </c>
      <c r="C1748" s="72" t="s">
        <v>11</v>
      </c>
      <c r="D1748" s="73">
        <v>101.15</v>
      </c>
      <c r="E1748" s="107"/>
      <c r="F1748" s="107"/>
      <c r="G1748" s="107"/>
      <c r="H1748" s="107"/>
      <c r="I1748" s="107"/>
    </row>
    <row r="1749" spans="1:9" s="45" customFormat="1" ht="11.25" x14ac:dyDescent="0.2">
      <c r="A1749" s="71">
        <v>90302</v>
      </c>
      <c r="B1749" s="71" t="s">
        <v>15872</v>
      </c>
      <c r="C1749" s="72" t="s">
        <v>11</v>
      </c>
      <c r="D1749" s="73">
        <v>41.36</v>
      </c>
      <c r="E1749" s="107"/>
      <c r="F1749" s="107"/>
      <c r="G1749" s="107"/>
      <c r="H1749" s="107"/>
      <c r="I1749" s="107"/>
    </row>
    <row r="1750" spans="1:9" s="45" customFormat="1" ht="11.25" x14ac:dyDescent="0.2">
      <c r="A1750" s="71">
        <v>90305</v>
      </c>
      <c r="B1750" s="71" t="s">
        <v>15873</v>
      </c>
      <c r="C1750" s="72" t="s">
        <v>11</v>
      </c>
      <c r="D1750" s="73">
        <v>239.3</v>
      </c>
      <c r="E1750" s="107"/>
      <c r="F1750" s="107"/>
      <c r="G1750" s="107"/>
      <c r="H1750" s="107"/>
      <c r="I1750" s="107"/>
    </row>
    <row r="1751" spans="1:9" s="45" customFormat="1" ht="11.25" x14ac:dyDescent="0.2">
      <c r="A1751" s="71">
        <v>90312</v>
      </c>
      <c r="B1751" s="71" t="s">
        <v>15874</v>
      </c>
      <c r="C1751" s="72" t="s">
        <v>11</v>
      </c>
      <c r="D1751" s="73">
        <v>132.11000000000001</v>
      </c>
      <c r="E1751" s="107"/>
      <c r="F1751" s="107"/>
      <c r="G1751" s="107"/>
      <c r="H1751" s="107"/>
      <c r="I1751" s="107"/>
    </row>
    <row r="1752" spans="1:9" s="45" customFormat="1" ht="11.25" x14ac:dyDescent="0.2">
      <c r="A1752" s="71">
        <v>90314</v>
      </c>
      <c r="B1752" s="71" t="s">
        <v>15875</v>
      </c>
      <c r="C1752" s="72" t="s">
        <v>11</v>
      </c>
      <c r="D1752" s="73">
        <v>45.05</v>
      </c>
      <c r="E1752" s="107"/>
      <c r="F1752" s="107"/>
      <c r="G1752" s="107"/>
      <c r="H1752" s="107"/>
      <c r="I1752" s="107"/>
    </row>
    <row r="1753" spans="1:9" s="45" customFormat="1" ht="11.25" x14ac:dyDescent="0.2">
      <c r="A1753" s="71">
        <v>904</v>
      </c>
      <c r="B1753" s="71" t="s">
        <v>15876</v>
      </c>
      <c r="C1753" s="72"/>
      <c r="D1753" s="73"/>
      <c r="E1753" s="107"/>
      <c r="F1753" s="107"/>
      <c r="G1753" s="107"/>
      <c r="H1753" s="107"/>
      <c r="I1753" s="107"/>
    </row>
    <row r="1754" spans="1:9" s="45" customFormat="1" ht="11.25" x14ac:dyDescent="0.2">
      <c r="A1754" s="71">
        <v>90403</v>
      </c>
      <c r="B1754" s="71" t="s">
        <v>15877</v>
      </c>
      <c r="C1754" s="72" t="s">
        <v>11</v>
      </c>
      <c r="D1754" s="73">
        <v>109.42</v>
      </c>
      <c r="E1754" s="107"/>
      <c r="F1754" s="107"/>
      <c r="G1754" s="107"/>
      <c r="H1754" s="107"/>
      <c r="I1754" s="107"/>
    </row>
    <row r="1755" spans="1:9" s="45" customFormat="1" ht="11.25" x14ac:dyDescent="0.2">
      <c r="A1755" s="71">
        <v>905</v>
      </c>
      <c r="B1755" s="71" t="s">
        <v>15809</v>
      </c>
      <c r="C1755" s="72"/>
      <c r="D1755" s="73"/>
      <c r="E1755" s="107"/>
      <c r="F1755" s="107"/>
      <c r="G1755" s="107"/>
      <c r="H1755" s="107"/>
      <c r="I1755" s="107"/>
    </row>
    <row r="1756" spans="1:9" s="45" customFormat="1" ht="11.25" x14ac:dyDescent="0.2">
      <c r="A1756" s="71">
        <v>90501</v>
      </c>
      <c r="B1756" s="71" t="s">
        <v>15878</v>
      </c>
      <c r="C1756" s="72" t="s">
        <v>22</v>
      </c>
      <c r="D1756" s="73">
        <v>53.96</v>
      </c>
      <c r="E1756" s="107"/>
      <c r="F1756" s="107"/>
      <c r="G1756" s="107"/>
      <c r="H1756" s="107"/>
      <c r="I1756" s="107"/>
    </row>
    <row r="1757" spans="1:9" s="45" customFormat="1" ht="11.25" x14ac:dyDescent="0.2">
      <c r="A1757" s="71">
        <v>90502</v>
      </c>
      <c r="B1757" s="71" t="s">
        <v>15879</v>
      </c>
      <c r="C1757" s="72" t="s">
        <v>22</v>
      </c>
      <c r="D1757" s="73">
        <v>18.48</v>
      </c>
      <c r="E1757" s="107"/>
      <c r="F1757" s="107"/>
      <c r="G1757" s="107"/>
      <c r="H1757" s="107"/>
      <c r="I1757" s="107"/>
    </row>
    <row r="1758" spans="1:9" s="45" customFormat="1" ht="11.25" x14ac:dyDescent="0.2">
      <c r="A1758" s="71">
        <v>90506</v>
      </c>
      <c r="B1758" s="71" t="s">
        <v>15880</v>
      </c>
      <c r="C1758" s="72" t="s">
        <v>22</v>
      </c>
      <c r="D1758" s="73">
        <v>14.43</v>
      </c>
      <c r="E1758" s="107"/>
      <c r="F1758" s="107"/>
      <c r="G1758" s="107"/>
      <c r="H1758" s="107"/>
      <c r="I1758" s="107"/>
    </row>
    <row r="1759" spans="1:9" s="45" customFormat="1" ht="11.25" x14ac:dyDescent="0.2">
      <c r="A1759" s="71">
        <v>90509</v>
      </c>
      <c r="B1759" s="71" t="s">
        <v>15881</v>
      </c>
      <c r="C1759" s="72" t="s">
        <v>22</v>
      </c>
      <c r="D1759" s="73">
        <v>75.94</v>
      </c>
      <c r="E1759" s="107"/>
      <c r="F1759" s="107"/>
      <c r="G1759" s="107"/>
      <c r="H1759" s="107"/>
      <c r="I1759" s="107"/>
    </row>
    <row r="1760" spans="1:9" s="45" customFormat="1" ht="11.25" x14ac:dyDescent="0.2">
      <c r="A1760" s="71">
        <v>90511</v>
      </c>
      <c r="B1760" s="71" t="s">
        <v>15882</v>
      </c>
      <c r="C1760" s="72" t="s">
        <v>22</v>
      </c>
      <c r="D1760" s="73">
        <v>38.53</v>
      </c>
      <c r="E1760" s="107"/>
      <c r="F1760" s="107"/>
      <c r="G1760" s="107"/>
      <c r="H1760" s="107"/>
      <c r="I1760" s="107"/>
    </row>
    <row r="1761" spans="1:9" s="45" customFormat="1" ht="11.25" x14ac:dyDescent="0.2">
      <c r="A1761" s="71">
        <v>90512</v>
      </c>
      <c r="B1761" s="71" t="s">
        <v>15883</v>
      </c>
      <c r="C1761" s="72" t="s">
        <v>85</v>
      </c>
      <c r="D1761" s="73">
        <v>19.32</v>
      </c>
      <c r="E1761" s="107"/>
      <c r="F1761" s="107"/>
      <c r="G1761" s="107"/>
      <c r="H1761" s="107"/>
      <c r="I1761" s="107"/>
    </row>
    <row r="1762" spans="1:9" s="45" customFormat="1" ht="11.25" x14ac:dyDescent="0.2">
      <c r="A1762" s="71">
        <v>10</v>
      </c>
      <c r="B1762" s="71" t="s">
        <v>15884</v>
      </c>
      <c r="C1762" s="72"/>
      <c r="D1762" s="73"/>
      <c r="E1762" s="107"/>
      <c r="F1762" s="107"/>
      <c r="G1762" s="107"/>
      <c r="H1762" s="107"/>
      <c r="I1762" s="107"/>
    </row>
    <row r="1763" spans="1:9" s="45" customFormat="1" ht="11.25" x14ac:dyDescent="0.2">
      <c r="A1763" s="71">
        <v>1001</v>
      </c>
      <c r="B1763" s="71" t="s">
        <v>15885</v>
      </c>
      <c r="C1763" s="72"/>
      <c r="D1763" s="73"/>
      <c r="E1763" s="107"/>
      <c r="F1763" s="107"/>
      <c r="G1763" s="107"/>
      <c r="H1763" s="107"/>
      <c r="I1763" s="107"/>
    </row>
    <row r="1764" spans="1:9" s="45" customFormat="1" ht="11.25" x14ac:dyDescent="0.2">
      <c r="A1764" s="71">
        <v>100102</v>
      </c>
      <c r="B1764" s="71" t="s">
        <v>15886</v>
      </c>
      <c r="C1764" s="72" t="s">
        <v>22</v>
      </c>
      <c r="D1764" s="73">
        <v>67.319999999999993</v>
      </c>
      <c r="E1764" s="107"/>
      <c r="F1764" s="107"/>
      <c r="G1764" s="107"/>
      <c r="H1764" s="107"/>
      <c r="I1764" s="107"/>
    </row>
    <row r="1765" spans="1:9" s="45" customFormat="1" ht="11.25" x14ac:dyDescent="0.2">
      <c r="A1765" s="71">
        <v>100105</v>
      </c>
      <c r="B1765" s="71" t="s">
        <v>15887</v>
      </c>
      <c r="C1765" s="72" t="s">
        <v>22</v>
      </c>
      <c r="D1765" s="73">
        <v>232.33</v>
      </c>
      <c r="E1765" s="107"/>
      <c r="F1765" s="107"/>
      <c r="G1765" s="107"/>
      <c r="H1765" s="107"/>
      <c r="I1765" s="107"/>
    </row>
    <row r="1766" spans="1:9" s="45" customFormat="1" ht="11.25" x14ac:dyDescent="0.2">
      <c r="A1766" s="71">
        <v>1002</v>
      </c>
      <c r="B1766" s="71" t="s">
        <v>15888</v>
      </c>
      <c r="C1766" s="72"/>
      <c r="D1766" s="73"/>
      <c r="E1766" s="107"/>
      <c r="F1766" s="107"/>
      <c r="G1766" s="107"/>
      <c r="H1766" s="107"/>
      <c r="I1766" s="107"/>
    </row>
    <row r="1767" spans="1:9" s="45" customFormat="1" ht="11.25" x14ac:dyDescent="0.2">
      <c r="A1767" s="71">
        <v>100202</v>
      </c>
      <c r="B1767" s="71" t="s">
        <v>15889</v>
      </c>
      <c r="C1767" s="72" t="s">
        <v>22</v>
      </c>
      <c r="D1767" s="73">
        <v>48.56</v>
      </c>
      <c r="E1767" s="107"/>
      <c r="F1767" s="107"/>
      <c r="G1767" s="107"/>
      <c r="H1767" s="107"/>
      <c r="I1767" s="107"/>
    </row>
    <row r="1768" spans="1:9" s="45" customFormat="1" ht="11.25" x14ac:dyDescent="0.2">
      <c r="A1768" s="71">
        <v>100203</v>
      </c>
      <c r="B1768" s="71" t="s">
        <v>15890</v>
      </c>
      <c r="C1768" s="72" t="s">
        <v>22</v>
      </c>
      <c r="D1768" s="73">
        <v>41.74</v>
      </c>
      <c r="E1768" s="107"/>
      <c r="F1768" s="107"/>
      <c r="G1768" s="107"/>
      <c r="H1768" s="107"/>
      <c r="I1768" s="107"/>
    </row>
    <row r="1769" spans="1:9" s="45" customFormat="1" ht="11.25" x14ac:dyDescent="0.2">
      <c r="A1769" s="71">
        <v>100204</v>
      </c>
      <c r="B1769" s="71" t="s">
        <v>15891</v>
      </c>
      <c r="C1769" s="72" t="s">
        <v>22</v>
      </c>
      <c r="D1769" s="73">
        <v>36.9</v>
      </c>
      <c r="E1769" s="107"/>
      <c r="F1769" s="107"/>
      <c r="G1769" s="107"/>
      <c r="H1769" s="107"/>
      <c r="I1769" s="107"/>
    </row>
    <row r="1770" spans="1:9" s="45" customFormat="1" ht="11.25" x14ac:dyDescent="0.2">
      <c r="A1770" s="71">
        <v>100208</v>
      </c>
      <c r="B1770" s="71" t="s">
        <v>15892</v>
      </c>
      <c r="C1770" s="72" t="s">
        <v>22</v>
      </c>
      <c r="D1770" s="73">
        <v>224.58</v>
      </c>
      <c r="E1770" s="107"/>
      <c r="F1770" s="107"/>
      <c r="G1770" s="107"/>
      <c r="H1770" s="107"/>
      <c r="I1770" s="107"/>
    </row>
    <row r="1771" spans="1:9" s="45" customFormat="1" ht="11.25" x14ac:dyDescent="0.2">
      <c r="A1771" s="71">
        <v>1003</v>
      </c>
      <c r="B1771" s="71" t="s">
        <v>15893</v>
      </c>
      <c r="C1771" s="72"/>
      <c r="D1771" s="73"/>
      <c r="E1771" s="107"/>
      <c r="F1771" s="107"/>
      <c r="G1771" s="107"/>
      <c r="H1771" s="107"/>
      <c r="I1771" s="107"/>
    </row>
    <row r="1772" spans="1:9" s="45" customFormat="1" ht="11.25" x14ac:dyDescent="0.2">
      <c r="A1772" s="71">
        <v>100301</v>
      </c>
      <c r="B1772" s="71" t="s">
        <v>15894</v>
      </c>
      <c r="C1772" s="72" t="s">
        <v>22</v>
      </c>
      <c r="D1772" s="73">
        <v>77.010000000000005</v>
      </c>
      <c r="E1772" s="107"/>
      <c r="F1772" s="107"/>
      <c r="G1772" s="107"/>
      <c r="H1772" s="107"/>
      <c r="I1772" s="107"/>
    </row>
    <row r="1773" spans="1:9" s="45" customFormat="1" ht="11.25" x14ac:dyDescent="0.2">
      <c r="A1773" s="71">
        <v>11</v>
      </c>
      <c r="B1773" s="71" t="s">
        <v>15895</v>
      </c>
      <c r="C1773" s="72"/>
      <c r="D1773" s="73"/>
      <c r="E1773" s="107"/>
      <c r="F1773" s="107"/>
      <c r="G1773" s="107"/>
      <c r="H1773" s="107"/>
      <c r="I1773" s="107"/>
    </row>
    <row r="1774" spans="1:9" s="45" customFormat="1" ht="11.25" x14ac:dyDescent="0.2">
      <c r="A1774" s="71">
        <v>1101</v>
      </c>
      <c r="B1774" s="71" t="s">
        <v>15896</v>
      </c>
      <c r="C1774" s="72"/>
      <c r="D1774" s="73"/>
      <c r="E1774" s="107"/>
      <c r="F1774" s="107"/>
      <c r="G1774" s="107"/>
      <c r="H1774" s="107"/>
      <c r="I1774" s="107"/>
    </row>
    <row r="1775" spans="1:9" s="45" customFormat="1" ht="11.25" x14ac:dyDescent="0.2">
      <c r="A1775" s="71">
        <v>110101</v>
      </c>
      <c r="B1775" s="71" t="s">
        <v>15897</v>
      </c>
      <c r="C1775" s="72" t="s">
        <v>22</v>
      </c>
      <c r="D1775" s="73">
        <v>11.16</v>
      </c>
      <c r="E1775" s="107"/>
      <c r="F1775" s="107"/>
      <c r="G1775" s="107"/>
      <c r="H1775" s="107"/>
      <c r="I1775" s="107"/>
    </row>
    <row r="1776" spans="1:9" s="45" customFormat="1" ht="11.25" x14ac:dyDescent="0.2">
      <c r="A1776" s="71">
        <v>1102</v>
      </c>
      <c r="B1776" s="71" t="s">
        <v>15898</v>
      </c>
      <c r="C1776" s="72"/>
      <c r="D1776" s="73"/>
      <c r="E1776" s="107"/>
      <c r="F1776" s="107"/>
      <c r="G1776" s="107"/>
      <c r="H1776" s="107"/>
      <c r="I1776" s="107"/>
    </row>
    <row r="1777" spans="1:9" s="45" customFormat="1" ht="11.25" x14ac:dyDescent="0.2">
      <c r="A1777" s="71">
        <v>110201</v>
      </c>
      <c r="B1777" s="71" t="s">
        <v>15899</v>
      </c>
      <c r="C1777" s="72" t="s">
        <v>22</v>
      </c>
      <c r="D1777" s="73">
        <v>35</v>
      </c>
      <c r="E1777" s="107"/>
      <c r="F1777" s="107"/>
      <c r="G1777" s="107"/>
      <c r="H1777" s="107"/>
      <c r="I1777" s="107"/>
    </row>
    <row r="1778" spans="1:9" s="45" customFormat="1" ht="11.25" x14ac:dyDescent="0.2">
      <c r="A1778" s="71">
        <v>110210</v>
      </c>
      <c r="B1778" s="71" t="s">
        <v>15900</v>
      </c>
      <c r="C1778" s="72" t="s">
        <v>22</v>
      </c>
      <c r="D1778" s="73">
        <v>97.67</v>
      </c>
      <c r="E1778" s="107"/>
      <c r="F1778" s="107"/>
      <c r="G1778" s="107"/>
      <c r="H1778" s="107"/>
      <c r="I1778" s="107"/>
    </row>
    <row r="1779" spans="1:9" s="45" customFormat="1" ht="11.25" x14ac:dyDescent="0.2">
      <c r="A1779" s="71">
        <v>1103</v>
      </c>
      <c r="B1779" s="71" t="s">
        <v>15901</v>
      </c>
      <c r="C1779" s="72"/>
      <c r="D1779" s="73"/>
      <c r="E1779" s="107"/>
      <c r="F1779" s="107"/>
      <c r="G1779" s="107"/>
      <c r="H1779" s="107"/>
      <c r="I1779" s="107"/>
    </row>
    <row r="1780" spans="1:9" s="45" customFormat="1" ht="11.25" x14ac:dyDescent="0.2">
      <c r="A1780" s="71">
        <v>110301</v>
      </c>
      <c r="B1780" s="71" t="s">
        <v>15902</v>
      </c>
      <c r="C1780" s="72" t="s">
        <v>22</v>
      </c>
      <c r="D1780" s="73">
        <v>31.17</v>
      </c>
      <c r="E1780" s="107"/>
      <c r="F1780" s="107"/>
      <c r="G1780" s="107"/>
      <c r="H1780" s="107"/>
      <c r="I1780" s="107"/>
    </row>
    <row r="1781" spans="1:9" s="45" customFormat="1" ht="11.25" x14ac:dyDescent="0.2">
      <c r="A1781" s="71">
        <v>110302</v>
      </c>
      <c r="B1781" s="71" t="s">
        <v>15903</v>
      </c>
      <c r="C1781" s="72" t="s">
        <v>22</v>
      </c>
      <c r="D1781" s="73">
        <v>53.75</v>
      </c>
      <c r="E1781" s="107"/>
      <c r="F1781" s="107"/>
      <c r="G1781" s="107"/>
      <c r="H1781" s="107"/>
      <c r="I1781" s="107"/>
    </row>
    <row r="1782" spans="1:9" s="45" customFormat="1" ht="11.25" x14ac:dyDescent="0.2">
      <c r="A1782" s="71">
        <v>1104</v>
      </c>
      <c r="B1782" s="71" t="s">
        <v>15809</v>
      </c>
      <c r="C1782" s="72"/>
      <c r="D1782" s="73"/>
      <c r="E1782" s="107"/>
      <c r="F1782" s="107"/>
      <c r="G1782" s="107"/>
      <c r="H1782" s="107"/>
      <c r="I1782" s="107"/>
    </row>
    <row r="1783" spans="1:9" s="45" customFormat="1" ht="11.25" x14ac:dyDescent="0.2">
      <c r="A1783" s="71">
        <v>110401</v>
      </c>
      <c r="B1783" s="71" t="s">
        <v>15904</v>
      </c>
      <c r="C1783" s="72" t="s">
        <v>22</v>
      </c>
      <c r="D1783" s="73">
        <v>48.7</v>
      </c>
      <c r="E1783" s="107"/>
      <c r="F1783" s="107"/>
      <c r="G1783" s="107"/>
      <c r="H1783" s="107"/>
      <c r="I1783" s="107"/>
    </row>
    <row r="1784" spans="1:9" s="45" customFormat="1" ht="11.25" x14ac:dyDescent="0.2">
      <c r="A1784" s="71">
        <v>12</v>
      </c>
      <c r="B1784" s="71" t="s">
        <v>15905</v>
      </c>
      <c r="C1784" s="72"/>
      <c r="D1784" s="73"/>
      <c r="E1784" s="107"/>
      <c r="F1784" s="107"/>
      <c r="G1784" s="107"/>
      <c r="H1784" s="107"/>
      <c r="I1784" s="107"/>
    </row>
    <row r="1785" spans="1:9" s="45" customFormat="1" ht="11.25" x14ac:dyDescent="0.2">
      <c r="A1785" s="71">
        <v>1201</v>
      </c>
      <c r="B1785" s="71" t="s">
        <v>15896</v>
      </c>
      <c r="C1785" s="72"/>
      <c r="D1785" s="73"/>
      <c r="E1785" s="107"/>
      <c r="F1785" s="107"/>
      <c r="G1785" s="107"/>
      <c r="H1785" s="107"/>
      <c r="I1785" s="107"/>
    </row>
    <row r="1786" spans="1:9" s="45" customFormat="1" ht="11.25" x14ac:dyDescent="0.2">
      <c r="A1786" s="71">
        <v>120101</v>
      </c>
      <c r="B1786" s="71" t="s">
        <v>15906</v>
      </c>
      <c r="C1786" s="72" t="s">
        <v>22</v>
      </c>
      <c r="D1786" s="73">
        <v>5.71</v>
      </c>
      <c r="E1786" s="107"/>
      <c r="F1786" s="107"/>
      <c r="G1786" s="107"/>
      <c r="H1786" s="107"/>
      <c r="I1786" s="107"/>
    </row>
    <row r="1787" spans="1:9" s="45" customFormat="1" ht="11.25" x14ac:dyDescent="0.2">
      <c r="A1787" s="71">
        <v>1202</v>
      </c>
      <c r="B1787" s="71" t="s">
        <v>15907</v>
      </c>
      <c r="C1787" s="72"/>
      <c r="D1787" s="73"/>
      <c r="E1787" s="107"/>
      <c r="F1787" s="107"/>
      <c r="G1787" s="107"/>
      <c r="H1787" s="107"/>
      <c r="I1787" s="107"/>
    </row>
    <row r="1788" spans="1:9" s="45" customFormat="1" ht="11.25" x14ac:dyDescent="0.2">
      <c r="A1788" s="71">
        <v>120201</v>
      </c>
      <c r="B1788" s="71" t="s">
        <v>15908</v>
      </c>
      <c r="C1788" s="72" t="s">
        <v>22</v>
      </c>
      <c r="D1788" s="73">
        <v>79.16</v>
      </c>
      <c r="E1788" s="107"/>
      <c r="F1788" s="107"/>
      <c r="G1788" s="107"/>
      <c r="H1788" s="107"/>
      <c r="I1788" s="107"/>
    </row>
    <row r="1789" spans="1:9" s="45" customFormat="1" ht="11.25" x14ac:dyDescent="0.2">
      <c r="A1789" s="71">
        <v>120205</v>
      </c>
      <c r="B1789" s="71" t="s">
        <v>15909</v>
      </c>
      <c r="C1789" s="72" t="s">
        <v>11</v>
      </c>
      <c r="D1789" s="73">
        <v>42.5</v>
      </c>
      <c r="E1789" s="107"/>
      <c r="F1789" s="107"/>
      <c r="G1789" s="107"/>
      <c r="H1789" s="107"/>
      <c r="I1789" s="107"/>
    </row>
    <row r="1790" spans="1:9" s="45" customFormat="1" ht="11.25" x14ac:dyDescent="0.2">
      <c r="A1790" s="71">
        <v>120207</v>
      </c>
      <c r="B1790" s="71" t="s">
        <v>15910</v>
      </c>
      <c r="C1790" s="72" t="s">
        <v>11</v>
      </c>
      <c r="D1790" s="73">
        <v>56.56</v>
      </c>
      <c r="E1790" s="107"/>
      <c r="F1790" s="107"/>
      <c r="G1790" s="107"/>
      <c r="H1790" s="107"/>
      <c r="I1790" s="107"/>
    </row>
    <row r="1791" spans="1:9" s="45" customFormat="1" ht="11.25" x14ac:dyDescent="0.2">
      <c r="A1791" s="71">
        <v>120208</v>
      </c>
      <c r="B1791" s="71" t="s">
        <v>15911</v>
      </c>
      <c r="C1791" s="72" t="s">
        <v>11</v>
      </c>
      <c r="D1791" s="73">
        <v>16.559999999999999</v>
      </c>
      <c r="E1791" s="107"/>
      <c r="F1791" s="107"/>
      <c r="G1791" s="107"/>
      <c r="H1791" s="107"/>
      <c r="I1791" s="107"/>
    </row>
    <row r="1792" spans="1:9" s="45" customFormat="1" ht="11.25" x14ac:dyDescent="0.2">
      <c r="A1792" s="71">
        <v>120216</v>
      </c>
      <c r="B1792" s="71" t="s">
        <v>15912</v>
      </c>
      <c r="C1792" s="72" t="s">
        <v>11</v>
      </c>
      <c r="D1792" s="73">
        <v>16.25</v>
      </c>
      <c r="E1792" s="107"/>
      <c r="F1792" s="107"/>
      <c r="G1792" s="107"/>
      <c r="H1792" s="107"/>
      <c r="I1792" s="107"/>
    </row>
    <row r="1793" spans="1:9" s="45" customFormat="1" ht="11.25" x14ac:dyDescent="0.2">
      <c r="A1793" s="71">
        <v>120220</v>
      </c>
      <c r="B1793" s="71" t="s">
        <v>15913</v>
      </c>
      <c r="C1793" s="72" t="s">
        <v>22</v>
      </c>
      <c r="D1793" s="73">
        <v>76.27</v>
      </c>
      <c r="E1793" s="107"/>
      <c r="F1793" s="107"/>
      <c r="G1793" s="107"/>
      <c r="H1793" s="107"/>
      <c r="I1793" s="107"/>
    </row>
    <row r="1794" spans="1:9" s="45" customFormat="1" ht="11.25" x14ac:dyDescent="0.2">
      <c r="A1794" s="71">
        <v>120221</v>
      </c>
      <c r="B1794" s="71" t="s">
        <v>15914</v>
      </c>
      <c r="C1794" s="72" t="s">
        <v>22</v>
      </c>
      <c r="D1794" s="73">
        <v>163.93</v>
      </c>
      <c r="E1794" s="107"/>
      <c r="F1794" s="107"/>
      <c r="G1794" s="107"/>
      <c r="H1794" s="107"/>
      <c r="I1794" s="107"/>
    </row>
    <row r="1795" spans="1:9" s="45" customFormat="1" ht="11.25" x14ac:dyDescent="0.2">
      <c r="A1795" s="71">
        <v>120224</v>
      </c>
      <c r="B1795" s="71" t="s">
        <v>15915</v>
      </c>
      <c r="C1795" s="72" t="s">
        <v>22</v>
      </c>
      <c r="D1795" s="73">
        <v>13.41</v>
      </c>
      <c r="E1795" s="107"/>
      <c r="F1795" s="107"/>
      <c r="G1795" s="107"/>
      <c r="H1795" s="107"/>
      <c r="I1795" s="107"/>
    </row>
    <row r="1796" spans="1:9" s="45" customFormat="1" ht="11.25" x14ac:dyDescent="0.2">
      <c r="A1796" s="71">
        <v>120227</v>
      </c>
      <c r="B1796" s="71" t="s">
        <v>15916</v>
      </c>
      <c r="C1796" s="72" t="s">
        <v>11</v>
      </c>
      <c r="D1796" s="73">
        <v>40.82</v>
      </c>
      <c r="E1796" s="107"/>
      <c r="F1796" s="107"/>
      <c r="G1796" s="107"/>
      <c r="H1796" s="107"/>
      <c r="I1796" s="107"/>
    </row>
    <row r="1797" spans="1:9" s="45" customFormat="1" ht="11.25" x14ac:dyDescent="0.2">
      <c r="A1797" s="71">
        <v>120232</v>
      </c>
      <c r="B1797" s="71" t="s">
        <v>15917</v>
      </c>
      <c r="C1797" s="72" t="s">
        <v>22</v>
      </c>
      <c r="D1797" s="73">
        <v>83.09</v>
      </c>
      <c r="E1797" s="107"/>
      <c r="F1797" s="107"/>
      <c r="G1797" s="107"/>
      <c r="H1797" s="107"/>
      <c r="I1797" s="107"/>
    </row>
    <row r="1798" spans="1:9" s="45" customFormat="1" ht="11.25" x14ac:dyDescent="0.2">
      <c r="A1798" s="71">
        <v>1203</v>
      </c>
      <c r="B1798" s="71" t="s">
        <v>15901</v>
      </c>
      <c r="C1798" s="72"/>
      <c r="D1798" s="73"/>
      <c r="E1798" s="107"/>
      <c r="F1798" s="107"/>
      <c r="G1798" s="107"/>
      <c r="H1798" s="107"/>
      <c r="I1798" s="107"/>
    </row>
    <row r="1799" spans="1:9" s="45" customFormat="1" ht="11.25" x14ac:dyDescent="0.2">
      <c r="A1799" s="71">
        <v>120301</v>
      </c>
      <c r="B1799" s="71" t="s">
        <v>15918</v>
      </c>
      <c r="C1799" s="72" t="s">
        <v>22</v>
      </c>
      <c r="D1799" s="73">
        <v>27.85</v>
      </c>
      <c r="E1799" s="107"/>
      <c r="F1799" s="107"/>
      <c r="G1799" s="107"/>
      <c r="H1799" s="107"/>
      <c r="I1799" s="107"/>
    </row>
    <row r="1800" spans="1:9" s="45" customFormat="1" ht="11.25" x14ac:dyDescent="0.2">
      <c r="A1800" s="71">
        <v>120302</v>
      </c>
      <c r="B1800" s="71" t="s">
        <v>15919</v>
      </c>
      <c r="C1800" s="72" t="s">
        <v>22</v>
      </c>
      <c r="D1800" s="73">
        <v>19.7</v>
      </c>
      <c r="E1800" s="107"/>
      <c r="F1800" s="107"/>
      <c r="G1800" s="107"/>
      <c r="H1800" s="107"/>
      <c r="I1800" s="107"/>
    </row>
    <row r="1801" spans="1:9" s="45" customFormat="1" ht="11.25" x14ac:dyDescent="0.2">
      <c r="A1801" s="71">
        <v>120303</v>
      </c>
      <c r="B1801" s="71" t="s">
        <v>15920</v>
      </c>
      <c r="C1801" s="72" t="s">
        <v>22</v>
      </c>
      <c r="D1801" s="73">
        <v>47.64</v>
      </c>
      <c r="E1801" s="107"/>
      <c r="F1801" s="107"/>
      <c r="G1801" s="107"/>
      <c r="H1801" s="107"/>
      <c r="I1801" s="107"/>
    </row>
    <row r="1802" spans="1:9" s="45" customFormat="1" ht="11.25" x14ac:dyDescent="0.2">
      <c r="A1802" s="71">
        <v>120304</v>
      </c>
      <c r="B1802" s="71" t="s">
        <v>15921</v>
      </c>
      <c r="C1802" s="72" t="s">
        <v>22</v>
      </c>
      <c r="D1802" s="73">
        <v>52.39</v>
      </c>
      <c r="E1802" s="107"/>
      <c r="F1802" s="107"/>
      <c r="G1802" s="107"/>
      <c r="H1802" s="107"/>
      <c r="I1802" s="107"/>
    </row>
    <row r="1803" spans="1:9" s="45" customFormat="1" ht="11.25" x14ac:dyDescent="0.2">
      <c r="A1803" s="71">
        <v>120308</v>
      </c>
      <c r="B1803" s="71" t="s">
        <v>15922</v>
      </c>
      <c r="C1803" s="72" t="s">
        <v>22</v>
      </c>
      <c r="D1803" s="73">
        <v>6.38</v>
      </c>
      <c r="E1803" s="107"/>
      <c r="F1803" s="107"/>
      <c r="G1803" s="107"/>
      <c r="H1803" s="107"/>
      <c r="I1803" s="107"/>
    </row>
    <row r="1804" spans="1:9" s="45" customFormat="1" ht="11.25" x14ac:dyDescent="0.2">
      <c r="A1804" s="71">
        <v>13</v>
      </c>
      <c r="B1804" s="71" t="s">
        <v>15923</v>
      </c>
      <c r="C1804" s="72"/>
      <c r="D1804" s="73"/>
      <c r="E1804" s="107"/>
      <c r="F1804" s="107"/>
      <c r="G1804" s="107"/>
      <c r="H1804" s="107"/>
      <c r="I1804" s="107"/>
    </row>
    <row r="1805" spans="1:9" s="45" customFormat="1" ht="11.25" x14ac:dyDescent="0.2">
      <c r="A1805" s="71">
        <v>1301</v>
      </c>
      <c r="B1805" s="71" t="s">
        <v>15924</v>
      </c>
      <c r="C1805" s="72"/>
      <c r="D1805" s="73"/>
      <c r="E1805" s="107"/>
      <c r="F1805" s="107"/>
      <c r="G1805" s="107"/>
      <c r="H1805" s="107"/>
      <c r="I1805" s="107"/>
    </row>
    <row r="1806" spans="1:9" s="45" customFormat="1" ht="11.25" x14ac:dyDescent="0.2">
      <c r="A1806" s="71">
        <v>130103</v>
      </c>
      <c r="B1806" s="71" t="s">
        <v>15925</v>
      </c>
      <c r="C1806" s="72" t="s">
        <v>22</v>
      </c>
      <c r="D1806" s="73">
        <v>19.95</v>
      </c>
      <c r="E1806" s="107"/>
      <c r="F1806" s="107"/>
      <c r="G1806" s="107"/>
      <c r="H1806" s="107"/>
      <c r="I1806" s="107"/>
    </row>
    <row r="1807" spans="1:9" s="45" customFormat="1" ht="11.25" x14ac:dyDescent="0.2">
      <c r="A1807" s="71">
        <v>130104</v>
      </c>
      <c r="B1807" s="71" t="s">
        <v>15926</v>
      </c>
      <c r="C1807" s="72" t="s">
        <v>22</v>
      </c>
      <c r="D1807" s="73">
        <v>31.03</v>
      </c>
      <c r="E1807" s="107"/>
      <c r="F1807" s="107"/>
      <c r="G1807" s="107"/>
      <c r="H1807" s="107"/>
      <c r="I1807" s="107"/>
    </row>
    <row r="1808" spans="1:9" s="45" customFormat="1" ht="11.25" x14ac:dyDescent="0.2">
      <c r="A1808" s="71">
        <v>130109</v>
      </c>
      <c r="B1808" s="71" t="s">
        <v>15927</v>
      </c>
      <c r="C1808" s="72" t="s">
        <v>22</v>
      </c>
      <c r="D1808" s="73">
        <v>62.7</v>
      </c>
      <c r="E1808" s="107"/>
      <c r="F1808" s="107"/>
      <c r="G1808" s="107"/>
      <c r="H1808" s="107"/>
      <c r="I1808" s="107"/>
    </row>
    <row r="1809" spans="1:9" s="45" customFormat="1" ht="11.25" x14ac:dyDescent="0.2">
      <c r="A1809" s="71">
        <v>130110</v>
      </c>
      <c r="B1809" s="71" t="s">
        <v>15928</v>
      </c>
      <c r="C1809" s="72" t="s">
        <v>22</v>
      </c>
      <c r="D1809" s="73">
        <v>52.81</v>
      </c>
      <c r="E1809" s="107"/>
      <c r="F1809" s="107"/>
      <c r="G1809" s="107"/>
      <c r="H1809" s="107"/>
      <c r="I1809" s="107"/>
    </row>
    <row r="1810" spans="1:9" s="45" customFormat="1" ht="11.25" x14ac:dyDescent="0.2">
      <c r="A1810" s="71">
        <v>130111</v>
      </c>
      <c r="B1810" s="71" t="s">
        <v>15929</v>
      </c>
      <c r="C1810" s="72" t="s">
        <v>22</v>
      </c>
      <c r="D1810" s="73">
        <v>47.51</v>
      </c>
      <c r="E1810" s="107"/>
      <c r="F1810" s="107"/>
      <c r="G1810" s="107"/>
      <c r="H1810" s="107"/>
      <c r="I1810" s="107"/>
    </row>
    <row r="1811" spans="1:9" s="45" customFormat="1" ht="11.25" x14ac:dyDescent="0.2">
      <c r="A1811" s="71">
        <v>130112</v>
      </c>
      <c r="B1811" s="71" t="s">
        <v>15930</v>
      </c>
      <c r="C1811" s="72" t="s">
        <v>22</v>
      </c>
      <c r="D1811" s="73">
        <v>40.090000000000003</v>
      </c>
      <c r="E1811" s="107"/>
      <c r="F1811" s="107"/>
      <c r="G1811" s="107"/>
      <c r="H1811" s="107"/>
      <c r="I1811" s="107"/>
    </row>
    <row r="1812" spans="1:9" s="45" customFormat="1" ht="11.25" x14ac:dyDescent="0.2">
      <c r="A1812" s="71">
        <v>130113</v>
      </c>
      <c r="B1812" s="71" t="s">
        <v>15931</v>
      </c>
      <c r="C1812" s="72" t="s">
        <v>22</v>
      </c>
      <c r="D1812" s="73">
        <v>63.18</v>
      </c>
      <c r="E1812" s="107"/>
      <c r="F1812" s="107"/>
      <c r="G1812" s="107"/>
      <c r="H1812" s="107"/>
      <c r="I1812" s="107"/>
    </row>
    <row r="1813" spans="1:9" s="45" customFormat="1" ht="11.25" x14ac:dyDescent="0.2">
      <c r="A1813" s="71">
        <v>1302</v>
      </c>
      <c r="B1813" s="71" t="s">
        <v>15907</v>
      </c>
      <c r="C1813" s="72"/>
      <c r="D1813" s="73"/>
      <c r="E1813" s="107"/>
      <c r="F1813" s="107"/>
      <c r="G1813" s="107"/>
      <c r="H1813" s="107"/>
      <c r="I1813" s="107"/>
    </row>
    <row r="1814" spans="1:9" s="45" customFormat="1" ht="11.25" x14ac:dyDescent="0.2">
      <c r="A1814" s="71">
        <v>130202</v>
      </c>
      <c r="B1814" s="71" t="s">
        <v>15932</v>
      </c>
      <c r="C1814" s="72" t="s">
        <v>22</v>
      </c>
      <c r="D1814" s="73">
        <v>45.17</v>
      </c>
      <c r="E1814" s="107"/>
      <c r="F1814" s="107"/>
      <c r="G1814" s="107"/>
      <c r="H1814" s="107"/>
      <c r="I1814" s="107"/>
    </row>
    <row r="1815" spans="1:9" s="45" customFormat="1" ht="11.25" x14ac:dyDescent="0.2">
      <c r="A1815" s="71">
        <v>130205</v>
      </c>
      <c r="B1815" s="71" t="s">
        <v>15933</v>
      </c>
      <c r="C1815" s="72" t="s">
        <v>22</v>
      </c>
      <c r="D1815" s="73">
        <v>383.75</v>
      </c>
      <c r="E1815" s="107"/>
      <c r="F1815" s="107"/>
      <c r="G1815" s="107"/>
      <c r="H1815" s="107"/>
      <c r="I1815" s="107"/>
    </row>
    <row r="1816" spans="1:9" s="45" customFormat="1" ht="11.25" x14ac:dyDescent="0.2">
      <c r="A1816" s="71">
        <v>130208</v>
      </c>
      <c r="B1816" s="71" t="s">
        <v>15934</v>
      </c>
      <c r="C1816" s="72" t="s">
        <v>11</v>
      </c>
      <c r="D1816" s="73">
        <v>8.01</v>
      </c>
      <c r="E1816" s="107"/>
      <c r="F1816" s="107"/>
      <c r="G1816" s="107"/>
      <c r="H1816" s="107"/>
      <c r="I1816" s="107"/>
    </row>
    <row r="1817" spans="1:9" s="45" customFormat="1" ht="11.25" x14ac:dyDescent="0.2">
      <c r="A1817" s="71">
        <v>130209</v>
      </c>
      <c r="B1817" s="71" t="s">
        <v>15935</v>
      </c>
      <c r="C1817" s="72" t="s">
        <v>22</v>
      </c>
      <c r="D1817" s="73">
        <v>80.040000000000006</v>
      </c>
      <c r="E1817" s="107"/>
      <c r="F1817" s="107"/>
      <c r="G1817" s="107"/>
      <c r="H1817" s="107"/>
      <c r="I1817" s="107"/>
    </row>
    <row r="1818" spans="1:9" s="45" customFormat="1" ht="11.25" x14ac:dyDescent="0.2">
      <c r="A1818" s="71">
        <v>130210</v>
      </c>
      <c r="B1818" s="71" t="s">
        <v>15936</v>
      </c>
      <c r="C1818" s="72" t="s">
        <v>22</v>
      </c>
      <c r="D1818" s="73">
        <v>50.63</v>
      </c>
      <c r="E1818" s="107"/>
      <c r="F1818" s="107"/>
      <c r="G1818" s="107"/>
      <c r="H1818" s="107"/>
      <c r="I1818" s="107"/>
    </row>
    <row r="1819" spans="1:9" s="45" customFormat="1" ht="11.25" x14ac:dyDescent="0.2">
      <c r="A1819" s="71">
        <v>130211</v>
      </c>
      <c r="B1819" s="71" t="s">
        <v>15937</v>
      </c>
      <c r="C1819" s="72" t="s">
        <v>22</v>
      </c>
      <c r="D1819" s="73">
        <v>160.26</v>
      </c>
      <c r="E1819" s="107"/>
      <c r="F1819" s="107"/>
      <c r="G1819" s="107"/>
      <c r="H1819" s="107"/>
      <c r="I1819" s="107"/>
    </row>
    <row r="1820" spans="1:9" s="45" customFormat="1" ht="11.25" x14ac:dyDescent="0.2">
      <c r="A1820" s="71">
        <v>130219</v>
      </c>
      <c r="B1820" s="71" t="s">
        <v>15938</v>
      </c>
      <c r="C1820" s="72" t="s">
        <v>22</v>
      </c>
      <c r="D1820" s="73">
        <v>72.510000000000005</v>
      </c>
      <c r="E1820" s="107"/>
      <c r="F1820" s="107"/>
      <c r="G1820" s="107"/>
      <c r="H1820" s="107"/>
      <c r="I1820" s="107"/>
    </row>
    <row r="1821" spans="1:9" s="45" customFormat="1" ht="11.25" x14ac:dyDescent="0.2">
      <c r="A1821" s="71">
        <v>130222</v>
      </c>
      <c r="B1821" s="71" t="s">
        <v>15939</v>
      </c>
      <c r="C1821" s="72" t="s">
        <v>22</v>
      </c>
      <c r="D1821" s="73">
        <v>97.77</v>
      </c>
      <c r="E1821" s="107"/>
      <c r="F1821" s="107"/>
      <c r="G1821" s="107"/>
      <c r="H1821" s="107"/>
      <c r="I1821" s="107"/>
    </row>
    <row r="1822" spans="1:9" s="45" customFormat="1" ht="11.25" x14ac:dyDescent="0.2">
      <c r="A1822" s="71">
        <v>130223</v>
      </c>
      <c r="B1822" s="71" t="s">
        <v>15940</v>
      </c>
      <c r="C1822" s="72" t="s">
        <v>22</v>
      </c>
      <c r="D1822" s="73">
        <v>11.98</v>
      </c>
      <c r="E1822" s="107"/>
      <c r="F1822" s="107"/>
      <c r="G1822" s="107"/>
      <c r="H1822" s="107"/>
      <c r="I1822" s="107"/>
    </row>
    <row r="1823" spans="1:9" s="45" customFormat="1" ht="11.25" x14ac:dyDescent="0.2">
      <c r="A1823" s="71">
        <v>130225</v>
      </c>
      <c r="B1823" s="71" t="s">
        <v>15941</v>
      </c>
      <c r="C1823" s="72" t="s">
        <v>22</v>
      </c>
      <c r="D1823" s="73">
        <v>8.56</v>
      </c>
      <c r="E1823" s="107"/>
      <c r="F1823" s="107"/>
      <c r="G1823" s="107"/>
      <c r="H1823" s="107"/>
      <c r="I1823" s="107"/>
    </row>
    <row r="1824" spans="1:9" s="45" customFormat="1" ht="11.25" x14ac:dyDescent="0.2">
      <c r="A1824" s="71">
        <v>130226</v>
      </c>
      <c r="B1824" s="71" t="s">
        <v>15942</v>
      </c>
      <c r="C1824" s="72" t="s">
        <v>22</v>
      </c>
      <c r="D1824" s="73">
        <v>13.34</v>
      </c>
      <c r="E1824" s="107"/>
      <c r="F1824" s="107"/>
      <c r="G1824" s="107"/>
      <c r="H1824" s="107"/>
      <c r="I1824" s="107"/>
    </row>
    <row r="1825" spans="1:9" s="45" customFormat="1" ht="11.25" x14ac:dyDescent="0.2">
      <c r="A1825" s="71">
        <v>130228</v>
      </c>
      <c r="B1825" s="71" t="s">
        <v>15943</v>
      </c>
      <c r="C1825" s="72" t="s">
        <v>22</v>
      </c>
      <c r="D1825" s="73">
        <v>44.89</v>
      </c>
      <c r="E1825" s="107"/>
      <c r="F1825" s="107"/>
      <c r="G1825" s="107"/>
      <c r="H1825" s="107"/>
      <c r="I1825" s="107"/>
    </row>
    <row r="1826" spans="1:9" s="45" customFormat="1" ht="11.25" x14ac:dyDescent="0.2">
      <c r="A1826" s="71">
        <v>130230</v>
      </c>
      <c r="B1826" s="71" t="s">
        <v>15944</v>
      </c>
      <c r="C1826" s="72" t="s">
        <v>22</v>
      </c>
      <c r="D1826" s="73">
        <v>107.86</v>
      </c>
      <c r="E1826" s="107"/>
      <c r="F1826" s="107"/>
      <c r="G1826" s="107"/>
      <c r="H1826" s="107"/>
      <c r="I1826" s="107"/>
    </row>
    <row r="1827" spans="1:9" s="45" customFormat="1" ht="11.25" x14ac:dyDescent="0.2">
      <c r="A1827" s="71">
        <v>130231</v>
      </c>
      <c r="B1827" s="71" t="s">
        <v>15945</v>
      </c>
      <c r="C1827" s="72" t="s">
        <v>22</v>
      </c>
      <c r="D1827" s="73">
        <v>119.17</v>
      </c>
      <c r="E1827" s="107"/>
      <c r="F1827" s="107"/>
      <c r="G1827" s="107"/>
      <c r="H1827" s="107"/>
      <c r="I1827" s="107"/>
    </row>
    <row r="1828" spans="1:9" s="45" customFormat="1" ht="11.25" x14ac:dyDescent="0.2">
      <c r="A1828" s="71">
        <v>130232</v>
      </c>
      <c r="B1828" s="71" t="s">
        <v>15946</v>
      </c>
      <c r="C1828" s="72" t="s">
        <v>22</v>
      </c>
      <c r="D1828" s="73">
        <v>144.32</v>
      </c>
      <c r="E1828" s="107"/>
      <c r="F1828" s="107"/>
      <c r="G1828" s="107"/>
      <c r="H1828" s="107"/>
      <c r="I1828" s="107"/>
    </row>
    <row r="1829" spans="1:9" s="45" customFormat="1" ht="11.25" x14ac:dyDescent="0.2">
      <c r="A1829" s="71">
        <v>130233</v>
      </c>
      <c r="B1829" s="71" t="s">
        <v>15947</v>
      </c>
      <c r="C1829" s="72" t="s">
        <v>22</v>
      </c>
      <c r="D1829" s="73">
        <v>107.73</v>
      </c>
      <c r="E1829" s="107"/>
      <c r="F1829" s="107"/>
      <c r="G1829" s="107"/>
      <c r="H1829" s="107"/>
      <c r="I1829" s="107"/>
    </row>
    <row r="1830" spans="1:9" s="45" customFormat="1" ht="11.25" x14ac:dyDescent="0.2">
      <c r="A1830" s="71">
        <v>130234</v>
      </c>
      <c r="B1830" s="71" t="s">
        <v>15948</v>
      </c>
      <c r="C1830" s="72" t="s">
        <v>22</v>
      </c>
      <c r="D1830" s="73">
        <v>148.36000000000001</v>
      </c>
      <c r="E1830" s="107"/>
      <c r="F1830" s="107"/>
      <c r="G1830" s="107"/>
      <c r="H1830" s="107"/>
      <c r="I1830" s="107"/>
    </row>
    <row r="1831" spans="1:9" s="45" customFormat="1" ht="11.25" x14ac:dyDescent="0.2">
      <c r="A1831" s="71">
        <v>130236</v>
      </c>
      <c r="B1831" s="71" t="s">
        <v>15949</v>
      </c>
      <c r="C1831" s="72" t="s">
        <v>22</v>
      </c>
      <c r="D1831" s="73">
        <v>64.81</v>
      </c>
      <c r="E1831" s="107"/>
      <c r="F1831" s="107"/>
      <c r="G1831" s="107"/>
      <c r="H1831" s="107"/>
      <c r="I1831" s="107"/>
    </row>
    <row r="1832" spans="1:9" s="45" customFormat="1" ht="11.25" x14ac:dyDescent="0.2">
      <c r="A1832" s="71">
        <v>130237</v>
      </c>
      <c r="B1832" s="71" t="s">
        <v>15950</v>
      </c>
      <c r="C1832" s="72" t="s">
        <v>22</v>
      </c>
      <c r="D1832" s="73">
        <v>44.89</v>
      </c>
      <c r="E1832" s="107"/>
      <c r="F1832" s="107"/>
      <c r="G1832" s="107"/>
      <c r="H1832" s="107"/>
      <c r="I1832" s="107"/>
    </row>
    <row r="1833" spans="1:9" s="45" customFormat="1" ht="11.25" x14ac:dyDescent="0.2">
      <c r="A1833" s="71">
        <v>1303</v>
      </c>
      <c r="B1833" s="71" t="s">
        <v>15951</v>
      </c>
      <c r="C1833" s="72"/>
      <c r="D1833" s="73"/>
      <c r="E1833" s="107"/>
      <c r="F1833" s="107"/>
      <c r="G1833" s="107"/>
      <c r="H1833" s="107"/>
      <c r="I1833" s="107"/>
    </row>
    <row r="1834" spans="1:9" s="45" customFormat="1" ht="11.25" x14ac:dyDescent="0.2">
      <c r="A1834" s="71">
        <v>130301</v>
      </c>
      <c r="B1834" s="71" t="s">
        <v>15952</v>
      </c>
      <c r="C1834" s="72" t="s">
        <v>11</v>
      </c>
      <c r="D1834" s="73">
        <v>11.82</v>
      </c>
      <c r="E1834" s="107"/>
      <c r="F1834" s="107"/>
      <c r="G1834" s="107"/>
      <c r="H1834" s="107"/>
      <c r="I1834" s="107"/>
    </row>
    <row r="1835" spans="1:9" s="45" customFormat="1" ht="11.25" x14ac:dyDescent="0.2">
      <c r="A1835" s="71">
        <v>130303</v>
      </c>
      <c r="B1835" s="71" t="s">
        <v>15953</v>
      </c>
      <c r="C1835" s="72" t="s">
        <v>11</v>
      </c>
      <c r="D1835" s="73">
        <v>13.67</v>
      </c>
      <c r="E1835" s="107"/>
      <c r="F1835" s="107"/>
      <c r="G1835" s="107"/>
      <c r="H1835" s="107"/>
      <c r="I1835" s="107"/>
    </row>
    <row r="1836" spans="1:9" s="45" customFormat="1" ht="11.25" x14ac:dyDescent="0.2">
      <c r="A1836" s="71">
        <v>130304</v>
      </c>
      <c r="B1836" s="71" t="s">
        <v>15954</v>
      </c>
      <c r="C1836" s="72" t="s">
        <v>11</v>
      </c>
      <c r="D1836" s="73">
        <v>29.43</v>
      </c>
      <c r="E1836" s="107"/>
      <c r="F1836" s="107"/>
      <c r="G1836" s="107"/>
      <c r="H1836" s="107"/>
      <c r="I1836" s="107"/>
    </row>
    <row r="1837" spans="1:9" s="45" customFormat="1" ht="11.25" x14ac:dyDescent="0.2">
      <c r="A1837" s="71">
        <v>130307</v>
      </c>
      <c r="B1837" s="71" t="s">
        <v>15955</v>
      </c>
      <c r="C1837" s="72" t="s">
        <v>11</v>
      </c>
      <c r="D1837" s="73">
        <v>102.23</v>
      </c>
      <c r="E1837" s="107"/>
      <c r="F1837" s="107"/>
      <c r="G1837" s="107"/>
      <c r="H1837" s="107"/>
      <c r="I1837" s="107"/>
    </row>
    <row r="1838" spans="1:9" s="45" customFormat="1" ht="11.25" x14ac:dyDescent="0.2">
      <c r="A1838" s="71">
        <v>130308</v>
      </c>
      <c r="B1838" s="71" t="s">
        <v>15956</v>
      </c>
      <c r="C1838" s="72" t="s">
        <v>11</v>
      </c>
      <c r="D1838" s="73">
        <v>39.82</v>
      </c>
      <c r="E1838" s="107"/>
      <c r="F1838" s="107"/>
      <c r="G1838" s="107"/>
      <c r="H1838" s="107"/>
      <c r="I1838" s="107"/>
    </row>
    <row r="1839" spans="1:9" s="45" customFormat="1" ht="11.25" x14ac:dyDescent="0.2">
      <c r="A1839" s="71">
        <v>130311</v>
      </c>
      <c r="B1839" s="71" t="s">
        <v>15957</v>
      </c>
      <c r="C1839" s="72" t="s">
        <v>11</v>
      </c>
      <c r="D1839" s="73">
        <v>16.32</v>
      </c>
      <c r="E1839" s="107"/>
      <c r="F1839" s="107"/>
      <c r="G1839" s="107"/>
      <c r="H1839" s="107"/>
      <c r="I1839" s="107"/>
    </row>
    <row r="1840" spans="1:9" s="45" customFormat="1" ht="11.25" x14ac:dyDescent="0.2">
      <c r="A1840" s="71">
        <v>130315</v>
      </c>
      <c r="B1840" s="71" t="s">
        <v>15958</v>
      </c>
      <c r="C1840" s="72" t="s">
        <v>11</v>
      </c>
      <c r="D1840" s="73">
        <v>38.159999999999997</v>
      </c>
      <c r="E1840" s="107"/>
      <c r="F1840" s="107"/>
      <c r="G1840" s="107"/>
      <c r="H1840" s="107"/>
      <c r="I1840" s="107"/>
    </row>
    <row r="1841" spans="1:9" s="45" customFormat="1" ht="11.25" x14ac:dyDescent="0.2">
      <c r="A1841" s="71">
        <v>130317</v>
      </c>
      <c r="B1841" s="71" t="s">
        <v>15959</v>
      </c>
      <c r="C1841" s="72" t="s">
        <v>11</v>
      </c>
      <c r="D1841" s="73">
        <v>69.569999999999993</v>
      </c>
      <c r="E1841" s="107"/>
      <c r="F1841" s="107"/>
      <c r="G1841" s="107"/>
      <c r="H1841" s="107"/>
      <c r="I1841" s="107"/>
    </row>
    <row r="1842" spans="1:9" s="45" customFormat="1" ht="11.25" x14ac:dyDescent="0.2">
      <c r="A1842" s="71">
        <v>130320</v>
      </c>
      <c r="B1842" s="71" t="s">
        <v>15960</v>
      </c>
      <c r="C1842" s="72" t="s">
        <v>11</v>
      </c>
      <c r="D1842" s="73">
        <v>27.77</v>
      </c>
      <c r="E1842" s="107"/>
      <c r="F1842" s="107"/>
      <c r="G1842" s="107"/>
      <c r="H1842" s="107"/>
      <c r="I1842" s="107"/>
    </row>
    <row r="1843" spans="1:9" s="45" customFormat="1" ht="11.25" x14ac:dyDescent="0.2">
      <c r="A1843" s="71">
        <v>130321</v>
      </c>
      <c r="B1843" s="71" t="s">
        <v>15961</v>
      </c>
      <c r="C1843" s="72" t="s">
        <v>11</v>
      </c>
      <c r="D1843" s="73">
        <v>40.01</v>
      </c>
      <c r="E1843" s="107"/>
      <c r="F1843" s="107"/>
      <c r="G1843" s="107"/>
      <c r="H1843" s="107"/>
      <c r="I1843" s="107"/>
    </row>
    <row r="1844" spans="1:9" s="45" customFormat="1" ht="11.25" x14ac:dyDescent="0.2">
      <c r="A1844" s="71">
        <v>130322</v>
      </c>
      <c r="B1844" s="71" t="s">
        <v>15962</v>
      </c>
      <c r="C1844" s="72" t="s">
        <v>11</v>
      </c>
      <c r="D1844" s="73">
        <v>23.86</v>
      </c>
      <c r="E1844" s="107"/>
      <c r="F1844" s="107"/>
      <c r="G1844" s="107"/>
      <c r="H1844" s="107"/>
      <c r="I1844" s="107"/>
    </row>
    <row r="1845" spans="1:9" s="45" customFormat="1" ht="11.25" x14ac:dyDescent="0.2">
      <c r="A1845" s="71">
        <v>130323</v>
      </c>
      <c r="B1845" s="71" t="s">
        <v>15963</v>
      </c>
      <c r="C1845" s="72" t="s">
        <v>11</v>
      </c>
      <c r="D1845" s="73">
        <v>40.94</v>
      </c>
      <c r="E1845" s="107"/>
      <c r="F1845" s="107"/>
      <c r="G1845" s="107"/>
      <c r="H1845" s="107"/>
      <c r="I1845" s="107"/>
    </row>
    <row r="1846" spans="1:9" s="45" customFormat="1" ht="11.25" x14ac:dyDescent="0.2">
      <c r="A1846" s="71">
        <v>1304</v>
      </c>
      <c r="B1846" s="71" t="s">
        <v>15809</v>
      </c>
      <c r="C1846" s="72"/>
      <c r="D1846" s="73"/>
      <c r="E1846" s="107"/>
      <c r="F1846" s="107"/>
      <c r="G1846" s="107"/>
      <c r="H1846" s="107"/>
      <c r="I1846" s="107"/>
    </row>
    <row r="1847" spans="1:9" s="45" customFormat="1" ht="11.25" x14ac:dyDescent="0.2">
      <c r="A1847" s="71">
        <v>130403</v>
      </c>
      <c r="B1847" s="71" t="s">
        <v>15964</v>
      </c>
      <c r="C1847" s="72" t="s">
        <v>22</v>
      </c>
      <c r="D1847" s="73">
        <v>105.05</v>
      </c>
      <c r="E1847" s="107"/>
      <c r="F1847" s="107"/>
      <c r="G1847" s="107"/>
      <c r="H1847" s="107"/>
      <c r="I1847" s="107"/>
    </row>
    <row r="1848" spans="1:9" s="45" customFormat="1" ht="11.25" x14ac:dyDescent="0.2">
      <c r="A1848" s="71">
        <v>14</v>
      </c>
      <c r="B1848" s="71" t="s">
        <v>15965</v>
      </c>
      <c r="C1848" s="72"/>
      <c r="D1848" s="73"/>
      <c r="E1848" s="107"/>
      <c r="F1848" s="107"/>
      <c r="G1848" s="107"/>
      <c r="H1848" s="107"/>
      <c r="I1848" s="107"/>
    </row>
    <row r="1849" spans="1:9" s="45" customFormat="1" ht="11.25" x14ac:dyDescent="0.2">
      <c r="A1849" s="71">
        <v>1401</v>
      </c>
      <c r="B1849" s="71" t="s">
        <v>15966</v>
      </c>
      <c r="C1849" s="72"/>
      <c r="D1849" s="73"/>
      <c r="E1849" s="107"/>
      <c r="F1849" s="107"/>
      <c r="G1849" s="107"/>
      <c r="H1849" s="107"/>
      <c r="I1849" s="107"/>
    </row>
    <row r="1850" spans="1:9" s="45" customFormat="1" ht="11.25" x14ac:dyDescent="0.2">
      <c r="A1850" s="71">
        <v>140102</v>
      </c>
      <c r="B1850" s="71" t="s">
        <v>15967</v>
      </c>
      <c r="C1850" s="72" t="s">
        <v>18</v>
      </c>
      <c r="D1850" s="73">
        <v>1858.86</v>
      </c>
      <c r="E1850" s="107"/>
      <c r="F1850" s="107"/>
      <c r="G1850" s="107"/>
      <c r="H1850" s="107"/>
      <c r="I1850" s="107"/>
    </row>
    <row r="1851" spans="1:9" s="45" customFormat="1" ht="11.25" x14ac:dyDescent="0.2">
      <c r="A1851" s="71">
        <v>140103</v>
      </c>
      <c r="B1851" s="71" t="s">
        <v>15968</v>
      </c>
      <c r="C1851" s="72" t="s">
        <v>18</v>
      </c>
      <c r="D1851" s="73">
        <v>2410.6999999999998</v>
      </c>
      <c r="E1851" s="107"/>
      <c r="F1851" s="107"/>
      <c r="G1851" s="107"/>
      <c r="H1851" s="107"/>
      <c r="I1851" s="107"/>
    </row>
    <row r="1852" spans="1:9" s="45" customFormat="1" ht="11.25" x14ac:dyDescent="0.2">
      <c r="A1852" s="71">
        <v>140108</v>
      </c>
      <c r="B1852" s="71" t="s">
        <v>15969</v>
      </c>
      <c r="C1852" s="72" t="s">
        <v>18</v>
      </c>
      <c r="D1852" s="73">
        <v>5217.66</v>
      </c>
      <c r="E1852" s="107"/>
      <c r="F1852" s="107"/>
      <c r="G1852" s="107"/>
      <c r="H1852" s="107"/>
      <c r="I1852" s="107"/>
    </row>
    <row r="1853" spans="1:9" s="45" customFormat="1" ht="11.25" x14ac:dyDescent="0.2">
      <c r="A1853" s="71">
        <v>140109</v>
      </c>
      <c r="B1853" s="71" t="s">
        <v>15970</v>
      </c>
      <c r="C1853" s="72" t="s">
        <v>18</v>
      </c>
      <c r="D1853" s="73">
        <v>5479.53</v>
      </c>
      <c r="E1853" s="107"/>
      <c r="F1853" s="107"/>
      <c r="G1853" s="107"/>
      <c r="H1853" s="107"/>
      <c r="I1853" s="107"/>
    </row>
    <row r="1854" spans="1:9" s="45" customFormat="1" ht="11.25" x14ac:dyDescent="0.2">
      <c r="A1854" s="71">
        <v>1402</v>
      </c>
      <c r="B1854" s="71" t="s">
        <v>15971</v>
      </c>
      <c r="C1854" s="72"/>
      <c r="D1854" s="73"/>
      <c r="E1854" s="107"/>
      <c r="F1854" s="107"/>
      <c r="G1854" s="107"/>
      <c r="H1854" s="107"/>
      <c r="I1854" s="107"/>
    </row>
    <row r="1855" spans="1:9" s="45" customFormat="1" ht="11.25" x14ac:dyDescent="0.2">
      <c r="A1855" s="71">
        <v>140201</v>
      </c>
      <c r="B1855" s="71" t="s">
        <v>15972</v>
      </c>
      <c r="C1855" s="72" t="s">
        <v>18</v>
      </c>
      <c r="D1855" s="73">
        <v>311.22000000000003</v>
      </c>
      <c r="E1855" s="107"/>
      <c r="F1855" s="107"/>
      <c r="G1855" s="107"/>
      <c r="H1855" s="107"/>
      <c r="I1855" s="107"/>
    </row>
    <row r="1856" spans="1:9" s="45" customFormat="1" ht="11.25" x14ac:dyDescent="0.2">
      <c r="A1856" s="71">
        <v>140207</v>
      </c>
      <c r="B1856" s="71" t="s">
        <v>15973</v>
      </c>
      <c r="C1856" s="72" t="s">
        <v>18</v>
      </c>
      <c r="D1856" s="73">
        <v>443.57</v>
      </c>
      <c r="E1856" s="107"/>
      <c r="F1856" s="107"/>
      <c r="G1856" s="107"/>
      <c r="H1856" s="107"/>
      <c r="I1856" s="107"/>
    </row>
    <row r="1857" spans="1:9" s="45" customFormat="1" ht="11.25" x14ac:dyDescent="0.2">
      <c r="A1857" s="71">
        <v>140208</v>
      </c>
      <c r="B1857" s="71" t="s">
        <v>15974</v>
      </c>
      <c r="C1857" s="72" t="s">
        <v>18</v>
      </c>
      <c r="D1857" s="73">
        <v>583.21</v>
      </c>
      <c r="E1857" s="107"/>
      <c r="F1857" s="107"/>
      <c r="G1857" s="107"/>
      <c r="H1857" s="107"/>
      <c r="I1857" s="107"/>
    </row>
    <row r="1858" spans="1:9" s="45" customFormat="1" ht="11.25" x14ac:dyDescent="0.2">
      <c r="A1858" s="71">
        <v>140209</v>
      </c>
      <c r="B1858" s="71" t="s">
        <v>15975</v>
      </c>
      <c r="C1858" s="72" t="s">
        <v>18</v>
      </c>
      <c r="D1858" s="73">
        <v>225.32</v>
      </c>
      <c r="E1858" s="107"/>
      <c r="F1858" s="107"/>
      <c r="G1858" s="107"/>
      <c r="H1858" s="107"/>
      <c r="I1858" s="107"/>
    </row>
    <row r="1859" spans="1:9" s="45" customFormat="1" ht="11.25" x14ac:dyDescent="0.2">
      <c r="A1859" s="71">
        <v>1407</v>
      </c>
      <c r="B1859" s="71" t="s">
        <v>15976</v>
      </c>
      <c r="C1859" s="72"/>
      <c r="D1859" s="73"/>
      <c r="E1859" s="107"/>
      <c r="F1859" s="107"/>
      <c r="G1859" s="107"/>
      <c r="H1859" s="107"/>
      <c r="I1859" s="107"/>
    </row>
    <row r="1860" spans="1:9" s="45" customFormat="1" ht="11.25" x14ac:dyDescent="0.2">
      <c r="A1860" s="71">
        <v>140701</v>
      </c>
      <c r="B1860" s="71" t="s">
        <v>15977</v>
      </c>
      <c r="C1860" s="72" t="s">
        <v>15978</v>
      </c>
      <c r="D1860" s="73">
        <v>86.57</v>
      </c>
      <c r="E1860" s="107"/>
      <c r="F1860" s="107"/>
      <c r="G1860" s="107"/>
      <c r="H1860" s="107"/>
      <c r="I1860" s="107"/>
    </row>
    <row r="1861" spans="1:9" s="45" customFormat="1" ht="11.25" x14ac:dyDescent="0.2">
      <c r="A1861" s="71">
        <v>140702</v>
      </c>
      <c r="B1861" s="71" t="s">
        <v>15979</v>
      </c>
      <c r="C1861" s="72" t="s">
        <v>15978</v>
      </c>
      <c r="D1861" s="73">
        <v>198.77</v>
      </c>
      <c r="E1861" s="107"/>
      <c r="F1861" s="107"/>
      <c r="G1861" s="107"/>
      <c r="H1861" s="107"/>
      <c r="I1861" s="107"/>
    </row>
    <row r="1862" spans="1:9" s="45" customFormat="1" ht="11.25" x14ac:dyDescent="0.2">
      <c r="A1862" s="71">
        <v>140703</v>
      </c>
      <c r="B1862" s="71" t="s">
        <v>15980</v>
      </c>
      <c r="C1862" s="72" t="s">
        <v>15978</v>
      </c>
      <c r="D1862" s="73">
        <v>325.8</v>
      </c>
      <c r="E1862" s="107"/>
      <c r="F1862" s="107"/>
      <c r="G1862" s="107"/>
      <c r="H1862" s="107"/>
      <c r="I1862" s="107"/>
    </row>
    <row r="1863" spans="1:9" s="45" customFormat="1" ht="11.25" x14ac:dyDescent="0.2">
      <c r="A1863" s="71">
        <v>140704</v>
      </c>
      <c r="B1863" s="71" t="s">
        <v>15981</v>
      </c>
      <c r="C1863" s="72" t="s">
        <v>15978</v>
      </c>
      <c r="D1863" s="73">
        <v>342.05</v>
      </c>
      <c r="E1863" s="107"/>
      <c r="F1863" s="107"/>
      <c r="G1863" s="107"/>
      <c r="H1863" s="107"/>
      <c r="I1863" s="107"/>
    </row>
    <row r="1864" spans="1:9" s="45" customFormat="1" ht="11.25" x14ac:dyDescent="0.2">
      <c r="A1864" s="71">
        <v>140705</v>
      </c>
      <c r="B1864" s="71" t="s">
        <v>15982</v>
      </c>
      <c r="C1864" s="72" t="s">
        <v>15978</v>
      </c>
      <c r="D1864" s="73">
        <v>103.65</v>
      </c>
      <c r="E1864" s="107"/>
      <c r="F1864" s="107"/>
      <c r="G1864" s="107"/>
      <c r="H1864" s="107"/>
      <c r="I1864" s="107"/>
    </row>
    <row r="1865" spans="1:9" s="45" customFormat="1" ht="11.25" x14ac:dyDescent="0.2">
      <c r="A1865" s="71">
        <v>140706</v>
      </c>
      <c r="B1865" s="71" t="s">
        <v>15983</v>
      </c>
      <c r="C1865" s="72" t="s">
        <v>15978</v>
      </c>
      <c r="D1865" s="73">
        <v>82.24</v>
      </c>
      <c r="E1865" s="107"/>
      <c r="F1865" s="107"/>
      <c r="G1865" s="107"/>
      <c r="H1865" s="107"/>
      <c r="I1865" s="107"/>
    </row>
    <row r="1866" spans="1:9" s="45" customFormat="1" ht="11.25" x14ac:dyDescent="0.2">
      <c r="A1866" s="71">
        <v>140707</v>
      </c>
      <c r="B1866" s="71" t="s">
        <v>15984</v>
      </c>
      <c r="C1866" s="72" t="s">
        <v>15978</v>
      </c>
      <c r="D1866" s="73">
        <v>145.16</v>
      </c>
      <c r="E1866" s="107"/>
      <c r="F1866" s="107"/>
      <c r="G1866" s="107"/>
      <c r="H1866" s="107"/>
      <c r="I1866" s="107"/>
    </row>
    <row r="1867" spans="1:9" s="45" customFormat="1" ht="11.25" x14ac:dyDescent="0.2">
      <c r="A1867" s="71">
        <v>140708</v>
      </c>
      <c r="B1867" s="71" t="s">
        <v>15985</v>
      </c>
      <c r="C1867" s="72" t="s">
        <v>15978</v>
      </c>
      <c r="D1867" s="73">
        <v>77.58</v>
      </c>
      <c r="E1867" s="107"/>
      <c r="F1867" s="107"/>
      <c r="G1867" s="107"/>
      <c r="H1867" s="107"/>
      <c r="I1867" s="107"/>
    </row>
    <row r="1868" spans="1:9" s="45" customFormat="1" ht="11.25" x14ac:dyDescent="0.2">
      <c r="A1868" s="71">
        <v>140709</v>
      </c>
      <c r="B1868" s="71" t="s">
        <v>15986</v>
      </c>
      <c r="C1868" s="72" t="s">
        <v>15978</v>
      </c>
      <c r="D1868" s="73">
        <v>77.36</v>
      </c>
      <c r="E1868" s="107"/>
      <c r="F1868" s="107"/>
      <c r="G1868" s="107"/>
      <c r="H1868" s="107"/>
      <c r="I1868" s="107"/>
    </row>
    <row r="1869" spans="1:9" s="45" customFormat="1" ht="11.25" x14ac:dyDescent="0.2">
      <c r="A1869" s="71">
        <v>140710</v>
      </c>
      <c r="B1869" s="71" t="s">
        <v>15987</v>
      </c>
      <c r="C1869" s="72" t="s">
        <v>18</v>
      </c>
      <c r="D1869" s="73">
        <v>178.61</v>
      </c>
      <c r="E1869" s="107"/>
      <c r="F1869" s="107"/>
      <c r="G1869" s="107"/>
      <c r="H1869" s="107"/>
      <c r="I1869" s="107"/>
    </row>
    <row r="1870" spans="1:9" s="45" customFormat="1" ht="11.25" x14ac:dyDescent="0.2">
      <c r="A1870" s="71">
        <v>140711</v>
      </c>
      <c r="B1870" s="71" t="s">
        <v>15988</v>
      </c>
      <c r="C1870" s="72" t="s">
        <v>18</v>
      </c>
      <c r="D1870" s="73">
        <v>95.03</v>
      </c>
      <c r="E1870" s="107"/>
      <c r="F1870" s="107"/>
      <c r="G1870" s="107"/>
      <c r="H1870" s="107"/>
      <c r="I1870" s="107"/>
    </row>
    <row r="1871" spans="1:9" s="45" customFormat="1" ht="11.25" x14ac:dyDescent="0.2">
      <c r="A1871" s="71">
        <v>140712</v>
      </c>
      <c r="B1871" s="71" t="s">
        <v>15989</v>
      </c>
      <c r="C1871" s="72" t="s">
        <v>18</v>
      </c>
      <c r="D1871" s="73">
        <v>687.82</v>
      </c>
      <c r="E1871" s="107"/>
      <c r="F1871" s="107"/>
      <c r="G1871" s="107"/>
      <c r="H1871" s="107"/>
      <c r="I1871" s="107"/>
    </row>
    <row r="1872" spans="1:9" s="45" customFormat="1" ht="11.25" x14ac:dyDescent="0.2">
      <c r="A1872" s="71">
        <v>140713</v>
      </c>
      <c r="B1872" s="71" t="s">
        <v>15990</v>
      </c>
      <c r="C1872" s="72" t="s">
        <v>18</v>
      </c>
      <c r="D1872" s="73">
        <v>1169.4000000000001</v>
      </c>
      <c r="E1872" s="107"/>
      <c r="F1872" s="107"/>
      <c r="G1872" s="107"/>
      <c r="H1872" s="107"/>
      <c r="I1872" s="107"/>
    </row>
    <row r="1873" spans="1:9" s="45" customFormat="1" ht="11.25" x14ac:dyDescent="0.2">
      <c r="A1873" s="71">
        <v>140714</v>
      </c>
      <c r="B1873" s="71" t="s">
        <v>15991</v>
      </c>
      <c r="C1873" s="72" t="s">
        <v>18</v>
      </c>
      <c r="D1873" s="73">
        <v>881.29</v>
      </c>
      <c r="E1873" s="107"/>
      <c r="F1873" s="107"/>
      <c r="G1873" s="107"/>
      <c r="H1873" s="107"/>
      <c r="I1873" s="107"/>
    </row>
    <row r="1874" spans="1:9" s="45" customFormat="1" ht="11.25" x14ac:dyDescent="0.2">
      <c r="A1874" s="71">
        <v>1409</v>
      </c>
      <c r="B1874" s="71" t="s">
        <v>15992</v>
      </c>
      <c r="C1874" s="72"/>
      <c r="D1874" s="73"/>
      <c r="E1874" s="107"/>
      <c r="F1874" s="107"/>
      <c r="G1874" s="107"/>
      <c r="H1874" s="107"/>
      <c r="I1874" s="107"/>
    </row>
    <row r="1875" spans="1:9" s="45" customFormat="1" ht="11.25" x14ac:dyDescent="0.2">
      <c r="A1875" s="71">
        <v>140901</v>
      </c>
      <c r="B1875" s="71" t="s">
        <v>15993</v>
      </c>
      <c r="C1875" s="72" t="s">
        <v>11</v>
      </c>
      <c r="D1875" s="73">
        <v>92.81</v>
      </c>
      <c r="E1875" s="107"/>
      <c r="F1875" s="107"/>
      <c r="G1875" s="107"/>
      <c r="H1875" s="107"/>
      <c r="I1875" s="107"/>
    </row>
    <row r="1876" spans="1:9" s="45" customFormat="1" ht="11.25" x14ac:dyDescent="0.2">
      <c r="A1876" s="71">
        <v>140902</v>
      </c>
      <c r="B1876" s="71" t="s">
        <v>15994</v>
      </c>
      <c r="C1876" s="72" t="s">
        <v>11</v>
      </c>
      <c r="D1876" s="73">
        <v>119.85</v>
      </c>
      <c r="E1876" s="107"/>
      <c r="F1876" s="107"/>
      <c r="G1876" s="107"/>
      <c r="H1876" s="107"/>
      <c r="I1876" s="107"/>
    </row>
    <row r="1877" spans="1:9" s="45" customFormat="1" ht="11.25" x14ac:dyDescent="0.2">
      <c r="A1877" s="71">
        <v>140903</v>
      </c>
      <c r="B1877" s="71" t="s">
        <v>15995</v>
      </c>
      <c r="C1877" s="72" t="s">
        <v>11</v>
      </c>
      <c r="D1877" s="73">
        <v>53.35</v>
      </c>
      <c r="E1877" s="107"/>
      <c r="F1877" s="107"/>
      <c r="G1877" s="107"/>
      <c r="H1877" s="107"/>
      <c r="I1877" s="107"/>
    </row>
    <row r="1878" spans="1:9" s="45" customFormat="1" ht="11.25" x14ac:dyDescent="0.2">
      <c r="A1878" s="71">
        <v>140904</v>
      </c>
      <c r="B1878" s="71" t="s">
        <v>15996</v>
      </c>
      <c r="C1878" s="72" t="s">
        <v>11</v>
      </c>
      <c r="D1878" s="73">
        <v>89.11</v>
      </c>
      <c r="E1878" s="107"/>
      <c r="F1878" s="107"/>
      <c r="G1878" s="107"/>
      <c r="H1878" s="107"/>
      <c r="I1878" s="107"/>
    </row>
    <row r="1879" spans="1:9" s="45" customFormat="1" ht="11.25" x14ac:dyDescent="0.2">
      <c r="A1879" s="71">
        <v>140905</v>
      </c>
      <c r="B1879" s="71" t="s">
        <v>15997</v>
      </c>
      <c r="C1879" s="72" t="s">
        <v>11</v>
      </c>
      <c r="D1879" s="73">
        <v>133.29</v>
      </c>
      <c r="E1879" s="107"/>
      <c r="F1879" s="107"/>
      <c r="G1879" s="107"/>
      <c r="H1879" s="107"/>
      <c r="I1879" s="107"/>
    </row>
    <row r="1880" spans="1:9" s="45" customFormat="1" ht="11.25" x14ac:dyDescent="0.2">
      <c r="A1880" s="71">
        <v>140906</v>
      </c>
      <c r="B1880" s="71" t="s">
        <v>15998</v>
      </c>
      <c r="C1880" s="72" t="s">
        <v>11</v>
      </c>
      <c r="D1880" s="73">
        <v>49.55</v>
      </c>
      <c r="E1880" s="107"/>
      <c r="F1880" s="107"/>
      <c r="G1880" s="107"/>
      <c r="H1880" s="107"/>
      <c r="I1880" s="107"/>
    </row>
    <row r="1881" spans="1:9" s="45" customFormat="1" ht="11.25" x14ac:dyDescent="0.2">
      <c r="A1881" s="71">
        <v>1411</v>
      </c>
      <c r="B1881" s="71" t="s">
        <v>15999</v>
      </c>
      <c r="C1881" s="72"/>
      <c r="D1881" s="73"/>
      <c r="E1881" s="107"/>
      <c r="F1881" s="107"/>
      <c r="G1881" s="107"/>
      <c r="H1881" s="107"/>
      <c r="I1881" s="107"/>
    </row>
    <row r="1882" spans="1:9" s="45" customFormat="1" ht="11.25" x14ac:dyDescent="0.2">
      <c r="A1882" s="71">
        <v>141101</v>
      </c>
      <c r="B1882" s="71" t="s">
        <v>16000</v>
      </c>
      <c r="C1882" s="72" t="s">
        <v>18</v>
      </c>
      <c r="D1882" s="73">
        <v>474.69</v>
      </c>
      <c r="E1882" s="107"/>
      <c r="F1882" s="107"/>
      <c r="G1882" s="107"/>
      <c r="H1882" s="107"/>
      <c r="I1882" s="107"/>
    </row>
    <row r="1883" spans="1:9" s="45" customFormat="1" ht="11.25" x14ac:dyDescent="0.2">
      <c r="A1883" s="71">
        <v>141102</v>
      </c>
      <c r="B1883" s="71" t="s">
        <v>16001</v>
      </c>
      <c r="C1883" s="72" t="s">
        <v>18</v>
      </c>
      <c r="D1883" s="73">
        <v>468.14</v>
      </c>
      <c r="E1883" s="107"/>
      <c r="F1883" s="107"/>
      <c r="G1883" s="107"/>
      <c r="H1883" s="107"/>
      <c r="I1883" s="107"/>
    </row>
    <row r="1884" spans="1:9" s="45" customFormat="1" ht="11.25" x14ac:dyDescent="0.2">
      <c r="A1884" s="71">
        <v>141103</v>
      </c>
      <c r="B1884" s="71" t="s">
        <v>16002</v>
      </c>
      <c r="C1884" s="72" t="s">
        <v>18</v>
      </c>
      <c r="D1884" s="73">
        <v>537.22</v>
      </c>
      <c r="E1884" s="107"/>
      <c r="F1884" s="107"/>
      <c r="G1884" s="107"/>
      <c r="H1884" s="107"/>
      <c r="I1884" s="107"/>
    </row>
    <row r="1885" spans="1:9" s="45" customFormat="1" ht="11.25" x14ac:dyDescent="0.2">
      <c r="A1885" s="71">
        <v>141104</v>
      </c>
      <c r="B1885" s="71" t="s">
        <v>16003</v>
      </c>
      <c r="C1885" s="72" t="s">
        <v>18</v>
      </c>
      <c r="D1885" s="73">
        <v>514.28</v>
      </c>
      <c r="E1885" s="107"/>
      <c r="F1885" s="107"/>
      <c r="G1885" s="107"/>
      <c r="H1885" s="107"/>
      <c r="I1885" s="107"/>
    </row>
    <row r="1886" spans="1:9" s="45" customFormat="1" ht="11.25" x14ac:dyDescent="0.2">
      <c r="A1886" s="71">
        <v>141105</v>
      </c>
      <c r="B1886" s="71" t="s">
        <v>16004</v>
      </c>
      <c r="C1886" s="72" t="s">
        <v>18</v>
      </c>
      <c r="D1886" s="73">
        <v>504.18</v>
      </c>
      <c r="E1886" s="107"/>
      <c r="F1886" s="107"/>
      <c r="G1886" s="107"/>
      <c r="H1886" s="107"/>
      <c r="I1886" s="107"/>
    </row>
    <row r="1887" spans="1:9" s="45" customFormat="1" ht="11.25" x14ac:dyDescent="0.2">
      <c r="A1887" s="71">
        <v>141106</v>
      </c>
      <c r="B1887" s="71" t="s">
        <v>16005</v>
      </c>
      <c r="C1887" s="72" t="s">
        <v>18</v>
      </c>
      <c r="D1887" s="73">
        <v>683.37</v>
      </c>
      <c r="E1887" s="107"/>
      <c r="F1887" s="107"/>
      <c r="G1887" s="107"/>
      <c r="H1887" s="107"/>
      <c r="I1887" s="107"/>
    </row>
    <row r="1888" spans="1:9" s="45" customFormat="1" ht="11.25" x14ac:dyDescent="0.2">
      <c r="A1888" s="71">
        <v>141107</v>
      </c>
      <c r="B1888" s="71" t="s">
        <v>16006</v>
      </c>
      <c r="C1888" s="72" t="s">
        <v>18</v>
      </c>
      <c r="D1888" s="73">
        <v>678.17</v>
      </c>
      <c r="E1888" s="107"/>
      <c r="F1888" s="107"/>
      <c r="G1888" s="107"/>
      <c r="H1888" s="107"/>
      <c r="I1888" s="107"/>
    </row>
    <row r="1889" spans="1:9" s="45" customFormat="1" ht="11.25" x14ac:dyDescent="0.2">
      <c r="A1889" s="71">
        <v>141108</v>
      </c>
      <c r="B1889" s="71" t="s">
        <v>16007</v>
      </c>
      <c r="C1889" s="72" t="s">
        <v>18</v>
      </c>
      <c r="D1889" s="73">
        <v>981.56</v>
      </c>
      <c r="E1889" s="107"/>
      <c r="F1889" s="107"/>
      <c r="G1889" s="107"/>
      <c r="H1889" s="107"/>
      <c r="I1889" s="107"/>
    </row>
    <row r="1890" spans="1:9" s="45" customFormat="1" ht="11.25" x14ac:dyDescent="0.2">
      <c r="A1890" s="71">
        <v>141109</v>
      </c>
      <c r="B1890" s="71" t="s">
        <v>16008</v>
      </c>
      <c r="C1890" s="72" t="s">
        <v>11</v>
      </c>
      <c r="D1890" s="73">
        <v>226.65</v>
      </c>
      <c r="E1890" s="107"/>
      <c r="F1890" s="107"/>
      <c r="G1890" s="107"/>
      <c r="H1890" s="107"/>
      <c r="I1890" s="107"/>
    </row>
    <row r="1891" spans="1:9" s="45" customFormat="1" ht="11.25" x14ac:dyDescent="0.2">
      <c r="A1891" s="71">
        <v>141110</v>
      </c>
      <c r="B1891" s="71" t="s">
        <v>16009</v>
      </c>
      <c r="C1891" s="72" t="s">
        <v>18</v>
      </c>
      <c r="D1891" s="73">
        <v>671.85</v>
      </c>
      <c r="E1891" s="107"/>
      <c r="F1891" s="107"/>
      <c r="G1891" s="107"/>
      <c r="H1891" s="107"/>
      <c r="I1891" s="107"/>
    </row>
    <row r="1892" spans="1:9" s="45" customFormat="1" ht="11.25" x14ac:dyDescent="0.2">
      <c r="A1892" s="71">
        <v>141111</v>
      </c>
      <c r="B1892" s="71" t="s">
        <v>16010</v>
      </c>
      <c r="C1892" s="72" t="s">
        <v>18</v>
      </c>
      <c r="D1892" s="73">
        <v>665.3</v>
      </c>
      <c r="E1892" s="107"/>
      <c r="F1892" s="107"/>
      <c r="G1892" s="107"/>
      <c r="H1892" s="107"/>
      <c r="I1892" s="107"/>
    </row>
    <row r="1893" spans="1:9" s="45" customFormat="1" ht="11.25" x14ac:dyDescent="0.2">
      <c r="A1893" s="71">
        <v>141112</v>
      </c>
      <c r="B1893" s="71" t="s">
        <v>16011</v>
      </c>
      <c r="C1893" s="72" t="s">
        <v>18</v>
      </c>
      <c r="D1893" s="73">
        <v>734.37</v>
      </c>
      <c r="E1893" s="107"/>
      <c r="F1893" s="107"/>
      <c r="G1893" s="107"/>
      <c r="H1893" s="107"/>
      <c r="I1893" s="107"/>
    </row>
    <row r="1894" spans="1:9" s="45" customFormat="1" ht="11.25" x14ac:dyDescent="0.2">
      <c r="A1894" s="71">
        <v>141113</v>
      </c>
      <c r="B1894" s="71" t="s">
        <v>16012</v>
      </c>
      <c r="C1894" s="72" t="s">
        <v>18</v>
      </c>
      <c r="D1894" s="73">
        <v>711.44</v>
      </c>
      <c r="E1894" s="107"/>
      <c r="F1894" s="107"/>
      <c r="G1894" s="107"/>
      <c r="H1894" s="107"/>
      <c r="I1894" s="107"/>
    </row>
    <row r="1895" spans="1:9" s="45" customFormat="1" ht="11.25" x14ac:dyDescent="0.2">
      <c r="A1895" s="71">
        <v>141114</v>
      </c>
      <c r="B1895" s="71" t="s">
        <v>16013</v>
      </c>
      <c r="C1895" s="72" t="s">
        <v>18</v>
      </c>
      <c r="D1895" s="73">
        <v>688.09</v>
      </c>
      <c r="E1895" s="107"/>
      <c r="F1895" s="107"/>
      <c r="G1895" s="107"/>
      <c r="H1895" s="107"/>
      <c r="I1895" s="107"/>
    </row>
    <row r="1896" spans="1:9" s="45" customFormat="1" ht="11.25" x14ac:dyDescent="0.2">
      <c r="A1896" s="71">
        <v>1412</v>
      </c>
      <c r="B1896" s="71" t="s">
        <v>16014</v>
      </c>
      <c r="C1896" s="72"/>
      <c r="D1896" s="73"/>
      <c r="E1896" s="107"/>
      <c r="F1896" s="107"/>
      <c r="G1896" s="107"/>
      <c r="H1896" s="107"/>
      <c r="I1896" s="107"/>
    </row>
    <row r="1897" spans="1:9" s="45" customFormat="1" ht="11.25" x14ac:dyDescent="0.2">
      <c r="A1897" s="71">
        <v>141210</v>
      </c>
      <c r="B1897" s="71" t="s">
        <v>16015</v>
      </c>
      <c r="C1897" s="72" t="s">
        <v>11</v>
      </c>
      <c r="D1897" s="73">
        <v>64.78</v>
      </c>
      <c r="E1897" s="107"/>
      <c r="F1897" s="107"/>
      <c r="G1897" s="107"/>
      <c r="H1897" s="107"/>
      <c r="I1897" s="107"/>
    </row>
    <row r="1898" spans="1:9" s="45" customFormat="1" ht="11.25" x14ac:dyDescent="0.2">
      <c r="A1898" s="71">
        <v>141211</v>
      </c>
      <c r="B1898" s="71" t="s">
        <v>16016</v>
      </c>
      <c r="C1898" s="72" t="s">
        <v>11</v>
      </c>
      <c r="D1898" s="73">
        <v>79.010000000000005</v>
      </c>
      <c r="E1898" s="107"/>
      <c r="F1898" s="107"/>
      <c r="G1898" s="107"/>
      <c r="H1898" s="107"/>
      <c r="I1898" s="107"/>
    </row>
    <row r="1899" spans="1:9" s="45" customFormat="1" ht="11.25" x14ac:dyDescent="0.2">
      <c r="A1899" s="71">
        <v>141212</v>
      </c>
      <c r="B1899" s="71" t="s">
        <v>16017</v>
      </c>
      <c r="C1899" s="72" t="s">
        <v>11</v>
      </c>
      <c r="D1899" s="73">
        <v>105.69</v>
      </c>
      <c r="E1899" s="107"/>
      <c r="F1899" s="107"/>
      <c r="G1899" s="107"/>
      <c r="H1899" s="107"/>
      <c r="I1899" s="107"/>
    </row>
    <row r="1900" spans="1:9" s="45" customFormat="1" ht="11.25" x14ac:dyDescent="0.2">
      <c r="A1900" s="71">
        <v>141213</v>
      </c>
      <c r="B1900" s="71" t="s">
        <v>16018</v>
      </c>
      <c r="C1900" s="72" t="s">
        <v>11</v>
      </c>
      <c r="D1900" s="73">
        <v>131.24</v>
      </c>
      <c r="E1900" s="107"/>
      <c r="F1900" s="107"/>
      <c r="G1900" s="107"/>
      <c r="H1900" s="107"/>
      <c r="I1900" s="107"/>
    </row>
    <row r="1901" spans="1:9" s="45" customFormat="1" ht="11.25" x14ac:dyDescent="0.2">
      <c r="A1901" s="71">
        <v>141214</v>
      </c>
      <c r="B1901" s="71" t="s">
        <v>16019</v>
      </c>
      <c r="C1901" s="72" t="s">
        <v>11</v>
      </c>
      <c r="D1901" s="73">
        <v>152.53</v>
      </c>
      <c r="E1901" s="107"/>
      <c r="F1901" s="107"/>
      <c r="G1901" s="107"/>
      <c r="H1901" s="107"/>
      <c r="I1901" s="107"/>
    </row>
    <row r="1902" spans="1:9" s="45" customFormat="1" ht="11.25" x14ac:dyDescent="0.2">
      <c r="A1902" s="71">
        <v>141215</v>
      </c>
      <c r="B1902" s="71" t="s">
        <v>16020</v>
      </c>
      <c r="C1902" s="72" t="s">
        <v>11</v>
      </c>
      <c r="D1902" s="73">
        <v>187.74</v>
      </c>
      <c r="E1902" s="107"/>
      <c r="F1902" s="107"/>
      <c r="G1902" s="107"/>
      <c r="H1902" s="107"/>
      <c r="I1902" s="107"/>
    </row>
    <row r="1903" spans="1:9" s="45" customFormat="1" ht="11.25" x14ac:dyDescent="0.2">
      <c r="A1903" s="71">
        <v>141216</v>
      </c>
      <c r="B1903" s="71" t="s">
        <v>16021</v>
      </c>
      <c r="C1903" s="72" t="s">
        <v>11</v>
      </c>
      <c r="D1903" s="73">
        <v>242.45</v>
      </c>
      <c r="E1903" s="107"/>
      <c r="F1903" s="107"/>
      <c r="G1903" s="107"/>
      <c r="H1903" s="107"/>
      <c r="I1903" s="107"/>
    </row>
    <row r="1904" spans="1:9" s="45" customFormat="1" ht="11.25" x14ac:dyDescent="0.2">
      <c r="A1904" s="71">
        <v>141217</v>
      </c>
      <c r="B1904" s="71" t="s">
        <v>16022</v>
      </c>
      <c r="C1904" s="72" t="s">
        <v>11</v>
      </c>
      <c r="D1904" s="73">
        <v>264.20999999999998</v>
      </c>
      <c r="E1904" s="107"/>
      <c r="F1904" s="107"/>
      <c r="G1904" s="107"/>
      <c r="H1904" s="107"/>
      <c r="I1904" s="107"/>
    </row>
    <row r="1905" spans="1:9" s="45" customFormat="1" ht="11.25" x14ac:dyDescent="0.2">
      <c r="A1905" s="71">
        <v>141218</v>
      </c>
      <c r="B1905" s="71" t="s">
        <v>16023</v>
      </c>
      <c r="C1905" s="72" t="s">
        <v>11</v>
      </c>
      <c r="D1905" s="73">
        <v>373.62</v>
      </c>
      <c r="E1905" s="107"/>
      <c r="F1905" s="107"/>
      <c r="G1905" s="107"/>
      <c r="H1905" s="107"/>
      <c r="I1905" s="107"/>
    </row>
    <row r="1906" spans="1:9" s="45" customFormat="1" ht="11.25" x14ac:dyDescent="0.2">
      <c r="A1906" s="71">
        <v>1414</v>
      </c>
      <c r="B1906" s="71" t="s">
        <v>16024</v>
      </c>
      <c r="C1906" s="72"/>
      <c r="D1906" s="73"/>
      <c r="E1906" s="107"/>
      <c r="F1906" s="107"/>
      <c r="G1906" s="107"/>
      <c r="H1906" s="107"/>
      <c r="I1906" s="107"/>
    </row>
    <row r="1907" spans="1:9" s="45" customFormat="1" ht="11.25" x14ac:dyDescent="0.2">
      <c r="A1907" s="71">
        <v>141409</v>
      </c>
      <c r="B1907" s="71" t="s">
        <v>16025</v>
      </c>
      <c r="C1907" s="72" t="s">
        <v>11</v>
      </c>
      <c r="D1907" s="73">
        <v>17.55</v>
      </c>
      <c r="E1907" s="107"/>
      <c r="F1907" s="107"/>
      <c r="G1907" s="107"/>
      <c r="H1907" s="107"/>
      <c r="I1907" s="107"/>
    </row>
    <row r="1908" spans="1:9" s="45" customFormat="1" ht="11.25" x14ac:dyDescent="0.2">
      <c r="A1908" s="71">
        <v>141410</v>
      </c>
      <c r="B1908" s="71" t="s">
        <v>16026</v>
      </c>
      <c r="C1908" s="72" t="s">
        <v>11</v>
      </c>
      <c r="D1908" s="73">
        <v>20.76</v>
      </c>
      <c r="E1908" s="107"/>
      <c r="F1908" s="107"/>
      <c r="G1908" s="107"/>
      <c r="H1908" s="107"/>
      <c r="I1908" s="107"/>
    </row>
    <row r="1909" spans="1:9" s="45" customFormat="1" ht="11.25" x14ac:dyDescent="0.2">
      <c r="A1909" s="71">
        <v>141411</v>
      </c>
      <c r="B1909" s="71" t="s">
        <v>16027</v>
      </c>
      <c r="C1909" s="72" t="s">
        <v>11</v>
      </c>
      <c r="D1909" s="73">
        <v>26.95</v>
      </c>
      <c r="E1909" s="107"/>
      <c r="F1909" s="107"/>
      <c r="G1909" s="107"/>
      <c r="H1909" s="107"/>
      <c r="I1909" s="107"/>
    </row>
    <row r="1910" spans="1:9" s="45" customFormat="1" ht="11.25" x14ac:dyDescent="0.2">
      <c r="A1910" s="71">
        <v>141412</v>
      </c>
      <c r="B1910" s="71" t="s">
        <v>16028</v>
      </c>
      <c r="C1910" s="72" t="s">
        <v>11</v>
      </c>
      <c r="D1910" s="73">
        <v>34.94</v>
      </c>
      <c r="E1910" s="107"/>
      <c r="F1910" s="107"/>
      <c r="G1910" s="107"/>
      <c r="H1910" s="107"/>
      <c r="I1910" s="107"/>
    </row>
    <row r="1911" spans="1:9" s="45" customFormat="1" ht="11.25" x14ac:dyDescent="0.2">
      <c r="A1911" s="71">
        <v>141413</v>
      </c>
      <c r="B1911" s="71" t="s">
        <v>16029</v>
      </c>
      <c r="C1911" s="72" t="s">
        <v>11</v>
      </c>
      <c r="D1911" s="73">
        <v>42.27</v>
      </c>
      <c r="E1911" s="107"/>
      <c r="F1911" s="107"/>
      <c r="G1911" s="107"/>
      <c r="H1911" s="107"/>
      <c r="I1911" s="107"/>
    </row>
    <row r="1912" spans="1:9" s="45" customFormat="1" ht="11.25" x14ac:dyDescent="0.2">
      <c r="A1912" s="71">
        <v>141414</v>
      </c>
      <c r="B1912" s="71" t="s">
        <v>16030</v>
      </c>
      <c r="C1912" s="72" t="s">
        <v>11</v>
      </c>
      <c r="D1912" s="73">
        <v>62.24</v>
      </c>
      <c r="E1912" s="107"/>
      <c r="F1912" s="107"/>
      <c r="G1912" s="107"/>
      <c r="H1912" s="107"/>
      <c r="I1912" s="107"/>
    </row>
    <row r="1913" spans="1:9" s="45" customFormat="1" ht="11.25" x14ac:dyDescent="0.2">
      <c r="A1913" s="71">
        <v>141415</v>
      </c>
      <c r="B1913" s="71" t="s">
        <v>16031</v>
      </c>
      <c r="C1913" s="72" t="s">
        <v>11</v>
      </c>
      <c r="D1913" s="73">
        <v>100.18</v>
      </c>
      <c r="E1913" s="107"/>
      <c r="F1913" s="107"/>
      <c r="G1913" s="107"/>
      <c r="H1913" s="107"/>
      <c r="I1913" s="107"/>
    </row>
    <row r="1914" spans="1:9" s="45" customFormat="1" ht="11.25" x14ac:dyDescent="0.2">
      <c r="A1914" s="71">
        <v>141416</v>
      </c>
      <c r="B1914" s="71" t="s">
        <v>16032</v>
      </c>
      <c r="C1914" s="72" t="s">
        <v>11</v>
      </c>
      <c r="D1914" s="73">
        <v>120.61</v>
      </c>
      <c r="E1914" s="107"/>
      <c r="F1914" s="107"/>
      <c r="G1914" s="107"/>
      <c r="H1914" s="107"/>
      <c r="I1914" s="107"/>
    </row>
    <row r="1915" spans="1:9" s="45" customFormat="1" ht="11.25" x14ac:dyDescent="0.2">
      <c r="A1915" s="71">
        <v>1415</v>
      </c>
      <c r="B1915" s="71" t="s">
        <v>16033</v>
      </c>
      <c r="C1915" s="72"/>
      <c r="D1915" s="73"/>
      <c r="E1915" s="107"/>
      <c r="F1915" s="107"/>
      <c r="G1915" s="107"/>
      <c r="H1915" s="107"/>
      <c r="I1915" s="107"/>
    </row>
    <row r="1916" spans="1:9" s="45" customFormat="1" ht="11.25" x14ac:dyDescent="0.2">
      <c r="A1916" s="71">
        <v>141522</v>
      </c>
      <c r="B1916" s="71" t="s">
        <v>16034</v>
      </c>
      <c r="C1916" s="72" t="s">
        <v>18</v>
      </c>
      <c r="D1916" s="73">
        <v>19.75</v>
      </c>
      <c r="E1916" s="107"/>
      <c r="F1916" s="107"/>
      <c r="G1916" s="107"/>
      <c r="H1916" s="107"/>
      <c r="I1916" s="107"/>
    </row>
    <row r="1917" spans="1:9" s="45" customFormat="1" ht="11.25" x14ac:dyDescent="0.2">
      <c r="A1917" s="71">
        <v>141524</v>
      </c>
      <c r="B1917" s="71" t="s">
        <v>16035</v>
      </c>
      <c r="C1917" s="72" t="s">
        <v>18</v>
      </c>
      <c r="D1917" s="73">
        <v>38.67</v>
      </c>
      <c r="E1917" s="107"/>
      <c r="F1917" s="107"/>
      <c r="G1917" s="107"/>
      <c r="H1917" s="107"/>
      <c r="I1917" s="107"/>
    </row>
    <row r="1918" spans="1:9" s="45" customFormat="1" ht="11.25" x14ac:dyDescent="0.2">
      <c r="A1918" s="71">
        <v>141525</v>
      </c>
      <c r="B1918" s="71" t="s">
        <v>16036</v>
      </c>
      <c r="C1918" s="72" t="s">
        <v>18</v>
      </c>
      <c r="D1918" s="73">
        <v>44.54</v>
      </c>
      <c r="E1918" s="107"/>
      <c r="F1918" s="107"/>
      <c r="G1918" s="107"/>
      <c r="H1918" s="107"/>
      <c r="I1918" s="107"/>
    </row>
    <row r="1919" spans="1:9" s="45" customFormat="1" ht="11.25" x14ac:dyDescent="0.2">
      <c r="A1919" s="71">
        <v>141526</v>
      </c>
      <c r="B1919" s="71" t="s">
        <v>16037</v>
      </c>
      <c r="C1919" s="72" t="s">
        <v>18</v>
      </c>
      <c r="D1919" s="73">
        <v>58.19</v>
      </c>
      <c r="E1919" s="107"/>
      <c r="F1919" s="107"/>
      <c r="G1919" s="107"/>
      <c r="H1919" s="107"/>
      <c r="I1919" s="107"/>
    </row>
    <row r="1920" spans="1:9" s="45" customFormat="1" ht="11.25" x14ac:dyDescent="0.2">
      <c r="A1920" s="71">
        <v>141527</v>
      </c>
      <c r="B1920" s="71" t="s">
        <v>16038</v>
      </c>
      <c r="C1920" s="72" t="s">
        <v>18</v>
      </c>
      <c r="D1920" s="73">
        <v>177.91</v>
      </c>
      <c r="E1920" s="107"/>
      <c r="F1920" s="107"/>
      <c r="G1920" s="107"/>
      <c r="H1920" s="107"/>
      <c r="I1920" s="107"/>
    </row>
    <row r="1921" spans="1:9" s="45" customFormat="1" ht="11.25" x14ac:dyDescent="0.2">
      <c r="A1921" s="71">
        <v>141529</v>
      </c>
      <c r="B1921" s="71" t="s">
        <v>16039</v>
      </c>
      <c r="C1921" s="72" t="s">
        <v>18</v>
      </c>
      <c r="D1921" s="73">
        <v>7.98</v>
      </c>
      <c r="E1921" s="107"/>
      <c r="F1921" s="107"/>
      <c r="G1921" s="107"/>
      <c r="H1921" s="107"/>
      <c r="I1921" s="107"/>
    </row>
    <row r="1922" spans="1:9" s="45" customFormat="1" ht="11.25" x14ac:dyDescent="0.2">
      <c r="A1922" s="71">
        <v>1419</v>
      </c>
      <c r="B1922" s="71" t="s">
        <v>16040</v>
      </c>
      <c r="C1922" s="72"/>
      <c r="D1922" s="73"/>
      <c r="E1922" s="107"/>
      <c r="F1922" s="107"/>
      <c r="G1922" s="107"/>
      <c r="H1922" s="107"/>
      <c r="I1922" s="107"/>
    </row>
    <row r="1923" spans="1:9" s="45" customFormat="1" ht="11.25" x14ac:dyDescent="0.2">
      <c r="A1923" s="71">
        <v>141906</v>
      </c>
      <c r="B1923" s="71" t="s">
        <v>16041</v>
      </c>
      <c r="C1923" s="72" t="s">
        <v>11</v>
      </c>
      <c r="D1923" s="73">
        <v>31.28</v>
      </c>
      <c r="E1923" s="107"/>
      <c r="F1923" s="107"/>
      <c r="G1923" s="107"/>
      <c r="H1923" s="107"/>
      <c r="I1923" s="107"/>
    </row>
    <row r="1924" spans="1:9" s="45" customFormat="1" ht="11.25" x14ac:dyDescent="0.2">
      <c r="A1924" s="71">
        <v>141907</v>
      </c>
      <c r="B1924" s="71" t="s">
        <v>16042</v>
      </c>
      <c r="C1924" s="72" t="s">
        <v>11</v>
      </c>
      <c r="D1924" s="73">
        <v>39.58</v>
      </c>
      <c r="E1924" s="107"/>
      <c r="F1924" s="107"/>
      <c r="G1924" s="107"/>
      <c r="H1924" s="107"/>
      <c r="I1924" s="107"/>
    </row>
    <row r="1925" spans="1:9" s="45" customFormat="1" ht="11.25" x14ac:dyDescent="0.2">
      <c r="A1925" s="71">
        <v>141908</v>
      </c>
      <c r="B1925" s="71" t="s">
        <v>16043</v>
      </c>
      <c r="C1925" s="72" t="s">
        <v>11</v>
      </c>
      <c r="D1925" s="73">
        <v>59.04</v>
      </c>
      <c r="E1925" s="107"/>
      <c r="F1925" s="107"/>
      <c r="G1925" s="107"/>
      <c r="H1925" s="107"/>
      <c r="I1925" s="107"/>
    </row>
    <row r="1926" spans="1:9" s="45" customFormat="1" ht="11.25" x14ac:dyDescent="0.2">
      <c r="A1926" s="71">
        <v>141909</v>
      </c>
      <c r="B1926" s="71" t="s">
        <v>16044</v>
      </c>
      <c r="C1926" s="72" t="s">
        <v>11</v>
      </c>
      <c r="D1926" s="73">
        <v>65.62</v>
      </c>
      <c r="E1926" s="107"/>
      <c r="F1926" s="107"/>
      <c r="G1926" s="107"/>
      <c r="H1926" s="107"/>
      <c r="I1926" s="107"/>
    </row>
    <row r="1927" spans="1:9" s="45" customFormat="1" ht="11.25" x14ac:dyDescent="0.2">
      <c r="A1927" s="71">
        <v>141910</v>
      </c>
      <c r="B1927" s="71" t="s">
        <v>16045</v>
      </c>
      <c r="C1927" s="72" t="s">
        <v>11</v>
      </c>
      <c r="D1927" s="73">
        <v>101.78</v>
      </c>
      <c r="E1927" s="107"/>
      <c r="F1927" s="107"/>
      <c r="G1927" s="107"/>
      <c r="H1927" s="107"/>
      <c r="I1927" s="107"/>
    </row>
    <row r="1928" spans="1:9" s="45" customFormat="1" ht="11.25" x14ac:dyDescent="0.2">
      <c r="A1928" s="71">
        <v>1421</v>
      </c>
      <c r="B1928" s="71" t="s">
        <v>16046</v>
      </c>
      <c r="C1928" s="72"/>
      <c r="D1928" s="73"/>
      <c r="E1928" s="107"/>
      <c r="F1928" s="107"/>
      <c r="G1928" s="107"/>
      <c r="H1928" s="107"/>
      <c r="I1928" s="107"/>
    </row>
    <row r="1929" spans="1:9" s="45" customFormat="1" ht="11.25" x14ac:dyDescent="0.2">
      <c r="A1929" s="71">
        <v>142103</v>
      </c>
      <c r="B1929" s="71" t="s">
        <v>16047</v>
      </c>
      <c r="C1929" s="72" t="s">
        <v>18</v>
      </c>
      <c r="D1929" s="73">
        <v>72.37</v>
      </c>
      <c r="E1929" s="107"/>
      <c r="F1929" s="107"/>
      <c r="G1929" s="107"/>
      <c r="H1929" s="107"/>
      <c r="I1929" s="107"/>
    </row>
    <row r="1930" spans="1:9" s="45" customFormat="1" ht="11.25" x14ac:dyDescent="0.2">
      <c r="A1930" s="71">
        <v>142104</v>
      </c>
      <c r="B1930" s="71" t="s">
        <v>16048</v>
      </c>
      <c r="C1930" s="72" t="s">
        <v>18</v>
      </c>
      <c r="D1930" s="73">
        <v>32.15</v>
      </c>
      <c r="E1930" s="107"/>
      <c r="F1930" s="107"/>
      <c r="G1930" s="107"/>
      <c r="H1930" s="107"/>
      <c r="I1930" s="107"/>
    </row>
    <row r="1931" spans="1:9" s="45" customFormat="1" ht="11.25" x14ac:dyDescent="0.2">
      <c r="A1931" s="71">
        <v>142106</v>
      </c>
      <c r="B1931" s="71" t="s">
        <v>16049</v>
      </c>
      <c r="C1931" s="72" t="s">
        <v>18</v>
      </c>
      <c r="D1931" s="73">
        <v>33.67</v>
      </c>
      <c r="E1931" s="107"/>
      <c r="F1931" s="107"/>
      <c r="G1931" s="107"/>
      <c r="H1931" s="107"/>
      <c r="I1931" s="107"/>
    </row>
    <row r="1932" spans="1:9" s="45" customFormat="1" ht="11.25" x14ac:dyDescent="0.2">
      <c r="A1932" s="71">
        <v>142107</v>
      </c>
      <c r="B1932" s="71" t="s">
        <v>16050</v>
      </c>
      <c r="C1932" s="72" t="s">
        <v>18</v>
      </c>
      <c r="D1932" s="73">
        <v>52.52</v>
      </c>
      <c r="E1932" s="107"/>
      <c r="F1932" s="107"/>
      <c r="G1932" s="107"/>
      <c r="H1932" s="107"/>
      <c r="I1932" s="107"/>
    </row>
    <row r="1933" spans="1:9" s="45" customFormat="1" ht="11.25" x14ac:dyDescent="0.2">
      <c r="A1933" s="71">
        <v>142109</v>
      </c>
      <c r="B1933" s="71" t="s">
        <v>16051</v>
      </c>
      <c r="C1933" s="72" t="s">
        <v>18</v>
      </c>
      <c r="D1933" s="73">
        <v>48.75</v>
      </c>
      <c r="E1933" s="107"/>
      <c r="F1933" s="107"/>
      <c r="G1933" s="107"/>
      <c r="H1933" s="107"/>
      <c r="I1933" s="107"/>
    </row>
    <row r="1934" spans="1:9" s="45" customFormat="1" ht="11.25" x14ac:dyDescent="0.2">
      <c r="A1934" s="71">
        <v>142111</v>
      </c>
      <c r="B1934" s="71" t="s">
        <v>16052</v>
      </c>
      <c r="C1934" s="72" t="s">
        <v>18</v>
      </c>
      <c r="D1934" s="73">
        <v>104.35</v>
      </c>
      <c r="E1934" s="107"/>
      <c r="F1934" s="107"/>
      <c r="G1934" s="107"/>
      <c r="H1934" s="107"/>
      <c r="I1934" s="107"/>
    </row>
    <row r="1935" spans="1:9" s="45" customFormat="1" ht="11.25" x14ac:dyDescent="0.2">
      <c r="A1935" s="71">
        <v>142112</v>
      </c>
      <c r="B1935" s="71" t="s">
        <v>16053</v>
      </c>
      <c r="C1935" s="72" t="s">
        <v>18</v>
      </c>
      <c r="D1935" s="73">
        <v>61.75</v>
      </c>
      <c r="E1935" s="107"/>
      <c r="F1935" s="107"/>
      <c r="G1935" s="107"/>
      <c r="H1935" s="107"/>
      <c r="I1935" s="107"/>
    </row>
    <row r="1936" spans="1:9" s="45" customFormat="1" ht="11.25" x14ac:dyDescent="0.2">
      <c r="A1936" s="71">
        <v>142114</v>
      </c>
      <c r="B1936" s="71" t="s">
        <v>16054</v>
      </c>
      <c r="C1936" s="72" t="s">
        <v>18</v>
      </c>
      <c r="D1936" s="73">
        <v>10.5</v>
      </c>
      <c r="E1936" s="107"/>
      <c r="F1936" s="107"/>
      <c r="G1936" s="107"/>
      <c r="H1936" s="107"/>
      <c r="I1936" s="107"/>
    </row>
    <row r="1937" spans="1:9" s="45" customFormat="1" ht="11.25" x14ac:dyDescent="0.2">
      <c r="A1937" s="71">
        <v>142115</v>
      </c>
      <c r="B1937" s="71" t="s">
        <v>16055</v>
      </c>
      <c r="C1937" s="72" t="s">
        <v>18</v>
      </c>
      <c r="D1937" s="73">
        <v>28.93</v>
      </c>
      <c r="E1937" s="107"/>
      <c r="F1937" s="107"/>
      <c r="G1937" s="107"/>
      <c r="H1937" s="107"/>
      <c r="I1937" s="107"/>
    </row>
    <row r="1938" spans="1:9" s="45" customFormat="1" ht="11.25" x14ac:dyDescent="0.2">
      <c r="A1938" s="71">
        <v>142116</v>
      </c>
      <c r="B1938" s="71" t="s">
        <v>16056</v>
      </c>
      <c r="C1938" s="72" t="s">
        <v>18</v>
      </c>
      <c r="D1938" s="73">
        <v>6.02</v>
      </c>
      <c r="E1938" s="107"/>
      <c r="F1938" s="107"/>
      <c r="G1938" s="107"/>
      <c r="H1938" s="107"/>
      <c r="I1938" s="107"/>
    </row>
    <row r="1939" spans="1:9" s="45" customFormat="1" ht="11.25" x14ac:dyDescent="0.2">
      <c r="A1939" s="71">
        <v>142117</v>
      </c>
      <c r="B1939" s="71" t="s">
        <v>16057</v>
      </c>
      <c r="C1939" s="72" t="s">
        <v>18</v>
      </c>
      <c r="D1939" s="73">
        <v>17.72</v>
      </c>
      <c r="E1939" s="107"/>
      <c r="F1939" s="107"/>
      <c r="G1939" s="107"/>
      <c r="H1939" s="107"/>
      <c r="I1939" s="107"/>
    </row>
    <row r="1940" spans="1:9" s="45" customFormat="1" ht="11.25" x14ac:dyDescent="0.2">
      <c r="A1940" s="71">
        <v>142118</v>
      </c>
      <c r="B1940" s="71" t="s">
        <v>16058</v>
      </c>
      <c r="C1940" s="72" t="s">
        <v>18</v>
      </c>
      <c r="D1940" s="73">
        <v>14.78</v>
      </c>
      <c r="E1940" s="107"/>
      <c r="F1940" s="107"/>
      <c r="G1940" s="107"/>
      <c r="H1940" s="107"/>
      <c r="I1940" s="107"/>
    </row>
    <row r="1941" spans="1:9" s="45" customFormat="1" ht="11.25" x14ac:dyDescent="0.2">
      <c r="A1941" s="71">
        <v>142119</v>
      </c>
      <c r="B1941" s="71" t="s">
        <v>16059</v>
      </c>
      <c r="C1941" s="72" t="s">
        <v>18</v>
      </c>
      <c r="D1941" s="73">
        <v>87.89</v>
      </c>
      <c r="E1941" s="107"/>
      <c r="F1941" s="107"/>
      <c r="G1941" s="107"/>
      <c r="H1941" s="107"/>
      <c r="I1941" s="107"/>
    </row>
    <row r="1942" spans="1:9" s="45" customFormat="1" ht="11.25" x14ac:dyDescent="0.2">
      <c r="A1942" s="71">
        <v>142120</v>
      </c>
      <c r="B1942" s="71" t="s">
        <v>16060</v>
      </c>
      <c r="C1942" s="72" t="s">
        <v>18</v>
      </c>
      <c r="D1942" s="73">
        <v>120.18</v>
      </c>
      <c r="E1942" s="107"/>
      <c r="F1942" s="107"/>
      <c r="G1942" s="107"/>
      <c r="H1942" s="107"/>
      <c r="I1942" s="107"/>
    </row>
    <row r="1943" spans="1:9" s="45" customFormat="1" ht="11.25" x14ac:dyDescent="0.2">
      <c r="A1943" s="71">
        <v>142121</v>
      </c>
      <c r="B1943" s="71" t="s">
        <v>16061</v>
      </c>
      <c r="C1943" s="72" t="s">
        <v>18</v>
      </c>
      <c r="D1943" s="73">
        <v>209.62</v>
      </c>
      <c r="E1943" s="107"/>
      <c r="F1943" s="107"/>
      <c r="G1943" s="107"/>
      <c r="H1943" s="107"/>
      <c r="I1943" s="107"/>
    </row>
    <row r="1944" spans="1:9" s="45" customFormat="1" ht="11.25" x14ac:dyDescent="0.2">
      <c r="A1944" s="71">
        <v>142122</v>
      </c>
      <c r="B1944" s="71" t="s">
        <v>16062</v>
      </c>
      <c r="C1944" s="72" t="s">
        <v>18</v>
      </c>
      <c r="D1944" s="73">
        <v>84.36</v>
      </c>
      <c r="E1944" s="107"/>
      <c r="F1944" s="107"/>
      <c r="G1944" s="107"/>
      <c r="H1944" s="107"/>
      <c r="I1944" s="107"/>
    </row>
    <row r="1945" spans="1:9" s="45" customFormat="1" ht="11.25" x14ac:dyDescent="0.2">
      <c r="A1945" s="71">
        <v>142123</v>
      </c>
      <c r="B1945" s="71" t="s">
        <v>16063</v>
      </c>
      <c r="C1945" s="72" t="s">
        <v>18</v>
      </c>
      <c r="D1945" s="73">
        <v>15.96</v>
      </c>
      <c r="E1945" s="107"/>
      <c r="F1945" s="107"/>
      <c r="G1945" s="107"/>
      <c r="H1945" s="107"/>
      <c r="I1945" s="107"/>
    </row>
    <row r="1946" spans="1:9" s="45" customFormat="1" ht="11.25" x14ac:dyDescent="0.2">
      <c r="A1946" s="71">
        <v>142124</v>
      </c>
      <c r="B1946" s="71" t="s">
        <v>16064</v>
      </c>
      <c r="C1946" s="72" t="s">
        <v>18</v>
      </c>
      <c r="D1946" s="73">
        <v>19.75</v>
      </c>
      <c r="E1946" s="107"/>
      <c r="F1946" s="107"/>
      <c r="G1946" s="107"/>
      <c r="H1946" s="107"/>
      <c r="I1946" s="107"/>
    </row>
    <row r="1947" spans="1:9" s="45" customFormat="1" ht="11.25" x14ac:dyDescent="0.2">
      <c r="A1947" s="71">
        <v>142125</v>
      </c>
      <c r="B1947" s="71" t="s">
        <v>16065</v>
      </c>
      <c r="C1947" s="72" t="s">
        <v>18</v>
      </c>
      <c r="D1947" s="73">
        <v>23.85</v>
      </c>
      <c r="E1947" s="107"/>
      <c r="F1947" s="107"/>
      <c r="G1947" s="107"/>
      <c r="H1947" s="107"/>
      <c r="I1947" s="107"/>
    </row>
    <row r="1948" spans="1:9" s="45" customFormat="1" ht="11.25" x14ac:dyDescent="0.2">
      <c r="A1948" s="71">
        <v>1422</v>
      </c>
      <c r="B1948" s="71" t="s">
        <v>16066</v>
      </c>
      <c r="C1948" s="72"/>
      <c r="D1948" s="73"/>
      <c r="E1948" s="107"/>
      <c r="F1948" s="107"/>
      <c r="G1948" s="107"/>
      <c r="H1948" s="107"/>
      <c r="I1948" s="107"/>
    </row>
    <row r="1949" spans="1:9" s="45" customFormat="1" ht="11.25" x14ac:dyDescent="0.2">
      <c r="A1949" s="71">
        <v>142201</v>
      </c>
      <c r="B1949" s="71" t="s">
        <v>16067</v>
      </c>
      <c r="C1949" s="72" t="s">
        <v>11</v>
      </c>
      <c r="D1949" s="73">
        <v>10.27</v>
      </c>
      <c r="E1949" s="107"/>
      <c r="F1949" s="107"/>
      <c r="G1949" s="107"/>
      <c r="H1949" s="107"/>
      <c r="I1949" s="107"/>
    </row>
    <row r="1950" spans="1:9" s="45" customFormat="1" ht="11.25" x14ac:dyDescent="0.2">
      <c r="A1950" s="71">
        <v>142202</v>
      </c>
      <c r="B1950" s="71" t="s">
        <v>16068</v>
      </c>
      <c r="C1950" s="72" t="s">
        <v>11</v>
      </c>
      <c r="D1950" s="73">
        <v>15.38</v>
      </c>
      <c r="E1950" s="107"/>
      <c r="F1950" s="107"/>
      <c r="G1950" s="107"/>
      <c r="H1950" s="107"/>
      <c r="I1950" s="107"/>
    </row>
    <row r="1951" spans="1:9" s="45" customFormat="1" ht="11.25" x14ac:dyDescent="0.2">
      <c r="A1951" s="71">
        <v>142203</v>
      </c>
      <c r="B1951" s="71" t="s">
        <v>16069</v>
      </c>
      <c r="C1951" s="72" t="s">
        <v>11</v>
      </c>
      <c r="D1951" s="73">
        <v>23.16</v>
      </c>
      <c r="E1951" s="107"/>
      <c r="F1951" s="107"/>
      <c r="G1951" s="107"/>
      <c r="H1951" s="107"/>
      <c r="I1951" s="107"/>
    </row>
    <row r="1952" spans="1:9" s="45" customFormat="1" ht="11.25" x14ac:dyDescent="0.2">
      <c r="A1952" s="71">
        <v>142204</v>
      </c>
      <c r="B1952" s="71" t="s">
        <v>16070</v>
      </c>
      <c r="C1952" s="72" t="s">
        <v>11</v>
      </c>
      <c r="D1952" s="73">
        <v>19.59</v>
      </c>
      <c r="E1952" s="107"/>
      <c r="F1952" s="107"/>
      <c r="G1952" s="107"/>
      <c r="H1952" s="107"/>
      <c r="I1952" s="107"/>
    </row>
    <row r="1953" spans="1:9" s="45" customFormat="1" ht="11.25" x14ac:dyDescent="0.2">
      <c r="A1953" s="71">
        <v>142205</v>
      </c>
      <c r="B1953" s="71" t="s">
        <v>16071</v>
      </c>
      <c r="C1953" s="72" t="s">
        <v>11</v>
      </c>
      <c r="D1953" s="73">
        <v>29.84</v>
      </c>
      <c r="E1953" s="107"/>
      <c r="F1953" s="107"/>
      <c r="G1953" s="107"/>
      <c r="H1953" s="107"/>
      <c r="I1953" s="107"/>
    </row>
    <row r="1954" spans="1:9" s="45" customFormat="1" ht="11.25" x14ac:dyDescent="0.2">
      <c r="A1954" s="71">
        <v>142206</v>
      </c>
      <c r="B1954" s="71" t="s">
        <v>16072</v>
      </c>
      <c r="C1954" s="72" t="s">
        <v>11</v>
      </c>
      <c r="D1954" s="73">
        <v>43.42</v>
      </c>
      <c r="E1954" s="107"/>
      <c r="F1954" s="107"/>
      <c r="G1954" s="107"/>
      <c r="H1954" s="107"/>
      <c r="I1954" s="107"/>
    </row>
    <row r="1955" spans="1:9" s="45" customFormat="1" ht="11.25" x14ac:dyDescent="0.2">
      <c r="A1955" s="71">
        <v>1423</v>
      </c>
      <c r="B1955" s="71" t="s">
        <v>15809</v>
      </c>
      <c r="C1955" s="72"/>
      <c r="D1955" s="73"/>
      <c r="E1955" s="107"/>
      <c r="F1955" s="107"/>
      <c r="G1955" s="107"/>
      <c r="H1955" s="107"/>
      <c r="I1955" s="107"/>
    </row>
    <row r="1956" spans="1:9" s="45" customFormat="1" ht="11.25" x14ac:dyDescent="0.2">
      <c r="A1956" s="71">
        <v>142301</v>
      </c>
      <c r="B1956" s="71" t="s">
        <v>16073</v>
      </c>
      <c r="C1956" s="72" t="s">
        <v>18</v>
      </c>
      <c r="D1956" s="73">
        <v>17.63</v>
      </c>
      <c r="E1956" s="107"/>
      <c r="F1956" s="107"/>
      <c r="G1956" s="107"/>
      <c r="H1956" s="107"/>
      <c r="I1956" s="107"/>
    </row>
    <row r="1957" spans="1:9" s="45" customFormat="1" ht="11.25" x14ac:dyDescent="0.2">
      <c r="A1957" s="71">
        <v>142302</v>
      </c>
      <c r="B1957" s="71" t="s">
        <v>16074</v>
      </c>
      <c r="C1957" s="72" t="s">
        <v>18</v>
      </c>
      <c r="D1957" s="73">
        <v>24.68</v>
      </c>
      <c r="E1957" s="107"/>
      <c r="F1957" s="107"/>
      <c r="G1957" s="107"/>
      <c r="H1957" s="107"/>
      <c r="I1957" s="107"/>
    </row>
    <row r="1958" spans="1:9" s="45" customFormat="1" ht="11.25" x14ac:dyDescent="0.2">
      <c r="A1958" s="71">
        <v>142303</v>
      </c>
      <c r="B1958" s="71" t="s">
        <v>16075</v>
      </c>
      <c r="C1958" s="72" t="s">
        <v>18</v>
      </c>
      <c r="D1958" s="73">
        <v>17.63</v>
      </c>
      <c r="E1958" s="107"/>
      <c r="F1958" s="107"/>
      <c r="G1958" s="107"/>
      <c r="H1958" s="107"/>
      <c r="I1958" s="107"/>
    </row>
    <row r="1959" spans="1:9" s="45" customFormat="1" ht="11.25" x14ac:dyDescent="0.2">
      <c r="A1959" s="71">
        <v>142304</v>
      </c>
      <c r="B1959" s="71" t="s">
        <v>16076</v>
      </c>
      <c r="C1959" s="72" t="s">
        <v>18</v>
      </c>
      <c r="D1959" s="73">
        <v>15.58</v>
      </c>
      <c r="E1959" s="107"/>
      <c r="F1959" s="107"/>
      <c r="G1959" s="107"/>
      <c r="H1959" s="107"/>
      <c r="I1959" s="107"/>
    </row>
    <row r="1960" spans="1:9" s="45" customFormat="1" ht="11.25" x14ac:dyDescent="0.2">
      <c r="A1960" s="71">
        <v>15</v>
      </c>
      <c r="B1960" s="71" t="s">
        <v>16077</v>
      </c>
      <c r="C1960" s="72"/>
      <c r="D1960" s="73"/>
      <c r="E1960" s="107"/>
      <c r="F1960" s="107"/>
      <c r="G1960" s="107"/>
      <c r="H1960" s="107"/>
      <c r="I1960" s="107"/>
    </row>
    <row r="1961" spans="1:9" s="45" customFormat="1" ht="11.25" x14ac:dyDescent="0.2">
      <c r="A1961" s="71">
        <v>1501</v>
      </c>
      <c r="B1961" s="71" t="s">
        <v>16078</v>
      </c>
      <c r="C1961" s="72"/>
      <c r="D1961" s="73"/>
      <c r="E1961" s="107"/>
      <c r="F1961" s="107"/>
      <c r="G1961" s="107"/>
      <c r="H1961" s="107"/>
      <c r="I1961" s="107"/>
    </row>
    <row r="1962" spans="1:9" s="45" customFormat="1" ht="11.25" x14ac:dyDescent="0.2">
      <c r="A1962" s="71">
        <v>150122</v>
      </c>
      <c r="B1962" s="71" t="s">
        <v>16079</v>
      </c>
      <c r="C1962" s="72" t="s">
        <v>18</v>
      </c>
      <c r="D1962" s="73">
        <v>1256.94</v>
      </c>
      <c r="E1962" s="107"/>
      <c r="F1962" s="107"/>
      <c r="G1962" s="107"/>
      <c r="H1962" s="107"/>
      <c r="I1962" s="107"/>
    </row>
    <row r="1963" spans="1:9" s="45" customFormat="1" ht="11.25" x14ac:dyDescent="0.2">
      <c r="A1963" s="71">
        <v>150123</v>
      </c>
      <c r="B1963" s="71" t="s">
        <v>16080</v>
      </c>
      <c r="C1963" s="72" t="s">
        <v>18</v>
      </c>
      <c r="D1963" s="73">
        <v>2244.4699999999998</v>
      </c>
      <c r="E1963" s="107"/>
      <c r="F1963" s="107"/>
      <c r="G1963" s="107"/>
      <c r="H1963" s="107"/>
      <c r="I1963" s="107"/>
    </row>
    <row r="1964" spans="1:9" s="45" customFormat="1" ht="11.25" x14ac:dyDescent="0.2">
      <c r="A1964" s="71">
        <v>1503</v>
      </c>
      <c r="B1964" s="71" t="s">
        <v>16081</v>
      </c>
      <c r="C1964" s="72"/>
      <c r="D1964" s="73"/>
      <c r="E1964" s="107"/>
      <c r="F1964" s="107"/>
      <c r="G1964" s="107"/>
      <c r="H1964" s="107"/>
      <c r="I1964" s="107"/>
    </row>
    <row r="1965" spans="1:9" s="45" customFormat="1" ht="11.25" x14ac:dyDescent="0.2">
      <c r="A1965" s="71">
        <v>150302</v>
      </c>
      <c r="B1965" s="71" t="s">
        <v>16082</v>
      </c>
      <c r="C1965" s="72" t="s">
        <v>18</v>
      </c>
      <c r="D1965" s="73">
        <v>364.05</v>
      </c>
      <c r="E1965" s="107"/>
      <c r="F1965" s="107"/>
      <c r="G1965" s="107"/>
      <c r="H1965" s="107"/>
      <c r="I1965" s="107"/>
    </row>
    <row r="1966" spans="1:9" s="45" customFormat="1" ht="11.25" x14ac:dyDescent="0.2">
      <c r="A1966" s="71">
        <v>150306</v>
      </c>
      <c r="B1966" s="71" t="s">
        <v>16083</v>
      </c>
      <c r="C1966" s="72" t="s">
        <v>18</v>
      </c>
      <c r="D1966" s="73">
        <v>267.05</v>
      </c>
      <c r="E1966" s="107"/>
      <c r="F1966" s="107"/>
      <c r="G1966" s="107"/>
      <c r="H1966" s="107"/>
      <c r="I1966" s="107"/>
    </row>
    <row r="1967" spans="1:9" s="45" customFormat="1" ht="11.25" x14ac:dyDescent="0.2">
      <c r="A1967" s="71">
        <v>150307</v>
      </c>
      <c r="B1967" s="71" t="s">
        <v>16084</v>
      </c>
      <c r="C1967" s="72" t="s">
        <v>18</v>
      </c>
      <c r="D1967" s="73">
        <v>552.16</v>
      </c>
      <c r="E1967" s="107"/>
      <c r="F1967" s="107"/>
      <c r="G1967" s="107"/>
      <c r="H1967" s="107"/>
      <c r="I1967" s="107"/>
    </row>
    <row r="1968" spans="1:9" s="45" customFormat="1" ht="11.25" x14ac:dyDescent="0.2">
      <c r="A1968" s="71">
        <v>150308</v>
      </c>
      <c r="B1968" s="71" t="s">
        <v>16085</v>
      </c>
      <c r="C1968" s="72" t="s">
        <v>18</v>
      </c>
      <c r="D1968" s="73">
        <v>603.23</v>
      </c>
      <c r="E1968" s="107"/>
      <c r="F1968" s="107"/>
      <c r="G1968" s="107"/>
      <c r="H1968" s="107"/>
      <c r="I1968" s="107"/>
    </row>
    <row r="1969" spans="1:9" s="45" customFormat="1" ht="11.25" x14ac:dyDescent="0.2">
      <c r="A1969" s="71">
        <v>150309</v>
      </c>
      <c r="B1969" s="71" t="s">
        <v>16086</v>
      </c>
      <c r="C1969" s="72" t="s">
        <v>18</v>
      </c>
      <c r="D1969" s="73">
        <v>788.42</v>
      </c>
      <c r="E1969" s="107"/>
      <c r="F1969" s="107"/>
      <c r="G1969" s="107"/>
      <c r="H1969" s="107"/>
      <c r="I1969" s="107"/>
    </row>
    <row r="1970" spans="1:9" s="45" customFormat="1" ht="11.25" x14ac:dyDescent="0.2">
      <c r="A1970" s="71">
        <v>150310</v>
      </c>
      <c r="B1970" s="71" t="s">
        <v>16087</v>
      </c>
      <c r="C1970" s="72" t="s">
        <v>18</v>
      </c>
      <c r="D1970" s="73">
        <v>81.64</v>
      </c>
      <c r="E1970" s="107"/>
      <c r="F1970" s="107"/>
      <c r="G1970" s="107"/>
      <c r="H1970" s="107"/>
      <c r="I1970" s="107"/>
    </row>
    <row r="1971" spans="1:9" s="45" customFormat="1" ht="11.25" x14ac:dyDescent="0.2">
      <c r="A1971" s="71">
        <v>150311</v>
      </c>
      <c r="B1971" s="71" t="s">
        <v>16088</v>
      </c>
      <c r="C1971" s="72" t="s">
        <v>18</v>
      </c>
      <c r="D1971" s="73">
        <v>134.72999999999999</v>
      </c>
      <c r="E1971" s="107"/>
      <c r="F1971" s="107"/>
      <c r="G1971" s="107"/>
      <c r="H1971" s="107"/>
      <c r="I1971" s="107"/>
    </row>
    <row r="1972" spans="1:9" s="45" customFormat="1" ht="11.25" x14ac:dyDescent="0.2">
      <c r="A1972" s="71">
        <v>150312</v>
      </c>
      <c r="B1972" s="71" t="s">
        <v>16089</v>
      </c>
      <c r="C1972" s="72" t="s">
        <v>18</v>
      </c>
      <c r="D1972" s="73">
        <v>94.83</v>
      </c>
      <c r="E1972" s="107"/>
      <c r="F1972" s="107"/>
      <c r="G1972" s="107"/>
      <c r="H1972" s="107"/>
      <c r="I1972" s="107"/>
    </row>
    <row r="1973" spans="1:9" s="45" customFormat="1" ht="11.25" x14ac:dyDescent="0.2">
      <c r="A1973" s="71">
        <v>150313</v>
      </c>
      <c r="B1973" s="71" t="s">
        <v>16090</v>
      </c>
      <c r="C1973" s="72" t="s">
        <v>18</v>
      </c>
      <c r="D1973" s="73">
        <v>198.23</v>
      </c>
      <c r="E1973" s="107"/>
      <c r="F1973" s="107"/>
      <c r="G1973" s="107"/>
      <c r="H1973" s="107"/>
      <c r="I1973" s="107"/>
    </row>
    <row r="1974" spans="1:9" s="45" customFormat="1" ht="11.25" x14ac:dyDescent="0.2">
      <c r="A1974" s="71">
        <v>150315</v>
      </c>
      <c r="B1974" s="71" t="s">
        <v>16091</v>
      </c>
      <c r="C1974" s="72" t="s">
        <v>18</v>
      </c>
      <c r="D1974" s="73">
        <v>1206.49</v>
      </c>
      <c r="E1974" s="107"/>
      <c r="F1974" s="107"/>
      <c r="G1974" s="107"/>
      <c r="H1974" s="107"/>
      <c r="I1974" s="107"/>
    </row>
    <row r="1975" spans="1:9" s="45" customFormat="1" ht="11.25" x14ac:dyDescent="0.2">
      <c r="A1975" s="71">
        <v>150316</v>
      </c>
      <c r="B1975" s="71" t="s">
        <v>16092</v>
      </c>
      <c r="C1975" s="72" t="s">
        <v>18</v>
      </c>
      <c r="D1975" s="73">
        <v>1329.44</v>
      </c>
      <c r="E1975" s="107"/>
      <c r="F1975" s="107"/>
      <c r="G1975" s="107"/>
      <c r="H1975" s="107"/>
      <c r="I1975" s="107"/>
    </row>
    <row r="1976" spans="1:9" s="45" customFormat="1" ht="11.25" x14ac:dyDescent="0.2">
      <c r="A1976" s="71">
        <v>150317</v>
      </c>
      <c r="B1976" s="71" t="s">
        <v>16093</v>
      </c>
      <c r="C1976" s="72" t="s">
        <v>18</v>
      </c>
      <c r="D1976" s="73">
        <v>1867.59</v>
      </c>
      <c r="E1976" s="107"/>
      <c r="F1976" s="107"/>
      <c r="G1976" s="107"/>
      <c r="H1976" s="107"/>
      <c r="I1976" s="107"/>
    </row>
    <row r="1977" spans="1:9" s="45" customFormat="1" ht="11.25" x14ac:dyDescent="0.2">
      <c r="A1977" s="71">
        <v>1506</v>
      </c>
      <c r="B1977" s="71" t="s">
        <v>16094</v>
      </c>
      <c r="C1977" s="72"/>
      <c r="D1977" s="73"/>
      <c r="E1977" s="107"/>
      <c r="F1977" s="107"/>
      <c r="G1977" s="107"/>
      <c r="H1977" s="107"/>
      <c r="I1977" s="107"/>
    </row>
    <row r="1978" spans="1:9" s="45" customFormat="1" ht="11.25" x14ac:dyDescent="0.2">
      <c r="A1978" s="71">
        <v>150609</v>
      </c>
      <c r="B1978" s="71" t="s">
        <v>16095</v>
      </c>
      <c r="C1978" s="72" t="s">
        <v>18</v>
      </c>
      <c r="D1978" s="73">
        <v>191.16</v>
      </c>
      <c r="E1978" s="107"/>
      <c r="F1978" s="107"/>
      <c r="G1978" s="107"/>
      <c r="H1978" s="107"/>
      <c r="I1978" s="107"/>
    </row>
    <row r="1979" spans="1:9" s="45" customFormat="1" ht="11.25" x14ac:dyDescent="0.2">
      <c r="A1979" s="71">
        <v>150610</v>
      </c>
      <c r="B1979" s="71" t="s">
        <v>16096</v>
      </c>
      <c r="C1979" s="72" t="s">
        <v>18</v>
      </c>
      <c r="D1979" s="73">
        <v>215.64</v>
      </c>
      <c r="E1979" s="107"/>
      <c r="F1979" s="107"/>
      <c r="G1979" s="107"/>
      <c r="H1979" s="107"/>
      <c r="I1979" s="107"/>
    </row>
    <row r="1980" spans="1:9" s="45" customFormat="1" ht="11.25" x14ac:dyDescent="0.2">
      <c r="A1980" s="71">
        <v>150612</v>
      </c>
      <c r="B1980" s="71" t="s">
        <v>16097</v>
      </c>
      <c r="C1980" s="72" t="s">
        <v>18</v>
      </c>
      <c r="D1980" s="73">
        <v>43.29</v>
      </c>
      <c r="E1980" s="107"/>
      <c r="F1980" s="107"/>
      <c r="G1980" s="107"/>
      <c r="H1980" s="107"/>
      <c r="I1980" s="107"/>
    </row>
    <row r="1981" spans="1:9" s="45" customFormat="1" ht="11.25" x14ac:dyDescent="0.2">
      <c r="A1981" s="71">
        <v>150614</v>
      </c>
      <c r="B1981" s="71" t="s">
        <v>16098</v>
      </c>
      <c r="C1981" s="72" t="s">
        <v>18</v>
      </c>
      <c r="D1981" s="73">
        <v>120.31</v>
      </c>
      <c r="E1981" s="107"/>
      <c r="F1981" s="107"/>
      <c r="G1981" s="107"/>
      <c r="H1981" s="107"/>
      <c r="I1981" s="107"/>
    </row>
    <row r="1982" spans="1:9" s="45" customFormat="1" ht="11.25" x14ac:dyDescent="0.2">
      <c r="A1982" s="71">
        <v>150615</v>
      </c>
      <c r="B1982" s="71" t="s">
        <v>16099</v>
      </c>
      <c r="C1982" s="72" t="s">
        <v>18</v>
      </c>
      <c r="D1982" s="73">
        <v>154.54</v>
      </c>
      <c r="E1982" s="107"/>
      <c r="F1982" s="107"/>
      <c r="G1982" s="107"/>
      <c r="H1982" s="107"/>
      <c r="I1982" s="107"/>
    </row>
    <row r="1983" spans="1:9" s="45" customFormat="1" ht="11.25" x14ac:dyDescent="0.2">
      <c r="A1983" s="71">
        <v>150616</v>
      </c>
      <c r="B1983" s="71" t="s">
        <v>16100</v>
      </c>
      <c r="C1983" s="72" t="s">
        <v>18</v>
      </c>
      <c r="D1983" s="73">
        <v>215.25</v>
      </c>
      <c r="E1983" s="107"/>
      <c r="F1983" s="107"/>
      <c r="G1983" s="107"/>
      <c r="H1983" s="107"/>
      <c r="I1983" s="107"/>
    </row>
    <row r="1984" spans="1:9" s="45" customFormat="1" ht="11.25" x14ac:dyDescent="0.2">
      <c r="A1984" s="71">
        <v>150626</v>
      </c>
      <c r="B1984" s="71" t="s">
        <v>16101</v>
      </c>
      <c r="C1984" s="72" t="s">
        <v>18</v>
      </c>
      <c r="D1984" s="73">
        <v>121.22</v>
      </c>
      <c r="E1984" s="107"/>
      <c r="F1984" s="107"/>
      <c r="G1984" s="107"/>
      <c r="H1984" s="107"/>
      <c r="I1984" s="107"/>
    </row>
    <row r="1985" spans="1:9" s="45" customFormat="1" ht="11.25" x14ac:dyDescent="0.2">
      <c r="A1985" s="71">
        <v>150628</v>
      </c>
      <c r="B1985" s="71" t="s">
        <v>16102</v>
      </c>
      <c r="C1985" s="72" t="s">
        <v>18</v>
      </c>
      <c r="D1985" s="73">
        <v>7.64</v>
      </c>
      <c r="E1985" s="107"/>
      <c r="F1985" s="107"/>
      <c r="G1985" s="107"/>
      <c r="H1985" s="107"/>
      <c r="I1985" s="107"/>
    </row>
    <row r="1986" spans="1:9" s="45" customFormat="1" ht="11.25" x14ac:dyDescent="0.2">
      <c r="A1986" s="71">
        <v>150629</v>
      </c>
      <c r="B1986" s="71" t="s">
        <v>16103</v>
      </c>
      <c r="C1986" s="72" t="s">
        <v>18</v>
      </c>
      <c r="D1986" s="73">
        <v>12.87</v>
      </c>
      <c r="E1986" s="107"/>
      <c r="F1986" s="107"/>
      <c r="G1986" s="107"/>
      <c r="H1986" s="107"/>
      <c r="I1986" s="107"/>
    </row>
    <row r="1987" spans="1:9" s="45" customFormat="1" ht="11.25" x14ac:dyDescent="0.2">
      <c r="A1987" s="71">
        <v>150632</v>
      </c>
      <c r="B1987" s="71" t="s">
        <v>16104</v>
      </c>
      <c r="C1987" s="72" t="s">
        <v>18</v>
      </c>
      <c r="D1987" s="73">
        <v>57.77</v>
      </c>
      <c r="E1987" s="107"/>
      <c r="F1987" s="107"/>
      <c r="G1987" s="107"/>
      <c r="H1987" s="107"/>
      <c r="I1987" s="107"/>
    </row>
    <row r="1988" spans="1:9" s="45" customFormat="1" ht="11.25" x14ac:dyDescent="0.2">
      <c r="A1988" s="71">
        <v>150633</v>
      </c>
      <c r="B1988" s="71" t="s">
        <v>16105</v>
      </c>
      <c r="C1988" s="72" t="s">
        <v>18</v>
      </c>
      <c r="D1988" s="73">
        <v>88.01</v>
      </c>
      <c r="E1988" s="107"/>
      <c r="F1988" s="107"/>
      <c r="G1988" s="107"/>
      <c r="H1988" s="107"/>
      <c r="I1988" s="107"/>
    </row>
    <row r="1989" spans="1:9" s="45" customFormat="1" ht="11.25" x14ac:dyDescent="0.2">
      <c r="A1989" s="71">
        <v>150634</v>
      </c>
      <c r="B1989" s="71" t="s">
        <v>16106</v>
      </c>
      <c r="C1989" s="72" t="s">
        <v>18</v>
      </c>
      <c r="D1989" s="73">
        <v>137.74</v>
      </c>
      <c r="E1989" s="107"/>
      <c r="F1989" s="107"/>
      <c r="G1989" s="107"/>
      <c r="H1989" s="107"/>
      <c r="I1989" s="107"/>
    </row>
    <row r="1990" spans="1:9" s="45" customFormat="1" ht="11.25" x14ac:dyDescent="0.2">
      <c r="A1990" s="71">
        <v>150635</v>
      </c>
      <c r="B1990" s="71" t="s">
        <v>16107</v>
      </c>
      <c r="C1990" s="72" t="s">
        <v>18</v>
      </c>
      <c r="D1990" s="73">
        <v>157.41</v>
      </c>
      <c r="E1990" s="107"/>
      <c r="F1990" s="107"/>
      <c r="G1990" s="107"/>
      <c r="H1990" s="107"/>
      <c r="I1990" s="107"/>
    </row>
    <row r="1991" spans="1:9" s="45" customFormat="1" ht="11.25" x14ac:dyDescent="0.2">
      <c r="A1991" s="71">
        <v>150636</v>
      </c>
      <c r="B1991" s="71" t="s">
        <v>16108</v>
      </c>
      <c r="C1991" s="72" t="s">
        <v>18</v>
      </c>
      <c r="D1991" s="73">
        <v>9.51</v>
      </c>
      <c r="E1991" s="107"/>
      <c r="F1991" s="107"/>
      <c r="G1991" s="107"/>
      <c r="H1991" s="107"/>
      <c r="I1991" s="107"/>
    </row>
    <row r="1992" spans="1:9" s="45" customFormat="1" ht="11.25" x14ac:dyDescent="0.2">
      <c r="A1992" s="71">
        <v>1507</v>
      </c>
      <c r="B1992" s="71" t="s">
        <v>16109</v>
      </c>
      <c r="C1992" s="72"/>
      <c r="D1992" s="73"/>
      <c r="E1992" s="107"/>
      <c r="F1992" s="107"/>
      <c r="G1992" s="107"/>
      <c r="H1992" s="107"/>
      <c r="I1992" s="107"/>
    </row>
    <row r="1993" spans="1:9" s="45" customFormat="1" ht="11.25" x14ac:dyDescent="0.2">
      <c r="A1993" s="71">
        <v>150701</v>
      </c>
      <c r="B1993" s="71" t="s">
        <v>16110</v>
      </c>
      <c r="C1993" s="72" t="s">
        <v>11</v>
      </c>
      <c r="D1993" s="73">
        <v>46.07</v>
      </c>
      <c r="E1993" s="107"/>
      <c r="F1993" s="107"/>
      <c r="G1993" s="107"/>
      <c r="H1993" s="107"/>
      <c r="I1993" s="107"/>
    </row>
    <row r="1994" spans="1:9" s="45" customFormat="1" ht="11.25" x14ac:dyDescent="0.2">
      <c r="A1994" s="71">
        <v>150702</v>
      </c>
      <c r="B1994" s="71" t="s">
        <v>16111</v>
      </c>
      <c r="C1994" s="72" t="s">
        <v>11</v>
      </c>
      <c r="D1994" s="73">
        <v>55.27</v>
      </c>
      <c r="E1994" s="107"/>
      <c r="F1994" s="107"/>
      <c r="G1994" s="107"/>
      <c r="H1994" s="107"/>
      <c r="I1994" s="107"/>
    </row>
    <row r="1995" spans="1:9" s="45" customFormat="1" ht="11.25" x14ac:dyDescent="0.2">
      <c r="A1995" s="71">
        <v>150703</v>
      </c>
      <c r="B1995" s="71" t="s">
        <v>16112</v>
      </c>
      <c r="C1995" s="72" t="s">
        <v>11</v>
      </c>
      <c r="D1995" s="73">
        <v>144.28</v>
      </c>
      <c r="E1995" s="107"/>
      <c r="F1995" s="107"/>
      <c r="G1995" s="107"/>
      <c r="H1995" s="107"/>
      <c r="I1995" s="107"/>
    </row>
    <row r="1996" spans="1:9" s="45" customFormat="1" ht="11.25" x14ac:dyDescent="0.2">
      <c r="A1996" s="71">
        <v>150704</v>
      </c>
      <c r="B1996" s="71" t="s">
        <v>16113</v>
      </c>
      <c r="C1996" s="72" t="s">
        <v>11</v>
      </c>
      <c r="D1996" s="73">
        <v>154.79</v>
      </c>
      <c r="E1996" s="107"/>
      <c r="F1996" s="107"/>
      <c r="G1996" s="107"/>
      <c r="H1996" s="107"/>
      <c r="I1996" s="107"/>
    </row>
    <row r="1997" spans="1:9" s="45" customFormat="1" ht="11.25" x14ac:dyDescent="0.2">
      <c r="A1997" s="71">
        <v>1508</v>
      </c>
      <c r="B1997" s="71" t="s">
        <v>16114</v>
      </c>
      <c r="C1997" s="72"/>
      <c r="D1997" s="73"/>
      <c r="E1997" s="107"/>
      <c r="F1997" s="107"/>
      <c r="G1997" s="107"/>
      <c r="H1997" s="107"/>
      <c r="I1997" s="107"/>
    </row>
    <row r="1998" spans="1:9" s="45" customFormat="1" ht="11.25" x14ac:dyDescent="0.2">
      <c r="A1998" s="71">
        <v>150801</v>
      </c>
      <c r="B1998" s="71" t="s">
        <v>16115</v>
      </c>
      <c r="C1998" s="72" t="s">
        <v>11</v>
      </c>
      <c r="D1998" s="73">
        <v>13.96</v>
      </c>
      <c r="E1998" s="107"/>
      <c r="F1998" s="107"/>
      <c r="G1998" s="107"/>
      <c r="H1998" s="107"/>
      <c r="I1998" s="107"/>
    </row>
    <row r="1999" spans="1:9" s="45" customFormat="1" ht="11.25" x14ac:dyDescent="0.2">
      <c r="A1999" s="71">
        <v>150802</v>
      </c>
      <c r="B1999" s="71" t="s">
        <v>16116</v>
      </c>
      <c r="C1999" s="72" t="s">
        <v>18</v>
      </c>
      <c r="D1999" s="73">
        <v>19.5</v>
      </c>
      <c r="E1999" s="107"/>
      <c r="F1999" s="107"/>
      <c r="G1999" s="107"/>
      <c r="H1999" s="107"/>
      <c r="I1999" s="107"/>
    </row>
    <row r="2000" spans="1:9" s="45" customFormat="1" ht="11.25" x14ac:dyDescent="0.2">
      <c r="A2000" s="71">
        <v>150803</v>
      </c>
      <c r="B2000" s="71" t="s">
        <v>16117</v>
      </c>
      <c r="C2000" s="72" t="s">
        <v>18</v>
      </c>
      <c r="D2000" s="73">
        <v>24.05</v>
      </c>
      <c r="E2000" s="107"/>
      <c r="F2000" s="107"/>
      <c r="G2000" s="107"/>
      <c r="H2000" s="107"/>
      <c r="I2000" s="107"/>
    </row>
    <row r="2001" spans="1:9" s="45" customFormat="1" ht="11.25" x14ac:dyDescent="0.2">
      <c r="A2001" s="71">
        <v>150804</v>
      </c>
      <c r="B2001" s="71" t="s">
        <v>16118</v>
      </c>
      <c r="C2001" s="72" t="s">
        <v>18</v>
      </c>
      <c r="D2001" s="73">
        <v>23.97</v>
      </c>
      <c r="E2001" s="107"/>
      <c r="F2001" s="107"/>
      <c r="G2001" s="107"/>
      <c r="H2001" s="107"/>
      <c r="I2001" s="107"/>
    </row>
    <row r="2002" spans="1:9" s="45" customFormat="1" ht="11.25" x14ac:dyDescent="0.2">
      <c r="A2002" s="71">
        <v>150805</v>
      </c>
      <c r="B2002" s="71" t="s">
        <v>16119</v>
      </c>
      <c r="C2002" s="72" t="s">
        <v>18</v>
      </c>
      <c r="D2002" s="73">
        <v>27.01</v>
      </c>
      <c r="E2002" s="107"/>
      <c r="F2002" s="107"/>
      <c r="G2002" s="107"/>
      <c r="H2002" s="107"/>
      <c r="I2002" s="107"/>
    </row>
    <row r="2003" spans="1:9" s="45" customFormat="1" ht="11.25" x14ac:dyDescent="0.2">
      <c r="A2003" s="71">
        <v>150806</v>
      </c>
      <c r="B2003" s="71" t="s">
        <v>16120</v>
      </c>
      <c r="C2003" s="72" t="s">
        <v>11</v>
      </c>
      <c r="D2003" s="73">
        <v>23</v>
      </c>
      <c r="E2003" s="107"/>
      <c r="F2003" s="107"/>
      <c r="G2003" s="107"/>
      <c r="H2003" s="107"/>
      <c r="I2003" s="107"/>
    </row>
    <row r="2004" spans="1:9" s="45" customFormat="1" ht="11.25" x14ac:dyDescent="0.2">
      <c r="A2004" s="71">
        <v>150807</v>
      </c>
      <c r="B2004" s="71" t="s">
        <v>16121</v>
      </c>
      <c r="C2004" s="72" t="s">
        <v>11</v>
      </c>
      <c r="D2004" s="73">
        <v>13.73</v>
      </c>
      <c r="E2004" s="107"/>
      <c r="F2004" s="107"/>
      <c r="G2004" s="107"/>
      <c r="H2004" s="107"/>
      <c r="I2004" s="107"/>
    </row>
    <row r="2005" spans="1:9" s="45" customFormat="1" ht="11.25" x14ac:dyDescent="0.2">
      <c r="A2005" s="71">
        <v>150835</v>
      </c>
      <c r="B2005" s="71" t="s">
        <v>16122</v>
      </c>
      <c r="C2005" s="72" t="s">
        <v>11</v>
      </c>
      <c r="D2005" s="73">
        <v>66.72</v>
      </c>
      <c r="E2005" s="107"/>
      <c r="F2005" s="107"/>
      <c r="G2005" s="107"/>
      <c r="H2005" s="107"/>
      <c r="I2005" s="107"/>
    </row>
    <row r="2006" spans="1:9" s="45" customFormat="1" ht="11.25" x14ac:dyDescent="0.2">
      <c r="A2006" s="71">
        <v>150836</v>
      </c>
      <c r="B2006" s="71" t="s">
        <v>16123</v>
      </c>
      <c r="C2006" s="72" t="s">
        <v>11</v>
      </c>
      <c r="D2006" s="73">
        <v>93.74</v>
      </c>
      <c r="E2006" s="107"/>
      <c r="F2006" s="107"/>
      <c r="G2006" s="107"/>
      <c r="H2006" s="107"/>
      <c r="I2006" s="107"/>
    </row>
    <row r="2007" spans="1:9" s="45" customFormat="1" ht="11.25" x14ac:dyDescent="0.2">
      <c r="A2007" s="71">
        <v>150837</v>
      </c>
      <c r="B2007" s="71" t="s">
        <v>16124</v>
      </c>
      <c r="C2007" s="72" t="s">
        <v>11</v>
      </c>
      <c r="D2007" s="73">
        <v>123.17</v>
      </c>
      <c r="E2007" s="107"/>
      <c r="F2007" s="107"/>
      <c r="G2007" s="107"/>
      <c r="H2007" s="107"/>
      <c r="I2007" s="107"/>
    </row>
    <row r="2008" spans="1:9" s="45" customFormat="1" ht="11.25" x14ac:dyDescent="0.2">
      <c r="A2008" s="71">
        <v>150838</v>
      </c>
      <c r="B2008" s="71" t="s">
        <v>16125</v>
      </c>
      <c r="C2008" s="72" t="s">
        <v>11</v>
      </c>
      <c r="D2008" s="73">
        <v>143.93</v>
      </c>
      <c r="E2008" s="107"/>
      <c r="F2008" s="107"/>
      <c r="G2008" s="107"/>
      <c r="H2008" s="107"/>
      <c r="I2008" s="107"/>
    </row>
    <row r="2009" spans="1:9" s="45" customFormat="1" ht="11.25" x14ac:dyDescent="0.2">
      <c r="A2009" s="71">
        <v>150843</v>
      </c>
      <c r="B2009" s="71" t="s">
        <v>16126</v>
      </c>
      <c r="C2009" s="72" t="s">
        <v>18</v>
      </c>
      <c r="D2009" s="73">
        <v>51.63</v>
      </c>
      <c r="E2009" s="107"/>
      <c r="F2009" s="107"/>
      <c r="G2009" s="107"/>
      <c r="H2009" s="107"/>
      <c r="I2009" s="107"/>
    </row>
    <row r="2010" spans="1:9" s="45" customFormat="1" ht="11.25" x14ac:dyDescent="0.2">
      <c r="A2010" s="71">
        <v>150844</v>
      </c>
      <c r="B2010" s="71" t="s">
        <v>16127</v>
      </c>
      <c r="C2010" s="72" t="s">
        <v>18</v>
      </c>
      <c r="D2010" s="73">
        <v>65.55</v>
      </c>
      <c r="E2010" s="107"/>
      <c r="F2010" s="107"/>
      <c r="G2010" s="107"/>
      <c r="H2010" s="107"/>
      <c r="I2010" s="107"/>
    </row>
    <row r="2011" spans="1:9" s="45" customFormat="1" ht="11.25" x14ac:dyDescent="0.2">
      <c r="A2011" s="71">
        <v>150845</v>
      </c>
      <c r="B2011" s="71" t="s">
        <v>16128</v>
      </c>
      <c r="C2011" s="72" t="s">
        <v>18</v>
      </c>
      <c r="D2011" s="73">
        <v>96.68</v>
      </c>
      <c r="E2011" s="107"/>
      <c r="F2011" s="107"/>
      <c r="G2011" s="107"/>
      <c r="H2011" s="107"/>
      <c r="I2011" s="107"/>
    </row>
    <row r="2012" spans="1:9" s="45" customFormat="1" ht="11.25" x14ac:dyDescent="0.2">
      <c r="A2012" s="71">
        <v>150850</v>
      </c>
      <c r="B2012" s="71" t="s">
        <v>16129</v>
      </c>
      <c r="C2012" s="72" t="s">
        <v>18</v>
      </c>
      <c r="D2012" s="73">
        <v>9.84</v>
      </c>
      <c r="E2012" s="107"/>
      <c r="F2012" s="107"/>
      <c r="G2012" s="107"/>
      <c r="H2012" s="107"/>
      <c r="I2012" s="107"/>
    </row>
    <row r="2013" spans="1:9" s="45" customFormat="1" ht="11.25" x14ac:dyDescent="0.2">
      <c r="A2013" s="71">
        <v>150851</v>
      </c>
      <c r="B2013" s="71" t="s">
        <v>16130</v>
      </c>
      <c r="C2013" s="72" t="s">
        <v>18</v>
      </c>
      <c r="D2013" s="73">
        <v>9.91</v>
      </c>
      <c r="E2013" s="107"/>
      <c r="F2013" s="107"/>
      <c r="G2013" s="107"/>
      <c r="H2013" s="107"/>
      <c r="I2013" s="107"/>
    </row>
    <row r="2014" spans="1:9" s="45" customFormat="1" ht="11.25" x14ac:dyDescent="0.2">
      <c r="A2014" s="71">
        <v>150852</v>
      </c>
      <c r="B2014" s="71" t="s">
        <v>16131</v>
      </c>
      <c r="C2014" s="72" t="s">
        <v>18</v>
      </c>
      <c r="D2014" s="73">
        <v>12.25</v>
      </c>
      <c r="E2014" s="107"/>
      <c r="F2014" s="107"/>
      <c r="G2014" s="107"/>
      <c r="H2014" s="107"/>
      <c r="I2014" s="107"/>
    </row>
    <row r="2015" spans="1:9" s="45" customFormat="1" ht="11.25" x14ac:dyDescent="0.2">
      <c r="A2015" s="71">
        <v>150860</v>
      </c>
      <c r="B2015" s="71" t="s">
        <v>16132</v>
      </c>
      <c r="C2015" s="72" t="s">
        <v>18</v>
      </c>
      <c r="D2015" s="73">
        <v>33.200000000000003</v>
      </c>
      <c r="E2015" s="107"/>
      <c r="F2015" s="107"/>
      <c r="G2015" s="107"/>
      <c r="H2015" s="107"/>
      <c r="I2015" s="107"/>
    </row>
    <row r="2016" spans="1:9" s="45" customFormat="1" ht="11.25" x14ac:dyDescent="0.2">
      <c r="A2016" s="71">
        <v>150861</v>
      </c>
      <c r="B2016" s="71" t="s">
        <v>16133</v>
      </c>
      <c r="C2016" s="72" t="s">
        <v>18</v>
      </c>
      <c r="D2016" s="73">
        <v>41.19</v>
      </c>
      <c r="E2016" s="107"/>
      <c r="F2016" s="107"/>
      <c r="G2016" s="107"/>
      <c r="H2016" s="107"/>
      <c r="I2016" s="107"/>
    </row>
    <row r="2017" spans="1:9" s="45" customFormat="1" ht="11.25" x14ac:dyDescent="0.2">
      <c r="A2017" s="71">
        <v>150862</v>
      </c>
      <c r="B2017" s="71" t="s">
        <v>16134</v>
      </c>
      <c r="C2017" s="72" t="s">
        <v>18</v>
      </c>
      <c r="D2017" s="73">
        <v>56.99</v>
      </c>
      <c r="E2017" s="107"/>
      <c r="F2017" s="107"/>
      <c r="G2017" s="107"/>
      <c r="H2017" s="107"/>
      <c r="I2017" s="107"/>
    </row>
    <row r="2018" spans="1:9" s="45" customFormat="1" ht="11.25" x14ac:dyDescent="0.2">
      <c r="A2018" s="71">
        <v>150863</v>
      </c>
      <c r="B2018" s="71" t="s">
        <v>16135</v>
      </c>
      <c r="C2018" s="72" t="s">
        <v>18</v>
      </c>
      <c r="D2018" s="73">
        <v>73.650000000000006</v>
      </c>
      <c r="E2018" s="107"/>
      <c r="F2018" s="107"/>
      <c r="G2018" s="107"/>
      <c r="H2018" s="107"/>
      <c r="I2018" s="107"/>
    </row>
    <row r="2019" spans="1:9" s="45" customFormat="1" ht="11.25" x14ac:dyDescent="0.2">
      <c r="A2019" s="71">
        <v>150866</v>
      </c>
      <c r="B2019" s="71" t="s">
        <v>16136</v>
      </c>
      <c r="C2019" s="72" t="s">
        <v>18</v>
      </c>
      <c r="D2019" s="73">
        <v>13.02</v>
      </c>
      <c r="E2019" s="107"/>
      <c r="F2019" s="107"/>
      <c r="G2019" s="107"/>
      <c r="H2019" s="107"/>
      <c r="I2019" s="107"/>
    </row>
    <row r="2020" spans="1:9" s="45" customFormat="1" ht="11.25" x14ac:dyDescent="0.2">
      <c r="A2020" s="71">
        <v>150867</v>
      </c>
      <c r="B2020" s="71" t="s">
        <v>16137</v>
      </c>
      <c r="C2020" s="72" t="s">
        <v>18</v>
      </c>
      <c r="D2020" s="73">
        <v>16.079999999999998</v>
      </c>
      <c r="E2020" s="107"/>
      <c r="F2020" s="107"/>
      <c r="G2020" s="107"/>
      <c r="H2020" s="107"/>
      <c r="I2020" s="107"/>
    </row>
    <row r="2021" spans="1:9" s="45" customFormat="1" ht="11.25" x14ac:dyDescent="0.2">
      <c r="A2021" s="71">
        <v>150870</v>
      </c>
      <c r="B2021" s="71" t="s">
        <v>16138</v>
      </c>
      <c r="C2021" s="72" t="s">
        <v>18</v>
      </c>
      <c r="D2021" s="73">
        <v>117.81</v>
      </c>
      <c r="E2021" s="107"/>
      <c r="F2021" s="107"/>
      <c r="G2021" s="107"/>
      <c r="H2021" s="107"/>
      <c r="I2021" s="107"/>
    </row>
    <row r="2022" spans="1:9" s="45" customFormat="1" ht="11.25" x14ac:dyDescent="0.2">
      <c r="A2022" s="71">
        <v>150871</v>
      </c>
      <c r="B2022" s="71" t="s">
        <v>16139</v>
      </c>
      <c r="C2022" s="72" t="s">
        <v>18</v>
      </c>
      <c r="D2022" s="73">
        <v>154.87</v>
      </c>
      <c r="E2022" s="107"/>
      <c r="F2022" s="107"/>
      <c r="G2022" s="107"/>
      <c r="H2022" s="107"/>
      <c r="I2022" s="107"/>
    </row>
    <row r="2023" spans="1:9" s="45" customFormat="1" ht="11.25" x14ac:dyDescent="0.2">
      <c r="A2023" s="71">
        <v>150875</v>
      </c>
      <c r="B2023" s="71" t="s">
        <v>16140</v>
      </c>
      <c r="C2023" s="72" t="s">
        <v>18</v>
      </c>
      <c r="D2023" s="73">
        <v>105.32</v>
      </c>
      <c r="E2023" s="107"/>
      <c r="F2023" s="107"/>
      <c r="G2023" s="107"/>
      <c r="H2023" s="107"/>
      <c r="I2023" s="107"/>
    </row>
    <row r="2024" spans="1:9" s="45" customFormat="1" ht="11.25" x14ac:dyDescent="0.2">
      <c r="A2024" s="71">
        <v>150876</v>
      </c>
      <c r="B2024" s="71" t="s">
        <v>16141</v>
      </c>
      <c r="C2024" s="72" t="s">
        <v>18</v>
      </c>
      <c r="D2024" s="73">
        <v>154.75</v>
      </c>
      <c r="E2024" s="107"/>
      <c r="F2024" s="107"/>
      <c r="G2024" s="107"/>
      <c r="H2024" s="107"/>
      <c r="I2024" s="107"/>
    </row>
    <row r="2025" spans="1:9" s="45" customFormat="1" ht="11.25" x14ac:dyDescent="0.2">
      <c r="A2025" s="71">
        <v>150880</v>
      </c>
      <c r="B2025" s="71" t="s">
        <v>16142</v>
      </c>
      <c r="C2025" s="72" t="s">
        <v>18</v>
      </c>
      <c r="D2025" s="73">
        <v>21.38</v>
      </c>
      <c r="E2025" s="107"/>
      <c r="F2025" s="107"/>
      <c r="G2025" s="107"/>
      <c r="H2025" s="107"/>
      <c r="I2025" s="107"/>
    </row>
    <row r="2026" spans="1:9" s="45" customFormat="1" ht="11.25" x14ac:dyDescent="0.2">
      <c r="A2026" s="71">
        <v>150881</v>
      </c>
      <c r="B2026" s="71" t="s">
        <v>16143</v>
      </c>
      <c r="C2026" s="72" t="s">
        <v>18</v>
      </c>
      <c r="D2026" s="73">
        <v>29.03</v>
      </c>
      <c r="E2026" s="107"/>
      <c r="F2026" s="107"/>
      <c r="G2026" s="107"/>
      <c r="H2026" s="107"/>
      <c r="I2026" s="107"/>
    </row>
    <row r="2027" spans="1:9" s="45" customFormat="1" ht="11.25" x14ac:dyDescent="0.2">
      <c r="A2027" s="71">
        <v>150882</v>
      </c>
      <c r="B2027" s="71" t="s">
        <v>16144</v>
      </c>
      <c r="C2027" s="72" t="s">
        <v>18</v>
      </c>
      <c r="D2027" s="73">
        <v>64.459999999999994</v>
      </c>
      <c r="E2027" s="107"/>
      <c r="F2027" s="107"/>
      <c r="G2027" s="107"/>
      <c r="H2027" s="107"/>
      <c r="I2027" s="107"/>
    </row>
    <row r="2028" spans="1:9" s="45" customFormat="1" ht="11.25" x14ac:dyDescent="0.2">
      <c r="A2028" s="71">
        <v>150883</v>
      </c>
      <c r="B2028" s="71" t="s">
        <v>16145</v>
      </c>
      <c r="C2028" s="72" t="s">
        <v>18</v>
      </c>
      <c r="D2028" s="73">
        <v>78.05</v>
      </c>
      <c r="E2028" s="107"/>
      <c r="F2028" s="107"/>
      <c r="G2028" s="107"/>
      <c r="H2028" s="107"/>
      <c r="I2028" s="107"/>
    </row>
    <row r="2029" spans="1:9" s="45" customFormat="1" ht="11.25" x14ac:dyDescent="0.2">
      <c r="A2029" s="71">
        <v>150884</v>
      </c>
      <c r="B2029" s="71" t="s">
        <v>16146</v>
      </c>
      <c r="C2029" s="72" t="s">
        <v>18</v>
      </c>
      <c r="D2029" s="73">
        <v>37.01</v>
      </c>
      <c r="E2029" s="107"/>
      <c r="F2029" s="107"/>
      <c r="G2029" s="107"/>
      <c r="H2029" s="107"/>
      <c r="I2029" s="107"/>
    </row>
    <row r="2030" spans="1:9" s="45" customFormat="1" ht="11.25" x14ac:dyDescent="0.2">
      <c r="A2030" s="71">
        <v>150885</v>
      </c>
      <c r="B2030" s="71" t="s">
        <v>16147</v>
      </c>
      <c r="C2030" s="72" t="s">
        <v>18</v>
      </c>
      <c r="D2030" s="73">
        <v>52.11</v>
      </c>
      <c r="E2030" s="107"/>
      <c r="F2030" s="107"/>
      <c r="G2030" s="107"/>
      <c r="H2030" s="107"/>
      <c r="I2030" s="107"/>
    </row>
    <row r="2031" spans="1:9" s="45" customFormat="1" ht="11.25" x14ac:dyDescent="0.2">
      <c r="A2031" s="71">
        <v>150886</v>
      </c>
      <c r="B2031" s="71" t="s">
        <v>16148</v>
      </c>
      <c r="C2031" s="72" t="s">
        <v>18</v>
      </c>
      <c r="D2031" s="73">
        <v>53.79</v>
      </c>
      <c r="E2031" s="107"/>
      <c r="F2031" s="107"/>
      <c r="G2031" s="107"/>
      <c r="H2031" s="107"/>
      <c r="I2031" s="107"/>
    </row>
    <row r="2032" spans="1:9" s="45" customFormat="1" ht="11.25" x14ac:dyDescent="0.2">
      <c r="A2032" s="71">
        <v>1509</v>
      </c>
      <c r="B2032" s="71" t="s">
        <v>16149</v>
      </c>
      <c r="C2032" s="72"/>
      <c r="D2032" s="73"/>
      <c r="E2032" s="107"/>
      <c r="F2032" s="107"/>
      <c r="G2032" s="107"/>
      <c r="H2032" s="107"/>
      <c r="I2032" s="107"/>
    </row>
    <row r="2033" spans="1:9" s="45" customFormat="1" ht="11.25" x14ac:dyDescent="0.2">
      <c r="A2033" s="71">
        <v>150906</v>
      </c>
      <c r="B2033" s="71" t="s">
        <v>16150</v>
      </c>
      <c r="C2033" s="72" t="s">
        <v>11</v>
      </c>
      <c r="D2033" s="73">
        <v>1.86</v>
      </c>
      <c r="E2033" s="107"/>
      <c r="F2033" s="107"/>
      <c r="G2033" s="107"/>
      <c r="H2033" s="107"/>
      <c r="I2033" s="107"/>
    </row>
    <row r="2034" spans="1:9" s="45" customFormat="1" ht="11.25" x14ac:dyDescent="0.2">
      <c r="A2034" s="71">
        <v>150910</v>
      </c>
      <c r="B2034" s="71" t="s">
        <v>16151</v>
      </c>
      <c r="C2034" s="72" t="s">
        <v>18</v>
      </c>
      <c r="D2034" s="73">
        <v>10.42</v>
      </c>
      <c r="E2034" s="107"/>
      <c r="F2034" s="107"/>
      <c r="G2034" s="107"/>
      <c r="H2034" s="107"/>
      <c r="I2034" s="107"/>
    </row>
    <row r="2035" spans="1:9" s="45" customFormat="1" ht="11.25" x14ac:dyDescent="0.2">
      <c r="A2035" s="71">
        <v>150916</v>
      </c>
      <c r="B2035" s="71" t="s">
        <v>16152</v>
      </c>
      <c r="C2035" s="72" t="s">
        <v>18</v>
      </c>
      <c r="D2035" s="73">
        <v>30.43</v>
      </c>
      <c r="E2035" s="107"/>
      <c r="F2035" s="107"/>
      <c r="G2035" s="107"/>
      <c r="H2035" s="107"/>
      <c r="I2035" s="107"/>
    </row>
    <row r="2036" spans="1:9" s="45" customFormat="1" ht="11.25" x14ac:dyDescent="0.2">
      <c r="A2036" s="71">
        <v>150918</v>
      </c>
      <c r="B2036" s="71" t="s">
        <v>16153</v>
      </c>
      <c r="C2036" s="72" t="s">
        <v>18</v>
      </c>
      <c r="D2036" s="73">
        <v>25.58</v>
      </c>
      <c r="E2036" s="107"/>
      <c r="F2036" s="107"/>
      <c r="G2036" s="107"/>
      <c r="H2036" s="107"/>
      <c r="I2036" s="107"/>
    </row>
    <row r="2037" spans="1:9" s="45" customFormat="1" ht="11.25" x14ac:dyDescent="0.2">
      <c r="A2037" s="71">
        <v>150932</v>
      </c>
      <c r="B2037" s="71" t="s">
        <v>16154</v>
      </c>
      <c r="C2037" s="72" t="s">
        <v>18</v>
      </c>
      <c r="D2037" s="73">
        <v>7.88</v>
      </c>
      <c r="E2037" s="107"/>
      <c r="F2037" s="107"/>
      <c r="G2037" s="107"/>
      <c r="H2037" s="107"/>
      <c r="I2037" s="107"/>
    </row>
    <row r="2038" spans="1:9" s="45" customFormat="1" ht="11.25" x14ac:dyDescent="0.2">
      <c r="A2038" s="71">
        <v>150934</v>
      </c>
      <c r="B2038" s="71" t="s">
        <v>16155</v>
      </c>
      <c r="C2038" s="72" t="s">
        <v>18</v>
      </c>
      <c r="D2038" s="73">
        <v>15.17</v>
      </c>
      <c r="E2038" s="107"/>
      <c r="F2038" s="107"/>
      <c r="G2038" s="107"/>
      <c r="H2038" s="107"/>
      <c r="I2038" s="107"/>
    </row>
    <row r="2039" spans="1:9" s="45" customFormat="1" ht="11.25" x14ac:dyDescent="0.2">
      <c r="A2039" s="71">
        <v>150937</v>
      </c>
      <c r="B2039" s="71" t="s">
        <v>16156</v>
      </c>
      <c r="C2039" s="72" t="s">
        <v>11</v>
      </c>
      <c r="D2039" s="73">
        <v>4</v>
      </c>
      <c r="E2039" s="107"/>
      <c r="F2039" s="107"/>
      <c r="G2039" s="107"/>
      <c r="H2039" s="107"/>
      <c r="I2039" s="107"/>
    </row>
    <row r="2040" spans="1:9" s="45" customFormat="1" ht="11.25" x14ac:dyDescent="0.2">
      <c r="A2040" s="71">
        <v>150964</v>
      </c>
      <c r="B2040" s="71" t="s">
        <v>16157</v>
      </c>
      <c r="C2040" s="72" t="s">
        <v>18</v>
      </c>
      <c r="D2040" s="73">
        <v>15.17</v>
      </c>
      <c r="E2040" s="107"/>
      <c r="F2040" s="107"/>
      <c r="G2040" s="107"/>
      <c r="H2040" s="107"/>
      <c r="I2040" s="107"/>
    </row>
    <row r="2041" spans="1:9" s="45" customFormat="1" ht="11.25" x14ac:dyDescent="0.2">
      <c r="A2041" s="71">
        <v>150967</v>
      </c>
      <c r="B2041" s="71" t="s">
        <v>16158</v>
      </c>
      <c r="C2041" s="72" t="s">
        <v>18</v>
      </c>
      <c r="D2041" s="73">
        <v>6.7</v>
      </c>
      <c r="E2041" s="107"/>
      <c r="F2041" s="107"/>
      <c r="G2041" s="107"/>
      <c r="H2041" s="107"/>
      <c r="I2041" s="107"/>
    </row>
    <row r="2042" spans="1:9" s="45" customFormat="1" ht="11.25" x14ac:dyDescent="0.2">
      <c r="A2042" s="71">
        <v>1510</v>
      </c>
      <c r="B2042" s="71" t="s">
        <v>16159</v>
      </c>
      <c r="C2042" s="72"/>
      <c r="D2042" s="73"/>
      <c r="E2042" s="107"/>
      <c r="F2042" s="107"/>
      <c r="G2042" s="107"/>
      <c r="H2042" s="107"/>
      <c r="I2042" s="107"/>
    </row>
    <row r="2043" spans="1:9" s="45" customFormat="1" ht="11.25" x14ac:dyDescent="0.2">
      <c r="A2043" s="71">
        <v>151001</v>
      </c>
      <c r="B2043" s="71" t="s">
        <v>16160</v>
      </c>
      <c r="C2043" s="72" t="s">
        <v>18</v>
      </c>
      <c r="D2043" s="73">
        <v>109.4</v>
      </c>
      <c r="E2043" s="107"/>
      <c r="F2043" s="107"/>
      <c r="G2043" s="107"/>
      <c r="H2043" s="107"/>
      <c r="I2043" s="107"/>
    </row>
    <row r="2044" spans="1:9" s="45" customFormat="1" ht="11.25" x14ac:dyDescent="0.2">
      <c r="A2044" s="71">
        <v>151002</v>
      </c>
      <c r="B2044" s="71" t="s">
        <v>16161</v>
      </c>
      <c r="C2044" s="72" t="s">
        <v>18</v>
      </c>
      <c r="D2044" s="73">
        <v>249.85</v>
      </c>
      <c r="E2044" s="107"/>
      <c r="F2044" s="107"/>
      <c r="G2044" s="107"/>
      <c r="H2044" s="107"/>
      <c r="I2044" s="107"/>
    </row>
    <row r="2045" spans="1:9" s="45" customFormat="1" ht="11.25" x14ac:dyDescent="0.2">
      <c r="A2045" s="71">
        <v>151003</v>
      </c>
      <c r="B2045" s="71" t="s">
        <v>16162</v>
      </c>
      <c r="C2045" s="72" t="s">
        <v>18</v>
      </c>
      <c r="D2045" s="73">
        <v>107.63</v>
      </c>
      <c r="E2045" s="107"/>
      <c r="F2045" s="107"/>
      <c r="G2045" s="107"/>
      <c r="H2045" s="107"/>
      <c r="I2045" s="107"/>
    </row>
    <row r="2046" spans="1:9" s="45" customFormat="1" ht="11.25" x14ac:dyDescent="0.2">
      <c r="A2046" s="71">
        <v>151004</v>
      </c>
      <c r="B2046" s="71" t="s">
        <v>16163</v>
      </c>
      <c r="C2046" s="72" t="s">
        <v>18</v>
      </c>
      <c r="D2046" s="73">
        <v>240.89</v>
      </c>
      <c r="E2046" s="107"/>
      <c r="F2046" s="107"/>
      <c r="G2046" s="107"/>
      <c r="H2046" s="107"/>
      <c r="I2046" s="107"/>
    </row>
    <row r="2047" spans="1:9" s="45" customFormat="1" ht="11.25" x14ac:dyDescent="0.2">
      <c r="A2047" s="71">
        <v>151015</v>
      </c>
      <c r="B2047" s="71" t="s">
        <v>16164</v>
      </c>
      <c r="C2047" s="72" t="s">
        <v>18</v>
      </c>
      <c r="D2047" s="73">
        <v>194.15</v>
      </c>
      <c r="E2047" s="107"/>
      <c r="F2047" s="107"/>
      <c r="G2047" s="107"/>
      <c r="H2047" s="107"/>
      <c r="I2047" s="107"/>
    </row>
    <row r="2048" spans="1:9" s="45" customFormat="1" ht="11.25" x14ac:dyDescent="0.2">
      <c r="A2048" s="71">
        <v>151016</v>
      </c>
      <c r="B2048" s="71" t="s">
        <v>16165</v>
      </c>
      <c r="C2048" s="72" t="s">
        <v>18</v>
      </c>
      <c r="D2048" s="73">
        <v>570.41999999999996</v>
      </c>
      <c r="E2048" s="107"/>
      <c r="F2048" s="107"/>
      <c r="G2048" s="107"/>
      <c r="H2048" s="107"/>
      <c r="I2048" s="107"/>
    </row>
    <row r="2049" spans="1:9" s="45" customFormat="1" ht="11.25" x14ac:dyDescent="0.2">
      <c r="A2049" s="71">
        <v>151017</v>
      </c>
      <c r="B2049" s="71" t="s">
        <v>16166</v>
      </c>
      <c r="C2049" s="72" t="s">
        <v>18</v>
      </c>
      <c r="D2049" s="73">
        <v>865.08</v>
      </c>
      <c r="E2049" s="107"/>
      <c r="F2049" s="107"/>
      <c r="G2049" s="107"/>
      <c r="H2049" s="107"/>
      <c r="I2049" s="107"/>
    </row>
    <row r="2050" spans="1:9" s="45" customFormat="1" ht="11.25" x14ac:dyDescent="0.2">
      <c r="A2050" s="71">
        <v>1511</v>
      </c>
      <c r="B2050" s="71" t="s">
        <v>16167</v>
      </c>
      <c r="C2050" s="72"/>
      <c r="D2050" s="73"/>
      <c r="E2050" s="107"/>
      <c r="F2050" s="107"/>
      <c r="G2050" s="107"/>
      <c r="H2050" s="107"/>
      <c r="I2050" s="107"/>
    </row>
    <row r="2051" spans="1:9" s="45" customFormat="1" ht="11.25" x14ac:dyDescent="0.2">
      <c r="A2051" s="71">
        <v>151125</v>
      </c>
      <c r="B2051" s="71" t="s">
        <v>16168</v>
      </c>
      <c r="C2051" s="72" t="s">
        <v>11</v>
      </c>
      <c r="D2051" s="73">
        <v>14.53</v>
      </c>
      <c r="E2051" s="107"/>
      <c r="F2051" s="107"/>
      <c r="G2051" s="107"/>
      <c r="H2051" s="107"/>
      <c r="I2051" s="107"/>
    </row>
    <row r="2052" spans="1:9" s="45" customFormat="1" ht="11.25" x14ac:dyDescent="0.2">
      <c r="A2052" s="71">
        <v>151126</v>
      </c>
      <c r="B2052" s="71" t="s">
        <v>16169</v>
      </c>
      <c r="C2052" s="72" t="s">
        <v>11</v>
      </c>
      <c r="D2052" s="73">
        <v>15.55</v>
      </c>
      <c r="E2052" s="107"/>
      <c r="F2052" s="107"/>
      <c r="G2052" s="107"/>
      <c r="H2052" s="107"/>
      <c r="I2052" s="107"/>
    </row>
    <row r="2053" spans="1:9" s="45" customFormat="1" ht="11.25" x14ac:dyDescent="0.2">
      <c r="A2053" s="71">
        <v>151127</v>
      </c>
      <c r="B2053" s="71" t="s">
        <v>16170</v>
      </c>
      <c r="C2053" s="72" t="s">
        <v>11</v>
      </c>
      <c r="D2053" s="73">
        <v>23.23</v>
      </c>
      <c r="E2053" s="107"/>
      <c r="F2053" s="107"/>
      <c r="G2053" s="107"/>
      <c r="H2053" s="107"/>
      <c r="I2053" s="107"/>
    </row>
    <row r="2054" spans="1:9" s="45" customFormat="1" ht="11.25" x14ac:dyDescent="0.2">
      <c r="A2054" s="71">
        <v>151128</v>
      </c>
      <c r="B2054" s="71" t="s">
        <v>16171</v>
      </c>
      <c r="C2054" s="72" t="s">
        <v>11</v>
      </c>
      <c r="D2054" s="73">
        <v>28.31</v>
      </c>
      <c r="E2054" s="107"/>
      <c r="F2054" s="107"/>
      <c r="G2054" s="107"/>
      <c r="H2054" s="107"/>
      <c r="I2054" s="107"/>
    </row>
    <row r="2055" spans="1:9" s="45" customFormat="1" ht="11.25" x14ac:dyDescent="0.2">
      <c r="A2055" s="71">
        <v>151129</v>
      </c>
      <c r="B2055" s="71" t="s">
        <v>16172</v>
      </c>
      <c r="C2055" s="72" t="s">
        <v>11</v>
      </c>
      <c r="D2055" s="73">
        <v>34.35</v>
      </c>
      <c r="E2055" s="107"/>
      <c r="F2055" s="107"/>
      <c r="G2055" s="107"/>
      <c r="H2055" s="107"/>
      <c r="I2055" s="107"/>
    </row>
    <row r="2056" spans="1:9" s="45" customFormat="1" ht="11.25" x14ac:dyDescent="0.2">
      <c r="A2056" s="71">
        <v>151130</v>
      </c>
      <c r="B2056" s="71" t="s">
        <v>16173</v>
      </c>
      <c r="C2056" s="72" t="s">
        <v>11</v>
      </c>
      <c r="D2056" s="73">
        <v>46.1</v>
      </c>
      <c r="E2056" s="107"/>
      <c r="F2056" s="107"/>
      <c r="G2056" s="107"/>
      <c r="H2056" s="107"/>
      <c r="I2056" s="107"/>
    </row>
    <row r="2057" spans="1:9" s="45" customFormat="1" ht="11.25" x14ac:dyDescent="0.2">
      <c r="A2057" s="71">
        <v>151131</v>
      </c>
      <c r="B2057" s="71" t="s">
        <v>16174</v>
      </c>
      <c r="C2057" s="72" t="s">
        <v>11</v>
      </c>
      <c r="D2057" s="73">
        <v>77.11</v>
      </c>
      <c r="E2057" s="107"/>
      <c r="F2057" s="107"/>
      <c r="G2057" s="107"/>
      <c r="H2057" s="107"/>
      <c r="I2057" s="107"/>
    </row>
    <row r="2058" spans="1:9" s="45" customFormat="1" ht="11.25" x14ac:dyDescent="0.2">
      <c r="A2058" s="71">
        <v>151132</v>
      </c>
      <c r="B2058" s="71" t="s">
        <v>16175</v>
      </c>
      <c r="C2058" s="72" t="s">
        <v>11</v>
      </c>
      <c r="D2058" s="73">
        <v>8.9</v>
      </c>
      <c r="E2058" s="107"/>
      <c r="F2058" s="107"/>
      <c r="G2058" s="107"/>
      <c r="H2058" s="107"/>
      <c r="I2058" s="107"/>
    </row>
    <row r="2059" spans="1:9" s="45" customFormat="1" ht="11.25" x14ac:dyDescent="0.2">
      <c r="A2059" s="71">
        <v>151133</v>
      </c>
      <c r="B2059" s="71" t="s">
        <v>16176</v>
      </c>
      <c r="C2059" s="72" t="s">
        <v>11</v>
      </c>
      <c r="D2059" s="73">
        <v>10.210000000000001</v>
      </c>
      <c r="E2059" s="107"/>
      <c r="F2059" s="107"/>
      <c r="G2059" s="107"/>
      <c r="H2059" s="107"/>
      <c r="I2059" s="107"/>
    </row>
    <row r="2060" spans="1:9" s="45" customFormat="1" ht="11.25" x14ac:dyDescent="0.2">
      <c r="A2060" s="71">
        <v>151135</v>
      </c>
      <c r="B2060" s="71" t="s">
        <v>16177</v>
      </c>
      <c r="C2060" s="72" t="s">
        <v>11</v>
      </c>
      <c r="D2060" s="73">
        <v>115.41</v>
      </c>
      <c r="E2060" s="107"/>
      <c r="F2060" s="107"/>
      <c r="G2060" s="107"/>
      <c r="H2060" s="107"/>
      <c r="I2060" s="107"/>
    </row>
    <row r="2061" spans="1:9" s="45" customFormat="1" ht="11.25" x14ac:dyDescent="0.2">
      <c r="A2061" s="71">
        <v>151136</v>
      </c>
      <c r="B2061" s="71" t="s">
        <v>16178</v>
      </c>
      <c r="C2061" s="72" t="s">
        <v>11</v>
      </c>
      <c r="D2061" s="73">
        <v>255.66</v>
      </c>
      <c r="E2061" s="107"/>
      <c r="F2061" s="107"/>
      <c r="G2061" s="107"/>
      <c r="H2061" s="107"/>
      <c r="I2061" s="107"/>
    </row>
    <row r="2062" spans="1:9" s="45" customFormat="1" ht="11.25" x14ac:dyDescent="0.2">
      <c r="A2062" s="71">
        <v>151137</v>
      </c>
      <c r="B2062" s="71" t="s">
        <v>16179</v>
      </c>
      <c r="C2062" s="72" t="s">
        <v>11</v>
      </c>
      <c r="D2062" s="73">
        <v>22.42</v>
      </c>
      <c r="E2062" s="107"/>
      <c r="F2062" s="107"/>
      <c r="G2062" s="107"/>
      <c r="H2062" s="107"/>
      <c r="I2062" s="107"/>
    </row>
    <row r="2063" spans="1:9" s="45" customFormat="1" ht="11.25" x14ac:dyDescent="0.2">
      <c r="A2063" s="71">
        <v>151138</v>
      </c>
      <c r="B2063" s="71" t="s">
        <v>16180</v>
      </c>
      <c r="C2063" s="72" t="s">
        <v>11</v>
      </c>
      <c r="D2063" s="73">
        <v>19.350000000000001</v>
      </c>
      <c r="E2063" s="107"/>
      <c r="F2063" s="107"/>
      <c r="G2063" s="107"/>
      <c r="H2063" s="107"/>
      <c r="I2063" s="107"/>
    </row>
    <row r="2064" spans="1:9" s="45" customFormat="1" ht="11.25" x14ac:dyDescent="0.2">
      <c r="A2064" s="71">
        <v>151139</v>
      </c>
      <c r="B2064" s="71" t="s">
        <v>16181</v>
      </c>
      <c r="C2064" s="72" t="s">
        <v>11</v>
      </c>
      <c r="D2064" s="73">
        <v>23.92</v>
      </c>
      <c r="E2064" s="107"/>
      <c r="F2064" s="107"/>
      <c r="G2064" s="107"/>
      <c r="H2064" s="107"/>
      <c r="I2064" s="107"/>
    </row>
    <row r="2065" spans="1:9" s="45" customFormat="1" ht="11.25" x14ac:dyDescent="0.2">
      <c r="A2065" s="71">
        <v>151140</v>
      </c>
      <c r="B2065" s="71" t="s">
        <v>16182</v>
      </c>
      <c r="C2065" s="72" t="s">
        <v>11</v>
      </c>
      <c r="D2065" s="73">
        <v>37.64</v>
      </c>
      <c r="E2065" s="107"/>
      <c r="F2065" s="107"/>
      <c r="G2065" s="107"/>
      <c r="H2065" s="107"/>
      <c r="I2065" s="107"/>
    </row>
    <row r="2066" spans="1:9" s="45" customFormat="1" ht="11.25" x14ac:dyDescent="0.2">
      <c r="A2066" s="71">
        <v>151141</v>
      </c>
      <c r="B2066" s="71" t="s">
        <v>16183</v>
      </c>
      <c r="C2066" s="72" t="s">
        <v>11</v>
      </c>
      <c r="D2066" s="73">
        <v>50.31</v>
      </c>
      <c r="E2066" s="107"/>
      <c r="F2066" s="107"/>
      <c r="G2066" s="107"/>
      <c r="H2066" s="107"/>
      <c r="I2066" s="107"/>
    </row>
    <row r="2067" spans="1:9" s="45" customFormat="1" ht="11.25" x14ac:dyDescent="0.2">
      <c r="A2067" s="71">
        <v>151142</v>
      </c>
      <c r="B2067" s="71" t="s">
        <v>16184</v>
      </c>
      <c r="C2067" s="72" t="s">
        <v>11</v>
      </c>
      <c r="D2067" s="73">
        <v>95.17</v>
      </c>
      <c r="E2067" s="107"/>
      <c r="F2067" s="107"/>
      <c r="G2067" s="107"/>
      <c r="H2067" s="107"/>
      <c r="I2067" s="107"/>
    </row>
    <row r="2068" spans="1:9" s="45" customFormat="1" ht="11.25" x14ac:dyDescent="0.2">
      <c r="A2068" s="71">
        <v>1513</v>
      </c>
      <c r="B2068" s="71" t="s">
        <v>16185</v>
      </c>
      <c r="C2068" s="72"/>
      <c r="D2068" s="73"/>
      <c r="E2068" s="107"/>
      <c r="F2068" s="107"/>
      <c r="G2068" s="107"/>
      <c r="H2068" s="107"/>
      <c r="I2068" s="107"/>
    </row>
    <row r="2069" spans="1:9" s="45" customFormat="1" ht="11.25" x14ac:dyDescent="0.2">
      <c r="A2069" s="71">
        <v>151301</v>
      </c>
      <c r="B2069" s="71" t="s">
        <v>16186</v>
      </c>
      <c r="C2069" s="72" t="s">
        <v>18</v>
      </c>
      <c r="D2069" s="73">
        <v>19</v>
      </c>
      <c r="E2069" s="107"/>
      <c r="F2069" s="107"/>
      <c r="G2069" s="107"/>
      <c r="H2069" s="107"/>
      <c r="I2069" s="107"/>
    </row>
    <row r="2070" spans="1:9" s="45" customFormat="1" ht="11.25" x14ac:dyDescent="0.2">
      <c r="A2070" s="71">
        <v>151302</v>
      </c>
      <c r="B2070" s="71" t="s">
        <v>16187</v>
      </c>
      <c r="C2070" s="72" t="s">
        <v>18</v>
      </c>
      <c r="D2070" s="73">
        <v>19</v>
      </c>
      <c r="E2070" s="107"/>
      <c r="F2070" s="107"/>
      <c r="G2070" s="107"/>
      <c r="H2070" s="107"/>
      <c r="I2070" s="107"/>
    </row>
    <row r="2071" spans="1:9" s="45" customFormat="1" ht="11.25" x14ac:dyDescent="0.2">
      <c r="A2071" s="71">
        <v>151303</v>
      </c>
      <c r="B2071" s="71" t="s">
        <v>16188</v>
      </c>
      <c r="C2071" s="72" t="s">
        <v>18</v>
      </c>
      <c r="D2071" s="73">
        <v>19</v>
      </c>
      <c r="E2071" s="107"/>
      <c r="F2071" s="107"/>
      <c r="G2071" s="107"/>
      <c r="H2071" s="107"/>
      <c r="I2071" s="107"/>
    </row>
    <row r="2072" spans="1:9" s="45" customFormat="1" ht="11.25" x14ac:dyDescent="0.2">
      <c r="A2072" s="71">
        <v>151304</v>
      </c>
      <c r="B2072" s="71" t="s">
        <v>16189</v>
      </c>
      <c r="C2072" s="72" t="s">
        <v>18</v>
      </c>
      <c r="D2072" s="73">
        <v>19</v>
      </c>
      <c r="E2072" s="107"/>
      <c r="F2072" s="107"/>
      <c r="G2072" s="107"/>
      <c r="H2072" s="107"/>
      <c r="I2072" s="107"/>
    </row>
    <row r="2073" spans="1:9" s="45" customFormat="1" ht="11.25" x14ac:dyDescent="0.2">
      <c r="A2073" s="71">
        <v>151305</v>
      </c>
      <c r="B2073" s="71" t="s">
        <v>16190</v>
      </c>
      <c r="C2073" s="72" t="s">
        <v>18</v>
      </c>
      <c r="D2073" s="73">
        <v>23.1</v>
      </c>
      <c r="E2073" s="107"/>
      <c r="F2073" s="107"/>
      <c r="G2073" s="107"/>
      <c r="H2073" s="107"/>
      <c r="I2073" s="107"/>
    </row>
    <row r="2074" spans="1:9" s="45" customFormat="1" ht="11.25" x14ac:dyDescent="0.2">
      <c r="A2074" s="71">
        <v>151306</v>
      </c>
      <c r="B2074" s="71" t="s">
        <v>16191</v>
      </c>
      <c r="C2074" s="72" t="s">
        <v>18</v>
      </c>
      <c r="D2074" s="73">
        <v>53.36</v>
      </c>
      <c r="E2074" s="107"/>
      <c r="F2074" s="107"/>
      <c r="G2074" s="107"/>
      <c r="H2074" s="107"/>
      <c r="I2074" s="107"/>
    </row>
    <row r="2075" spans="1:9" s="45" customFormat="1" ht="11.25" x14ac:dyDescent="0.2">
      <c r="A2075" s="71">
        <v>151307</v>
      </c>
      <c r="B2075" s="71" t="s">
        <v>16192</v>
      </c>
      <c r="C2075" s="72" t="s">
        <v>18</v>
      </c>
      <c r="D2075" s="73">
        <v>53.36</v>
      </c>
      <c r="E2075" s="107"/>
      <c r="F2075" s="107"/>
      <c r="G2075" s="107"/>
      <c r="H2075" s="107"/>
      <c r="I2075" s="107"/>
    </row>
    <row r="2076" spans="1:9" s="45" customFormat="1" ht="11.25" x14ac:dyDescent="0.2">
      <c r="A2076" s="71">
        <v>151308</v>
      </c>
      <c r="B2076" s="71" t="s">
        <v>16193</v>
      </c>
      <c r="C2076" s="72" t="s">
        <v>18</v>
      </c>
      <c r="D2076" s="73">
        <v>65.150000000000006</v>
      </c>
      <c r="E2076" s="107"/>
      <c r="F2076" s="107"/>
      <c r="G2076" s="107"/>
      <c r="H2076" s="107"/>
      <c r="I2076" s="107"/>
    </row>
    <row r="2077" spans="1:9" s="45" customFormat="1" ht="11.25" x14ac:dyDescent="0.2">
      <c r="A2077" s="71">
        <v>151309</v>
      </c>
      <c r="B2077" s="71" t="s">
        <v>16194</v>
      </c>
      <c r="C2077" s="72" t="s">
        <v>18</v>
      </c>
      <c r="D2077" s="73">
        <v>78.95</v>
      </c>
      <c r="E2077" s="107"/>
      <c r="F2077" s="107"/>
      <c r="G2077" s="107"/>
      <c r="H2077" s="107"/>
      <c r="I2077" s="107"/>
    </row>
    <row r="2078" spans="1:9" s="45" customFormat="1" ht="11.25" x14ac:dyDescent="0.2">
      <c r="A2078" s="71">
        <v>151310</v>
      </c>
      <c r="B2078" s="71" t="s">
        <v>16195</v>
      </c>
      <c r="C2078" s="72" t="s">
        <v>18</v>
      </c>
      <c r="D2078" s="73">
        <v>87.1</v>
      </c>
      <c r="E2078" s="107"/>
      <c r="F2078" s="107"/>
      <c r="G2078" s="107"/>
      <c r="H2078" s="107"/>
      <c r="I2078" s="107"/>
    </row>
    <row r="2079" spans="1:9" s="45" customFormat="1" ht="11.25" x14ac:dyDescent="0.2">
      <c r="A2079" s="71">
        <v>151311</v>
      </c>
      <c r="B2079" s="71" t="s">
        <v>16196</v>
      </c>
      <c r="C2079" s="72" t="s">
        <v>18</v>
      </c>
      <c r="D2079" s="73">
        <v>94.79</v>
      </c>
      <c r="E2079" s="107"/>
      <c r="F2079" s="107"/>
      <c r="G2079" s="107"/>
      <c r="H2079" s="107"/>
      <c r="I2079" s="107"/>
    </row>
    <row r="2080" spans="1:9" s="45" customFormat="1" ht="11.25" x14ac:dyDescent="0.2">
      <c r="A2080" s="71">
        <v>151313</v>
      </c>
      <c r="B2080" s="71" t="s">
        <v>16197</v>
      </c>
      <c r="C2080" s="72" t="s">
        <v>18</v>
      </c>
      <c r="D2080" s="73">
        <v>153.77000000000001</v>
      </c>
      <c r="E2080" s="107"/>
      <c r="F2080" s="107"/>
      <c r="G2080" s="107"/>
      <c r="H2080" s="107"/>
      <c r="I2080" s="107"/>
    </row>
    <row r="2081" spans="1:9" s="45" customFormat="1" ht="11.25" x14ac:dyDescent="0.2">
      <c r="A2081" s="71">
        <v>151314</v>
      </c>
      <c r="B2081" s="71" t="s">
        <v>16198</v>
      </c>
      <c r="C2081" s="72" t="s">
        <v>18</v>
      </c>
      <c r="D2081" s="73">
        <v>365.32</v>
      </c>
      <c r="E2081" s="107"/>
      <c r="F2081" s="107"/>
      <c r="G2081" s="107"/>
      <c r="H2081" s="107"/>
      <c r="I2081" s="107"/>
    </row>
    <row r="2082" spans="1:9" s="45" customFormat="1" ht="11.25" x14ac:dyDescent="0.2">
      <c r="A2082" s="71">
        <v>151315</v>
      </c>
      <c r="B2082" s="71" t="s">
        <v>16199</v>
      </c>
      <c r="C2082" s="72" t="s">
        <v>18</v>
      </c>
      <c r="D2082" s="73">
        <v>2292.52</v>
      </c>
      <c r="E2082" s="107"/>
      <c r="F2082" s="107"/>
      <c r="G2082" s="107"/>
      <c r="H2082" s="107"/>
      <c r="I2082" s="107"/>
    </row>
    <row r="2083" spans="1:9" s="45" customFormat="1" ht="11.25" x14ac:dyDescent="0.2">
      <c r="A2083" s="71">
        <v>151316</v>
      </c>
      <c r="B2083" s="71" t="s">
        <v>16200</v>
      </c>
      <c r="C2083" s="72" t="s">
        <v>18</v>
      </c>
      <c r="D2083" s="73">
        <v>132.81</v>
      </c>
      <c r="E2083" s="107"/>
      <c r="F2083" s="107"/>
      <c r="G2083" s="107"/>
      <c r="H2083" s="107"/>
      <c r="I2083" s="107"/>
    </row>
    <row r="2084" spans="1:9" s="45" customFormat="1" ht="11.25" x14ac:dyDescent="0.2">
      <c r="A2084" s="71">
        <v>151317</v>
      </c>
      <c r="B2084" s="71" t="s">
        <v>16201</v>
      </c>
      <c r="C2084" s="72" t="s">
        <v>18</v>
      </c>
      <c r="D2084" s="73">
        <v>24.04</v>
      </c>
      <c r="E2084" s="107"/>
      <c r="F2084" s="107"/>
      <c r="G2084" s="107"/>
      <c r="H2084" s="107"/>
      <c r="I2084" s="107"/>
    </row>
    <row r="2085" spans="1:9" s="45" customFormat="1" ht="11.25" x14ac:dyDescent="0.2">
      <c r="A2085" s="71">
        <v>151318</v>
      </c>
      <c r="B2085" s="71" t="s">
        <v>16202</v>
      </c>
      <c r="C2085" s="72" t="s">
        <v>18</v>
      </c>
      <c r="D2085" s="73">
        <v>25.94</v>
      </c>
      <c r="E2085" s="107"/>
      <c r="F2085" s="107"/>
      <c r="G2085" s="107"/>
      <c r="H2085" s="107"/>
      <c r="I2085" s="107"/>
    </row>
    <row r="2086" spans="1:9" s="45" customFormat="1" ht="11.25" x14ac:dyDescent="0.2">
      <c r="A2086" s="71">
        <v>151319</v>
      </c>
      <c r="B2086" s="71" t="s">
        <v>16203</v>
      </c>
      <c r="C2086" s="72" t="s">
        <v>18</v>
      </c>
      <c r="D2086" s="73">
        <v>25.31</v>
      </c>
      <c r="E2086" s="107"/>
      <c r="F2086" s="107"/>
      <c r="G2086" s="107"/>
      <c r="H2086" s="107"/>
      <c r="I2086" s="107"/>
    </row>
    <row r="2087" spans="1:9" s="45" customFormat="1" ht="11.25" x14ac:dyDescent="0.2">
      <c r="A2087" s="71">
        <v>151320</v>
      </c>
      <c r="B2087" s="71" t="s">
        <v>16204</v>
      </c>
      <c r="C2087" s="72" t="s">
        <v>18</v>
      </c>
      <c r="D2087" s="73">
        <v>29.13</v>
      </c>
      <c r="E2087" s="107"/>
      <c r="F2087" s="107"/>
      <c r="G2087" s="107"/>
      <c r="H2087" s="107"/>
      <c r="I2087" s="107"/>
    </row>
    <row r="2088" spans="1:9" s="45" customFormat="1" ht="11.25" x14ac:dyDescent="0.2">
      <c r="A2088" s="71">
        <v>151321</v>
      </c>
      <c r="B2088" s="71" t="s">
        <v>16205</v>
      </c>
      <c r="C2088" s="72" t="s">
        <v>18</v>
      </c>
      <c r="D2088" s="73">
        <v>53.36</v>
      </c>
      <c r="E2088" s="107"/>
      <c r="F2088" s="107"/>
      <c r="G2088" s="107"/>
      <c r="H2088" s="107"/>
      <c r="I2088" s="107"/>
    </row>
    <row r="2089" spans="1:9" s="45" customFormat="1" ht="11.25" x14ac:dyDescent="0.2">
      <c r="A2089" s="71">
        <v>151322</v>
      </c>
      <c r="B2089" s="71" t="s">
        <v>16206</v>
      </c>
      <c r="C2089" s="72" t="s">
        <v>18</v>
      </c>
      <c r="D2089" s="73">
        <v>53.36</v>
      </c>
      <c r="E2089" s="107"/>
      <c r="F2089" s="107"/>
      <c r="G2089" s="107"/>
      <c r="H2089" s="107"/>
      <c r="I2089" s="107"/>
    </row>
    <row r="2090" spans="1:9" s="45" customFormat="1" ht="11.25" x14ac:dyDescent="0.2">
      <c r="A2090" s="71">
        <v>151323</v>
      </c>
      <c r="B2090" s="71" t="s">
        <v>16207</v>
      </c>
      <c r="C2090" s="72" t="s">
        <v>18</v>
      </c>
      <c r="D2090" s="73">
        <v>65.150000000000006</v>
      </c>
      <c r="E2090" s="107"/>
      <c r="F2090" s="107"/>
      <c r="G2090" s="107"/>
      <c r="H2090" s="107"/>
      <c r="I2090" s="107"/>
    </row>
    <row r="2091" spans="1:9" s="45" customFormat="1" ht="11.25" x14ac:dyDescent="0.2">
      <c r="A2091" s="71">
        <v>151324</v>
      </c>
      <c r="B2091" s="71" t="s">
        <v>16208</v>
      </c>
      <c r="C2091" s="72" t="s">
        <v>18</v>
      </c>
      <c r="D2091" s="73">
        <v>86.8</v>
      </c>
      <c r="E2091" s="107"/>
      <c r="F2091" s="107"/>
      <c r="G2091" s="107"/>
      <c r="H2091" s="107"/>
      <c r="I2091" s="107"/>
    </row>
    <row r="2092" spans="1:9" s="45" customFormat="1" ht="11.25" x14ac:dyDescent="0.2">
      <c r="A2092" s="71">
        <v>151325</v>
      </c>
      <c r="B2092" s="71" t="s">
        <v>16209</v>
      </c>
      <c r="C2092" s="72" t="s">
        <v>18</v>
      </c>
      <c r="D2092" s="73">
        <v>93.49</v>
      </c>
      <c r="E2092" s="107"/>
      <c r="F2092" s="107"/>
      <c r="G2092" s="107"/>
      <c r="H2092" s="107"/>
      <c r="I2092" s="107"/>
    </row>
    <row r="2093" spans="1:9" s="45" customFormat="1" ht="11.25" x14ac:dyDescent="0.2">
      <c r="A2093" s="71">
        <v>151326</v>
      </c>
      <c r="B2093" s="71" t="s">
        <v>16210</v>
      </c>
      <c r="C2093" s="72" t="s">
        <v>18</v>
      </c>
      <c r="D2093" s="73">
        <v>123.7</v>
      </c>
      <c r="E2093" s="107"/>
      <c r="F2093" s="107"/>
      <c r="G2093" s="107"/>
      <c r="H2093" s="107"/>
      <c r="I2093" s="107"/>
    </row>
    <row r="2094" spans="1:9" s="45" customFormat="1" ht="11.25" x14ac:dyDescent="0.2">
      <c r="A2094" s="71">
        <v>151327</v>
      </c>
      <c r="B2094" s="71" t="s">
        <v>16211</v>
      </c>
      <c r="C2094" s="72" t="s">
        <v>18</v>
      </c>
      <c r="D2094" s="73">
        <v>78.95</v>
      </c>
      <c r="E2094" s="107"/>
      <c r="F2094" s="107"/>
      <c r="G2094" s="107"/>
      <c r="H2094" s="107"/>
      <c r="I2094" s="107"/>
    </row>
    <row r="2095" spans="1:9" s="45" customFormat="1" ht="11.25" x14ac:dyDescent="0.2">
      <c r="A2095" s="71">
        <v>151328</v>
      </c>
      <c r="B2095" s="71" t="s">
        <v>16212</v>
      </c>
      <c r="C2095" s="72" t="s">
        <v>18</v>
      </c>
      <c r="D2095" s="73">
        <v>78.95</v>
      </c>
      <c r="E2095" s="107"/>
      <c r="F2095" s="107"/>
      <c r="G2095" s="107"/>
      <c r="H2095" s="107"/>
      <c r="I2095" s="107"/>
    </row>
    <row r="2096" spans="1:9" s="45" customFormat="1" ht="11.25" x14ac:dyDescent="0.2">
      <c r="A2096" s="71">
        <v>151329</v>
      </c>
      <c r="B2096" s="71" t="s">
        <v>16213</v>
      </c>
      <c r="C2096" s="72" t="s">
        <v>18</v>
      </c>
      <c r="D2096" s="73">
        <v>78.95</v>
      </c>
      <c r="E2096" s="107"/>
      <c r="F2096" s="107"/>
      <c r="G2096" s="107"/>
      <c r="H2096" s="107"/>
      <c r="I2096" s="107"/>
    </row>
    <row r="2097" spans="1:9" s="45" customFormat="1" ht="11.25" x14ac:dyDescent="0.2">
      <c r="A2097" s="71">
        <v>151330</v>
      </c>
      <c r="B2097" s="71" t="s">
        <v>16214</v>
      </c>
      <c r="C2097" s="72" t="s">
        <v>18</v>
      </c>
      <c r="D2097" s="73">
        <v>127.35</v>
      </c>
      <c r="E2097" s="107"/>
      <c r="F2097" s="107"/>
      <c r="G2097" s="107"/>
      <c r="H2097" s="107"/>
      <c r="I2097" s="107"/>
    </row>
    <row r="2098" spans="1:9" s="45" customFormat="1" ht="11.25" x14ac:dyDescent="0.2">
      <c r="A2098" s="71">
        <v>151331</v>
      </c>
      <c r="B2098" s="71" t="s">
        <v>16215</v>
      </c>
      <c r="C2098" s="72" t="s">
        <v>18</v>
      </c>
      <c r="D2098" s="73">
        <v>151.56</v>
      </c>
      <c r="E2098" s="107"/>
      <c r="F2098" s="107"/>
      <c r="G2098" s="107"/>
      <c r="H2098" s="107"/>
      <c r="I2098" s="107"/>
    </row>
    <row r="2099" spans="1:9" s="45" customFormat="1" ht="11.25" x14ac:dyDescent="0.2">
      <c r="A2099" s="71">
        <v>151332</v>
      </c>
      <c r="B2099" s="71" t="s">
        <v>16216</v>
      </c>
      <c r="C2099" s="72" t="s">
        <v>18</v>
      </c>
      <c r="D2099" s="73">
        <v>393.67</v>
      </c>
      <c r="E2099" s="107"/>
      <c r="F2099" s="107"/>
      <c r="G2099" s="107"/>
      <c r="H2099" s="107"/>
      <c r="I2099" s="107"/>
    </row>
    <row r="2100" spans="1:9" s="45" customFormat="1" ht="11.25" x14ac:dyDescent="0.2">
      <c r="A2100" s="71">
        <v>151333</v>
      </c>
      <c r="B2100" s="71" t="s">
        <v>16217</v>
      </c>
      <c r="C2100" s="72" t="s">
        <v>18</v>
      </c>
      <c r="D2100" s="73">
        <v>405.83</v>
      </c>
      <c r="E2100" s="107"/>
      <c r="F2100" s="107"/>
      <c r="G2100" s="107"/>
      <c r="H2100" s="107"/>
      <c r="I2100" s="107"/>
    </row>
    <row r="2101" spans="1:9" s="45" customFormat="1" ht="11.25" x14ac:dyDescent="0.2">
      <c r="A2101" s="71">
        <v>151334</v>
      </c>
      <c r="B2101" s="71" t="s">
        <v>16218</v>
      </c>
      <c r="C2101" s="72" t="s">
        <v>18</v>
      </c>
      <c r="D2101" s="73">
        <v>866.61</v>
      </c>
      <c r="E2101" s="107"/>
      <c r="F2101" s="107"/>
      <c r="G2101" s="107"/>
      <c r="H2101" s="107"/>
      <c r="I2101" s="107"/>
    </row>
    <row r="2102" spans="1:9" s="45" customFormat="1" ht="11.25" x14ac:dyDescent="0.2">
      <c r="A2102" s="71">
        <v>151335</v>
      </c>
      <c r="B2102" s="71" t="s">
        <v>16219</v>
      </c>
      <c r="C2102" s="72" t="s">
        <v>18</v>
      </c>
      <c r="D2102" s="73">
        <v>1972.71</v>
      </c>
      <c r="E2102" s="107"/>
      <c r="F2102" s="107"/>
      <c r="G2102" s="107"/>
      <c r="H2102" s="107"/>
      <c r="I2102" s="107"/>
    </row>
    <row r="2103" spans="1:9" s="45" customFormat="1" ht="11.25" x14ac:dyDescent="0.2">
      <c r="A2103" s="71">
        <v>151336</v>
      </c>
      <c r="B2103" s="71" t="s">
        <v>16220</v>
      </c>
      <c r="C2103" s="72" t="s">
        <v>18</v>
      </c>
      <c r="D2103" s="73">
        <v>148.1</v>
      </c>
      <c r="E2103" s="107"/>
      <c r="F2103" s="107"/>
      <c r="G2103" s="107"/>
      <c r="H2103" s="107"/>
      <c r="I2103" s="107"/>
    </row>
    <row r="2104" spans="1:9" s="45" customFormat="1" ht="11.25" x14ac:dyDescent="0.2">
      <c r="A2104" s="71">
        <v>151337</v>
      </c>
      <c r="B2104" s="71" t="s">
        <v>16221</v>
      </c>
      <c r="C2104" s="72" t="s">
        <v>18</v>
      </c>
      <c r="D2104" s="73">
        <v>164.91</v>
      </c>
      <c r="E2104" s="107"/>
      <c r="F2104" s="107"/>
      <c r="G2104" s="107"/>
      <c r="H2104" s="107"/>
      <c r="I2104" s="107"/>
    </row>
    <row r="2105" spans="1:9" s="45" customFormat="1" ht="11.25" x14ac:dyDescent="0.2">
      <c r="A2105" s="71">
        <v>151338</v>
      </c>
      <c r="B2105" s="71" t="s">
        <v>16222</v>
      </c>
      <c r="C2105" s="72" t="s">
        <v>18</v>
      </c>
      <c r="D2105" s="73">
        <v>19</v>
      </c>
      <c r="E2105" s="107"/>
      <c r="F2105" s="107"/>
      <c r="G2105" s="107"/>
      <c r="H2105" s="107"/>
      <c r="I2105" s="107"/>
    </row>
    <row r="2106" spans="1:9" s="45" customFormat="1" ht="11.25" x14ac:dyDescent="0.2">
      <c r="A2106" s="71">
        <v>151339</v>
      </c>
      <c r="B2106" s="71" t="s">
        <v>16223</v>
      </c>
      <c r="C2106" s="72" t="s">
        <v>18</v>
      </c>
      <c r="D2106" s="73">
        <v>373.85</v>
      </c>
      <c r="E2106" s="107"/>
      <c r="F2106" s="107"/>
      <c r="G2106" s="107"/>
      <c r="H2106" s="107"/>
      <c r="I2106" s="107"/>
    </row>
    <row r="2107" spans="1:9" s="45" customFormat="1" ht="11.25" x14ac:dyDescent="0.2">
      <c r="A2107" s="71">
        <v>151340</v>
      </c>
      <c r="B2107" s="71" t="s">
        <v>16224</v>
      </c>
      <c r="C2107" s="72" t="s">
        <v>18</v>
      </c>
      <c r="D2107" s="73">
        <v>1291.74</v>
      </c>
      <c r="E2107" s="107"/>
      <c r="F2107" s="107"/>
      <c r="G2107" s="107"/>
      <c r="H2107" s="107"/>
      <c r="I2107" s="107"/>
    </row>
    <row r="2108" spans="1:9" s="45" customFormat="1" ht="11.25" x14ac:dyDescent="0.2">
      <c r="A2108" s="71">
        <v>151341</v>
      </c>
      <c r="B2108" s="71" t="s">
        <v>16225</v>
      </c>
      <c r="C2108" s="72" t="s">
        <v>18</v>
      </c>
      <c r="D2108" s="73">
        <v>2640.93</v>
      </c>
      <c r="E2108" s="107"/>
      <c r="F2108" s="107"/>
      <c r="G2108" s="107"/>
      <c r="H2108" s="107"/>
      <c r="I2108" s="107"/>
    </row>
    <row r="2109" spans="1:9" s="45" customFormat="1" ht="11.25" x14ac:dyDescent="0.2">
      <c r="A2109" s="71">
        <v>151342</v>
      </c>
      <c r="B2109" s="71" t="s">
        <v>16226</v>
      </c>
      <c r="C2109" s="72" t="s">
        <v>18</v>
      </c>
      <c r="D2109" s="73">
        <v>3841.56</v>
      </c>
      <c r="E2109" s="107"/>
      <c r="F2109" s="107"/>
      <c r="G2109" s="107"/>
      <c r="H2109" s="107"/>
      <c r="I2109" s="107"/>
    </row>
    <row r="2110" spans="1:9" s="45" customFormat="1" ht="11.25" x14ac:dyDescent="0.2">
      <c r="A2110" s="71">
        <v>151343</v>
      </c>
      <c r="B2110" s="71" t="s">
        <v>16227</v>
      </c>
      <c r="C2110" s="72" t="s">
        <v>18</v>
      </c>
      <c r="D2110" s="73">
        <v>8367.66</v>
      </c>
      <c r="E2110" s="107"/>
      <c r="F2110" s="107"/>
      <c r="G2110" s="107"/>
      <c r="H2110" s="107"/>
      <c r="I2110" s="107"/>
    </row>
    <row r="2111" spans="1:9" s="45" customFormat="1" ht="11.25" x14ac:dyDescent="0.2">
      <c r="A2111" s="71">
        <v>151344</v>
      </c>
      <c r="B2111" s="71" t="s">
        <v>16228</v>
      </c>
      <c r="C2111" s="72" t="s">
        <v>18</v>
      </c>
      <c r="D2111" s="73">
        <v>51.16</v>
      </c>
      <c r="E2111" s="107"/>
      <c r="F2111" s="107"/>
      <c r="G2111" s="107"/>
      <c r="H2111" s="107"/>
      <c r="I2111" s="107"/>
    </row>
    <row r="2112" spans="1:9" s="45" customFormat="1" ht="11.25" x14ac:dyDescent="0.2">
      <c r="A2112" s="71">
        <v>151345</v>
      </c>
      <c r="B2112" s="71" t="s">
        <v>16229</v>
      </c>
      <c r="C2112" s="72" t="s">
        <v>18</v>
      </c>
      <c r="D2112" s="73">
        <v>51.16</v>
      </c>
      <c r="E2112" s="107"/>
      <c r="F2112" s="107"/>
      <c r="G2112" s="107"/>
      <c r="H2112" s="107"/>
      <c r="I2112" s="107"/>
    </row>
    <row r="2113" spans="1:9" s="45" customFormat="1" ht="11.25" x14ac:dyDescent="0.2">
      <c r="A2113" s="71">
        <v>151346</v>
      </c>
      <c r="B2113" s="71" t="s">
        <v>16230</v>
      </c>
      <c r="C2113" s="72" t="s">
        <v>18</v>
      </c>
      <c r="D2113" s="73">
        <v>94.43</v>
      </c>
      <c r="E2113" s="107"/>
      <c r="F2113" s="107"/>
      <c r="G2113" s="107"/>
      <c r="H2113" s="107"/>
      <c r="I2113" s="107"/>
    </row>
    <row r="2114" spans="1:9" s="45" customFormat="1" ht="11.25" x14ac:dyDescent="0.2">
      <c r="A2114" s="71">
        <v>151347</v>
      </c>
      <c r="B2114" s="71" t="s">
        <v>16231</v>
      </c>
      <c r="C2114" s="72" t="s">
        <v>18</v>
      </c>
      <c r="D2114" s="73">
        <v>94.43</v>
      </c>
      <c r="E2114" s="107"/>
      <c r="F2114" s="107"/>
      <c r="G2114" s="107"/>
      <c r="H2114" s="107"/>
      <c r="I2114" s="107"/>
    </row>
    <row r="2115" spans="1:9" s="45" customFormat="1" ht="11.25" x14ac:dyDescent="0.2">
      <c r="A2115" s="71">
        <v>151348</v>
      </c>
      <c r="B2115" s="71" t="s">
        <v>16232</v>
      </c>
      <c r="C2115" s="72" t="s">
        <v>18</v>
      </c>
      <c r="D2115" s="73">
        <v>94.43</v>
      </c>
      <c r="E2115" s="107"/>
      <c r="F2115" s="107"/>
      <c r="G2115" s="107"/>
      <c r="H2115" s="107"/>
      <c r="I2115" s="107"/>
    </row>
    <row r="2116" spans="1:9" s="45" customFormat="1" ht="11.25" x14ac:dyDescent="0.2">
      <c r="A2116" s="71">
        <v>151349</v>
      </c>
      <c r="B2116" s="71" t="s">
        <v>16233</v>
      </c>
      <c r="C2116" s="72" t="s">
        <v>18</v>
      </c>
      <c r="D2116" s="73">
        <v>51.16</v>
      </c>
      <c r="E2116" s="107"/>
      <c r="F2116" s="107"/>
      <c r="G2116" s="107"/>
      <c r="H2116" s="107"/>
      <c r="I2116" s="107"/>
    </row>
    <row r="2117" spans="1:9" s="45" customFormat="1" ht="11.25" x14ac:dyDescent="0.2">
      <c r="A2117" s="71">
        <v>151350</v>
      </c>
      <c r="B2117" s="71" t="s">
        <v>16234</v>
      </c>
      <c r="C2117" s="72" t="s">
        <v>18</v>
      </c>
      <c r="D2117" s="73">
        <v>148.1</v>
      </c>
      <c r="E2117" s="107"/>
      <c r="F2117" s="107"/>
      <c r="G2117" s="107"/>
      <c r="H2117" s="107"/>
      <c r="I2117" s="107"/>
    </row>
    <row r="2118" spans="1:9" s="45" customFormat="1" ht="11.25" x14ac:dyDescent="0.2">
      <c r="A2118" s="71">
        <v>151351</v>
      </c>
      <c r="B2118" s="71" t="s">
        <v>16235</v>
      </c>
      <c r="C2118" s="72" t="s">
        <v>18</v>
      </c>
      <c r="D2118" s="73">
        <v>148.1</v>
      </c>
      <c r="E2118" s="107"/>
      <c r="F2118" s="107"/>
      <c r="G2118" s="107"/>
      <c r="H2118" s="107"/>
      <c r="I2118" s="107"/>
    </row>
    <row r="2119" spans="1:9" s="45" customFormat="1" ht="11.25" x14ac:dyDescent="0.2">
      <c r="A2119" s="71">
        <v>1514</v>
      </c>
      <c r="B2119" s="71" t="s">
        <v>14748</v>
      </c>
      <c r="C2119" s="72"/>
      <c r="D2119" s="73"/>
      <c r="E2119" s="107"/>
      <c r="F2119" s="107"/>
      <c r="G2119" s="107"/>
      <c r="H2119" s="107"/>
      <c r="I2119" s="107"/>
    </row>
    <row r="2120" spans="1:9" s="45" customFormat="1" ht="11.25" x14ac:dyDescent="0.2">
      <c r="A2120" s="71">
        <v>151401</v>
      </c>
      <c r="B2120" s="71" t="s">
        <v>16236</v>
      </c>
      <c r="C2120" s="72" t="s">
        <v>11</v>
      </c>
      <c r="D2120" s="73">
        <v>5.33</v>
      </c>
      <c r="E2120" s="107"/>
      <c r="F2120" s="107"/>
      <c r="G2120" s="107"/>
      <c r="H2120" s="107"/>
      <c r="I2120" s="107"/>
    </row>
    <row r="2121" spans="1:9" s="45" customFormat="1" ht="11.25" x14ac:dyDescent="0.2">
      <c r="A2121" s="71">
        <v>151402</v>
      </c>
      <c r="B2121" s="71" t="s">
        <v>16237</v>
      </c>
      <c r="C2121" s="72" t="s">
        <v>11</v>
      </c>
      <c r="D2121" s="73">
        <v>6.67</v>
      </c>
      <c r="E2121" s="107"/>
      <c r="F2121" s="107"/>
      <c r="G2121" s="107"/>
      <c r="H2121" s="107"/>
      <c r="I2121" s="107"/>
    </row>
    <row r="2122" spans="1:9" s="45" customFormat="1" ht="11.25" x14ac:dyDescent="0.2">
      <c r="A2122" s="71">
        <v>151403</v>
      </c>
      <c r="B2122" s="71" t="s">
        <v>16238</v>
      </c>
      <c r="C2122" s="72" t="s">
        <v>11</v>
      </c>
      <c r="D2122" s="73">
        <v>8.9</v>
      </c>
      <c r="E2122" s="107"/>
      <c r="F2122" s="107"/>
      <c r="G2122" s="107"/>
      <c r="H2122" s="107"/>
      <c r="I2122" s="107"/>
    </row>
    <row r="2123" spans="1:9" s="45" customFormat="1" ht="11.25" x14ac:dyDescent="0.2">
      <c r="A2123" s="71">
        <v>151404</v>
      </c>
      <c r="B2123" s="71" t="s">
        <v>16239</v>
      </c>
      <c r="C2123" s="72" t="s">
        <v>11</v>
      </c>
      <c r="D2123" s="73">
        <v>11.27</v>
      </c>
      <c r="E2123" s="107"/>
      <c r="F2123" s="107"/>
      <c r="G2123" s="107"/>
      <c r="H2123" s="107"/>
      <c r="I2123" s="107"/>
    </row>
    <row r="2124" spans="1:9" s="45" customFormat="1" ht="11.25" x14ac:dyDescent="0.2">
      <c r="A2124" s="71">
        <v>151405</v>
      </c>
      <c r="B2124" s="71" t="s">
        <v>16240</v>
      </c>
      <c r="C2124" s="72" t="s">
        <v>11</v>
      </c>
      <c r="D2124" s="73">
        <v>17.29</v>
      </c>
      <c r="E2124" s="107"/>
      <c r="F2124" s="107"/>
      <c r="G2124" s="107"/>
      <c r="H2124" s="107"/>
      <c r="I2124" s="107"/>
    </row>
    <row r="2125" spans="1:9" s="45" customFormat="1" ht="11.25" x14ac:dyDescent="0.2">
      <c r="A2125" s="71">
        <v>151406</v>
      </c>
      <c r="B2125" s="71" t="s">
        <v>16241</v>
      </c>
      <c r="C2125" s="72" t="s">
        <v>11</v>
      </c>
      <c r="D2125" s="73">
        <v>25.82</v>
      </c>
      <c r="E2125" s="107"/>
      <c r="F2125" s="107"/>
      <c r="G2125" s="107"/>
      <c r="H2125" s="107"/>
      <c r="I2125" s="107"/>
    </row>
    <row r="2126" spans="1:9" s="45" customFormat="1" ht="11.25" x14ac:dyDescent="0.2">
      <c r="A2126" s="71">
        <v>151407</v>
      </c>
      <c r="B2126" s="71" t="s">
        <v>16242</v>
      </c>
      <c r="C2126" s="72" t="s">
        <v>11</v>
      </c>
      <c r="D2126" s="73">
        <v>37.83</v>
      </c>
      <c r="E2126" s="107"/>
      <c r="F2126" s="107"/>
      <c r="G2126" s="107"/>
      <c r="H2126" s="107"/>
      <c r="I2126" s="107"/>
    </row>
    <row r="2127" spans="1:9" s="45" customFormat="1" ht="11.25" x14ac:dyDescent="0.2">
      <c r="A2127" s="71">
        <v>151413</v>
      </c>
      <c r="B2127" s="71" t="s">
        <v>16243</v>
      </c>
      <c r="C2127" s="72" t="s">
        <v>11</v>
      </c>
      <c r="D2127" s="73">
        <v>36.729999999999997</v>
      </c>
      <c r="E2127" s="107"/>
      <c r="F2127" s="107"/>
      <c r="G2127" s="107"/>
      <c r="H2127" s="107"/>
      <c r="I2127" s="107"/>
    </row>
    <row r="2128" spans="1:9" s="45" customFormat="1" ht="11.25" x14ac:dyDescent="0.2">
      <c r="A2128" s="71">
        <v>151414</v>
      </c>
      <c r="B2128" s="71" t="s">
        <v>16244</v>
      </c>
      <c r="C2128" s="72" t="s">
        <v>11</v>
      </c>
      <c r="D2128" s="73">
        <v>17.850000000000001</v>
      </c>
      <c r="E2128" s="107"/>
      <c r="F2128" s="107"/>
      <c r="G2128" s="107"/>
      <c r="H2128" s="107"/>
      <c r="I2128" s="107"/>
    </row>
    <row r="2129" spans="1:9" s="45" customFormat="1" ht="11.25" x14ac:dyDescent="0.2">
      <c r="A2129" s="71">
        <v>151417</v>
      </c>
      <c r="B2129" s="71" t="s">
        <v>16245</v>
      </c>
      <c r="C2129" s="72" t="s">
        <v>11</v>
      </c>
      <c r="D2129" s="73">
        <v>7.86</v>
      </c>
      <c r="E2129" s="107"/>
      <c r="F2129" s="107"/>
      <c r="G2129" s="107"/>
      <c r="H2129" s="107"/>
      <c r="I2129" s="107"/>
    </row>
    <row r="2130" spans="1:9" s="45" customFormat="1" ht="11.25" x14ac:dyDescent="0.2">
      <c r="A2130" s="71">
        <v>151418</v>
      </c>
      <c r="B2130" s="71" t="s">
        <v>16246</v>
      </c>
      <c r="C2130" s="72" t="s">
        <v>11</v>
      </c>
      <c r="D2130" s="73">
        <v>10.25</v>
      </c>
      <c r="E2130" s="107"/>
      <c r="F2130" s="107"/>
      <c r="G2130" s="107"/>
      <c r="H2130" s="107"/>
      <c r="I2130" s="107"/>
    </row>
    <row r="2131" spans="1:9" s="45" customFormat="1" ht="11.25" x14ac:dyDescent="0.2">
      <c r="A2131" s="71">
        <v>151419</v>
      </c>
      <c r="B2131" s="71" t="s">
        <v>16247</v>
      </c>
      <c r="C2131" s="72" t="s">
        <v>11</v>
      </c>
      <c r="D2131" s="73">
        <v>12.8</v>
      </c>
      <c r="E2131" s="107"/>
      <c r="F2131" s="107"/>
      <c r="G2131" s="107"/>
      <c r="H2131" s="107"/>
      <c r="I2131" s="107"/>
    </row>
    <row r="2132" spans="1:9" s="45" customFormat="1" ht="11.25" x14ac:dyDescent="0.2">
      <c r="A2132" s="71">
        <v>151420</v>
      </c>
      <c r="B2132" s="71" t="s">
        <v>16248</v>
      </c>
      <c r="C2132" s="72" t="s">
        <v>11</v>
      </c>
      <c r="D2132" s="73">
        <v>18</v>
      </c>
      <c r="E2132" s="107"/>
      <c r="F2132" s="107"/>
      <c r="G2132" s="107"/>
      <c r="H2132" s="107"/>
      <c r="I2132" s="107"/>
    </row>
    <row r="2133" spans="1:9" s="45" customFormat="1" ht="11.25" x14ac:dyDescent="0.2">
      <c r="A2133" s="71">
        <v>151421</v>
      </c>
      <c r="B2133" s="71" t="s">
        <v>16249</v>
      </c>
      <c r="C2133" s="72" t="s">
        <v>11</v>
      </c>
      <c r="D2133" s="73">
        <v>25.87</v>
      </c>
      <c r="E2133" s="107"/>
      <c r="F2133" s="107"/>
      <c r="G2133" s="107"/>
      <c r="H2133" s="107"/>
      <c r="I2133" s="107"/>
    </row>
    <row r="2134" spans="1:9" s="45" customFormat="1" ht="11.25" x14ac:dyDescent="0.2">
      <c r="A2134" s="71">
        <v>151422</v>
      </c>
      <c r="B2134" s="71" t="s">
        <v>16250</v>
      </c>
      <c r="C2134" s="72" t="s">
        <v>11</v>
      </c>
      <c r="D2134" s="73">
        <v>38.71</v>
      </c>
      <c r="E2134" s="107"/>
      <c r="F2134" s="107"/>
      <c r="G2134" s="107"/>
      <c r="H2134" s="107"/>
      <c r="I2134" s="107"/>
    </row>
    <row r="2135" spans="1:9" s="45" customFormat="1" ht="11.25" x14ac:dyDescent="0.2">
      <c r="A2135" s="71">
        <v>151423</v>
      </c>
      <c r="B2135" s="71" t="s">
        <v>16251</v>
      </c>
      <c r="C2135" s="72" t="s">
        <v>11</v>
      </c>
      <c r="D2135" s="73">
        <v>50.93</v>
      </c>
      <c r="E2135" s="107"/>
      <c r="F2135" s="107"/>
      <c r="G2135" s="107"/>
      <c r="H2135" s="107"/>
      <c r="I2135" s="107"/>
    </row>
    <row r="2136" spans="1:9" s="45" customFormat="1" ht="11.25" x14ac:dyDescent="0.2">
      <c r="A2136" s="71">
        <v>151425</v>
      </c>
      <c r="B2136" s="71" t="s">
        <v>16252</v>
      </c>
      <c r="C2136" s="72" t="s">
        <v>11</v>
      </c>
      <c r="D2136" s="73">
        <v>73.650000000000006</v>
      </c>
      <c r="E2136" s="107"/>
      <c r="F2136" s="107"/>
      <c r="G2136" s="107"/>
      <c r="H2136" s="107"/>
      <c r="I2136" s="107"/>
    </row>
    <row r="2137" spans="1:9" s="45" customFormat="1" ht="11.25" x14ac:dyDescent="0.2">
      <c r="A2137" s="71">
        <v>151426</v>
      </c>
      <c r="B2137" s="71" t="s">
        <v>16253</v>
      </c>
      <c r="C2137" s="72" t="s">
        <v>11</v>
      </c>
      <c r="D2137" s="73">
        <v>129.53</v>
      </c>
      <c r="E2137" s="107"/>
      <c r="F2137" s="107"/>
      <c r="G2137" s="107"/>
      <c r="H2137" s="107"/>
      <c r="I2137" s="107"/>
    </row>
    <row r="2138" spans="1:9" s="45" customFormat="1" ht="11.25" x14ac:dyDescent="0.2">
      <c r="A2138" s="71">
        <v>151427</v>
      </c>
      <c r="B2138" s="71" t="s">
        <v>16254</v>
      </c>
      <c r="C2138" s="72" t="s">
        <v>11</v>
      </c>
      <c r="D2138" s="73">
        <v>165.79</v>
      </c>
      <c r="E2138" s="107"/>
      <c r="F2138" s="107"/>
      <c r="G2138" s="107"/>
      <c r="H2138" s="107"/>
      <c r="I2138" s="107"/>
    </row>
    <row r="2139" spans="1:9" s="45" customFormat="1" ht="11.25" x14ac:dyDescent="0.2">
      <c r="A2139" s="71">
        <v>151428</v>
      </c>
      <c r="B2139" s="71" t="s">
        <v>16255</v>
      </c>
      <c r="C2139" s="72" t="s">
        <v>11</v>
      </c>
      <c r="D2139" s="73">
        <v>428.17</v>
      </c>
      <c r="E2139" s="107"/>
      <c r="F2139" s="107"/>
      <c r="G2139" s="107"/>
      <c r="H2139" s="107"/>
      <c r="I2139" s="107"/>
    </row>
    <row r="2140" spans="1:9" s="45" customFormat="1" ht="11.25" x14ac:dyDescent="0.2">
      <c r="A2140" s="71">
        <v>151429</v>
      </c>
      <c r="B2140" s="71" t="s">
        <v>16256</v>
      </c>
      <c r="C2140" s="72" t="s">
        <v>11</v>
      </c>
      <c r="D2140" s="73">
        <v>96.44</v>
      </c>
      <c r="E2140" s="107"/>
      <c r="F2140" s="107"/>
      <c r="G2140" s="107"/>
      <c r="H2140" s="107"/>
      <c r="I2140" s="107"/>
    </row>
    <row r="2141" spans="1:9" s="45" customFormat="1" ht="11.25" x14ac:dyDescent="0.2">
      <c r="A2141" s="71">
        <v>151430</v>
      </c>
      <c r="B2141" s="71" t="s">
        <v>16257</v>
      </c>
      <c r="C2141" s="72" t="s">
        <v>11</v>
      </c>
      <c r="D2141" s="73">
        <v>193.85</v>
      </c>
      <c r="E2141" s="107"/>
      <c r="F2141" s="107"/>
      <c r="G2141" s="107"/>
      <c r="H2141" s="107"/>
      <c r="I2141" s="107"/>
    </row>
    <row r="2142" spans="1:9" s="45" customFormat="1" ht="11.25" x14ac:dyDescent="0.2">
      <c r="A2142" s="71">
        <v>151431</v>
      </c>
      <c r="B2142" s="71" t="s">
        <v>16258</v>
      </c>
      <c r="C2142" s="72" t="s">
        <v>11</v>
      </c>
      <c r="D2142" s="73">
        <v>253.16</v>
      </c>
      <c r="E2142" s="107"/>
      <c r="F2142" s="107"/>
      <c r="G2142" s="107"/>
      <c r="H2142" s="107"/>
      <c r="I2142" s="107"/>
    </row>
    <row r="2143" spans="1:9" s="45" customFormat="1" ht="11.25" x14ac:dyDescent="0.2">
      <c r="A2143" s="71">
        <v>151432</v>
      </c>
      <c r="B2143" s="71" t="s">
        <v>16259</v>
      </c>
      <c r="C2143" s="72" t="s">
        <v>11</v>
      </c>
      <c r="D2143" s="73">
        <v>339.59</v>
      </c>
      <c r="E2143" s="107"/>
      <c r="F2143" s="107"/>
      <c r="G2143" s="107"/>
      <c r="H2143" s="107"/>
      <c r="I2143" s="107"/>
    </row>
    <row r="2144" spans="1:9" s="45" customFormat="1" ht="11.25" x14ac:dyDescent="0.2">
      <c r="A2144" s="71">
        <v>151433</v>
      </c>
      <c r="B2144" s="71" t="s">
        <v>16260</v>
      </c>
      <c r="C2144" s="72" t="s">
        <v>11</v>
      </c>
      <c r="D2144" s="73">
        <v>83.69</v>
      </c>
      <c r="E2144" s="107"/>
      <c r="F2144" s="107"/>
      <c r="G2144" s="107"/>
      <c r="H2144" s="107"/>
      <c r="I2144" s="107"/>
    </row>
    <row r="2145" spans="1:9" s="45" customFormat="1" ht="11.25" x14ac:dyDescent="0.2">
      <c r="A2145" s="71">
        <v>151434</v>
      </c>
      <c r="B2145" s="71" t="s">
        <v>16261</v>
      </c>
      <c r="C2145" s="72" t="s">
        <v>11</v>
      </c>
      <c r="D2145" s="73">
        <v>99</v>
      </c>
      <c r="E2145" s="107"/>
      <c r="F2145" s="107"/>
      <c r="G2145" s="107"/>
      <c r="H2145" s="107"/>
      <c r="I2145" s="107"/>
    </row>
    <row r="2146" spans="1:9" s="45" customFormat="1" ht="11.25" x14ac:dyDescent="0.2">
      <c r="A2146" s="71">
        <v>151438</v>
      </c>
      <c r="B2146" s="71" t="s">
        <v>16262</v>
      </c>
      <c r="C2146" s="72" t="s">
        <v>11</v>
      </c>
      <c r="D2146" s="73">
        <v>29.33</v>
      </c>
      <c r="E2146" s="107"/>
      <c r="F2146" s="107"/>
      <c r="G2146" s="107"/>
      <c r="H2146" s="107"/>
      <c r="I2146" s="107"/>
    </row>
    <row r="2147" spans="1:9" s="45" customFormat="1" ht="11.25" x14ac:dyDescent="0.2">
      <c r="A2147" s="71">
        <v>151439</v>
      </c>
      <c r="B2147" s="71" t="s">
        <v>16263</v>
      </c>
      <c r="C2147" s="72" t="s">
        <v>11</v>
      </c>
      <c r="D2147" s="73">
        <v>15.62</v>
      </c>
      <c r="E2147" s="107"/>
      <c r="F2147" s="107"/>
      <c r="G2147" s="107"/>
      <c r="H2147" s="107"/>
      <c r="I2147" s="107"/>
    </row>
    <row r="2148" spans="1:9" s="45" customFormat="1" ht="11.25" x14ac:dyDescent="0.2">
      <c r="A2148" s="71">
        <v>151440</v>
      </c>
      <c r="B2148" s="71" t="s">
        <v>16264</v>
      </c>
      <c r="C2148" s="72" t="s">
        <v>11</v>
      </c>
      <c r="D2148" s="73">
        <v>21.94</v>
      </c>
      <c r="E2148" s="107"/>
      <c r="F2148" s="107"/>
      <c r="G2148" s="107"/>
      <c r="H2148" s="107"/>
      <c r="I2148" s="107"/>
    </row>
    <row r="2149" spans="1:9" s="45" customFormat="1" ht="11.25" x14ac:dyDescent="0.2">
      <c r="A2149" s="71">
        <v>1515</v>
      </c>
      <c r="B2149" s="71" t="s">
        <v>16265</v>
      </c>
      <c r="C2149" s="72"/>
      <c r="D2149" s="73"/>
      <c r="E2149" s="107"/>
      <c r="F2149" s="107"/>
      <c r="G2149" s="107"/>
      <c r="H2149" s="107"/>
      <c r="I2149" s="107"/>
    </row>
    <row r="2150" spans="1:9" s="45" customFormat="1" ht="11.25" x14ac:dyDescent="0.2">
      <c r="A2150" s="71">
        <v>151503</v>
      </c>
      <c r="B2150" s="71" t="s">
        <v>16266</v>
      </c>
      <c r="C2150" s="72" t="s">
        <v>18</v>
      </c>
      <c r="D2150" s="73">
        <v>15.6</v>
      </c>
      <c r="E2150" s="107"/>
      <c r="F2150" s="107"/>
      <c r="G2150" s="107"/>
      <c r="H2150" s="107"/>
      <c r="I2150" s="107"/>
    </row>
    <row r="2151" spans="1:9" s="45" customFormat="1" ht="11.25" x14ac:dyDescent="0.2">
      <c r="A2151" s="71">
        <v>151504</v>
      </c>
      <c r="B2151" s="71" t="s">
        <v>16267</v>
      </c>
      <c r="C2151" s="72" t="s">
        <v>18</v>
      </c>
      <c r="D2151" s="73">
        <v>16.059999999999999</v>
      </c>
      <c r="E2151" s="107"/>
      <c r="F2151" s="107"/>
      <c r="G2151" s="107"/>
      <c r="H2151" s="107"/>
      <c r="I2151" s="107"/>
    </row>
    <row r="2152" spans="1:9" s="45" customFormat="1" ht="11.25" x14ac:dyDescent="0.2">
      <c r="A2152" s="71">
        <v>151506</v>
      </c>
      <c r="B2152" s="71" t="s">
        <v>16268</v>
      </c>
      <c r="C2152" s="72" t="s">
        <v>18</v>
      </c>
      <c r="D2152" s="73">
        <v>136.88</v>
      </c>
      <c r="E2152" s="107"/>
      <c r="F2152" s="107"/>
      <c r="G2152" s="107"/>
      <c r="H2152" s="107"/>
      <c r="I2152" s="107"/>
    </row>
    <row r="2153" spans="1:9" s="45" customFormat="1" ht="11.25" x14ac:dyDescent="0.2">
      <c r="A2153" s="71">
        <v>151507</v>
      </c>
      <c r="B2153" s="71" t="s">
        <v>16269</v>
      </c>
      <c r="C2153" s="72" t="s">
        <v>18</v>
      </c>
      <c r="D2153" s="73">
        <v>10.72</v>
      </c>
      <c r="E2153" s="107"/>
      <c r="F2153" s="107"/>
      <c r="G2153" s="107"/>
      <c r="H2153" s="107"/>
      <c r="I2153" s="107"/>
    </row>
    <row r="2154" spans="1:9" s="45" customFormat="1" ht="11.25" x14ac:dyDescent="0.2">
      <c r="A2154" s="71">
        <v>151508</v>
      </c>
      <c r="B2154" s="71" t="s">
        <v>16270</v>
      </c>
      <c r="C2154" s="72" t="s">
        <v>18</v>
      </c>
      <c r="D2154" s="73">
        <v>2.13</v>
      </c>
      <c r="E2154" s="107"/>
      <c r="F2154" s="107"/>
      <c r="G2154" s="107"/>
      <c r="H2154" s="107"/>
      <c r="I2154" s="107"/>
    </row>
    <row r="2155" spans="1:9" s="45" customFormat="1" ht="11.25" x14ac:dyDescent="0.2">
      <c r="A2155" s="71">
        <v>151509</v>
      </c>
      <c r="B2155" s="71" t="s">
        <v>16271</v>
      </c>
      <c r="C2155" s="72" t="s">
        <v>18</v>
      </c>
      <c r="D2155" s="73">
        <v>3.02</v>
      </c>
      <c r="E2155" s="107"/>
      <c r="F2155" s="107"/>
      <c r="G2155" s="107"/>
      <c r="H2155" s="107"/>
      <c r="I2155" s="107"/>
    </row>
    <row r="2156" spans="1:9" s="45" customFormat="1" ht="11.25" x14ac:dyDescent="0.2">
      <c r="A2156" s="71">
        <v>151510</v>
      </c>
      <c r="B2156" s="71" t="s">
        <v>16272</v>
      </c>
      <c r="C2156" s="72" t="s">
        <v>18</v>
      </c>
      <c r="D2156" s="73">
        <v>6.04</v>
      </c>
      <c r="E2156" s="107"/>
      <c r="F2156" s="107"/>
      <c r="G2156" s="107"/>
      <c r="H2156" s="107"/>
      <c r="I2156" s="107"/>
    </row>
    <row r="2157" spans="1:9" s="45" customFormat="1" ht="11.25" x14ac:dyDescent="0.2">
      <c r="A2157" s="71">
        <v>151511</v>
      </c>
      <c r="B2157" s="71" t="s">
        <v>16273</v>
      </c>
      <c r="C2157" s="72" t="s">
        <v>18</v>
      </c>
      <c r="D2157" s="73">
        <v>22.94</v>
      </c>
      <c r="E2157" s="107"/>
      <c r="F2157" s="107"/>
      <c r="G2157" s="107"/>
      <c r="H2157" s="107"/>
      <c r="I2157" s="107"/>
    </row>
    <row r="2158" spans="1:9" s="45" customFormat="1" ht="11.25" x14ac:dyDescent="0.2">
      <c r="A2158" s="71">
        <v>151512</v>
      </c>
      <c r="B2158" s="71" t="s">
        <v>16274</v>
      </c>
      <c r="C2158" s="72" t="s">
        <v>18</v>
      </c>
      <c r="D2158" s="73">
        <v>84.36</v>
      </c>
      <c r="E2158" s="107"/>
      <c r="F2158" s="107"/>
      <c r="G2158" s="107"/>
      <c r="H2158" s="107"/>
      <c r="I2158" s="107"/>
    </row>
    <row r="2159" spans="1:9" s="45" customFormat="1" ht="11.25" x14ac:dyDescent="0.2">
      <c r="A2159" s="71">
        <v>151513</v>
      </c>
      <c r="B2159" s="71" t="s">
        <v>16275</v>
      </c>
      <c r="C2159" s="72" t="s">
        <v>18</v>
      </c>
      <c r="D2159" s="73">
        <v>12.84</v>
      </c>
      <c r="E2159" s="107"/>
      <c r="F2159" s="107"/>
      <c r="G2159" s="107"/>
      <c r="H2159" s="107"/>
      <c r="I2159" s="107"/>
    </row>
    <row r="2160" spans="1:9" s="45" customFormat="1" ht="11.25" x14ac:dyDescent="0.2">
      <c r="A2160" s="71">
        <v>1516</v>
      </c>
      <c r="B2160" s="71" t="s">
        <v>16066</v>
      </c>
      <c r="C2160" s="72"/>
      <c r="D2160" s="73"/>
      <c r="E2160" s="107"/>
      <c r="F2160" s="107"/>
      <c r="G2160" s="107"/>
      <c r="H2160" s="107"/>
      <c r="I2160" s="107"/>
    </row>
    <row r="2161" spans="1:9" s="45" customFormat="1" ht="11.25" x14ac:dyDescent="0.2">
      <c r="A2161" s="71">
        <v>151601</v>
      </c>
      <c r="B2161" s="71" t="s">
        <v>16276</v>
      </c>
      <c r="C2161" s="72" t="s">
        <v>11</v>
      </c>
      <c r="D2161" s="73">
        <v>10.28</v>
      </c>
      <c r="E2161" s="107"/>
      <c r="F2161" s="107"/>
      <c r="G2161" s="107"/>
      <c r="H2161" s="107"/>
      <c r="I2161" s="107"/>
    </row>
    <row r="2162" spans="1:9" s="45" customFormat="1" ht="11.25" x14ac:dyDescent="0.2">
      <c r="A2162" s="71">
        <v>151602</v>
      </c>
      <c r="B2162" s="71" t="s">
        <v>16277</v>
      </c>
      <c r="C2162" s="72" t="s">
        <v>11</v>
      </c>
      <c r="D2162" s="73">
        <v>15.38</v>
      </c>
      <c r="E2162" s="107"/>
      <c r="F2162" s="107"/>
      <c r="G2162" s="107"/>
      <c r="H2162" s="107"/>
      <c r="I2162" s="107"/>
    </row>
    <row r="2163" spans="1:9" s="45" customFormat="1" ht="11.25" x14ac:dyDescent="0.2">
      <c r="A2163" s="71">
        <v>151603</v>
      </c>
      <c r="B2163" s="71" t="s">
        <v>16278</v>
      </c>
      <c r="C2163" s="72" t="s">
        <v>11</v>
      </c>
      <c r="D2163" s="73">
        <v>23.16</v>
      </c>
      <c r="E2163" s="107"/>
      <c r="F2163" s="107"/>
      <c r="G2163" s="107"/>
      <c r="H2163" s="107"/>
      <c r="I2163" s="107"/>
    </row>
    <row r="2164" spans="1:9" s="45" customFormat="1" ht="11.25" x14ac:dyDescent="0.2">
      <c r="A2164" s="71">
        <v>151604</v>
      </c>
      <c r="B2164" s="71" t="s">
        <v>16279</v>
      </c>
      <c r="C2164" s="72" t="s">
        <v>11</v>
      </c>
      <c r="D2164" s="73">
        <v>19.600000000000001</v>
      </c>
      <c r="E2164" s="107"/>
      <c r="F2164" s="107"/>
      <c r="G2164" s="107"/>
      <c r="H2164" s="107"/>
      <c r="I2164" s="107"/>
    </row>
    <row r="2165" spans="1:9" s="45" customFormat="1" ht="11.25" x14ac:dyDescent="0.2">
      <c r="A2165" s="71">
        <v>151605</v>
      </c>
      <c r="B2165" s="71" t="s">
        <v>16280</v>
      </c>
      <c r="C2165" s="72" t="s">
        <v>11</v>
      </c>
      <c r="D2165" s="73">
        <v>29.84</v>
      </c>
      <c r="E2165" s="107"/>
      <c r="F2165" s="107"/>
      <c r="G2165" s="107"/>
      <c r="H2165" s="107"/>
      <c r="I2165" s="107"/>
    </row>
    <row r="2166" spans="1:9" s="45" customFormat="1" ht="11.25" x14ac:dyDescent="0.2">
      <c r="A2166" s="71">
        <v>151606</v>
      </c>
      <c r="B2166" s="71" t="s">
        <v>16281</v>
      </c>
      <c r="C2166" s="72" t="s">
        <v>11</v>
      </c>
      <c r="D2166" s="73">
        <v>43.42</v>
      </c>
      <c r="E2166" s="107"/>
      <c r="F2166" s="107"/>
      <c r="G2166" s="107"/>
      <c r="H2166" s="107"/>
      <c r="I2166" s="107"/>
    </row>
    <row r="2167" spans="1:9" s="45" customFormat="1" ht="11.25" x14ac:dyDescent="0.2">
      <c r="A2167" s="71">
        <v>1517</v>
      </c>
      <c r="B2167" s="71" t="s">
        <v>16282</v>
      </c>
      <c r="C2167" s="72"/>
      <c r="D2167" s="73"/>
      <c r="E2167" s="107"/>
      <c r="F2167" s="107"/>
      <c r="G2167" s="107"/>
      <c r="H2167" s="107"/>
      <c r="I2167" s="107"/>
    </row>
    <row r="2168" spans="1:9" s="45" customFormat="1" ht="11.25" x14ac:dyDescent="0.2">
      <c r="A2168" s="71">
        <v>151701</v>
      </c>
      <c r="B2168" s="71" t="s">
        <v>16283</v>
      </c>
      <c r="C2168" s="72" t="s">
        <v>18</v>
      </c>
      <c r="D2168" s="73">
        <v>2012.83</v>
      </c>
      <c r="E2168" s="107"/>
      <c r="F2168" s="107"/>
      <c r="G2168" s="107"/>
      <c r="H2168" s="107"/>
      <c r="I2168" s="107"/>
    </row>
    <row r="2169" spans="1:9" s="45" customFormat="1" ht="11.25" x14ac:dyDescent="0.2">
      <c r="A2169" s="71">
        <v>151702</v>
      </c>
      <c r="B2169" s="71" t="s">
        <v>16284</v>
      </c>
      <c r="C2169" s="72" t="s">
        <v>18</v>
      </c>
      <c r="D2169" s="73">
        <v>2758.49</v>
      </c>
      <c r="E2169" s="107"/>
      <c r="F2169" s="107"/>
      <c r="G2169" s="107"/>
      <c r="H2169" s="107"/>
      <c r="I2169" s="107"/>
    </row>
    <row r="2170" spans="1:9" s="45" customFormat="1" ht="11.25" x14ac:dyDescent="0.2">
      <c r="A2170" s="71">
        <v>151703</v>
      </c>
      <c r="B2170" s="71" t="s">
        <v>16285</v>
      </c>
      <c r="C2170" s="72" t="s">
        <v>18</v>
      </c>
      <c r="D2170" s="73">
        <v>3022.85</v>
      </c>
      <c r="E2170" s="107"/>
      <c r="F2170" s="107"/>
      <c r="G2170" s="107"/>
      <c r="H2170" s="107"/>
      <c r="I2170" s="107"/>
    </row>
    <row r="2171" spans="1:9" s="45" customFormat="1" ht="11.25" x14ac:dyDescent="0.2">
      <c r="A2171" s="71">
        <v>151704</v>
      </c>
      <c r="B2171" s="71" t="s">
        <v>16286</v>
      </c>
      <c r="C2171" s="72" t="s">
        <v>18</v>
      </c>
      <c r="D2171" s="73">
        <v>3428.49</v>
      </c>
      <c r="E2171" s="107"/>
      <c r="F2171" s="107"/>
      <c r="G2171" s="107"/>
      <c r="H2171" s="107"/>
      <c r="I2171" s="107"/>
    </row>
    <row r="2172" spans="1:9" s="45" customFormat="1" ht="11.25" x14ac:dyDescent="0.2">
      <c r="A2172" s="71">
        <v>151705</v>
      </c>
      <c r="B2172" s="71" t="s">
        <v>16287</v>
      </c>
      <c r="C2172" s="72" t="s">
        <v>18</v>
      </c>
      <c r="D2172" s="73">
        <v>3766.41</v>
      </c>
      <c r="E2172" s="107"/>
      <c r="F2172" s="107"/>
      <c r="G2172" s="107"/>
      <c r="H2172" s="107"/>
      <c r="I2172" s="107"/>
    </row>
    <row r="2173" spans="1:9" s="45" customFormat="1" ht="11.25" x14ac:dyDescent="0.2">
      <c r="A2173" s="71">
        <v>151706</v>
      </c>
      <c r="B2173" s="71" t="s">
        <v>16288</v>
      </c>
      <c r="C2173" s="72" t="s">
        <v>18</v>
      </c>
      <c r="D2173" s="73">
        <v>7453.61</v>
      </c>
      <c r="E2173" s="107"/>
      <c r="F2173" s="107"/>
      <c r="G2173" s="107"/>
      <c r="H2173" s="107"/>
      <c r="I2173" s="107"/>
    </row>
    <row r="2174" spans="1:9" s="45" customFormat="1" ht="11.25" x14ac:dyDescent="0.2">
      <c r="A2174" s="71">
        <v>151707</v>
      </c>
      <c r="B2174" s="71" t="s">
        <v>16289</v>
      </c>
      <c r="C2174" s="72" t="s">
        <v>18</v>
      </c>
      <c r="D2174" s="73">
        <v>5700.79</v>
      </c>
      <c r="E2174" s="107"/>
      <c r="F2174" s="107"/>
      <c r="G2174" s="107"/>
      <c r="H2174" s="107"/>
      <c r="I2174" s="107"/>
    </row>
    <row r="2175" spans="1:9" s="45" customFormat="1" ht="11.25" x14ac:dyDescent="0.2">
      <c r="A2175" s="71">
        <v>151708</v>
      </c>
      <c r="B2175" s="71" t="s">
        <v>16290</v>
      </c>
      <c r="C2175" s="72" t="s">
        <v>18</v>
      </c>
      <c r="D2175" s="73">
        <v>9079.5300000000007</v>
      </c>
      <c r="E2175" s="107"/>
      <c r="F2175" s="107"/>
      <c r="G2175" s="107"/>
      <c r="H2175" s="107"/>
      <c r="I2175" s="107"/>
    </row>
    <row r="2176" spans="1:9" s="45" customFormat="1" ht="11.25" x14ac:dyDescent="0.2">
      <c r="A2176" s="71">
        <v>151709</v>
      </c>
      <c r="B2176" s="71" t="s">
        <v>16291</v>
      </c>
      <c r="C2176" s="72" t="s">
        <v>18</v>
      </c>
      <c r="D2176" s="73">
        <v>7595.98</v>
      </c>
      <c r="E2176" s="107"/>
      <c r="F2176" s="107"/>
      <c r="G2176" s="107"/>
      <c r="H2176" s="107"/>
      <c r="I2176" s="107"/>
    </row>
    <row r="2177" spans="1:9" s="45" customFormat="1" ht="11.25" x14ac:dyDescent="0.2">
      <c r="A2177" s="71">
        <v>151710</v>
      </c>
      <c r="B2177" s="71" t="s">
        <v>16292</v>
      </c>
      <c r="C2177" s="72" t="s">
        <v>18</v>
      </c>
      <c r="D2177" s="73">
        <v>10487.14</v>
      </c>
      <c r="E2177" s="107"/>
      <c r="F2177" s="107"/>
      <c r="G2177" s="107"/>
      <c r="H2177" s="107"/>
      <c r="I2177" s="107"/>
    </row>
    <row r="2178" spans="1:9" s="45" customFormat="1" ht="11.25" x14ac:dyDescent="0.2">
      <c r="A2178" s="71">
        <v>151711</v>
      </c>
      <c r="B2178" s="71" t="s">
        <v>16293</v>
      </c>
      <c r="C2178" s="72" t="s">
        <v>18</v>
      </c>
      <c r="D2178" s="73">
        <v>9118.59</v>
      </c>
      <c r="E2178" s="107"/>
      <c r="F2178" s="107"/>
      <c r="G2178" s="107"/>
      <c r="H2178" s="107"/>
      <c r="I2178" s="107"/>
    </row>
    <row r="2179" spans="1:9" s="45" customFormat="1" ht="11.25" x14ac:dyDescent="0.2">
      <c r="A2179" s="71">
        <v>151712</v>
      </c>
      <c r="B2179" s="71" t="s">
        <v>16294</v>
      </c>
      <c r="C2179" s="72" t="s">
        <v>18</v>
      </c>
      <c r="D2179" s="73">
        <v>31835.439999999999</v>
      </c>
      <c r="E2179" s="107"/>
      <c r="F2179" s="107"/>
      <c r="G2179" s="107"/>
      <c r="H2179" s="107"/>
      <c r="I2179" s="107"/>
    </row>
    <row r="2180" spans="1:9" s="45" customFormat="1" ht="11.25" x14ac:dyDescent="0.2">
      <c r="A2180" s="71">
        <v>151713</v>
      </c>
      <c r="B2180" s="71" t="s">
        <v>16295</v>
      </c>
      <c r="C2180" s="72" t="s">
        <v>18</v>
      </c>
      <c r="D2180" s="73">
        <v>41262.65</v>
      </c>
      <c r="E2180" s="107"/>
      <c r="F2180" s="107"/>
      <c r="G2180" s="107"/>
      <c r="H2180" s="107"/>
      <c r="I2180" s="107"/>
    </row>
    <row r="2181" spans="1:9" s="45" customFormat="1" ht="11.25" x14ac:dyDescent="0.2">
      <c r="A2181" s="71">
        <v>151714</v>
      </c>
      <c r="B2181" s="71" t="s">
        <v>16296</v>
      </c>
      <c r="C2181" s="72" t="s">
        <v>18</v>
      </c>
      <c r="D2181" s="73">
        <v>59678.2</v>
      </c>
      <c r="E2181" s="107"/>
      <c r="F2181" s="107"/>
      <c r="G2181" s="107"/>
      <c r="H2181" s="107"/>
      <c r="I2181" s="107"/>
    </row>
    <row r="2182" spans="1:9" s="45" customFormat="1" ht="11.25" x14ac:dyDescent="0.2">
      <c r="A2182" s="71">
        <v>151715</v>
      </c>
      <c r="B2182" s="71" t="s">
        <v>16297</v>
      </c>
      <c r="C2182" s="72" t="s">
        <v>18</v>
      </c>
      <c r="D2182" s="73">
        <v>81194.649999999994</v>
      </c>
      <c r="E2182" s="107"/>
      <c r="F2182" s="107"/>
      <c r="G2182" s="107"/>
      <c r="H2182" s="107"/>
      <c r="I2182" s="107"/>
    </row>
    <row r="2183" spans="1:9" s="45" customFormat="1" ht="11.25" x14ac:dyDescent="0.2">
      <c r="A2183" s="71">
        <v>1518</v>
      </c>
      <c r="B2183" s="71" t="s">
        <v>16298</v>
      </c>
      <c r="C2183" s="72"/>
      <c r="D2183" s="73"/>
      <c r="E2183" s="107"/>
      <c r="F2183" s="107"/>
      <c r="G2183" s="107"/>
      <c r="H2183" s="107"/>
      <c r="I2183" s="107"/>
    </row>
    <row r="2184" spans="1:9" s="45" customFormat="1" ht="11.25" x14ac:dyDescent="0.2">
      <c r="A2184" s="71">
        <v>151801</v>
      </c>
      <c r="B2184" s="71" t="s">
        <v>16299</v>
      </c>
      <c r="C2184" s="72" t="s">
        <v>18</v>
      </c>
      <c r="D2184" s="73">
        <v>197.57</v>
      </c>
      <c r="E2184" s="107"/>
      <c r="F2184" s="107"/>
      <c r="G2184" s="107"/>
      <c r="H2184" s="107"/>
      <c r="I2184" s="107"/>
    </row>
    <row r="2185" spans="1:9" s="45" customFormat="1" ht="11.25" x14ac:dyDescent="0.2">
      <c r="A2185" s="71">
        <v>151802</v>
      </c>
      <c r="B2185" s="71" t="s">
        <v>16300</v>
      </c>
      <c r="C2185" s="72" t="s">
        <v>18</v>
      </c>
      <c r="D2185" s="73">
        <v>174.66</v>
      </c>
      <c r="E2185" s="107"/>
      <c r="F2185" s="107"/>
      <c r="G2185" s="107"/>
      <c r="H2185" s="107"/>
      <c r="I2185" s="107"/>
    </row>
    <row r="2186" spans="1:9" s="45" customFormat="1" ht="11.25" x14ac:dyDescent="0.2">
      <c r="A2186" s="71">
        <v>151803</v>
      </c>
      <c r="B2186" s="71" t="s">
        <v>16301</v>
      </c>
      <c r="C2186" s="72" t="s">
        <v>18</v>
      </c>
      <c r="D2186" s="73">
        <v>199.57</v>
      </c>
      <c r="E2186" s="107"/>
      <c r="F2186" s="107"/>
      <c r="G2186" s="107"/>
      <c r="H2186" s="107"/>
      <c r="I2186" s="107"/>
    </row>
    <row r="2187" spans="1:9" s="45" customFormat="1" ht="11.25" x14ac:dyDescent="0.2">
      <c r="A2187" s="71">
        <v>151805</v>
      </c>
      <c r="B2187" s="71" t="s">
        <v>16302</v>
      </c>
      <c r="C2187" s="72" t="s">
        <v>18</v>
      </c>
      <c r="D2187" s="73">
        <v>518.22</v>
      </c>
      <c r="E2187" s="107"/>
      <c r="F2187" s="107"/>
      <c r="G2187" s="107"/>
      <c r="H2187" s="107"/>
      <c r="I2187" s="107"/>
    </row>
    <row r="2188" spans="1:9" s="45" customFormat="1" ht="11.25" x14ac:dyDescent="0.2">
      <c r="A2188" s="71">
        <v>151806</v>
      </c>
      <c r="B2188" s="71" t="s">
        <v>16303</v>
      </c>
      <c r="C2188" s="72" t="s">
        <v>18</v>
      </c>
      <c r="D2188" s="73">
        <v>295.11</v>
      </c>
      <c r="E2188" s="107"/>
      <c r="F2188" s="107"/>
      <c r="G2188" s="107"/>
      <c r="H2188" s="107"/>
      <c r="I2188" s="107"/>
    </row>
    <row r="2189" spans="1:9" s="45" customFormat="1" ht="11.25" x14ac:dyDescent="0.2">
      <c r="A2189" s="71">
        <v>151807</v>
      </c>
      <c r="B2189" s="71" t="s">
        <v>16304</v>
      </c>
      <c r="C2189" s="72" t="s">
        <v>18</v>
      </c>
      <c r="D2189" s="73">
        <v>233.54</v>
      </c>
      <c r="E2189" s="107"/>
      <c r="F2189" s="107"/>
      <c r="G2189" s="107"/>
      <c r="H2189" s="107"/>
      <c r="I2189" s="107"/>
    </row>
    <row r="2190" spans="1:9" s="45" customFormat="1" ht="11.25" x14ac:dyDescent="0.2">
      <c r="A2190" s="71">
        <v>151809</v>
      </c>
      <c r="B2190" s="71" t="s">
        <v>16305</v>
      </c>
      <c r="C2190" s="72" t="s">
        <v>18</v>
      </c>
      <c r="D2190" s="73">
        <v>177.79</v>
      </c>
      <c r="E2190" s="107"/>
      <c r="F2190" s="107"/>
      <c r="G2190" s="107"/>
      <c r="H2190" s="107"/>
      <c r="I2190" s="107"/>
    </row>
    <row r="2191" spans="1:9" s="45" customFormat="1" ht="11.25" x14ac:dyDescent="0.2">
      <c r="A2191" s="71">
        <v>151810</v>
      </c>
      <c r="B2191" s="71" t="s">
        <v>16306</v>
      </c>
      <c r="C2191" s="72" t="s">
        <v>18</v>
      </c>
      <c r="D2191" s="73">
        <v>335.92</v>
      </c>
      <c r="E2191" s="107"/>
      <c r="F2191" s="107"/>
      <c r="G2191" s="107"/>
      <c r="H2191" s="107"/>
      <c r="I2191" s="107"/>
    </row>
    <row r="2192" spans="1:9" s="45" customFormat="1" ht="11.25" x14ac:dyDescent="0.2">
      <c r="A2192" s="71">
        <v>151811</v>
      </c>
      <c r="B2192" s="71" t="s">
        <v>16307</v>
      </c>
      <c r="C2192" s="72" t="s">
        <v>18</v>
      </c>
      <c r="D2192" s="73">
        <v>210.78</v>
      </c>
      <c r="E2192" s="107"/>
      <c r="F2192" s="107"/>
      <c r="G2192" s="107"/>
      <c r="H2192" s="107"/>
      <c r="I2192" s="107"/>
    </row>
    <row r="2193" spans="1:9" s="45" customFormat="1" ht="11.25" x14ac:dyDescent="0.2">
      <c r="A2193" s="71">
        <v>151812</v>
      </c>
      <c r="B2193" s="71" t="s">
        <v>16308</v>
      </c>
      <c r="C2193" s="72" t="s">
        <v>18</v>
      </c>
      <c r="D2193" s="73">
        <v>234.09</v>
      </c>
      <c r="E2193" s="107"/>
      <c r="F2193" s="107"/>
      <c r="G2193" s="107"/>
      <c r="H2193" s="107"/>
      <c r="I2193" s="107"/>
    </row>
    <row r="2194" spans="1:9" s="45" customFormat="1" ht="11.25" x14ac:dyDescent="0.2">
      <c r="A2194" s="71">
        <v>151813</v>
      </c>
      <c r="B2194" s="71" t="s">
        <v>16309</v>
      </c>
      <c r="C2194" s="72" t="s">
        <v>18</v>
      </c>
      <c r="D2194" s="73">
        <v>178.4</v>
      </c>
      <c r="E2194" s="107"/>
      <c r="F2194" s="107"/>
      <c r="G2194" s="107"/>
      <c r="H2194" s="107"/>
      <c r="I2194" s="107"/>
    </row>
    <row r="2195" spans="1:9" s="45" customFormat="1" ht="11.25" x14ac:dyDescent="0.2">
      <c r="A2195" s="71">
        <v>151814</v>
      </c>
      <c r="B2195" s="71" t="s">
        <v>16310</v>
      </c>
      <c r="C2195" s="72" t="s">
        <v>18</v>
      </c>
      <c r="D2195" s="73">
        <v>292.62</v>
      </c>
      <c r="E2195" s="107"/>
      <c r="F2195" s="107"/>
      <c r="G2195" s="107"/>
      <c r="H2195" s="107"/>
      <c r="I2195" s="107"/>
    </row>
    <row r="2196" spans="1:9" s="45" customFormat="1" ht="11.25" x14ac:dyDescent="0.2">
      <c r="A2196" s="71">
        <v>151815</v>
      </c>
      <c r="B2196" s="71" t="s">
        <v>16311</v>
      </c>
      <c r="C2196" s="72" t="s">
        <v>18</v>
      </c>
      <c r="D2196" s="73">
        <v>143.15</v>
      </c>
      <c r="E2196" s="107"/>
      <c r="F2196" s="107"/>
      <c r="G2196" s="107"/>
      <c r="H2196" s="107"/>
      <c r="I2196" s="107"/>
    </row>
    <row r="2197" spans="1:9" s="45" customFormat="1" ht="11.25" x14ac:dyDescent="0.2">
      <c r="A2197" s="71">
        <v>151816</v>
      </c>
      <c r="B2197" s="71" t="s">
        <v>16312</v>
      </c>
      <c r="C2197" s="72" t="s">
        <v>18</v>
      </c>
      <c r="D2197" s="73">
        <v>253.75</v>
      </c>
      <c r="E2197" s="107"/>
      <c r="F2197" s="107"/>
      <c r="G2197" s="107"/>
      <c r="H2197" s="107"/>
      <c r="I2197" s="107"/>
    </row>
    <row r="2198" spans="1:9" s="45" customFormat="1" ht="11.25" x14ac:dyDescent="0.2">
      <c r="A2198" s="71">
        <v>151817</v>
      </c>
      <c r="B2198" s="71" t="s">
        <v>16313</v>
      </c>
      <c r="C2198" s="72" t="s">
        <v>18</v>
      </c>
      <c r="D2198" s="73">
        <v>232.83</v>
      </c>
      <c r="E2198" s="107"/>
      <c r="F2198" s="107"/>
      <c r="G2198" s="107"/>
      <c r="H2198" s="107"/>
      <c r="I2198" s="107"/>
    </row>
    <row r="2199" spans="1:9" s="45" customFormat="1" ht="11.25" x14ac:dyDescent="0.2">
      <c r="A2199" s="71">
        <v>151819</v>
      </c>
      <c r="B2199" s="71" t="s">
        <v>16314</v>
      </c>
      <c r="C2199" s="72" t="s">
        <v>18</v>
      </c>
      <c r="D2199" s="73">
        <v>91.53</v>
      </c>
      <c r="E2199" s="107"/>
      <c r="F2199" s="107"/>
      <c r="G2199" s="107"/>
      <c r="H2199" s="107"/>
      <c r="I2199" s="107"/>
    </row>
    <row r="2200" spans="1:9" s="45" customFormat="1" ht="11.25" x14ac:dyDescent="0.2">
      <c r="A2200" s="71">
        <v>151820</v>
      </c>
      <c r="B2200" s="71" t="s">
        <v>16315</v>
      </c>
      <c r="C2200" s="72" t="s">
        <v>18</v>
      </c>
      <c r="D2200" s="73">
        <v>168.48</v>
      </c>
      <c r="E2200" s="107"/>
      <c r="F2200" s="107"/>
      <c r="G2200" s="107"/>
      <c r="H2200" s="107"/>
      <c r="I2200" s="107"/>
    </row>
    <row r="2201" spans="1:9" s="45" customFormat="1" ht="11.25" x14ac:dyDescent="0.2">
      <c r="A2201" s="71">
        <v>1519</v>
      </c>
      <c r="B2201" s="71" t="s">
        <v>16316</v>
      </c>
      <c r="C2201" s="72"/>
      <c r="D2201" s="73"/>
      <c r="E2201" s="107"/>
      <c r="F2201" s="107"/>
      <c r="G2201" s="107"/>
      <c r="H2201" s="107"/>
      <c r="I2201" s="107"/>
    </row>
    <row r="2202" spans="1:9" s="45" customFormat="1" ht="11.25" x14ac:dyDescent="0.2">
      <c r="A2202" s="71">
        <v>151901</v>
      </c>
      <c r="B2202" s="71" t="s">
        <v>16317</v>
      </c>
      <c r="C2202" s="72" t="s">
        <v>18</v>
      </c>
      <c r="D2202" s="73">
        <v>520.22</v>
      </c>
      <c r="E2202" s="107"/>
      <c r="F2202" s="107"/>
      <c r="G2202" s="107"/>
      <c r="H2202" s="107"/>
      <c r="I2202" s="107"/>
    </row>
    <row r="2203" spans="1:9" s="45" customFormat="1" ht="11.25" x14ac:dyDescent="0.2">
      <c r="A2203" s="71">
        <v>151902</v>
      </c>
      <c r="B2203" s="71" t="s">
        <v>16318</v>
      </c>
      <c r="C2203" s="72" t="s">
        <v>18</v>
      </c>
      <c r="D2203" s="73">
        <v>640.04</v>
      </c>
      <c r="E2203" s="107"/>
      <c r="F2203" s="107"/>
      <c r="G2203" s="107"/>
      <c r="H2203" s="107"/>
      <c r="I2203" s="107"/>
    </row>
    <row r="2204" spans="1:9" s="45" customFormat="1" ht="11.25" x14ac:dyDescent="0.2">
      <c r="A2204" s="71">
        <v>151903</v>
      </c>
      <c r="B2204" s="71" t="s">
        <v>16319</v>
      </c>
      <c r="C2204" s="72" t="s">
        <v>18</v>
      </c>
      <c r="D2204" s="73">
        <v>795.76</v>
      </c>
      <c r="E2204" s="107"/>
      <c r="F2204" s="107"/>
      <c r="G2204" s="107"/>
      <c r="H2204" s="107"/>
      <c r="I2204" s="107"/>
    </row>
    <row r="2205" spans="1:9" s="45" customFormat="1" ht="11.25" x14ac:dyDescent="0.2">
      <c r="A2205" s="71">
        <v>151904</v>
      </c>
      <c r="B2205" s="71" t="s">
        <v>16320</v>
      </c>
      <c r="C2205" s="72" t="s">
        <v>18</v>
      </c>
      <c r="D2205" s="73">
        <v>830.9</v>
      </c>
      <c r="E2205" s="107"/>
      <c r="F2205" s="107"/>
      <c r="G2205" s="107"/>
      <c r="H2205" s="107"/>
      <c r="I2205" s="107"/>
    </row>
    <row r="2206" spans="1:9" s="45" customFormat="1" ht="11.25" x14ac:dyDescent="0.2">
      <c r="A2206" s="71">
        <v>151905</v>
      </c>
      <c r="B2206" s="71" t="s">
        <v>16321</v>
      </c>
      <c r="C2206" s="72" t="s">
        <v>18</v>
      </c>
      <c r="D2206" s="73">
        <v>1358.08</v>
      </c>
      <c r="E2206" s="107"/>
      <c r="F2206" s="107"/>
      <c r="G2206" s="107"/>
      <c r="H2206" s="107"/>
      <c r="I2206" s="107"/>
    </row>
    <row r="2207" spans="1:9" s="45" customFormat="1" ht="11.25" x14ac:dyDescent="0.2">
      <c r="A2207" s="71">
        <v>1520</v>
      </c>
      <c r="B2207" s="71" t="s">
        <v>16322</v>
      </c>
      <c r="C2207" s="72"/>
      <c r="D2207" s="73"/>
      <c r="E2207" s="107"/>
      <c r="F2207" s="107"/>
      <c r="G2207" s="107"/>
      <c r="H2207" s="107"/>
      <c r="I2207" s="107"/>
    </row>
    <row r="2208" spans="1:9" s="45" customFormat="1" ht="11.25" x14ac:dyDescent="0.2">
      <c r="A2208" s="71">
        <v>152001</v>
      </c>
      <c r="B2208" s="71" t="s">
        <v>16323</v>
      </c>
      <c r="C2208" s="72" t="s">
        <v>18</v>
      </c>
      <c r="D2208" s="73">
        <v>11.52</v>
      </c>
      <c r="E2208" s="107"/>
      <c r="F2208" s="107"/>
      <c r="G2208" s="107"/>
      <c r="H2208" s="107"/>
      <c r="I2208" s="107"/>
    </row>
    <row r="2209" spans="1:9" s="45" customFormat="1" ht="11.25" x14ac:dyDescent="0.2">
      <c r="A2209" s="71">
        <v>152002</v>
      </c>
      <c r="B2209" s="71" t="s">
        <v>16324</v>
      </c>
      <c r="C2209" s="72" t="s">
        <v>18</v>
      </c>
      <c r="D2209" s="73">
        <v>13.58</v>
      </c>
      <c r="E2209" s="107"/>
      <c r="F2209" s="107"/>
      <c r="G2209" s="107"/>
      <c r="H2209" s="107"/>
      <c r="I2209" s="107"/>
    </row>
    <row r="2210" spans="1:9" s="45" customFormat="1" ht="11.25" x14ac:dyDescent="0.2">
      <c r="A2210" s="71">
        <v>152003</v>
      </c>
      <c r="B2210" s="71" t="s">
        <v>16325</v>
      </c>
      <c r="C2210" s="72" t="s">
        <v>18</v>
      </c>
      <c r="D2210" s="73">
        <v>22.04</v>
      </c>
      <c r="E2210" s="107"/>
      <c r="F2210" s="107"/>
      <c r="G2210" s="107"/>
      <c r="H2210" s="107"/>
      <c r="I2210" s="107"/>
    </row>
    <row r="2211" spans="1:9" s="45" customFormat="1" ht="11.25" x14ac:dyDescent="0.2">
      <c r="A2211" s="71">
        <v>152004</v>
      </c>
      <c r="B2211" s="71" t="s">
        <v>16326</v>
      </c>
      <c r="C2211" s="72" t="s">
        <v>18</v>
      </c>
      <c r="D2211" s="73">
        <v>22.27</v>
      </c>
      <c r="E2211" s="107"/>
      <c r="F2211" s="107"/>
      <c r="G2211" s="107"/>
      <c r="H2211" s="107"/>
      <c r="I2211" s="107"/>
    </row>
    <row r="2212" spans="1:9" s="45" customFormat="1" ht="11.25" x14ac:dyDescent="0.2">
      <c r="A2212" s="71">
        <v>152005</v>
      </c>
      <c r="B2212" s="71" t="s">
        <v>16327</v>
      </c>
      <c r="C2212" s="72" t="s">
        <v>18</v>
      </c>
      <c r="D2212" s="73">
        <v>23.62</v>
      </c>
      <c r="E2212" s="107"/>
      <c r="F2212" s="107"/>
      <c r="G2212" s="107"/>
      <c r="H2212" s="107"/>
      <c r="I2212" s="107"/>
    </row>
    <row r="2213" spans="1:9" s="45" customFormat="1" ht="11.25" x14ac:dyDescent="0.2">
      <c r="A2213" s="71">
        <v>152006</v>
      </c>
      <c r="B2213" s="71" t="s">
        <v>16328</v>
      </c>
      <c r="C2213" s="72" t="s">
        <v>18</v>
      </c>
      <c r="D2213" s="73">
        <v>26.88</v>
      </c>
      <c r="E2213" s="107"/>
      <c r="F2213" s="107"/>
      <c r="G2213" s="107"/>
      <c r="H2213" s="107"/>
      <c r="I2213" s="107"/>
    </row>
    <row r="2214" spans="1:9" s="45" customFormat="1" ht="11.25" x14ac:dyDescent="0.2">
      <c r="A2214" s="71">
        <v>152007</v>
      </c>
      <c r="B2214" s="71" t="s">
        <v>16329</v>
      </c>
      <c r="C2214" s="72" t="s">
        <v>18</v>
      </c>
      <c r="D2214" s="73">
        <v>35.06</v>
      </c>
      <c r="E2214" s="107"/>
      <c r="F2214" s="107"/>
      <c r="G2214" s="107"/>
      <c r="H2214" s="107"/>
      <c r="I2214" s="107"/>
    </row>
    <row r="2215" spans="1:9" s="45" customFormat="1" ht="11.25" x14ac:dyDescent="0.2">
      <c r="A2215" s="71">
        <v>152010</v>
      </c>
      <c r="B2215" s="71" t="s">
        <v>16330</v>
      </c>
      <c r="C2215" s="72" t="s">
        <v>18</v>
      </c>
      <c r="D2215" s="73">
        <v>35.549999999999997</v>
      </c>
      <c r="E2215" s="107"/>
      <c r="F2215" s="107"/>
      <c r="G2215" s="107"/>
      <c r="H2215" s="107"/>
      <c r="I2215" s="107"/>
    </row>
    <row r="2216" spans="1:9" s="45" customFormat="1" ht="11.25" x14ac:dyDescent="0.2">
      <c r="A2216" s="71">
        <v>152011</v>
      </c>
      <c r="B2216" s="71" t="s">
        <v>16331</v>
      </c>
      <c r="C2216" s="72" t="s">
        <v>18</v>
      </c>
      <c r="D2216" s="73">
        <v>43.68</v>
      </c>
      <c r="E2216" s="107"/>
      <c r="F2216" s="107"/>
      <c r="G2216" s="107"/>
      <c r="H2216" s="107"/>
      <c r="I2216" s="107"/>
    </row>
    <row r="2217" spans="1:9" s="45" customFormat="1" ht="11.25" x14ac:dyDescent="0.2">
      <c r="A2217" s="71">
        <v>152012</v>
      </c>
      <c r="B2217" s="71" t="s">
        <v>16332</v>
      </c>
      <c r="C2217" s="72" t="s">
        <v>18</v>
      </c>
      <c r="D2217" s="73">
        <v>77.23</v>
      </c>
      <c r="E2217" s="107"/>
      <c r="F2217" s="107"/>
      <c r="G2217" s="107"/>
      <c r="H2217" s="107"/>
      <c r="I2217" s="107"/>
    </row>
    <row r="2218" spans="1:9" s="45" customFormat="1" ht="11.25" x14ac:dyDescent="0.2">
      <c r="A2218" s="71">
        <v>152013</v>
      </c>
      <c r="B2218" s="71" t="s">
        <v>16333</v>
      </c>
      <c r="C2218" s="72" t="s">
        <v>18</v>
      </c>
      <c r="D2218" s="73">
        <v>80.39</v>
      </c>
      <c r="E2218" s="107"/>
      <c r="F2218" s="107"/>
      <c r="G2218" s="107"/>
      <c r="H2218" s="107"/>
      <c r="I2218" s="107"/>
    </row>
    <row r="2219" spans="1:9" s="45" customFormat="1" ht="11.25" x14ac:dyDescent="0.2">
      <c r="A2219" s="71">
        <v>152014</v>
      </c>
      <c r="B2219" s="71" t="s">
        <v>16334</v>
      </c>
      <c r="C2219" s="72" t="s">
        <v>18</v>
      </c>
      <c r="D2219" s="73">
        <v>90.26</v>
      </c>
      <c r="E2219" s="107"/>
      <c r="F2219" s="107"/>
      <c r="G2219" s="107"/>
      <c r="H2219" s="107"/>
      <c r="I2219" s="107"/>
    </row>
    <row r="2220" spans="1:9" s="45" customFormat="1" ht="11.25" x14ac:dyDescent="0.2">
      <c r="A2220" s="71">
        <v>152015</v>
      </c>
      <c r="B2220" s="71" t="s">
        <v>16335</v>
      </c>
      <c r="C2220" s="72" t="s">
        <v>18</v>
      </c>
      <c r="D2220" s="73">
        <v>97.08</v>
      </c>
      <c r="E2220" s="107"/>
      <c r="F2220" s="107"/>
      <c r="G2220" s="107"/>
      <c r="H2220" s="107"/>
      <c r="I2220" s="107"/>
    </row>
    <row r="2221" spans="1:9" s="45" customFormat="1" ht="11.25" x14ac:dyDescent="0.2">
      <c r="A2221" s="71">
        <v>152016</v>
      </c>
      <c r="B2221" s="71" t="s">
        <v>16336</v>
      </c>
      <c r="C2221" s="72" t="s">
        <v>18</v>
      </c>
      <c r="D2221" s="73">
        <v>100.25</v>
      </c>
      <c r="E2221" s="107"/>
      <c r="F2221" s="107"/>
      <c r="G2221" s="107"/>
      <c r="H2221" s="107"/>
      <c r="I2221" s="107"/>
    </row>
    <row r="2222" spans="1:9" s="45" customFormat="1" ht="11.25" x14ac:dyDescent="0.2">
      <c r="A2222" s="71">
        <v>152025</v>
      </c>
      <c r="B2222" s="71" t="s">
        <v>16337</v>
      </c>
      <c r="C2222" s="72" t="s">
        <v>18</v>
      </c>
      <c r="D2222" s="73">
        <v>318.22000000000003</v>
      </c>
      <c r="E2222" s="107"/>
      <c r="F2222" s="107"/>
      <c r="G2222" s="107"/>
      <c r="H2222" s="107"/>
      <c r="I2222" s="107"/>
    </row>
    <row r="2223" spans="1:9" s="45" customFormat="1" ht="11.25" x14ac:dyDescent="0.2">
      <c r="A2223" s="71">
        <v>152026</v>
      </c>
      <c r="B2223" s="71" t="s">
        <v>16338</v>
      </c>
      <c r="C2223" s="72" t="s">
        <v>18</v>
      </c>
      <c r="D2223" s="73">
        <v>357.56</v>
      </c>
      <c r="E2223" s="107"/>
      <c r="F2223" s="107"/>
      <c r="G2223" s="107"/>
      <c r="H2223" s="107"/>
      <c r="I2223" s="107"/>
    </row>
    <row r="2224" spans="1:9" s="45" customFormat="1" ht="11.25" x14ac:dyDescent="0.2">
      <c r="A2224" s="71">
        <v>152027</v>
      </c>
      <c r="B2224" s="71" t="s">
        <v>16339</v>
      </c>
      <c r="C2224" s="72" t="s">
        <v>18</v>
      </c>
      <c r="D2224" s="73">
        <v>380.6</v>
      </c>
      <c r="E2224" s="107"/>
      <c r="F2224" s="107"/>
      <c r="G2224" s="107"/>
      <c r="H2224" s="107"/>
      <c r="I2224" s="107"/>
    </row>
    <row r="2225" spans="1:9" s="45" customFormat="1" ht="11.25" x14ac:dyDescent="0.2">
      <c r="A2225" s="71">
        <v>152030</v>
      </c>
      <c r="B2225" s="71" t="s">
        <v>16340</v>
      </c>
      <c r="C2225" s="72" t="s">
        <v>18</v>
      </c>
      <c r="D2225" s="73">
        <v>12.83</v>
      </c>
      <c r="E2225" s="107"/>
      <c r="F2225" s="107"/>
      <c r="G2225" s="107"/>
      <c r="H2225" s="107"/>
      <c r="I2225" s="107"/>
    </row>
    <row r="2226" spans="1:9" s="45" customFormat="1" ht="11.25" x14ac:dyDescent="0.2">
      <c r="A2226" s="71">
        <v>152031</v>
      </c>
      <c r="B2226" s="71" t="s">
        <v>16341</v>
      </c>
      <c r="C2226" s="72" t="s">
        <v>18</v>
      </c>
      <c r="D2226" s="73">
        <v>22.09</v>
      </c>
      <c r="E2226" s="107"/>
      <c r="F2226" s="107"/>
      <c r="G2226" s="107"/>
      <c r="H2226" s="107"/>
      <c r="I2226" s="107"/>
    </row>
    <row r="2227" spans="1:9" s="45" customFormat="1" ht="11.25" x14ac:dyDescent="0.2">
      <c r="A2227" s="71">
        <v>152033</v>
      </c>
      <c r="B2227" s="71" t="s">
        <v>16342</v>
      </c>
      <c r="C2227" s="72" t="s">
        <v>18</v>
      </c>
      <c r="D2227" s="73">
        <v>12.67</v>
      </c>
      <c r="E2227" s="107"/>
      <c r="F2227" s="107"/>
      <c r="G2227" s="107"/>
      <c r="H2227" s="107"/>
      <c r="I2227" s="107"/>
    </row>
    <row r="2228" spans="1:9" s="45" customFormat="1" ht="11.25" x14ac:dyDescent="0.2">
      <c r="A2228" s="71">
        <v>152034</v>
      </c>
      <c r="B2228" s="71" t="s">
        <v>16343</v>
      </c>
      <c r="C2228" s="72" t="s">
        <v>18</v>
      </c>
      <c r="D2228" s="73">
        <v>13</v>
      </c>
      <c r="E2228" s="107"/>
      <c r="F2228" s="107"/>
      <c r="G2228" s="107"/>
      <c r="H2228" s="107"/>
      <c r="I2228" s="107"/>
    </row>
    <row r="2229" spans="1:9" s="45" customFormat="1" ht="11.25" x14ac:dyDescent="0.2">
      <c r="A2229" s="71">
        <v>152035</v>
      </c>
      <c r="B2229" s="71" t="s">
        <v>16344</v>
      </c>
      <c r="C2229" s="72" t="s">
        <v>18</v>
      </c>
      <c r="D2229" s="73">
        <v>15.63</v>
      </c>
      <c r="E2229" s="107"/>
      <c r="F2229" s="107"/>
      <c r="G2229" s="107"/>
      <c r="H2229" s="107"/>
      <c r="I2229" s="107"/>
    </row>
    <row r="2230" spans="1:9" s="45" customFormat="1" ht="11.25" x14ac:dyDescent="0.2">
      <c r="A2230" s="71">
        <v>152040</v>
      </c>
      <c r="B2230" s="71" t="s">
        <v>16345</v>
      </c>
      <c r="C2230" s="72" t="s">
        <v>18</v>
      </c>
      <c r="D2230" s="73">
        <v>25.75</v>
      </c>
      <c r="E2230" s="107"/>
      <c r="F2230" s="107"/>
      <c r="G2230" s="107"/>
      <c r="H2230" s="107"/>
      <c r="I2230" s="107"/>
    </row>
    <row r="2231" spans="1:9" s="45" customFormat="1" ht="11.25" x14ac:dyDescent="0.2">
      <c r="A2231" s="71">
        <v>152041</v>
      </c>
      <c r="B2231" s="71" t="s">
        <v>16346</v>
      </c>
      <c r="C2231" s="72" t="s">
        <v>18</v>
      </c>
      <c r="D2231" s="73">
        <v>27.1</v>
      </c>
      <c r="E2231" s="107"/>
      <c r="F2231" s="107"/>
      <c r="G2231" s="107"/>
      <c r="H2231" s="107"/>
      <c r="I2231" s="107"/>
    </row>
    <row r="2232" spans="1:9" s="45" customFormat="1" ht="11.25" x14ac:dyDescent="0.2">
      <c r="A2232" s="71">
        <v>152042</v>
      </c>
      <c r="B2232" s="71" t="s">
        <v>16347</v>
      </c>
      <c r="C2232" s="72" t="s">
        <v>18</v>
      </c>
      <c r="D2232" s="73">
        <v>33.43</v>
      </c>
      <c r="E2232" s="107"/>
      <c r="F2232" s="107"/>
      <c r="G2232" s="107"/>
      <c r="H2232" s="107"/>
      <c r="I2232" s="107"/>
    </row>
    <row r="2233" spans="1:9" s="45" customFormat="1" ht="11.25" x14ac:dyDescent="0.2">
      <c r="A2233" s="71">
        <v>16</v>
      </c>
      <c r="B2233" s="71" t="s">
        <v>16348</v>
      </c>
      <c r="C2233" s="72"/>
      <c r="D2233" s="73"/>
      <c r="E2233" s="107"/>
      <c r="F2233" s="107"/>
      <c r="G2233" s="107"/>
      <c r="H2233" s="107"/>
      <c r="I2233" s="107"/>
    </row>
    <row r="2234" spans="1:9" s="45" customFormat="1" ht="11.25" x14ac:dyDescent="0.2">
      <c r="A2234" s="71">
        <v>1601</v>
      </c>
      <c r="B2234" s="71" t="s">
        <v>16349</v>
      </c>
      <c r="C2234" s="72"/>
      <c r="D2234" s="73"/>
      <c r="E2234" s="107"/>
      <c r="F2234" s="107"/>
      <c r="G2234" s="107"/>
      <c r="H2234" s="107"/>
      <c r="I2234" s="107"/>
    </row>
    <row r="2235" spans="1:9" s="45" customFormat="1" ht="11.25" x14ac:dyDescent="0.2">
      <c r="A2235" s="71">
        <v>160105</v>
      </c>
      <c r="B2235" s="71" t="s">
        <v>16350</v>
      </c>
      <c r="C2235" s="72" t="s">
        <v>18</v>
      </c>
      <c r="D2235" s="73">
        <v>1478.88</v>
      </c>
      <c r="E2235" s="107"/>
      <c r="F2235" s="107"/>
      <c r="G2235" s="107"/>
      <c r="H2235" s="107"/>
      <c r="I2235" s="107"/>
    </row>
    <row r="2236" spans="1:9" s="45" customFormat="1" ht="11.25" x14ac:dyDescent="0.2">
      <c r="A2236" s="71">
        <v>160106</v>
      </c>
      <c r="B2236" s="71" t="s">
        <v>16351</v>
      </c>
      <c r="C2236" s="72" t="s">
        <v>18</v>
      </c>
      <c r="D2236" s="73">
        <v>404.4</v>
      </c>
      <c r="E2236" s="107"/>
      <c r="F2236" s="107"/>
      <c r="G2236" s="107"/>
      <c r="H2236" s="107"/>
      <c r="I2236" s="107"/>
    </row>
    <row r="2237" spans="1:9" s="45" customFormat="1" ht="11.25" x14ac:dyDescent="0.2">
      <c r="A2237" s="71">
        <v>160108</v>
      </c>
      <c r="B2237" s="71" t="s">
        <v>16352</v>
      </c>
      <c r="C2237" s="72" t="s">
        <v>18</v>
      </c>
      <c r="D2237" s="73">
        <v>136.5</v>
      </c>
      <c r="E2237" s="107"/>
      <c r="F2237" s="107"/>
      <c r="G2237" s="107"/>
      <c r="H2237" s="107"/>
      <c r="I2237" s="107"/>
    </row>
    <row r="2238" spans="1:9" s="45" customFormat="1" ht="11.25" x14ac:dyDescent="0.2">
      <c r="A2238" s="71">
        <v>160110</v>
      </c>
      <c r="B2238" s="71" t="s">
        <v>16353</v>
      </c>
      <c r="C2238" s="72" t="s">
        <v>18</v>
      </c>
      <c r="D2238" s="73">
        <v>426.57</v>
      </c>
      <c r="E2238" s="107"/>
      <c r="F2238" s="107"/>
      <c r="G2238" s="107"/>
      <c r="H2238" s="107"/>
      <c r="I2238" s="107"/>
    </row>
    <row r="2239" spans="1:9" s="45" customFormat="1" ht="11.25" x14ac:dyDescent="0.2">
      <c r="A2239" s="71">
        <v>160111</v>
      </c>
      <c r="B2239" s="71" t="s">
        <v>16354</v>
      </c>
      <c r="C2239" s="72" t="s">
        <v>18</v>
      </c>
      <c r="D2239" s="73">
        <v>1046.3599999999999</v>
      </c>
      <c r="E2239" s="107"/>
      <c r="F2239" s="107"/>
      <c r="G2239" s="107"/>
      <c r="H2239" s="107"/>
      <c r="I2239" s="107"/>
    </row>
    <row r="2240" spans="1:9" s="45" customFormat="1" ht="11.25" x14ac:dyDescent="0.2">
      <c r="A2240" s="71">
        <v>160115</v>
      </c>
      <c r="B2240" s="71" t="s">
        <v>16355</v>
      </c>
      <c r="C2240" s="72" t="s">
        <v>11</v>
      </c>
      <c r="D2240" s="73">
        <v>28.04</v>
      </c>
      <c r="E2240" s="107"/>
      <c r="F2240" s="107"/>
      <c r="G2240" s="107"/>
      <c r="H2240" s="107"/>
      <c r="I2240" s="107"/>
    </row>
    <row r="2241" spans="1:9" s="45" customFormat="1" ht="11.25" x14ac:dyDescent="0.2">
      <c r="A2241" s="71">
        <v>160120</v>
      </c>
      <c r="B2241" s="71" t="s">
        <v>16356</v>
      </c>
      <c r="C2241" s="72" t="s">
        <v>18</v>
      </c>
      <c r="D2241" s="73">
        <v>40.799999999999997</v>
      </c>
      <c r="E2241" s="107"/>
      <c r="F2241" s="107"/>
      <c r="G2241" s="107"/>
      <c r="H2241" s="107"/>
      <c r="I2241" s="107"/>
    </row>
    <row r="2242" spans="1:9" s="45" customFormat="1" ht="11.25" x14ac:dyDescent="0.2">
      <c r="A2242" s="71">
        <v>1602</v>
      </c>
      <c r="B2242" s="71" t="s">
        <v>16357</v>
      </c>
      <c r="C2242" s="72"/>
      <c r="D2242" s="73"/>
      <c r="E2242" s="107"/>
      <c r="F2242" s="107"/>
      <c r="G2242" s="107"/>
      <c r="H2242" s="107"/>
      <c r="I2242" s="107"/>
    </row>
    <row r="2243" spans="1:9" s="45" customFormat="1" ht="11.25" x14ac:dyDescent="0.2">
      <c r="A2243" s="71">
        <v>160207</v>
      </c>
      <c r="B2243" s="71" t="s">
        <v>16358</v>
      </c>
      <c r="C2243" s="72" t="s">
        <v>18</v>
      </c>
      <c r="D2243" s="73">
        <v>7392.45</v>
      </c>
      <c r="E2243" s="107"/>
      <c r="F2243" s="107"/>
      <c r="G2243" s="107"/>
      <c r="H2243" s="107"/>
      <c r="I2243" s="107"/>
    </row>
    <row r="2244" spans="1:9" s="45" customFormat="1" ht="11.25" x14ac:dyDescent="0.2">
      <c r="A2244" s="71">
        <v>160208</v>
      </c>
      <c r="B2244" s="71" t="s">
        <v>16359</v>
      </c>
      <c r="C2244" s="72" t="s">
        <v>18</v>
      </c>
      <c r="D2244" s="73">
        <v>13155.28</v>
      </c>
      <c r="E2244" s="107"/>
      <c r="F2244" s="107"/>
      <c r="G2244" s="107"/>
      <c r="H2244" s="107"/>
      <c r="I2244" s="107"/>
    </row>
    <row r="2245" spans="1:9" s="45" customFormat="1" ht="11.25" x14ac:dyDescent="0.2">
      <c r="A2245" s="71">
        <v>1603</v>
      </c>
      <c r="B2245" s="71" t="s">
        <v>16360</v>
      </c>
      <c r="C2245" s="72"/>
      <c r="D2245" s="73"/>
      <c r="E2245" s="107"/>
      <c r="F2245" s="107"/>
      <c r="G2245" s="107"/>
      <c r="H2245" s="107"/>
      <c r="I2245" s="107"/>
    </row>
    <row r="2246" spans="1:9" s="45" customFormat="1" ht="11.25" x14ac:dyDescent="0.2">
      <c r="A2246" s="71">
        <v>160303</v>
      </c>
      <c r="B2246" s="71" t="s">
        <v>16361</v>
      </c>
      <c r="C2246" s="72" t="s">
        <v>18</v>
      </c>
      <c r="D2246" s="73">
        <v>372.65</v>
      </c>
      <c r="E2246" s="107"/>
      <c r="F2246" s="107"/>
      <c r="G2246" s="107"/>
      <c r="H2246" s="107"/>
      <c r="I2246" s="107"/>
    </row>
    <row r="2247" spans="1:9" s="45" customFormat="1" ht="11.25" x14ac:dyDescent="0.2">
      <c r="A2247" s="71">
        <v>160304</v>
      </c>
      <c r="B2247" s="71" t="s">
        <v>16362</v>
      </c>
      <c r="C2247" s="72" t="s">
        <v>18</v>
      </c>
      <c r="D2247" s="73">
        <v>915.05</v>
      </c>
      <c r="E2247" s="107"/>
      <c r="F2247" s="107"/>
      <c r="G2247" s="107"/>
      <c r="H2247" s="107"/>
      <c r="I2247" s="107"/>
    </row>
    <row r="2248" spans="1:9" s="45" customFormat="1" ht="11.25" x14ac:dyDescent="0.2">
      <c r="A2248" s="71">
        <v>160305</v>
      </c>
      <c r="B2248" s="71" t="s">
        <v>16363</v>
      </c>
      <c r="C2248" s="72" t="s">
        <v>11</v>
      </c>
      <c r="D2248" s="73">
        <v>92.39</v>
      </c>
      <c r="E2248" s="107"/>
      <c r="F2248" s="107"/>
      <c r="G2248" s="107"/>
      <c r="H2248" s="107"/>
      <c r="I2248" s="107"/>
    </row>
    <row r="2249" spans="1:9" s="45" customFormat="1" ht="11.25" x14ac:dyDescent="0.2">
      <c r="A2249" s="71">
        <v>160308</v>
      </c>
      <c r="B2249" s="71" t="s">
        <v>16364</v>
      </c>
      <c r="C2249" s="72" t="s">
        <v>11</v>
      </c>
      <c r="D2249" s="73">
        <v>75.3</v>
      </c>
      <c r="E2249" s="107"/>
      <c r="F2249" s="107"/>
      <c r="G2249" s="107"/>
      <c r="H2249" s="107"/>
      <c r="I2249" s="107"/>
    </row>
    <row r="2250" spans="1:9" s="45" customFormat="1" ht="11.25" x14ac:dyDescent="0.2">
      <c r="A2250" s="71">
        <v>160309</v>
      </c>
      <c r="B2250" s="71" t="s">
        <v>16365</v>
      </c>
      <c r="C2250" s="72" t="s">
        <v>18</v>
      </c>
      <c r="D2250" s="73">
        <v>81.459999999999994</v>
      </c>
      <c r="E2250" s="107"/>
      <c r="F2250" s="107"/>
      <c r="G2250" s="107"/>
      <c r="H2250" s="107"/>
      <c r="I2250" s="107"/>
    </row>
    <row r="2251" spans="1:9" s="45" customFormat="1" ht="11.25" x14ac:dyDescent="0.2">
      <c r="A2251" s="71">
        <v>160310</v>
      </c>
      <c r="B2251" s="71" t="s">
        <v>16366</v>
      </c>
      <c r="C2251" s="72" t="s">
        <v>18</v>
      </c>
      <c r="D2251" s="73">
        <v>54.15</v>
      </c>
      <c r="E2251" s="107"/>
      <c r="F2251" s="107"/>
      <c r="G2251" s="107"/>
      <c r="H2251" s="107"/>
      <c r="I2251" s="107"/>
    </row>
    <row r="2252" spans="1:9" s="45" customFormat="1" ht="11.25" x14ac:dyDescent="0.2">
      <c r="A2252" s="71">
        <v>160311</v>
      </c>
      <c r="B2252" s="71" t="s">
        <v>16268</v>
      </c>
      <c r="C2252" s="72" t="s">
        <v>18</v>
      </c>
      <c r="D2252" s="73">
        <v>136.88</v>
      </c>
      <c r="E2252" s="107"/>
      <c r="F2252" s="107"/>
      <c r="G2252" s="107"/>
      <c r="H2252" s="107"/>
      <c r="I2252" s="107"/>
    </row>
    <row r="2253" spans="1:9" s="45" customFormat="1" ht="11.25" x14ac:dyDescent="0.2">
      <c r="A2253" s="71">
        <v>160312</v>
      </c>
      <c r="B2253" s="71" t="s">
        <v>16367</v>
      </c>
      <c r="C2253" s="72" t="s">
        <v>18</v>
      </c>
      <c r="D2253" s="73">
        <v>41.9</v>
      </c>
      <c r="E2253" s="107"/>
      <c r="F2253" s="107"/>
      <c r="G2253" s="107"/>
      <c r="H2253" s="107"/>
      <c r="I2253" s="107"/>
    </row>
    <row r="2254" spans="1:9" s="45" customFormat="1" ht="11.25" x14ac:dyDescent="0.2">
      <c r="A2254" s="71">
        <v>160313</v>
      </c>
      <c r="B2254" s="71" t="s">
        <v>16368</v>
      </c>
      <c r="C2254" s="72" t="s">
        <v>18</v>
      </c>
      <c r="D2254" s="73">
        <v>52.07</v>
      </c>
      <c r="E2254" s="107"/>
      <c r="F2254" s="107"/>
      <c r="G2254" s="107"/>
      <c r="H2254" s="107"/>
      <c r="I2254" s="107"/>
    </row>
    <row r="2255" spans="1:9" s="45" customFormat="1" ht="11.25" x14ac:dyDescent="0.2">
      <c r="A2255" s="71">
        <v>160314</v>
      </c>
      <c r="B2255" s="71" t="s">
        <v>16369</v>
      </c>
      <c r="C2255" s="72" t="s">
        <v>18</v>
      </c>
      <c r="D2255" s="73">
        <v>787.12</v>
      </c>
      <c r="E2255" s="107"/>
      <c r="F2255" s="107"/>
      <c r="G2255" s="107"/>
      <c r="H2255" s="107"/>
      <c r="I2255" s="107"/>
    </row>
    <row r="2256" spans="1:9" s="45" customFormat="1" ht="11.25" x14ac:dyDescent="0.2">
      <c r="A2256" s="71">
        <v>160315</v>
      </c>
      <c r="B2256" s="71" t="s">
        <v>16370</v>
      </c>
      <c r="C2256" s="72" t="s">
        <v>18</v>
      </c>
      <c r="D2256" s="73">
        <v>1250.83</v>
      </c>
      <c r="E2256" s="107"/>
      <c r="F2256" s="107"/>
      <c r="G2256" s="107"/>
      <c r="H2256" s="107"/>
      <c r="I2256" s="107"/>
    </row>
    <row r="2257" spans="1:9" s="45" customFormat="1" ht="11.25" x14ac:dyDescent="0.2">
      <c r="A2257" s="71">
        <v>160316</v>
      </c>
      <c r="B2257" s="71" t="s">
        <v>16371</v>
      </c>
      <c r="C2257" s="72" t="s">
        <v>18</v>
      </c>
      <c r="D2257" s="73">
        <v>80.180000000000007</v>
      </c>
      <c r="E2257" s="107"/>
      <c r="F2257" s="107"/>
      <c r="G2257" s="107"/>
      <c r="H2257" s="107"/>
      <c r="I2257" s="107"/>
    </row>
    <row r="2258" spans="1:9" s="45" customFormat="1" ht="11.25" x14ac:dyDescent="0.2">
      <c r="A2258" s="71">
        <v>160317</v>
      </c>
      <c r="B2258" s="71" t="s">
        <v>16372</v>
      </c>
      <c r="C2258" s="72" t="s">
        <v>11</v>
      </c>
      <c r="D2258" s="73">
        <v>75.3</v>
      </c>
      <c r="E2258" s="107"/>
      <c r="F2258" s="107"/>
      <c r="G2258" s="107"/>
      <c r="H2258" s="107"/>
      <c r="I2258" s="107"/>
    </row>
    <row r="2259" spans="1:9" s="45" customFormat="1" ht="11.25" x14ac:dyDescent="0.2">
      <c r="A2259" s="71">
        <v>160318</v>
      </c>
      <c r="B2259" s="71" t="s">
        <v>16373</v>
      </c>
      <c r="C2259" s="72" t="s">
        <v>11</v>
      </c>
      <c r="D2259" s="73">
        <v>52.08</v>
      </c>
      <c r="E2259" s="107"/>
      <c r="F2259" s="107"/>
      <c r="G2259" s="107"/>
      <c r="H2259" s="107"/>
      <c r="I2259" s="107"/>
    </row>
    <row r="2260" spans="1:9" s="45" customFormat="1" ht="11.25" x14ac:dyDescent="0.2">
      <c r="A2260" s="71">
        <v>160319</v>
      </c>
      <c r="B2260" s="71" t="s">
        <v>16374</v>
      </c>
      <c r="C2260" s="72" t="s">
        <v>18</v>
      </c>
      <c r="D2260" s="73">
        <v>9.1199999999999992</v>
      </c>
      <c r="E2260" s="107"/>
      <c r="F2260" s="107"/>
      <c r="G2260" s="107"/>
      <c r="H2260" s="107"/>
      <c r="I2260" s="107"/>
    </row>
    <row r="2261" spans="1:9" s="45" customFormat="1" ht="11.25" x14ac:dyDescent="0.2">
      <c r="A2261" s="71">
        <v>160321</v>
      </c>
      <c r="B2261" s="71" t="s">
        <v>16375</v>
      </c>
      <c r="C2261" s="72" t="s">
        <v>18</v>
      </c>
      <c r="D2261" s="73">
        <v>117.36</v>
      </c>
      <c r="E2261" s="107"/>
      <c r="F2261" s="107"/>
      <c r="G2261" s="107"/>
      <c r="H2261" s="107"/>
      <c r="I2261" s="107"/>
    </row>
    <row r="2262" spans="1:9" s="45" customFormat="1" ht="11.25" x14ac:dyDescent="0.2">
      <c r="A2262" s="71">
        <v>160322</v>
      </c>
      <c r="B2262" s="71" t="s">
        <v>16376</v>
      </c>
      <c r="C2262" s="72" t="s">
        <v>18</v>
      </c>
      <c r="D2262" s="73">
        <v>5.45</v>
      </c>
      <c r="E2262" s="107"/>
      <c r="F2262" s="107"/>
      <c r="G2262" s="107"/>
      <c r="H2262" s="107"/>
      <c r="I2262" s="107"/>
    </row>
    <row r="2263" spans="1:9" s="45" customFormat="1" ht="11.25" x14ac:dyDescent="0.2">
      <c r="A2263" s="71">
        <v>160323</v>
      </c>
      <c r="B2263" s="71" t="s">
        <v>16377</v>
      </c>
      <c r="C2263" s="72" t="s">
        <v>18</v>
      </c>
      <c r="D2263" s="73">
        <v>8.51</v>
      </c>
      <c r="E2263" s="107"/>
      <c r="F2263" s="107"/>
      <c r="G2263" s="107"/>
      <c r="H2263" s="107"/>
      <c r="I2263" s="107"/>
    </row>
    <row r="2264" spans="1:9" s="45" customFormat="1" ht="11.25" x14ac:dyDescent="0.2">
      <c r="A2264" s="71">
        <v>160324</v>
      </c>
      <c r="B2264" s="71" t="s">
        <v>16378</v>
      </c>
      <c r="C2264" s="72" t="s">
        <v>18</v>
      </c>
      <c r="D2264" s="73">
        <v>260.25</v>
      </c>
      <c r="E2264" s="107"/>
      <c r="F2264" s="107"/>
      <c r="G2264" s="107"/>
      <c r="H2264" s="107"/>
      <c r="I2264" s="107"/>
    </row>
    <row r="2265" spans="1:9" s="45" customFormat="1" ht="11.25" x14ac:dyDescent="0.2">
      <c r="A2265" s="71">
        <v>160325</v>
      </c>
      <c r="B2265" s="71" t="s">
        <v>16379</v>
      </c>
      <c r="C2265" s="72" t="s">
        <v>18</v>
      </c>
      <c r="D2265" s="73">
        <v>423.13</v>
      </c>
      <c r="E2265" s="107"/>
      <c r="F2265" s="107"/>
      <c r="G2265" s="107"/>
      <c r="H2265" s="107"/>
      <c r="I2265" s="107"/>
    </row>
    <row r="2266" spans="1:9" s="45" customFormat="1" ht="11.25" x14ac:dyDescent="0.2">
      <c r="A2266" s="71">
        <v>160326</v>
      </c>
      <c r="B2266" s="71" t="s">
        <v>16380</v>
      </c>
      <c r="C2266" s="72" t="s">
        <v>11</v>
      </c>
      <c r="D2266" s="73">
        <v>36.83</v>
      </c>
      <c r="E2266" s="107"/>
      <c r="F2266" s="107"/>
      <c r="G2266" s="107"/>
      <c r="H2266" s="107"/>
      <c r="I2266" s="107"/>
    </row>
    <row r="2267" spans="1:9" s="45" customFormat="1" ht="11.25" x14ac:dyDescent="0.2">
      <c r="A2267" s="71">
        <v>160327</v>
      </c>
      <c r="B2267" s="71" t="s">
        <v>16381</v>
      </c>
      <c r="C2267" s="72" t="s">
        <v>11</v>
      </c>
      <c r="D2267" s="73">
        <v>37.880000000000003</v>
      </c>
      <c r="E2267" s="107"/>
      <c r="F2267" s="107"/>
      <c r="G2267" s="107"/>
      <c r="H2267" s="107"/>
      <c r="I2267" s="107"/>
    </row>
    <row r="2268" spans="1:9" s="45" customFormat="1" ht="11.25" x14ac:dyDescent="0.2">
      <c r="A2268" s="71">
        <v>160328</v>
      </c>
      <c r="B2268" s="71" t="s">
        <v>16382</v>
      </c>
      <c r="C2268" s="72" t="s">
        <v>18</v>
      </c>
      <c r="D2268" s="73">
        <v>23.4</v>
      </c>
      <c r="E2268" s="107"/>
      <c r="F2268" s="107"/>
      <c r="G2268" s="107"/>
      <c r="H2268" s="107"/>
      <c r="I2268" s="107"/>
    </row>
    <row r="2269" spans="1:9" s="45" customFormat="1" ht="11.25" x14ac:dyDescent="0.2">
      <c r="A2269" s="71">
        <v>160329</v>
      </c>
      <c r="B2269" s="71" t="s">
        <v>16383</v>
      </c>
      <c r="C2269" s="72" t="s">
        <v>18</v>
      </c>
      <c r="D2269" s="73">
        <v>17.75</v>
      </c>
      <c r="E2269" s="107"/>
      <c r="F2269" s="107"/>
      <c r="G2269" s="107"/>
      <c r="H2269" s="107"/>
      <c r="I2269" s="107"/>
    </row>
    <row r="2270" spans="1:9" s="45" customFormat="1" ht="11.25" x14ac:dyDescent="0.2">
      <c r="A2270" s="71">
        <v>160330</v>
      </c>
      <c r="B2270" s="71" t="s">
        <v>16384</v>
      </c>
      <c r="C2270" s="72" t="s">
        <v>18</v>
      </c>
      <c r="D2270" s="73">
        <v>10.81</v>
      </c>
      <c r="E2270" s="107"/>
      <c r="F2270" s="107"/>
      <c r="G2270" s="107"/>
      <c r="H2270" s="107"/>
      <c r="I2270" s="107"/>
    </row>
    <row r="2271" spans="1:9" s="45" customFormat="1" ht="11.25" x14ac:dyDescent="0.2">
      <c r="A2271" s="71">
        <v>160331</v>
      </c>
      <c r="B2271" s="71" t="s">
        <v>16385</v>
      </c>
      <c r="C2271" s="72" t="s">
        <v>18</v>
      </c>
      <c r="D2271" s="73">
        <v>33.450000000000003</v>
      </c>
      <c r="E2271" s="107"/>
      <c r="F2271" s="107"/>
      <c r="G2271" s="107"/>
      <c r="H2271" s="107"/>
      <c r="I2271" s="107"/>
    </row>
    <row r="2272" spans="1:9" s="45" customFormat="1" ht="11.25" x14ac:dyDescent="0.2">
      <c r="A2272" s="71">
        <v>160332</v>
      </c>
      <c r="B2272" s="71" t="s">
        <v>16386</v>
      </c>
      <c r="C2272" s="72" t="s">
        <v>11</v>
      </c>
      <c r="D2272" s="73">
        <v>28.51</v>
      </c>
      <c r="E2272" s="107"/>
      <c r="F2272" s="107"/>
      <c r="G2272" s="107"/>
      <c r="H2272" s="107"/>
      <c r="I2272" s="107"/>
    </row>
    <row r="2273" spans="1:9" s="45" customFormat="1" ht="11.25" x14ac:dyDescent="0.2">
      <c r="A2273" s="71">
        <v>160333</v>
      </c>
      <c r="B2273" s="71" t="s">
        <v>16387</v>
      </c>
      <c r="C2273" s="72" t="s">
        <v>11</v>
      </c>
      <c r="D2273" s="73">
        <v>86.06</v>
      </c>
      <c r="E2273" s="107"/>
      <c r="F2273" s="107"/>
      <c r="G2273" s="107"/>
      <c r="H2273" s="107"/>
      <c r="I2273" s="107"/>
    </row>
    <row r="2274" spans="1:9" s="45" customFormat="1" ht="11.25" x14ac:dyDescent="0.2">
      <c r="A2274" s="71">
        <v>160334</v>
      </c>
      <c r="B2274" s="71" t="s">
        <v>16388</v>
      </c>
      <c r="C2274" s="72" t="s">
        <v>18</v>
      </c>
      <c r="D2274" s="73">
        <v>32.71</v>
      </c>
      <c r="E2274" s="107"/>
      <c r="F2274" s="107"/>
      <c r="G2274" s="107"/>
      <c r="H2274" s="107"/>
      <c r="I2274" s="107"/>
    </row>
    <row r="2275" spans="1:9" s="45" customFormat="1" ht="11.25" x14ac:dyDescent="0.2">
      <c r="A2275" s="71">
        <v>160335</v>
      </c>
      <c r="B2275" s="71" t="s">
        <v>16389</v>
      </c>
      <c r="C2275" s="72" t="s">
        <v>11</v>
      </c>
      <c r="D2275" s="73">
        <v>53.03</v>
      </c>
      <c r="E2275" s="107"/>
      <c r="F2275" s="107"/>
      <c r="G2275" s="107"/>
      <c r="H2275" s="107"/>
      <c r="I2275" s="107"/>
    </row>
    <row r="2276" spans="1:9" s="45" customFormat="1" ht="11.25" x14ac:dyDescent="0.2">
      <c r="A2276" s="71">
        <v>1606</v>
      </c>
      <c r="B2276" s="71" t="s">
        <v>16390</v>
      </c>
      <c r="C2276" s="72"/>
      <c r="D2276" s="73"/>
      <c r="E2276" s="107"/>
      <c r="F2276" s="107"/>
      <c r="G2276" s="107"/>
      <c r="H2276" s="107"/>
      <c r="I2276" s="107"/>
    </row>
    <row r="2277" spans="1:9" s="45" customFormat="1" ht="11.25" x14ac:dyDescent="0.2">
      <c r="A2277" s="71">
        <v>160602</v>
      </c>
      <c r="B2277" s="71" t="s">
        <v>16391</v>
      </c>
      <c r="C2277" s="72" t="s">
        <v>18</v>
      </c>
      <c r="D2277" s="73">
        <v>1528.76</v>
      </c>
      <c r="E2277" s="107"/>
      <c r="F2277" s="107"/>
      <c r="G2277" s="107"/>
      <c r="H2277" s="107"/>
      <c r="I2277" s="107"/>
    </row>
    <row r="2278" spans="1:9" s="45" customFormat="1" ht="11.25" x14ac:dyDescent="0.2">
      <c r="A2278" s="71">
        <v>160603</v>
      </c>
      <c r="B2278" s="71" t="s">
        <v>16392</v>
      </c>
      <c r="C2278" s="72" t="s">
        <v>18</v>
      </c>
      <c r="D2278" s="73">
        <v>683.6</v>
      </c>
      <c r="E2278" s="107"/>
      <c r="F2278" s="107"/>
      <c r="G2278" s="107"/>
      <c r="H2278" s="107"/>
      <c r="I2278" s="107"/>
    </row>
    <row r="2279" spans="1:9" s="45" customFormat="1" ht="11.25" x14ac:dyDescent="0.2">
      <c r="A2279" s="71">
        <v>160604</v>
      </c>
      <c r="B2279" s="71" t="s">
        <v>16393</v>
      </c>
      <c r="C2279" s="72" t="s">
        <v>18</v>
      </c>
      <c r="D2279" s="73">
        <v>165.85</v>
      </c>
      <c r="E2279" s="107"/>
      <c r="F2279" s="107"/>
      <c r="G2279" s="107"/>
      <c r="H2279" s="107"/>
      <c r="I2279" s="107"/>
    </row>
    <row r="2280" spans="1:9" s="45" customFormat="1" ht="11.25" x14ac:dyDescent="0.2">
      <c r="A2280" s="71">
        <v>160605</v>
      </c>
      <c r="B2280" s="71" t="s">
        <v>16394</v>
      </c>
      <c r="C2280" s="72" t="s">
        <v>18</v>
      </c>
      <c r="D2280" s="73">
        <v>212.58</v>
      </c>
      <c r="E2280" s="107"/>
      <c r="F2280" s="107"/>
      <c r="G2280" s="107"/>
      <c r="H2280" s="107"/>
      <c r="I2280" s="107"/>
    </row>
    <row r="2281" spans="1:9" s="45" customFormat="1" ht="11.25" x14ac:dyDescent="0.2">
      <c r="A2281" s="71">
        <v>160606</v>
      </c>
      <c r="B2281" s="71" t="s">
        <v>16395</v>
      </c>
      <c r="C2281" s="72" t="s">
        <v>18</v>
      </c>
      <c r="D2281" s="73">
        <v>482.06</v>
      </c>
      <c r="E2281" s="107"/>
      <c r="F2281" s="107"/>
      <c r="G2281" s="107"/>
      <c r="H2281" s="107"/>
      <c r="I2281" s="107"/>
    </row>
    <row r="2282" spans="1:9" s="45" customFormat="1" ht="11.25" x14ac:dyDescent="0.2">
      <c r="A2282" s="71">
        <v>160607</v>
      </c>
      <c r="B2282" s="71" t="s">
        <v>16396</v>
      </c>
      <c r="C2282" s="72" t="s">
        <v>18</v>
      </c>
      <c r="D2282" s="73">
        <v>195.31</v>
      </c>
      <c r="E2282" s="107"/>
      <c r="F2282" s="107"/>
      <c r="G2282" s="107"/>
      <c r="H2282" s="107"/>
      <c r="I2282" s="107"/>
    </row>
    <row r="2283" spans="1:9" s="45" customFormat="1" ht="11.25" x14ac:dyDescent="0.2">
      <c r="A2283" s="71">
        <v>160608</v>
      </c>
      <c r="B2283" s="71" t="s">
        <v>16397</v>
      </c>
      <c r="C2283" s="72" t="s">
        <v>18</v>
      </c>
      <c r="D2283" s="73">
        <v>292.27</v>
      </c>
      <c r="E2283" s="107"/>
      <c r="F2283" s="107"/>
      <c r="G2283" s="107"/>
      <c r="H2283" s="107"/>
      <c r="I2283" s="107"/>
    </row>
    <row r="2284" spans="1:9" s="45" customFormat="1" ht="11.25" x14ac:dyDescent="0.2">
      <c r="A2284" s="71">
        <v>160612</v>
      </c>
      <c r="B2284" s="71" t="s">
        <v>16398</v>
      </c>
      <c r="C2284" s="72" t="s">
        <v>18</v>
      </c>
      <c r="D2284" s="73">
        <v>25.1</v>
      </c>
      <c r="E2284" s="107"/>
      <c r="F2284" s="107"/>
      <c r="G2284" s="107"/>
      <c r="H2284" s="107"/>
      <c r="I2284" s="107"/>
    </row>
    <row r="2285" spans="1:9" s="45" customFormat="1" ht="11.25" x14ac:dyDescent="0.2">
      <c r="A2285" s="71">
        <v>160613</v>
      </c>
      <c r="B2285" s="71" t="s">
        <v>16399</v>
      </c>
      <c r="C2285" s="72" t="s">
        <v>18</v>
      </c>
      <c r="D2285" s="73">
        <v>217.27</v>
      </c>
      <c r="E2285" s="107"/>
      <c r="F2285" s="107"/>
      <c r="G2285" s="107"/>
      <c r="H2285" s="107"/>
      <c r="I2285" s="107"/>
    </row>
    <row r="2286" spans="1:9" s="45" customFormat="1" ht="11.25" x14ac:dyDescent="0.2">
      <c r="A2286" s="71">
        <v>160625</v>
      </c>
      <c r="B2286" s="71" t="s">
        <v>16400</v>
      </c>
      <c r="C2286" s="72" t="s">
        <v>18</v>
      </c>
      <c r="D2286" s="73">
        <v>716.26</v>
      </c>
      <c r="E2286" s="107"/>
      <c r="F2286" s="107"/>
      <c r="G2286" s="107"/>
      <c r="H2286" s="107"/>
      <c r="I2286" s="107"/>
    </row>
    <row r="2287" spans="1:9" s="45" customFormat="1" ht="11.25" x14ac:dyDescent="0.2">
      <c r="A2287" s="71">
        <v>160663</v>
      </c>
      <c r="B2287" s="71" t="s">
        <v>16401</v>
      </c>
      <c r="C2287" s="72" t="s">
        <v>18</v>
      </c>
      <c r="D2287" s="73">
        <v>432.57</v>
      </c>
      <c r="E2287" s="107"/>
      <c r="F2287" s="107"/>
      <c r="G2287" s="107"/>
      <c r="H2287" s="107"/>
      <c r="I2287" s="107"/>
    </row>
    <row r="2288" spans="1:9" s="45" customFormat="1" ht="11.25" x14ac:dyDescent="0.2">
      <c r="A2288" s="71">
        <v>160665</v>
      </c>
      <c r="B2288" s="71" t="s">
        <v>16402</v>
      </c>
      <c r="C2288" s="72" t="s">
        <v>18</v>
      </c>
      <c r="D2288" s="73">
        <v>2943.92</v>
      </c>
      <c r="E2288" s="107"/>
      <c r="F2288" s="107"/>
      <c r="G2288" s="107"/>
      <c r="H2288" s="107"/>
      <c r="I2288" s="107"/>
    </row>
    <row r="2289" spans="1:9" s="45" customFormat="1" ht="11.25" x14ac:dyDescent="0.2">
      <c r="A2289" s="71">
        <v>160671</v>
      </c>
      <c r="B2289" s="71" t="s">
        <v>16403</v>
      </c>
      <c r="C2289" s="72" t="s">
        <v>18</v>
      </c>
      <c r="D2289" s="73">
        <v>2110.04</v>
      </c>
      <c r="E2289" s="107"/>
      <c r="F2289" s="107"/>
      <c r="G2289" s="107"/>
      <c r="H2289" s="107"/>
      <c r="I2289" s="107"/>
    </row>
    <row r="2290" spans="1:9" s="45" customFormat="1" ht="11.25" x14ac:dyDescent="0.2">
      <c r="A2290" s="71">
        <v>160673</v>
      </c>
      <c r="B2290" s="71" t="s">
        <v>16404</v>
      </c>
      <c r="C2290" s="72" t="s">
        <v>18</v>
      </c>
      <c r="D2290" s="73">
        <v>2092.56</v>
      </c>
      <c r="E2290" s="107"/>
      <c r="F2290" s="107"/>
      <c r="G2290" s="107"/>
      <c r="H2290" s="107"/>
      <c r="I2290" s="107"/>
    </row>
    <row r="2291" spans="1:9" s="45" customFormat="1" ht="11.25" x14ac:dyDescent="0.2">
      <c r="A2291" s="71">
        <v>160674</v>
      </c>
      <c r="B2291" s="71" t="s">
        <v>16405</v>
      </c>
      <c r="C2291" s="72" t="s">
        <v>18</v>
      </c>
      <c r="D2291" s="73">
        <v>128.63</v>
      </c>
      <c r="E2291" s="107"/>
      <c r="F2291" s="107"/>
      <c r="G2291" s="107"/>
      <c r="H2291" s="107"/>
      <c r="I2291" s="107"/>
    </row>
    <row r="2292" spans="1:9" s="45" customFormat="1" ht="11.25" x14ac:dyDescent="0.2">
      <c r="A2292" s="71">
        <v>160675</v>
      </c>
      <c r="B2292" s="71" t="s">
        <v>16406</v>
      </c>
      <c r="C2292" s="72" t="s">
        <v>18</v>
      </c>
      <c r="D2292" s="73">
        <v>177.17</v>
      </c>
      <c r="E2292" s="107"/>
      <c r="F2292" s="107"/>
      <c r="G2292" s="107"/>
      <c r="H2292" s="107"/>
      <c r="I2292" s="107"/>
    </row>
    <row r="2293" spans="1:9" s="45" customFormat="1" ht="11.25" x14ac:dyDescent="0.2">
      <c r="A2293" s="71">
        <v>160676</v>
      </c>
      <c r="B2293" s="71" t="s">
        <v>16407</v>
      </c>
      <c r="C2293" s="72" t="s">
        <v>18</v>
      </c>
      <c r="D2293" s="73">
        <v>128.6</v>
      </c>
      <c r="E2293" s="107"/>
      <c r="F2293" s="107"/>
      <c r="G2293" s="107"/>
      <c r="H2293" s="107"/>
      <c r="I2293" s="107"/>
    </row>
    <row r="2294" spans="1:9" s="45" customFormat="1" ht="11.25" x14ac:dyDescent="0.2">
      <c r="A2294" s="71">
        <v>1607</v>
      </c>
      <c r="B2294" s="71" t="s">
        <v>16408</v>
      </c>
      <c r="C2294" s="72"/>
      <c r="D2294" s="73"/>
      <c r="E2294" s="107"/>
      <c r="F2294" s="107"/>
      <c r="G2294" s="107"/>
      <c r="H2294" s="107"/>
      <c r="I2294" s="107"/>
    </row>
    <row r="2295" spans="1:9" s="45" customFormat="1" ht="11.25" x14ac:dyDescent="0.2">
      <c r="A2295" s="71">
        <v>160702</v>
      </c>
      <c r="B2295" s="71" t="s">
        <v>16409</v>
      </c>
      <c r="C2295" s="72" t="s">
        <v>22</v>
      </c>
      <c r="D2295" s="73">
        <v>5.71</v>
      </c>
      <c r="E2295" s="107"/>
      <c r="F2295" s="107"/>
      <c r="G2295" s="107"/>
      <c r="H2295" s="107"/>
      <c r="I2295" s="107"/>
    </row>
    <row r="2296" spans="1:9" s="45" customFormat="1" ht="11.25" x14ac:dyDescent="0.2">
      <c r="A2296" s="71">
        <v>160704</v>
      </c>
      <c r="B2296" s="71" t="s">
        <v>16410</v>
      </c>
      <c r="C2296" s="72" t="s">
        <v>85</v>
      </c>
      <c r="D2296" s="73">
        <v>2355.5</v>
      </c>
      <c r="E2296" s="107"/>
      <c r="F2296" s="107"/>
      <c r="G2296" s="107"/>
      <c r="H2296" s="107"/>
      <c r="I2296" s="107"/>
    </row>
    <row r="2297" spans="1:9" s="45" customFormat="1" ht="11.25" x14ac:dyDescent="0.2">
      <c r="A2297" s="71">
        <v>160707</v>
      </c>
      <c r="B2297" s="71" t="s">
        <v>16411</v>
      </c>
      <c r="C2297" s="72" t="s">
        <v>22</v>
      </c>
      <c r="D2297" s="73">
        <v>20.65</v>
      </c>
      <c r="E2297" s="107"/>
      <c r="F2297" s="107"/>
      <c r="G2297" s="107"/>
      <c r="H2297" s="107"/>
      <c r="I2297" s="107"/>
    </row>
    <row r="2298" spans="1:9" s="45" customFormat="1" ht="11.25" x14ac:dyDescent="0.2">
      <c r="A2298" s="71">
        <v>160708</v>
      </c>
      <c r="B2298" s="71" t="s">
        <v>16412</v>
      </c>
      <c r="C2298" s="72" t="s">
        <v>22</v>
      </c>
      <c r="D2298" s="73">
        <v>20.73</v>
      </c>
      <c r="E2298" s="107"/>
      <c r="F2298" s="107"/>
      <c r="G2298" s="107"/>
      <c r="H2298" s="107"/>
      <c r="I2298" s="107"/>
    </row>
    <row r="2299" spans="1:9" s="45" customFormat="1" ht="11.25" x14ac:dyDescent="0.2">
      <c r="A2299" s="71">
        <v>160709</v>
      </c>
      <c r="B2299" s="71" t="s">
        <v>16413</v>
      </c>
      <c r="C2299" s="72" t="s">
        <v>22</v>
      </c>
      <c r="D2299" s="73">
        <v>1436.67</v>
      </c>
      <c r="E2299" s="107"/>
      <c r="F2299" s="107"/>
      <c r="G2299" s="107"/>
      <c r="H2299" s="107"/>
      <c r="I2299" s="107"/>
    </row>
    <row r="2300" spans="1:9" s="45" customFormat="1" ht="11.25" x14ac:dyDescent="0.2">
      <c r="A2300" s="71">
        <v>160710</v>
      </c>
      <c r="B2300" s="71" t="s">
        <v>16414</v>
      </c>
      <c r="C2300" s="72" t="s">
        <v>22</v>
      </c>
      <c r="D2300" s="73">
        <v>54.25</v>
      </c>
      <c r="E2300" s="107"/>
      <c r="F2300" s="107"/>
      <c r="G2300" s="107"/>
      <c r="H2300" s="107"/>
      <c r="I2300" s="107"/>
    </row>
    <row r="2301" spans="1:9" s="45" customFormat="1" ht="11.25" x14ac:dyDescent="0.2">
      <c r="A2301" s="71">
        <v>160711</v>
      </c>
      <c r="B2301" s="71" t="s">
        <v>16415</v>
      </c>
      <c r="C2301" s="72" t="s">
        <v>22</v>
      </c>
      <c r="D2301" s="73">
        <v>47.64</v>
      </c>
      <c r="E2301" s="107"/>
      <c r="F2301" s="107"/>
      <c r="G2301" s="107"/>
      <c r="H2301" s="107"/>
      <c r="I2301" s="107"/>
    </row>
    <row r="2302" spans="1:9" s="45" customFormat="1" ht="11.25" x14ac:dyDescent="0.2">
      <c r="A2302" s="71">
        <v>160712</v>
      </c>
      <c r="B2302" s="71" t="s">
        <v>16416</v>
      </c>
      <c r="C2302" s="72" t="s">
        <v>22</v>
      </c>
      <c r="D2302" s="73">
        <v>208.33</v>
      </c>
      <c r="E2302" s="107"/>
      <c r="F2302" s="107"/>
      <c r="G2302" s="107"/>
      <c r="H2302" s="107"/>
      <c r="I2302" s="107"/>
    </row>
    <row r="2303" spans="1:9" s="45" customFormat="1" ht="11.25" x14ac:dyDescent="0.2">
      <c r="A2303" s="71">
        <v>160713</v>
      </c>
      <c r="B2303" s="71" t="s">
        <v>16417</v>
      </c>
      <c r="C2303" s="72" t="s">
        <v>22</v>
      </c>
      <c r="D2303" s="73">
        <v>568.11</v>
      </c>
      <c r="E2303" s="107"/>
      <c r="F2303" s="107"/>
      <c r="G2303" s="107"/>
      <c r="H2303" s="107"/>
      <c r="I2303" s="107"/>
    </row>
    <row r="2304" spans="1:9" s="45" customFormat="1" ht="11.25" x14ac:dyDescent="0.2">
      <c r="A2304" s="71">
        <v>160714</v>
      </c>
      <c r="B2304" s="71" t="s">
        <v>16418</v>
      </c>
      <c r="C2304" s="72" t="s">
        <v>22</v>
      </c>
      <c r="D2304" s="73">
        <v>62.7</v>
      </c>
      <c r="E2304" s="107"/>
      <c r="F2304" s="107"/>
      <c r="G2304" s="107"/>
      <c r="H2304" s="107"/>
      <c r="I2304" s="107"/>
    </row>
    <row r="2305" spans="1:9" s="45" customFormat="1" ht="11.25" x14ac:dyDescent="0.2">
      <c r="A2305" s="71">
        <v>160715</v>
      </c>
      <c r="B2305" s="71" t="s">
        <v>16419</v>
      </c>
      <c r="C2305" s="72" t="s">
        <v>22</v>
      </c>
      <c r="D2305" s="73">
        <v>224.58</v>
      </c>
      <c r="E2305" s="107"/>
      <c r="F2305" s="107"/>
      <c r="G2305" s="107"/>
      <c r="H2305" s="107"/>
      <c r="I2305" s="107"/>
    </row>
    <row r="2306" spans="1:9" s="45" customFormat="1" ht="11.25" x14ac:dyDescent="0.2">
      <c r="A2306" s="71">
        <v>160716</v>
      </c>
      <c r="B2306" s="71" t="s">
        <v>16420</v>
      </c>
      <c r="C2306" s="72" t="s">
        <v>85</v>
      </c>
      <c r="D2306" s="73">
        <v>541.73</v>
      </c>
      <c r="E2306" s="107"/>
      <c r="F2306" s="107"/>
      <c r="G2306" s="107"/>
      <c r="H2306" s="107"/>
      <c r="I2306" s="107"/>
    </row>
    <row r="2307" spans="1:9" s="45" customFormat="1" ht="11.25" x14ac:dyDescent="0.2">
      <c r="A2307" s="71">
        <v>160718</v>
      </c>
      <c r="B2307" s="71" t="s">
        <v>16421</v>
      </c>
      <c r="C2307" s="72" t="s">
        <v>22</v>
      </c>
      <c r="D2307" s="73">
        <v>19.14</v>
      </c>
      <c r="E2307" s="107"/>
      <c r="F2307" s="107"/>
      <c r="G2307" s="107"/>
      <c r="H2307" s="107"/>
      <c r="I2307" s="107"/>
    </row>
    <row r="2308" spans="1:9" s="45" customFormat="1" ht="11.25" x14ac:dyDescent="0.2">
      <c r="A2308" s="71">
        <v>1608</v>
      </c>
      <c r="B2308" s="71" t="s">
        <v>16422</v>
      </c>
      <c r="C2308" s="72"/>
      <c r="D2308" s="73"/>
      <c r="E2308" s="107"/>
      <c r="F2308" s="107"/>
      <c r="G2308" s="107"/>
      <c r="H2308" s="107"/>
      <c r="I2308" s="107"/>
    </row>
    <row r="2309" spans="1:9" s="45" customFormat="1" ht="11.25" x14ac:dyDescent="0.2">
      <c r="A2309" s="71">
        <v>160806</v>
      </c>
      <c r="B2309" s="71" t="s">
        <v>16423</v>
      </c>
      <c r="C2309" s="72" t="s">
        <v>18</v>
      </c>
      <c r="D2309" s="73">
        <v>27.27</v>
      </c>
      <c r="E2309" s="107"/>
      <c r="F2309" s="107"/>
      <c r="G2309" s="107"/>
      <c r="H2309" s="107"/>
      <c r="I2309" s="107"/>
    </row>
    <row r="2310" spans="1:9" s="45" customFormat="1" ht="11.25" x14ac:dyDescent="0.2">
      <c r="A2310" s="71">
        <v>160807</v>
      </c>
      <c r="B2310" s="71" t="s">
        <v>16424</v>
      </c>
      <c r="C2310" s="72" t="s">
        <v>18</v>
      </c>
      <c r="D2310" s="73">
        <v>10.11</v>
      </c>
      <c r="E2310" s="107"/>
      <c r="F2310" s="107"/>
      <c r="G2310" s="107"/>
      <c r="H2310" s="107"/>
      <c r="I2310" s="107"/>
    </row>
    <row r="2311" spans="1:9" s="45" customFormat="1" ht="11.25" x14ac:dyDescent="0.2">
      <c r="A2311" s="71">
        <v>160808</v>
      </c>
      <c r="B2311" s="71" t="s">
        <v>16425</v>
      </c>
      <c r="C2311" s="72" t="s">
        <v>11</v>
      </c>
      <c r="D2311" s="73">
        <v>4.03</v>
      </c>
      <c r="E2311" s="107"/>
      <c r="F2311" s="107"/>
      <c r="G2311" s="107"/>
      <c r="H2311" s="107"/>
      <c r="I2311" s="107"/>
    </row>
    <row r="2312" spans="1:9" s="45" customFormat="1" ht="11.25" x14ac:dyDescent="0.2">
      <c r="A2312" s="71">
        <v>17</v>
      </c>
      <c r="B2312" s="71" t="s">
        <v>16426</v>
      </c>
      <c r="C2312" s="72"/>
      <c r="D2312" s="73"/>
      <c r="E2312" s="107"/>
      <c r="F2312" s="107"/>
      <c r="G2312" s="107"/>
      <c r="H2312" s="107"/>
      <c r="I2312" s="107"/>
    </row>
    <row r="2313" spans="1:9" s="45" customFormat="1" ht="11.25" x14ac:dyDescent="0.2">
      <c r="A2313" s="71">
        <v>1701</v>
      </c>
      <c r="B2313" s="71" t="s">
        <v>16427</v>
      </c>
      <c r="C2313" s="72"/>
      <c r="D2313" s="73"/>
      <c r="E2313" s="107"/>
      <c r="F2313" s="107"/>
      <c r="G2313" s="107"/>
      <c r="H2313" s="107"/>
      <c r="I2313" s="107"/>
    </row>
    <row r="2314" spans="1:9" s="45" customFormat="1" ht="11.25" x14ac:dyDescent="0.2">
      <c r="A2314" s="71">
        <v>170101</v>
      </c>
      <c r="B2314" s="71" t="s">
        <v>16428</v>
      </c>
      <c r="C2314" s="72" t="s">
        <v>18</v>
      </c>
      <c r="D2314" s="73">
        <v>696.36</v>
      </c>
      <c r="E2314" s="107"/>
      <c r="F2314" s="107"/>
      <c r="G2314" s="107"/>
      <c r="H2314" s="107"/>
      <c r="I2314" s="107"/>
    </row>
    <row r="2315" spans="1:9" s="45" customFormat="1" ht="11.25" x14ac:dyDescent="0.2">
      <c r="A2315" s="71">
        <v>170107</v>
      </c>
      <c r="B2315" s="71" t="s">
        <v>16429</v>
      </c>
      <c r="C2315" s="72" t="s">
        <v>18</v>
      </c>
      <c r="D2315" s="73">
        <v>500.71</v>
      </c>
      <c r="E2315" s="107"/>
      <c r="F2315" s="107"/>
      <c r="G2315" s="107"/>
      <c r="H2315" s="107"/>
      <c r="I2315" s="107"/>
    </row>
    <row r="2316" spans="1:9" s="45" customFormat="1" ht="11.25" x14ac:dyDescent="0.2">
      <c r="A2316" s="71">
        <v>170108</v>
      </c>
      <c r="B2316" s="71" t="s">
        <v>16430</v>
      </c>
      <c r="C2316" s="72" t="s">
        <v>18</v>
      </c>
      <c r="D2316" s="73">
        <v>88.44</v>
      </c>
      <c r="E2316" s="107"/>
      <c r="F2316" s="107"/>
      <c r="G2316" s="107"/>
      <c r="H2316" s="107"/>
      <c r="I2316" s="107"/>
    </row>
    <row r="2317" spans="1:9" s="45" customFormat="1" ht="11.25" x14ac:dyDescent="0.2">
      <c r="A2317" s="71">
        <v>170110</v>
      </c>
      <c r="B2317" s="71" t="s">
        <v>16431</v>
      </c>
      <c r="C2317" s="72" t="s">
        <v>18</v>
      </c>
      <c r="D2317" s="73">
        <v>73.569999999999993</v>
      </c>
      <c r="E2317" s="107"/>
      <c r="F2317" s="107"/>
      <c r="G2317" s="107"/>
      <c r="H2317" s="107"/>
      <c r="I2317" s="107"/>
    </row>
    <row r="2318" spans="1:9" s="45" customFormat="1" ht="11.25" x14ac:dyDescent="0.2">
      <c r="A2318" s="71">
        <v>170111</v>
      </c>
      <c r="B2318" s="71" t="s">
        <v>16432</v>
      </c>
      <c r="C2318" s="72" t="s">
        <v>18</v>
      </c>
      <c r="D2318" s="73">
        <v>91.13</v>
      </c>
      <c r="E2318" s="107"/>
      <c r="F2318" s="107"/>
      <c r="G2318" s="107"/>
      <c r="H2318" s="107"/>
      <c r="I2318" s="107"/>
    </row>
    <row r="2319" spans="1:9" s="45" customFormat="1" ht="11.25" x14ac:dyDescent="0.2">
      <c r="A2319" s="71">
        <v>170114</v>
      </c>
      <c r="B2319" s="71" t="s">
        <v>16433</v>
      </c>
      <c r="C2319" s="72" t="s">
        <v>18</v>
      </c>
      <c r="D2319" s="73">
        <v>664.4</v>
      </c>
      <c r="E2319" s="107"/>
      <c r="F2319" s="107"/>
      <c r="G2319" s="107"/>
      <c r="H2319" s="107"/>
      <c r="I2319" s="107"/>
    </row>
    <row r="2320" spans="1:9" s="45" customFormat="1" ht="11.25" x14ac:dyDescent="0.2">
      <c r="A2320" s="71">
        <v>170115</v>
      </c>
      <c r="B2320" s="71" t="s">
        <v>16434</v>
      </c>
      <c r="C2320" s="72" t="s">
        <v>18</v>
      </c>
      <c r="D2320" s="73">
        <v>336.1</v>
      </c>
      <c r="E2320" s="107"/>
      <c r="F2320" s="107"/>
      <c r="G2320" s="107"/>
      <c r="H2320" s="107"/>
      <c r="I2320" s="107"/>
    </row>
    <row r="2321" spans="1:9" s="45" customFormat="1" ht="11.25" x14ac:dyDescent="0.2">
      <c r="A2321" s="71">
        <v>170116</v>
      </c>
      <c r="B2321" s="71" t="s">
        <v>16435</v>
      </c>
      <c r="C2321" s="72" t="s">
        <v>18</v>
      </c>
      <c r="D2321" s="73">
        <v>422.74</v>
      </c>
      <c r="E2321" s="107"/>
      <c r="F2321" s="107"/>
      <c r="G2321" s="107"/>
      <c r="H2321" s="107"/>
      <c r="I2321" s="107"/>
    </row>
    <row r="2322" spans="1:9" s="45" customFormat="1" ht="11.25" x14ac:dyDescent="0.2">
      <c r="A2322" s="71">
        <v>170117</v>
      </c>
      <c r="B2322" s="71" t="s">
        <v>16436</v>
      </c>
      <c r="C2322" s="72" t="s">
        <v>18</v>
      </c>
      <c r="D2322" s="73">
        <v>251.69</v>
      </c>
      <c r="E2322" s="107"/>
      <c r="F2322" s="107"/>
      <c r="G2322" s="107"/>
      <c r="H2322" s="107"/>
      <c r="I2322" s="107"/>
    </row>
    <row r="2323" spans="1:9" s="45" customFormat="1" ht="11.25" x14ac:dyDescent="0.2">
      <c r="A2323" s="71">
        <v>170118</v>
      </c>
      <c r="B2323" s="71" t="s">
        <v>16437</v>
      </c>
      <c r="C2323" s="72" t="s">
        <v>18</v>
      </c>
      <c r="D2323" s="73">
        <v>83.31</v>
      </c>
      <c r="E2323" s="107"/>
      <c r="F2323" s="107"/>
      <c r="G2323" s="107"/>
      <c r="H2323" s="107"/>
      <c r="I2323" s="107"/>
    </row>
    <row r="2324" spans="1:9" s="45" customFormat="1" ht="11.25" x14ac:dyDescent="0.2">
      <c r="A2324" s="71">
        <v>170119</v>
      </c>
      <c r="B2324" s="71" t="s">
        <v>16438</v>
      </c>
      <c r="C2324" s="72" t="s">
        <v>18</v>
      </c>
      <c r="D2324" s="73">
        <v>58.57</v>
      </c>
      <c r="E2324" s="107"/>
      <c r="F2324" s="107"/>
      <c r="G2324" s="107"/>
      <c r="H2324" s="107"/>
      <c r="I2324" s="107"/>
    </row>
    <row r="2325" spans="1:9" s="45" customFormat="1" ht="11.25" x14ac:dyDescent="0.2">
      <c r="A2325" s="71">
        <v>170120</v>
      </c>
      <c r="B2325" s="71" t="s">
        <v>16439</v>
      </c>
      <c r="C2325" s="72" t="s">
        <v>18</v>
      </c>
      <c r="D2325" s="73">
        <v>321.76</v>
      </c>
      <c r="E2325" s="107"/>
      <c r="F2325" s="107"/>
      <c r="G2325" s="107"/>
      <c r="H2325" s="107"/>
      <c r="I2325" s="107"/>
    </row>
    <row r="2326" spans="1:9" s="45" customFormat="1" ht="11.25" x14ac:dyDescent="0.2">
      <c r="A2326" s="71">
        <v>170121</v>
      </c>
      <c r="B2326" s="71" t="s">
        <v>16440</v>
      </c>
      <c r="C2326" s="72" t="s">
        <v>18</v>
      </c>
      <c r="D2326" s="73">
        <v>199.47</v>
      </c>
      <c r="E2326" s="107"/>
      <c r="F2326" s="107"/>
      <c r="G2326" s="107"/>
      <c r="H2326" s="107"/>
      <c r="I2326" s="107"/>
    </row>
    <row r="2327" spans="1:9" s="45" customFormat="1" ht="11.25" x14ac:dyDescent="0.2">
      <c r="A2327" s="71">
        <v>170122</v>
      </c>
      <c r="B2327" s="71" t="s">
        <v>16441</v>
      </c>
      <c r="C2327" s="72" t="s">
        <v>18</v>
      </c>
      <c r="D2327" s="73">
        <v>345.01</v>
      </c>
      <c r="E2327" s="107"/>
      <c r="F2327" s="107"/>
      <c r="G2327" s="107"/>
      <c r="H2327" s="107"/>
      <c r="I2327" s="107"/>
    </row>
    <row r="2328" spans="1:9" s="45" customFormat="1" ht="11.25" x14ac:dyDescent="0.2">
      <c r="A2328" s="71">
        <v>170123</v>
      </c>
      <c r="B2328" s="71" t="s">
        <v>16442</v>
      </c>
      <c r="C2328" s="72" t="s">
        <v>18</v>
      </c>
      <c r="D2328" s="73">
        <v>135.33000000000001</v>
      </c>
      <c r="E2328" s="107"/>
      <c r="F2328" s="107"/>
      <c r="G2328" s="107"/>
      <c r="H2328" s="107"/>
      <c r="I2328" s="107"/>
    </row>
    <row r="2329" spans="1:9" s="45" customFormat="1" ht="11.25" x14ac:dyDescent="0.2">
      <c r="A2329" s="71">
        <v>170124</v>
      </c>
      <c r="B2329" s="71" t="s">
        <v>16443</v>
      </c>
      <c r="C2329" s="72" t="s">
        <v>18</v>
      </c>
      <c r="D2329" s="73">
        <v>518.14</v>
      </c>
      <c r="E2329" s="107"/>
      <c r="F2329" s="107"/>
      <c r="G2329" s="107"/>
      <c r="H2329" s="107"/>
      <c r="I2329" s="107"/>
    </row>
    <row r="2330" spans="1:9" s="45" customFormat="1" ht="11.25" x14ac:dyDescent="0.2">
      <c r="A2330" s="71">
        <v>170126</v>
      </c>
      <c r="B2330" s="71" t="s">
        <v>16444</v>
      </c>
      <c r="C2330" s="72" t="s">
        <v>18</v>
      </c>
      <c r="D2330" s="73">
        <v>2007.53</v>
      </c>
      <c r="E2330" s="107"/>
      <c r="F2330" s="107"/>
      <c r="G2330" s="107"/>
      <c r="H2330" s="107"/>
      <c r="I2330" s="107"/>
    </row>
    <row r="2331" spans="1:9" s="45" customFormat="1" ht="11.25" x14ac:dyDescent="0.2">
      <c r="A2331" s="71">
        <v>170127</v>
      </c>
      <c r="B2331" s="71" t="s">
        <v>16445</v>
      </c>
      <c r="C2331" s="72" t="s">
        <v>18</v>
      </c>
      <c r="D2331" s="73">
        <v>1053.01</v>
      </c>
      <c r="E2331" s="107"/>
      <c r="F2331" s="107"/>
      <c r="G2331" s="107"/>
      <c r="H2331" s="107"/>
      <c r="I2331" s="107"/>
    </row>
    <row r="2332" spans="1:9" s="45" customFormat="1" ht="11.25" x14ac:dyDescent="0.2">
      <c r="A2332" s="71">
        <v>170128</v>
      </c>
      <c r="B2332" s="71" t="s">
        <v>16446</v>
      </c>
      <c r="C2332" s="72" t="s">
        <v>18</v>
      </c>
      <c r="D2332" s="73">
        <v>1045.48</v>
      </c>
      <c r="E2332" s="107"/>
      <c r="F2332" s="107"/>
      <c r="G2332" s="107"/>
      <c r="H2332" s="107"/>
      <c r="I2332" s="107"/>
    </row>
    <row r="2333" spans="1:9" s="45" customFormat="1" ht="11.25" x14ac:dyDescent="0.2">
      <c r="A2333" s="71">
        <v>170129</v>
      </c>
      <c r="B2333" s="71" t="s">
        <v>16447</v>
      </c>
      <c r="C2333" s="72" t="s">
        <v>18</v>
      </c>
      <c r="D2333" s="73">
        <v>561.54999999999995</v>
      </c>
      <c r="E2333" s="107"/>
      <c r="F2333" s="107"/>
      <c r="G2333" s="107"/>
      <c r="H2333" s="107"/>
      <c r="I2333" s="107"/>
    </row>
    <row r="2334" spans="1:9" s="45" customFormat="1" ht="11.25" x14ac:dyDescent="0.2">
      <c r="A2334" s="71">
        <v>170130</v>
      </c>
      <c r="B2334" s="71" t="s">
        <v>16448</v>
      </c>
      <c r="C2334" s="72" t="s">
        <v>18</v>
      </c>
      <c r="D2334" s="73">
        <v>657.04</v>
      </c>
      <c r="E2334" s="107"/>
      <c r="F2334" s="107"/>
      <c r="G2334" s="107"/>
      <c r="H2334" s="107"/>
      <c r="I2334" s="107"/>
    </row>
    <row r="2335" spans="1:9" s="45" customFormat="1" ht="11.25" x14ac:dyDescent="0.2">
      <c r="A2335" s="71">
        <v>170131</v>
      </c>
      <c r="B2335" s="71" t="s">
        <v>16449</v>
      </c>
      <c r="C2335" s="72" t="s">
        <v>18</v>
      </c>
      <c r="D2335" s="73">
        <v>1045.52</v>
      </c>
      <c r="E2335" s="107"/>
      <c r="F2335" s="107"/>
      <c r="G2335" s="107"/>
      <c r="H2335" s="107"/>
      <c r="I2335" s="107"/>
    </row>
    <row r="2336" spans="1:9" s="45" customFormat="1" ht="11.25" x14ac:dyDescent="0.2">
      <c r="A2336" s="71">
        <v>170132</v>
      </c>
      <c r="B2336" s="71" t="s">
        <v>16450</v>
      </c>
      <c r="C2336" s="72" t="s">
        <v>18</v>
      </c>
      <c r="D2336" s="73">
        <v>1410.44</v>
      </c>
      <c r="E2336" s="107"/>
      <c r="F2336" s="107"/>
      <c r="G2336" s="107"/>
      <c r="H2336" s="107"/>
      <c r="I2336" s="107"/>
    </row>
    <row r="2337" spans="1:9" s="45" customFormat="1" ht="11.25" x14ac:dyDescent="0.2">
      <c r="A2337" s="71">
        <v>170133</v>
      </c>
      <c r="B2337" s="71" t="s">
        <v>16451</v>
      </c>
      <c r="C2337" s="72" t="s">
        <v>18</v>
      </c>
      <c r="D2337" s="73">
        <v>345.46</v>
      </c>
      <c r="E2337" s="107"/>
      <c r="F2337" s="107"/>
      <c r="G2337" s="107"/>
      <c r="H2337" s="107"/>
      <c r="I2337" s="107"/>
    </row>
    <row r="2338" spans="1:9" s="45" customFormat="1" ht="11.25" x14ac:dyDescent="0.2">
      <c r="A2338" s="71">
        <v>170134</v>
      </c>
      <c r="B2338" s="71" t="s">
        <v>16452</v>
      </c>
      <c r="C2338" s="72" t="s">
        <v>18</v>
      </c>
      <c r="D2338" s="73">
        <v>527.23</v>
      </c>
      <c r="E2338" s="107"/>
      <c r="F2338" s="107"/>
      <c r="G2338" s="107"/>
      <c r="H2338" s="107"/>
      <c r="I2338" s="107"/>
    </row>
    <row r="2339" spans="1:9" s="45" customFormat="1" ht="11.25" x14ac:dyDescent="0.2">
      <c r="A2339" s="71">
        <v>170135</v>
      </c>
      <c r="B2339" s="71" t="s">
        <v>16453</v>
      </c>
      <c r="C2339" s="72" t="s">
        <v>18</v>
      </c>
      <c r="D2339" s="73">
        <v>2129.67</v>
      </c>
      <c r="E2339" s="107"/>
      <c r="F2339" s="107"/>
      <c r="G2339" s="107"/>
      <c r="H2339" s="107"/>
      <c r="I2339" s="107"/>
    </row>
    <row r="2340" spans="1:9" s="45" customFormat="1" ht="11.25" x14ac:dyDescent="0.2">
      <c r="A2340" s="71">
        <v>170136</v>
      </c>
      <c r="B2340" s="71" t="s">
        <v>16454</v>
      </c>
      <c r="C2340" s="72" t="s">
        <v>18</v>
      </c>
      <c r="D2340" s="73">
        <v>938.26</v>
      </c>
      <c r="E2340" s="107"/>
      <c r="F2340" s="107"/>
      <c r="G2340" s="107"/>
      <c r="H2340" s="107"/>
      <c r="I2340" s="107"/>
    </row>
    <row r="2341" spans="1:9" s="45" customFormat="1" ht="11.25" x14ac:dyDescent="0.2">
      <c r="A2341" s="71">
        <v>170137</v>
      </c>
      <c r="B2341" s="71" t="s">
        <v>16455</v>
      </c>
      <c r="C2341" s="72" t="s">
        <v>18</v>
      </c>
      <c r="D2341" s="73">
        <v>901.17</v>
      </c>
      <c r="E2341" s="107"/>
      <c r="F2341" s="107"/>
      <c r="G2341" s="107"/>
      <c r="H2341" s="107"/>
      <c r="I2341" s="107"/>
    </row>
    <row r="2342" spans="1:9" s="45" customFormat="1" ht="11.25" x14ac:dyDescent="0.2">
      <c r="A2342" s="71">
        <v>1702</v>
      </c>
      <c r="B2342" s="71" t="s">
        <v>16456</v>
      </c>
      <c r="C2342" s="72"/>
      <c r="D2342" s="73"/>
      <c r="E2342" s="107"/>
      <c r="F2342" s="107"/>
      <c r="G2342" s="107"/>
      <c r="H2342" s="107"/>
      <c r="I2342" s="107"/>
    </row>
    <row r="2343" spans="1:9" s="45" customFormat="1" ht="11.25" x14ac:dyDescent="0.2">
      <c r="A2343" s="71">
        <v>170205</v>
      </c>
      <c r="B2343" s="71" t="s">
        <v>16457</v>
      </c>
      <c r="C2343" s="72" t="s">
        <v>22</v>
      </c>
      <c r="D2343" s="73">
        <v>388.5</v>
      </c>
      <c r="E2343" s="107"/>
      <c r="F2343" s="107"/>
      <c r="G2343" s="107"/>
      <c r="H2343" s="107"/>
      <c r="I2343" s="107"/>
    </row>
    <row r="2344" spans="1:9" s="45" customFormat="1" ht="11.25" x14ac:dyDescent="0.2">
      <c r="A2344" s="71">
        <v>170220</v>
      </c>
      <c r="B2344" s="71" t="s">
        <v>16458</v>
      </c>
      <c r="C2344" s="72" t="s">
        <v>22</v>
      </c>
      <c r="D2344" s="73">
        <v>313.61</v>
      </c>
      <c r="E2344" s="107"/>
      <c r="F2344" s="107"/>
      <c r="G2344" s="107"/>
      <c r="H2344" s="107"/>
      <c r="I2344" s="107"/>
    </row>
    <row r="2345" spans="1:9" s="45" customFormat="1" ht="11.25" x14ac:dyDescent="0.2">
      <c r="A2345" s="71">
        <v>170221</v>
      </c>
      <c r="B2345" s="71" t="s">
        <v>16459</v>
      </c>
      <c r="C2345" s="72" t="s">
        <v>22</v>
      </c>
      <c r="D2345" s="73">
        <v>25.04</v>
      </c>
      <c r="E2345" s="107"/>
      <c r="F2345" s="107"/>
      <c r="G2345" s="107"/>
      <c r="H2345" s="107"/>
      <c r="I2345" s="107"/>
    </row>
    <row r="2346" spans="1:9" s="45" customFormat="1" ht="11.25" x14ac:dyDescent="0.2">
      <c r="A2346" s="71">
        <v>170222</v>
      </c>
      <c r="B2346" s="71" t="s">
        <v>16460</v>
      </c>
      <c r="C2346" s="72" t="s">
        <v>18</v>
      </c>
      <c r="D2346" s="73">
        <v>1602.41</v>
      </c>
      <c r="E2346" s="107"/>
      <c r="F2346" s="107"/>
      <c r="G2346" s="107"/>
      <c r="H2346" s="107"/>
      <c r="I2346" s="107"/>
    </row>
    <row r="2347" spans="1:9" s="45" customFormat="1" ht="11.25" x14ac:dyDescent="0.2">
      <c r="A2347" s="71">
        <v>1703</v>
      </c>
      <c r="B2347" s="71" t="s">
        <v>16461</v>
      </c>
      <c r="C2347" s="72"/>
      <c r="D2347" s="73"/>
      <c r="E2347" s="107"/>
      <c r="F2347" s="107"/>
      <c r="G2347" s="107"/>
      <c r="H2347" s="107"/>
      <c r="I2347" s="107"/>
    </row>
    <row r="2348" spans="1:9" s="45" customFormat="1" ht="11.25" x14ac:dyDescent="0.2">
      <c r="A2348" s="71">
        <v>170304</v>
      </c>
      <c r="B2348" s="71" t="s">
        <v>16462</v>
      </c>
      <c r="C2348" s="72" t="s">
        <v>18</v>
      </c>
      <c r="D2348" s="73">
        <v>162.22999999999999</v>
      </c>
      <c r="E2348" s="107"/>
      <c r="F2348" s="107"/>
      <c r="G2348" s="107"/>
      <c r="H2348" s="107"/>
      <c r="I2348" s="107"/>
    </row>
    <row r="2349" spans="1:9" s="45" customFormat="1" ht="11.25" x14ac:dyDescent="0.2">
      <c r="A2349" s="71">
        <v>170306</v>
      </c>
      <c r="B2349" s="71" t="s">
        <v>16463</v>
      </c>
      <c r="C2349" s="72" t="s">
        <v>18</v>
      </c>
      <c r="D2349" s="73">
        <v>133.94</v>
      </c>
      <c r="E2349" s="107"/>
      <c r="F2349" s="107"/>
      <c r="G2349" s="107"/>
      <c r="H2349" s="107"/>
      <c r="I2349" s="107"/>
    </row>
    <row r="2350" spans="1:9" s="45" customFormat="1" ht="11.25" x14ac:dyDescent="0.2">
      <c r="A2350" s="71">
        <v>170309</v>
      </c>
      <c r="B2350" s="71" t="s">
        <v>16464</v>
      </c>
      <c r="C2350" s="72" t="s">
        <v>18</v>
      </c>
      <c r="D2350" s="73">
        <v>92.16</v>
      </c>
      <c r="E2350" s="107"/>
      <c r="F2350" s="107"/>
      <c r="G2350" s="107"/>
      <c r="H2350" s="107"/>
      <c r="I2350" s="107"/>
    </row>
    <row r="2351" spans="1:9" s="45" customFormat="1" ht="11.25" x14ac:dyDescent="0.2">
      <c r="A2351" s="71">
        <v>170310</v>
      </c>
      <c r="B2351" s="71" t="s">
        <v>16465</v>
      </c>
      <c r="C2351" s="72" t="s">
        <v>18</v>
      </c>
      <c r="D2351" s="73">
        <v>157.79</v>
      </c>
      <c r="E2351" s="107"/>
      <c r="F2351" s="107"/>
      <c r="G2351" s="107"/>
      <c r="H2351" s="107"/>
      <c r="I2351" s="107"/>
    </row>
    <row r="2352" spans="1:9" s="45" customFormat="1" ht="11.25" x14ac:dyDescent="0.2">
      <c r="A2352" s="71">
        <v>170311</v>
      </c>
      <c r="B2352" s="71" t="s">
        <v>16466</v>
      </c>
      <c r="C2352" s="72" t="s">
        <v>18</v>
      </c>
      <c r="D2352" s="73">
        <v>52.81</v>
      </c>
      <c r="E2352" s="107"/>
      <c r="F2352" s="107"/>
      <c r="G2352" s="107"/>
      <c r="H2352" s="107"/>
      <c r="I2352" s="107"/>
    </row>
    <row r="2353" spans="1:9" s="45" customFormat="1" ht="11.25" x14ac:dyDescent="0.2">
      <c r="A2353" s="71">
        <v>170313</v>
      </c>
      <c r="B2353" s="71" t="s">
        <v>16467</v>
      </c>
      <c r="C2353" s="72" t="s">
        <v>18</v>
      </c>
      <c r="D2353" s="73">
        <v>133.94</v>
      </c>
      <c r="E2353" s="107"/>
      <c r="F2353" s="107"/>
      <c r="G2353" s="107"/>
      <c r="H2353" s="107"/>
      <c r="I2353" s="107"/>
    </row>
    <row r="2354" spans="1:9" s="45" customFormat="1" ht="11.25" x14ac:dyDescent="0.2">
      <c r="A2354" s="71">
        <v>170315</v>
      </c>
      <c r="B2354" s="71" t="s">
        <v>16468</v>
      </c>
      <c r="C2354" s="72" t="s">
        <v>18</v>
      </c>
      <c r="D2354" s="73">
        <v>178.2</v>
      </c>
      <c r="E2354" s="107"/>
      <c r="F2354" s="107"/>
      <c r="G2354" s="107"/>
      <c r="H2354" s="107"/>
      <c r="I2354" s="107"/>
    </row>
    <row r="2355" spans="1:9" s="45" customFormat="1" ht="11.25" x14ac:dyDescent="0.2">
      <c r="A2355" s="71">
        <v>170316</v>
      </c>
      <c r="B2355" s="71" t="s">
        <v>16469</v>
      </c>
      <c r="C2355" s="72" t="s">
        <v>18</v>
      </c>
      <c r="D2355" s="73">
        <v>108.49</v>
      </c>
      <c r="E2355" s="107"/>
      <c r="F2355" s="107"/>
      <c r="G2355" s="107"/>
      <c r="H2355" s="107"/>
      <c r="I2355" s="107"/>
    </row>
    <row r="2356" spans="1:9" s="45" customFormat="1" ht="11.25" x14ac:dyDescent="0.2">
      <c r="A2356" s="71">
        <v>170317</v>
      </c>
      <c r="B2356" s="71" t="s">
        <v>16470</v>
      </c>
      <c r="C2356" s="72" t="s">
        <v>18</v>
      </c>
      <c r="D2356" s="73">
        <v>110.54</v>
      </c>
      <c r="E2356" s="107"/>
      <c r="F2356" s="107"/>
      <c r="G2356" s="107"/>
      <c r="H2356" s="107"/>
      <c r="I2356" s="107"/>
    </row>
    <row r="2357" spans="1:9" s="45" customFormat="1" ht="11.25" x14ac:dyDescent="0.2">
      <c r="A2357" s="71">
        <v>170318</v>
      </c>
      <c r="B2357" s="71" t="s">
        <v>16471</v>
      </c>
      <c r="C2357" s="72" t="s">
        <v>18</v>
      </c>
      <c r="D2357" s="73">
        <v>62.44</v>
      </c>
      <c r="E2357" s="107"/>
      <c r="F2357" s="107"/>
      <c r="G2357" s="107"/>
      <c r="H2357" s="107"/>
      <c r="I2357" s="107"/>
    </row>
    <row r="2358" spans="1:9" s="45" customFormat="1" ht="11.25" x14ac:dyDescent="0.2">
      <c r="A2358" s="71">
        <v>170319</v>
      </c>
      <c r="B2358" s="71" t="s">
        <v>16472</v>
      </c>
      <c r="C2358" s="72" t="s">
        <v>18</v>
      </c>
      <c r="D2358" s="73">
        <v>45.94</v>
      </c>
      <c r="E2358" s="107"/>
      <c r="F2358" s="107"/>
      <c r="G2358" s="107"/>
      <c r="H2358" s="107"/>
      <c r="I2358" s="107"/>
    </row>
    <row r="2359" spans="1:9" s="45" customFormat="1" ht="11.25" x14ac:dyDescent="0.2">
      <c r="A2359" s="71">
        <v>170320</v>
      </c>
      <c r="B2359" s="71" t="s">
        <v>16473</v>
      </c>
      <c r="C2359" s="72" t="s">
        <v>18</v>
      </c>
      <c r="D2359" s="73">
        <v>58.2</v>
      </c>
      <c r="E2359" s="107"/>
      <c r="F2359" s="107"/>
      <c r="G2359" s="107"/>
      <c r="H2359" s="107"/>
      <c r="I2359" s="107"/>
    </row>
    <row r="2360" spans="1:9" s="45" customFormat="1" ht="11.25" x14ac:dyDescent="0.2">
      <c r="A2360" s="71">
        <v>170321</v>
      </c>
      <c r="B2360" s="71" t="s">
        <v>16474</v>
      </c>
      <c r="C2360" s="72" t="s">
        <v>18</v>
      </c>
      <c r="D2360" s="73">
        <v>65.12</v>
      </c>
      <c r="E2360" s="107"/>
      <c r="F2360" s="107"/>
      <c r="G2360" s="107"/>
      <c r="H2360" s="107"/>
      <c r="I2360" s="107"/>
    </row>
    <row r="2361" spans="1:9" s="45" customFormat="1" ht="11.25" x14ac:dyDescent="0.2">
      <c r="A2361" s="71">
        <v>170322</v>
      </c>
      <c r="B2361" s="71" t="s">
        <v>16475</v>
      </c>
      <c r="C2361" s="72" t="s">
        <v>18</v>
      </c>
      <c r="D2361" s="73">
        <v>94.84</v>
      </c>
      <c r="E2361" s="107"/>
      <c r="F2361" s="107"/>
      <c r="G2361" s="107"/>
      <c r="H2361" s="107"/>
      <c r="I2361" s="107"/>
    </row>
    <row r="2362" spans="1:9" s="45" customFormat="1" ht="11.25" x14ac:dyDescent="0.2">
      <c r="A2362" s="71">
        <v>170323</v>
      </c>
      <c r="B2362" s="71" t="s">
        <v>16476</v>
      </c>
      <c r="C2362" s="72" t="s">
        <v>18</v>
      </c>
      <c r="D2362" s="73">
        <v>111.32</v>
      </c>
      <c r="E2362" s="107"/>
      <c r="F2362" s="107"/>
      <c r="G2362" s="107"/>
      <c r="H2362" s="107"/>
      <c r="I2362" s="107"/>
    </row>
    <row r="2363" spans="1:9" s="45" customFormat="1" ht="11.25" x14ac:dyDescent="0.2">
      <c r="A2363" s="71">
        <v>170324</v>
      </c>
      <c r="B2363" s="71" t="s">
        <v>16477</v>
      </c>
      <c r="C2363" s="72" t="s">
        <v>18</v>
      </c>
      <c r="D2363" s="73">
        <v>161.44999999999999</v>
      </c>
      <c r="E2363" s="107"/>
      <c r="F2363" s="107"/>
      <c r="G2363" s="107"/>
      <c r="H2363" s="107"/>
      <c r="I2363" s="107"/>
    </row>
    <row r="2364" spans="1:9" s="45" customFormat="1" ht="11.25" x14ac:dyDescent="0.2">
      <c r="A2364" s="71">
        <v>170325</v>
      </c>
      <c r="B2364" s="71" t="s">
        <v>16478</v>
      </c>
      <c r="C2364" s="72" t="s">
        <v>18</v>
      </c>
      <c r="D2364" s="73">
        <v>323.19</v>
      </c>
      <c r="E2364" s="107"/>
      <c r="F2364" s="107"/>
      <c r="G2364" s="107"/>
      <c r="H2364" s="107"/>
      <c r="I2364" s="107"/>
    </row>
    <row r="2365" spans="1:9" s="45" customFormat="1" ht="11.25" x14ac:dyDescent="0.2">
      <c r="A2365" s="71">
        <v>170326</v>
      </c>
      <c r="B2365" s="71" t="s">
        <v>16479</v>
      </c>
      <c r="C2365" s="72" t="s">
        <v>18</v>
      </c>
      <c r="D2365" s="73">
        <v>481.53</v>
      </c>
      <c r="E2365" s="107"/>
      <c r="F2365" s="107"/>
      <c r="G2365" s="107"/>
      <c r="H2365" s="107"/>
      <c r="I2365" s="107"/>
    </row>
    <row r="2366" spans="1:9" s="45" customFormat="1" ht="11.25" x14ac:dyDescent="0.2">
      <c r="A2366" s="71">
        <v>170327</v>
      </c>
      <c r="B2366" s="71" t="s">
        <v>16480</v>
      </c>
      <c r="C2366" s="72" t="s">
        <v>18</v>
      </c>
      <c r="D2366" s="73">
        <v>104.63</v>
      </c>
      <c r="E2366" s="107"/>
      <c r="F2366" s="107"/>
      <c r="G2366" s="107"/>
      <c r="H2366" s="107"/>
      <c r="I2366" s="107"/>
    </row>
    <row r="2367" spans="1:9" s="45" customFormat="1" ht="11.25" x14ac:dyDescent="0.2">
      <c r="A2367" s="71">
        <v>170328</v>
      </c>
      <c r="B2367" s="71" t="s">
        <v>16481</v>
      </c>
      <c r="C2367" s="72" t="s">
        <v>18</v>
      </c>
      <c r="D2367" s="73">
        <v>109.77</v>
      </c>
      <c r="E2367" s="107"/>
      <c r="F2367" s="107"/>
      <c r="G2367" s="107"/>
      <c r="H2367" s="107"/>
      <c r="I2367" s="107"/>
    </row>
    <row r="2368" spans="1:9" s="45" customFormat="1" ht="11.25" x14ac:dyDescent="0.2">
      <c r="A2368" s="71">
        <v>170329</v>
      </c>
      <c r="B2368" s="71" t="s">
        <v>16482</v>
      </c>
      <c r="C2368" s="72" t="s">
        <v>18</v>
      </c>
      <c r="D2368" s="73">
        <v>124.22</v>
      </c>
      <c r="E2368" s="107"/>
      <c r="F2368" s="107"/>
      <c r="G2368" s="107"/>
      <c r="H2368" s="107"/>
      <c r="I2368" s="107"/>
    </row>
    <row r="2369" spans="1:9" s="45" customFormat="1" ht="11.25" x14ac:dyDescent="0.2">
      <c r="A2369" s="71">
        <v>170330</v>
      </c>
      <c r="B2369" s="71" t="s">
        <v>16483</v>
      </c>
      <c r="C2369" s="72" t="s">
        <v>18</v>
      </c>
      <c r="D2369" s="73">
        <v>236.01</v>
      </c>
      <c r="E2369" s="107"/>
      <c r="F2369" s="107"/>
      <c r="G2369" s="107"/>
      <c r="H2369" s="107"/>
      <c r="I2369" s="107"/>
    </row>
    <row r="2370" spans="1:9" s="45" customFormat="1" ht="11.25" x14ac:dyDescent="0.2">
      <c r="A2370" s="71">
        <v>170331</v>
      </c>
      <c r="B2370" s="71" t="s">
        <v>16484</v>
      </c>
      <c r="C2370" s="72" t="s">
        <v>18</v>
      </c>
      <c r="D2370" s="73">
        <v>251.74</v>
      </c>
      <c r="E2370" s="107"/>
      <c r="F2370" s="107"/>
      <c r="G2370" s="107"/>
      <c r="H2370" s="107"/>
      <c r="I2370" s="107"/>
    </row>
    <row r="2371" spans="1:9" s="45" customFormat="1" ht="11.25" x14ac:dyDescent="0.2">
      <c r="A2371" s="71">
        <v>170332</v>
      </c>
      <c r="B2371" s="71" t="s">
        <v>16485</v>
      </c>
      <c r="C2371" s="72" t="s">
        <v>18</v>
      </c>
      <c r="D2371" s="73">
        <v>70.959999999999994</v>
      </c>
      <c r="E2371" s="107"/>
      <c r="F2371" s="107"/>
      <c r="G2371" s="107"/>
      <c r="H2371" s="107"/>
      <c r="I2371" s="107"/>
    </row>
    <row r="2372" spans="1:9" s="45" customFormat="1" ht="11.25" x14ac:dyDescent="0.2">
      <c r="A2372" s="71">
        <v>170333</v>
      </c>
      <c r="B2372" s="71" t="s">
        <v>16486</v>
      </c>
      <c r="C2372" s="72" t="s">
        <v>18</v>
      </c>
      <c r="D2372" s="73">
        <v>82.93</v>
      </c>
      <c r="E2372" s="107"/>
      <c r="F2372" s="107"/>
      <c r="G2372" s="107"/>
      <c r="H2372" s="107"/>
      <c r="I2372" s="107"/>
    </row>
    <row r="2373" spans="1:9" s="45" customFormat="1" ht="11.25" x14ac:dyDescent="0.2">
      <c r="A2373" s="71">
        <v>170334</v>
      </c>
      <c r="B2373" s="71" t="s">
        <v>16487</v>
      </c>
      <c r="C2373" s="72" t="s">
        <v>18</v>
      </c>
      <c r="D2373" s="73">
        <v>99.49</v>
      </c>
      <c r="E2373" s="107"/>
      <c r="F2373" s="107"/>
      <c r="G2373" s="107"/>
      <c r="H2373" s="107"/>
      <c r="I2373" s="107"/>
    </row>
    <row r="2374" spans="1:9" s="45" customFormat="1" ht="11.25" x14ac:dyDescent="0.2">
      <c r="A2374" s="71">
        <v>170335</v>
      </c>
      <c r="B2374" s="71" t="s">
        <v>16488</v>
      </c>
      <c r="C2374" s="72" t="s">
        <v>18</v>
      </c>
      <c r="D2374" s="73">
        <v>163.19999999999999</v>
      </c>
      <c r="E2374" s="107"/>
      <c r="F2374" s="107"/>
      <c r="G2374" s="107"/>
      <c r="H2374" s="107"/>
      <c r="I2374" s="107"/>
    </row>
    <row r="2375" spans="1:9" s="45" customFormat="1" ht="11.25" x14ac:dyDescent="0.2">
      <c r="A2375" s="71">
        <v>170336</v>
      </c>
      <c r="B2375" s="71" t="s">
        <v>16489</v>
      </c>
      <c r="C2375" s="72" t="s">
        <v>18</v>
      </c>
      <c r="D2375" s="73">
        <v>180.44</v>
      </c>
      <c r="E2375" s="107"/>
      <c r="F2375" s="107"/>
      <c r="G2375" s="107"/>
      <c r="H2375" s="107"/>
      <c r="I2375" s="107"/>
    </row>
    <row r="2376" spans="1:9" s="45" customFormat="1" ht="11.25" x14ac:dyDescent="0.2">
      <c r="A2376" s="71">
        <v>170337</v>
      </c>
      <c r="B2376" s="71" t="s">
        <v>16490</v>
      </c>
      <c r="C2376" s="72" t="s">
        <v>18</v>
      </c>
      <c r="D2376" s="73">
        <v>223.88</v>
      </c>
      <c r="E2376" s="107"/>
      <c r="F2376" s="107"/>
      <c r="G2376" s="107"/>
      <c r="H2376" s="107"/>
      <c r="I2376" s="107"/>
    </row>
    <row r="2377" spans="1:9" s="45" customFormat="1" ht="11.25" x14ac:dyDescent="0.2">
      <c r="A2377" s="71">
        <v>170338</v>
      </c>
      <c r="B2377" s="71" t="s">
        <v>16491</v>
      </c>
      <c r="C2377" s="72" t="s">
        <v>18</v>
      </c>
      <c r="D2377" s="73">
        <v>397.09</v>
      </c>
      <c r="E2377" s="107"/>
      <c r="F2377" s="107"/>
      <c r="G2377" s="107"/>
      <c r="H2377" s="107"/>
      <c r="I2377" s="107"/>
    </row>
    <row r="2378" spans="1:9" s="45" customFormat="1" ht="11.25" x14ac:dyDescent="0.2">
      <c r="A2378" s="71">
        <v>170339</v>
      </c>
      <c r="B2378" s="71" t="s">
        <v>16492</v>
      </c>
      <c r="C2378" s="72" t="s">
        <v>18</v>
      </c>
      <c r="D2378" s="73">
        <v>522.33000000000004</v>
      </c>
      <c r="E2378" s="107"/>
      <c r="F2378" s="107"/>
      <c r="G2378" s="107"/>
      <c r="H2378" s="107"/>
      <c r="I2378" s="107"/>
    </row>
    <row r="2379" spans="1:9" s="45" customFormat="1" ht="11.25" x14ac:dyDescent="0.2">
      <c r="A2379" s="71">
        <v>170345</v>
      </c>
      <c r="B2379" s="71" t="s">
        <v>16493</v>
      </c>
      <c r="C2379" s="72" t="s">
        <v>18</v>
      </c>
      <c r="D2379" s="73">
        <v>389.31</v>
      </c>
      <c r="E2379" s="107"/>
      <c r="F2379" s="107"/>
      <c r="G2379" s="107"/>
      <c r="H2379" s="107"/>
      <c r="I2379" s="107"/>
    </row>
    <row r="2380" spans="1:9" s="45" customFormat="1" ht="11.25" x14ac:dyDescent="0.2">
      <c r="A2380" s="71">
        <v>170346</v>
      </c>
      <c r="B2380" s="71" t="s">
        <v>16494</v>
      </c>
      <c r="C2380" s="72" t="s">
        <v>18</v>
      </c>
      <c r="D2380" s="73">
        <v>389.31</v>
      </c>
      <c r="E2380" s="107"/>
      <c r="F2380" s="107"/>
      <c r="G2380" s="107"/>
      <c r="H2380" s="107"/>
      <c r="I2380" s="107"/>
    </row>
    <row r="2381" spans="1:9" s="45" customFormat="1" ht="11.25" x14ac:dyDescent="0.2">
      <c r="A2381" s="71">
        <v>170347</v>
      </c>
      <c r="B2381" s="71" t="s">
        <v>16495</v>
      </c>
      <c r="C2381" s="72" t="s">
        <v>18</v>
      </c>
      <c r="D2381" s="73">
        <v>7.86</v>
      </c>
      <c r="E2381" s="107"/>
      <c r="F2381" s="107"/>
      <c r="G2381" s="107"/>
      <c r="H2381" s="107"/>
      <c r="I2381" s="107"/>
    </row>
    <row r="2382" spans="1:9" s="45" customFormat="1" ht="11.25" x14ac:dyDescent="0.2">
      <c r="A2382" s="71">
        <v>170348</v>
      </c>
      <c r="B2382" s="71" t="s">
        <v>16496</v>
      </c>
      <c r="C2382" s="72" t="s">
        <v>18</v>
      </c>
      <c r="D2382" s="73">
        <v>11.81</v>
      </c>
      <c r="E2382" s="107"/>
      <c r="F2382" s="107"/>
      <c r="G2382" s="107"/>
      <c r="H2382" s="107"/>
      <c r="I2382" s="107"/>
    </row>
    <row r="2383" spans="1:9" s="45" customFormat="1" ht="11.25" x14ac:dyDescent="0.2">
      <c r="A2383" s="71">
        <v>170349</v>
      </c>
      <c r="B2383" s="71" t="s">
        <v>16497</v>
      </c>
      <c r="C2383" s="72" t="s">
        <v>18</v>
      </c>
      <c r="D2383" s="73">
        <v>131.28</v>
      </c>
      <c r="E2383" s="107"/>
      <c r="F2383" s="107"/>
      <c r="G2383" s="107"/>
      <c r="H2383" s="107"/>
      <c r="I2383" s="107"/>
    </row>
    <row r="2384" spans="1:9" s="45" customFormat="1" ht="11.25" x14ac:dyDescent="0.2">
      <c r="A2384" s="71">
        <v>170350</v>
      </c>
      <c r="B2384" s="71" t="s">
        <v>16498</v>
      </c>
      <c r="C2384" s="72" t="s">
        <v>18</v>
      </c>
      <c r="D2384" s="73">
        <v>24.57</v>
      </c>
      <c r="E2384" s="107"/>
      <c r="F2384" s="107"/>
      <c r="G2384" s="107"/>
      <c r="H2384" s="107"/>
      <c r="I2384" s="107"/>
    </row>
    <row r="2385" spans="1:9" s="45" customFormat="1" ht="11.25" x14ac:dyDescent="0.2">
      <c r="A2385" s="71">
        <v>170351</v>
      </c>
      <c r="B2385" s="71" t="s">
        <v>16499</v>
      </c>
      <c r="C2385" s="72" t="s">
        <v>18</v>
      </c>
      <c r="D2385" s="73">
        <v>329.77</v>
      </c>
      <c r="E2385" s="107"/>
      <c r="F2385" s="107"/>
      <c r="G2385" s="107"/>
      <c r="H2385" s="107"/>
      <c r="I2385" s="107"/>
    </row>
    <row r="2386" spans="1:9" s="45" customFormat="1" ht="11.25" x14ac:dyDescent="0.2">
      <c r="A2386" s="71">
        <v>170352</v>
      </c>
      <c r="B2386" s="71" t="s">
        <v>16500</v>
      </c>
      <c r="C2386" s="72" t="s">
        <v>18</v>
      </c>
      <c r="D2386" s="73">
        <v>549.36</v>
      </c>
      <c r="E2386" s="107"/>
      <c r="F2386" s="107"/>
      <c r="G2386" s="107"/>
      <c r="H2386" s="107"/>
      <c r="I2386" s="107"/>
    </row>
    <row r="2387" spans="1:9" s="45" customFormat="1" ht="11.25" x14ac:dyDescent="0.2">
      <c r="A2387" s="71">
        <v>170353</v>
      </c>
      <c r="B2387" s="71" t="s">
        <v>16501</v>
      </c>
      <c r="C2387" s="72" t="s">
        <v>18</v>
      </c>
      <c r="D2387" s="73">
        <v>728.96</v>
      </c>
      <c r="E2387" s="107"/>
      <c r="F2387" s="107"/>
      <c r="G2387" s="107"/>
      <c r="H2387" s="107"/>
      <c r="I2387" s="107"/>
    </row>
    <row r="2388" spans="1:9" s="45" customFormat="1" ht="11.25" x14ac:dyDescent="0.2">
      <c r="A2388" s="71">
        <v>170354</v>
      </c>
      <c r="B2388" s="71" t="s">
        <v>16502</v>
      </c>
      <c r="C2388" s="72" t="s">
        <v>18</v>
      </c>
      <c r="D2388" s="73">
        <v>747.6</v>
      </c>
      <c r="E2388" s="107"/>
      <c r="F2388" s="107"/>
      <c r="G2388" s="107"/>
      <c r="H2388" s="107"/>
      <c r="I2388" s="107"/>
    </row>
    <row r="2389" spans="1:9" s="45" customFormat="1" ht="11.25" x14ac:dyDescent="0.2">
      <c r="A2389" s="71">
        <v>170357</v>
      </c>
      <c r="B2389" s="71" t="s">
        <v>16503</v>
      </c>
      <c r="C2389" s="72" t="s">
        <v>18</v>
      </c>
      <c r="D2389" s="73">
        <v>921.53</v>
      </c>
      <c r="E2389" s="107"/>
      <c r="F2389" s="107"/>
      <c r="G2389" s="107"/>
      <c r="H2389" s="107"/>
      <c r="I2389" s="107"/>
    </row>
    <row r="2390" spans="1:9" s="45" customFormat="1" ht="11.25" x14ac:dyDescent="0.2">
      <c r="A2390" s="71">
        <v>1705</v>
      </c>
      <c r="B2390" s="71" t="s">
        <v>16504</v>
      </c>
      <c r="C2390" s="72"/>
      <c r="D2390" s="73"/>
      <c r="E2390" s="107"/>
      <c r="F2390" s="107"/>
      <c r="G2390" s="107"/>
      <c r="H2390" s="107"/>
      <c r="I2390" s="107"/>
    </row>
    <row r="2391" spans="1:9" s="45" customFormat="1" ht="11.25" x14ac:dyDescent="0.2">
      <c r="A2391" s="71">
        <v>170502</v>
      </c>
      <c r="B2391" s="71" t="s">
        <v>16505</v>
      </c>
      <c r="C2391" s="72" t="s">
        <v>18</v>
      </c>
      <c r="D2391" s="73">
        <v>157.65</v>
      </c>
      <c r="E2391" s="107"/>
      <c r="F2391" s="107"/>
      <c r="G2391" s="107"/>
      <c r="H2391" s="107"/>
      <c r="I2391" s="107"/>
    </row>
    <row r="2392" spans="1:9" s="45" customFormat="1" ht="11.25" x14ac:dyDescent="0.2">
      <c r="A2392" s="71">
        <v>170506</v>
      </c>
      <c r="B2392" s="71" t="s">
        <v>16506</v>
      </c>
      <c r="C2392" s="72" t="s">
        <v>18</v>
      </c>
      <c r="D2392" s="73">
        <v>650.9</v>
      </c>
      <c r="E2392" s="107"/>
      <c r="F2392" s="107"/>
      <c r="G2392" s="107"/>
      <c r="H2392" s="107"/>
      <c r="I2392" s="107"/>
    </row>
    <row r="2393" spans="1:9" s="45" customFormat="1" ht="11.25" x14ac:dyDescent="0.2">
      <c r="A2393" s="71">
        <v>170507</v>
      </c>
      <c r="B2393" s="71" t="s">
        <v>16507</v>
      </c>
      <c r="C2393" s="72" t="s">
        <v>11</v>
      </c>
      <c r="D2393" s="73">
        <v>1252.31</v>
      </c>
      <c r="E2393" s="107"/>
      <c r="F2393" s="107"/>
      <c r="G2393" s="107"/>
      <c r="H2393" s="107"/>
      <c r="I2393" s="107"/>
    </row>
    <row r="2394" spans="1:9" s="45" customFormat="1" ht="11.25" x14ac:dyDescent="0.2">
      <c r="A2394" s="71">
        <v>170508</v>
      </c>
      <c r="B2394" s="71" t="s">
        <v>16508</v>
      </c>
      <c r="C2394" s="72" t="s">
        <v>11</v>
      </c>
      <c r="D2394" s="73">
        <v>1252.31</v>
      </c>
      <c r="E2394" s="107"/>
      <c r="F2394" s="107"/>
      <c r="G2394" s="107"/>
      <c r="H2394" s="107"/>
      <c r="I2394" s="107"/>
    </row>
    <row r="2395" spans="1:9" s="45" customFormat="1" ht="11.25" x14ac:dyDescent="0.2">
      <c r="A2395" s="71">
        <v>170509</v>
      </c>
      <c r="B2395" s="71" t="s">
        <v>16509</v>
      </c>
      <c r="C2395" s="72" t="s">
        <v>18</v>
      </c>
      <c r="D2395" s="73">
        <v>1966.76</v>
      </c>
      <c r="E2395" s="107"/>
      <c r="F2395" s="107"/>
      <c r="G2395" s="107"/>
      <c r="H2395" s="107"/>
      <c r="I2395" s="107"/>
    </row>
    <row r="2396" spans="1:9" s="45" customFormat="1" ht="11.25" x14ac:dyDescent="0.2">
      <c r="A2396" s="71">
        <v>170510</v>
      </c>
      <c r="B2396" s="71" t="s">
        <v>16510</v>
      </c>
      <c r="C2396" s="72" t="s">
        <v>18</v>
      </c>
      <c r="D2396" s="73">
        <v>4341.07</v>
      </c>
      <c r="E2396" s="107"/>
      <c r="F2396" s="107"/>
      <c r="G2396" s="107"/>
      <c r="H2396" s="107"/>
      <c r="I2396" s="107"/>
    </row>
    <row r="2397" spans="1:9" s="45" customFormat="1" ht="11.25" x14ac:dyDescent="0.2">
      <c r="A2397" s="71">
        <v>170511</v>
      </c>
      <c r="B2397" s="71" t="s">
        <v>16511</v>
      </c>
      <c r="C2397" s="72" t="s">
        <v>18</v>
      </c>
      <c r="D2397" s="73">
        <v>1756.19</v>
      </c>
      <c r="E2397" s="107"/>
      <c r="F2397" s="107"/>
      <c r="G2397" s="107"/>
      <c r="H2397" s="107"/>
      <c r="I2397" s="107"/>
    </row>
    <row r="2398" spans="1:9" s="45" customFormat="1" ht="11.25" x14ac:dyDescent="0.2">
      <c r="A2398" s="71">
        <v>170512</v>
      </c>
      <c r="B2398" s="71" t="s">
        <v>16512</v>
      </c>
      <c r="C2398" s="72" t="s">
        <v>18</v>
      </c>
      <c r="D2398" s="73">
        <v>531.34</v>
      </c>
      <c r="E2398" s="107"/>
      <c r="F2398" s="107"/>
      <c r="G2398" s="107"/>
      <c r="H2398" s="107"/>
      <c r="I2398" s="107"/>
    </row>
    <row r="2399" spans="1:9" s="45" customFormat="1" ht="11.25" x14ac:dyDescent="0.2">
      <c r="A2399" s="71">
        <v>170514</v>
      </c>
      <c r="B2399" s="71" t="s">
        <v>16513</v>
      </c>
      <c r="C2399" s="72" t="s">
        <v>18</v>
      </c>
      <c r="D2399" s="73">
        <v>1487.8</v>
      </c>
      <c r="E2399" s="107"/>
      <c r="F2399" s="107"/>
      <c r="G2399" s="107"/>
      <c r="H2399" s="107"/>
      <c r="I2399" s="107"/>
    </row>
    <row r="2400" spans="1:9" s="45" customFormat="1" ht="11.25" x14ac:dyDescent="0.2">
      <c r="A2400" s="71">
        <v>170515</v>
      </c>
      <c r="B2400" s="71" t="s">
        <v>16514</v>
      </c>
      <c r="C2400" s="72" t="s">
        <v>18</v>
      </c>
      <c r="D2400" s="73">
        <v>1537.85</v>
      </c>
      <c r="E2400" s="107"/>
      <c r="F2400" s="107"/>
      <c r="G2400" s="107"/>
      <c r="H2400" s="107"/>
      <c r="I2400" s="107"/>
    </row>
    <row r="2401" spans="1:9" s="45" customFormat="1" ht="11.25" x14ac:dyDescent="0.2">
      <c r="A2401" s="71">
        <v>170516</v>
      </c>
      <c r="B2401" s="71" t="s">
        <v>16515</v>
      </c>
      <c r="C2401" s="72" t="s">
        <v>18</v>
      </c>
      <c r="D2401" s="73">
        <v>3062.78</v>
      </c>
      <c r="E2401" s="107"/>
      <c r="F2401" s="107"/>
      <c r="G2401" s="107"/>
      <c r="H2401" s="107"/>
      <c r="I2401" s="107"/>
    </row>
    <row r="2402" spans="1:9" s="45" customFormat="1" ht="11.25" x14ac:dyDescent="0.2">
      <c r="A2402" s="71">
        <v>170519</v>
      </c>
      <c r="B2402" s="71" t="s">
        <v>16516</v>
      </c>
      <c r="C2402" s="72" t="s">
        <v>18</v>
      </c>
      <c r="D2402" s="73">
        <v>264.97000000000003</v>
      </c>
      <c r="E2402" s="107"/>
      <c r="F2402" s="107"/>
      <c r="G2402" s="107"/>
      <c r="H2402" s="107"/>
      <c r="I2402" s="107"/>
    </row>
    <row r="2403" spans="1:9" s="45" customFormat="1" ht="11.25" x14ac:dyDescent="0.2">
      <c r="A2403" s="71">
        <v>170524</v>
      </c>
      <c r="B2403" s="71" t="s">
        <v>16517</v>
      </c>
      <c r="C2403" s="72" t="s">
        <v>18</v>
      </c>
      <c r="D2403" s="73">
        <v>72.180000000000007</v>
      </c>
      <c r="E2403" s="107"/>
      <c r="F2403" s="107"/>
      <c r="G2403" s="107"/>
      <c r="H2403" s="107"/>
      <c r="I2403" s="107"/>
    </row>
    <row r="2404" spans="1:9" s="45" customFormat="1" ht="11.25" x14ac:dyDescent="0.2">
      <c r="A2404" s="71">
        <v>170528</v>
      </c>
      <c r="B2404" s="71" t="s">
        <v>16518</v>
      </c>
      <c r="C2404" s="72" t="s">
        <v>18</v>
      </c>
      <c r="D2404" s="73">
        <v>3638.72</v>
      </c>
      <c r="E2404" s="107"/>
      <c r="F2404" s="107"/>
      <c r="G2404" s="107"/>
      <c r="H2404" s="107"/>
      <c r="I2404" s="107"/>
    </row>
    <row r="2405" spans="1:9" s="45" customFormat="1" ht="11.25" x14ac:dyDescent="0.2">
      <c r="A2405" s="71">
        <v>170530</v>
      </c>
      <c r="B2405" s="71" t="s">
        <v>16519</v>
      </c>
      <c r="C2405" s="72" t="s">
        <v>18</v>
      </c>
      <c r="D2405" s="73">
        <v>419.15</v>
      </c>
      <c r="E2405" s="107"/>
      <c r="F2405" s="107"/>
      <c r="G2405" s="107"/>
      <c r="H2405" s="107"/>
      <c r="I2405" s="107"/>
    </row>
    <row r="2406" spans="1:9" s="45" customFormat="1" ht="11.25" x14ac:dyDescent="0.2">
      <c r="A2406" s="71">
        <v>170533</v>
      </c>
      <c r="B2406" s="71" t="s">
        <v>16520</v>
      </c>
      <c r="C2406" s="72" t="s">
        <v>18</v>
      </c>
      <c r="D2406" s="73">
        <v>1479.13</v>
      </c>
      <c r="E2406" s="107"/>
      <c r="F2406" s="107"/>
      <c r="G2406" s="107"/>
      <c r="H2406" s="107"/>
      <c r="I2406" s="107"/>
    </row>
    <row r="2407" spans="1:9" s="45" customFormat="1" ht="11.25" x14ac:dyDescent="0.2">
      <c r="A2407" s="71">
        <v>170534</v>
      </c>
      <c r="B2407" s="71" t="s">
        <v>16521</v>
      </c>
      <c r="C2407" s="72" t="s">
        <v>18</v>
      </c>
      <c r="D2407" s="73">
        <v>2703.54</v>
      </c>
      <c r="E2407" s="107"/>
      <c r="F2407" s="107"/>
      <c r="G2407" s="107"/>
      <c r="H2407" s="107"/>
      <c r="I2407" s="107"/>
    </row>
    <row r="2408" spans="1:9" s="45" customFormat="1" ht="11.25" x14ac:dyDescent="0.2">
      <c r="A2408" s="71">
        <v>170535</v>
      </c>
      <c r="B2408" s="71" t="s">
        <v>16522</v>
      </c>
      <c r="C2408" s="72" t="s">
        <v>18</v>
      </c>
      <c r="D2408" s="73">
        <v>1726.04</v>
      </c>
      <c r="E2408" s="107"/>
      <c r="F2408" s="107"/>
      <c r="G2408" s="107"/>
      <c r="H2408" s="107"/>
      <c r="I2408" s="107"/>
    </row>
    <row r="2409" spans="1:9" s="45" customFormat="1" ht="11.25" x14ac:dyDescent="0.2">
      <c r="A2409" s="71">
        <v>170536</v>
      </c>
      <c r="B2409" s="71" t="s">
        <v>16523</v>
      </c>
      <c r="C2409" s="72" t="s">
        <v>18</v>
      </c>
      <c r="D2409" s="73">
        <v>2367.48</v>
      </c>
      <c r="E2409" s="107"/>
      <c r="F2409" s="107"/>
      <c r="G2409" s="107"/>
      <c r="H2409" s="107"/>
      <c r="I2409" s="107"/>
    </row>
    <row r="2410" spans="1:9" s="45" customFormat="1" ht="11.25" x14ac:dyDescent="0.2">
      <c r="A2410" s="71">
        <v>170537</v>
      </c>
      <c r="B2410" s="71" t="s">
        <v>16524</v>
      </c>
      <c r="C2410" s="72" t="s">
        <v>18</v>
      </c>
      <c r="D2410" s="73">
        <v>42.91</v>
      </c>
      <c r="E2410" s="107"/>
      <c r="F2410" s="107"/>
      <c r="G2410" s="107"/>
      <c r="H2410" s="107"/>
      <c r="I2410" s="107"/>
    </row>
    <row r="2411" spans="1:9" s="45" customFormat="1" ht="11.25" x14ac:dyDescent="0.2">
      <c r="A2411" s="71">
        <v>170538</v>
      </c>
      <c r="B2411" s="71" t="s">
        <v>16525</v>
      </c>
      <c r="C2411" s="72" t="s">
        <v>18</v>
      </c>
      <c r="D2411" s="73">
        <v>25.35</v>
      </c>
      <c r="E2411" s="107"/>
      <c r="F2411" s="107"/>
      <c r="G2411" s="107"/>
      <c r="H2411" s="107"/>
      <c r="I2411" s="107"/>
    </row>
    <row r="2412" spans="1:9" s="45" customFormat="1" ht="11.25" x14ac:dyDescent="0.2">
      <c r="A2412" s="71">
        <v>170539</v>
      </c>
      <c r="B2412" s="71" t="s">
        <v>16526</v>
      </c>
      <c r="C2412" s="72" t="s">
        <v>18</v>
      </c>
      <c r="D2412" s="73">
        <v>796.87</v>
      </c>
      <c r="E2412" s="107"/>
      <c r="F2412" s="107"/>
      <c r="G2412" s="107"/>
      <c r="H2412" s="107"/>
      <c r="I2412" s="107"/>
    </row>
    <row r="2413" spans="1:9" s="45" customFormat="1" ht="11.25" x14ac:dyDescent="0.2">
      <c r="A2413" s="71">
        <v>170540</v>
      </c>
      <c r="B2413" s="71" t="s">
        <v>16527</v>
      </c>
      <c r="C2413" s="72" t="s">
        <v>18</v>
      </c>
      <c r="D2413" s="73">
        <v>956.2</v>
      </c>
      <c r="E2413" s="107"/>
      <c r="F2413" s="107"/>
      <c r="G2413" s="107"/>
      <c r="H2413" s="107"/>
      <c r="I2413" s="107"/>
    </row>
    <row r="2414" spans="1:9" s="45" customFormat="1" ht="11.25" x14ac:dyDescent="0.2">
      <c r="A2414" s="71">
        <v>170541</v>
      </c>
      <c r="B2414" s="71" t="s">
        <v>16528</v>
      </c>
      <c r="C2414" s="72" t="s">
        <v>18</v>
      </c>
      <c r="D2414" s="73">
        <v>150.33000000000001</v>
      </c>
      <c r="E2414" s="107"/>
      <c r="F2414" s="107"/>
      <c r="G2414" s="107"/>
      <c r="H2414" s="107"/>
      <c r="I2414" s="107"/>
    </row>
    <row r="2415" spans="1:9" s="45" customFormat="1" ht="11.25" x14ac:dyDescent="0.2">
      <c r="A2415" s="71">
        <v>170545</v>
      </c>
      <c r="B2415" s="71" t="s">
        <v>16529</v>
      </c>
      <c r="C2415" s="72" t="s">
        <v>11</v>
      </c>
      <c r="D2415" s="73">
        <v>1229.99</v>
      </c>
      <c r="E2415" s="107"/>
      <c r="F2415" s="107"/>
      <c r="G2415" s="107"/>
      <c r="H2415" s="107"/>
      <c r="I2415" s="107"/>
    </row>
    <row r="2416" spans="1:9" s="45" customFormat="1" ht="11.25" x14ac:dyDescent="0.2">
      <c r="A2416" s="71">
        <v>170546</v>
      </c>
      <c r="B2416" s="71" t="s">
        <v>16530</v>
      </c>
      <c r="C2416" s="72" t="s">
        <v>18</v>
      </c>
      <c r="D2416" s="73">
        <v>515.37</v>
      </c>
      <c r="E2416" s="107"/>
      <c r="F2416" s="107"/>
      <c r="G2416" s="107"/>
      <c r="H2416" s="107"/>
      <c r="I2416" s="107"/>
    </row>
    <row r="2417" spans="1:9" s="45" customFormat="1" ht="11.25" x14ac:dyDescent="0.2">
      <c r="A2417" s="71">
        <v>170547</v>
      </c>
      <c r="B2417" s="71" t="s">
        <v>16531</v>
      </c>
      <c r="C2417" s="72" t="s">
        <v>18</v>
      </c>
      <c r="D2417" s="73">
        <v>774.87</v>
      </c>
      <c r="E2417" s="107"/>
      <c r="F2417" s="107"/>
      <c r="G2417" s="107"/>
      <c r="H2417" s="107"/>
      <c r="I2417" s="107"/>
    </row>
    <row r="2418" spans="1:9" s="45" customFormat="1" ht="11.25" x14ac:dyDescent="0.2">
      <c r="A2418" s="71">
        <v>170548</v>
      </c>
      <c r="B2418" s="71" t="s">
        <v>16532</v>
      </c>
      <c r="C2418" s="72" t="s">
        <v>18</v>
      </c>
      <c r="D2418" s="73">
        <v>1374.06</v>
      </c>
      <c r="E2418" s="107"/>
      <c r="F2418" s="107"/>
      <c r="G2418" s="107"/>
      <c r="H2418" s="107"/>
      <c r="I2418" s="107"/>
    </row>
    <row r="2419" spans="1:9" s="45" customFormat="1" ht="11.25" x14ac:dyDescent="0.2">
      <c r="A2419" s="71">
        <v>170549</v>
      </c>
      <c r="B2419" s="71" t="s">
        <v>16533</v>
      </c>
      <c r="C2419" s="72" t="s">
        <v>18</v>
      </c>
      <c r="D2419" s="73">
        <v>2655.93</v>
      </c>
      <c r="E2419" s="107"/>
      <c r="F2419" s="107"/>
      <c r="G2419" s="107"/>
      <c r="H2419" s="107"/>
      <c r="I2419" s="107"/>
    </row>
    <row r="2420" spans="1:9" s="45" customFormat="1" ht="11.25" x14ac:dyDescent="0.2">
      <c r="A2420" s="71">
        <v>170550</v>
      </c>
      <c r="B2420" s="71" t="s">
        <v>16534</v>
      </c>
      <c r="C2420" s="72" t="s">
        <v>18</v>
      </c>
      <c r="D2420" s="73">
        <v>1889.47</v>
      </c>
      <c r="E2420" s="107"/>
      <c r="F2420" s="107"/>
      <c r="G2420" s="107"/>
      <c r="H2420" s="107"/>
      <c r="I2420" s="107"/>
    </row>
    <row r="2421" spans="1:9" s="45" customFormat="1" ht="11.25" x14ac:dyDescent="0.2">
      <c r="A2421" s="71">
        <v>170555</v>
      </c>
      <c r="B2421" s="71" t="s">
        <v>16535</v>
      </c>
      <c r="C2421" s="72" t="s">
        <v>18</v>
      </c>
      <c r="D2421" s="73">
        <v>259.43</v>
      </c>
      <c r="E2421" s="107"/>
      <c r="F2421" s="107"/>
      <c r="G2421" s="107"/>
      <c r="H2421" s="107"/>
      <c r="I2421" s="107"/>
    </row>
    <row r="2422" spans="1:9" s="45" customFormat="1" ht="11.25" x14ac:dyDescent="0.2">
      <c r="A2422" s="71">
        <v>170557</v>
      </c>
      <c r="B2422" s="71" t="s">
        <v>16536</v>
      </c>
      <c r="C2422" s="72" t="s">
        <v>11</v>
      </c>
      <c r="D2422" s="73">
        <v>1596.07</v>
      </c>
      <c r="E2422" s="107"/>
      <c r="F2422" s="107"/>
      <c r="G2422" s="107"/>
      <c r="H2422" s="107"/>
      <c r="I2422" s="107"/>
    </row>
    <row r="2423" spans="1:9" s="45" customFormat="1" ht="11.25" x14ac:dyDescent="0.2">
      <c r="A2423" s="71">
        <v>170561</v>
      </c>
      <c r="B2423" s="71" t="s">
        <v>16537</v>
      </c>
      <c r="C2423" s="72" t="s">
        <v>18</v>
      </c>
      <c r="D2423" s="73">
        <v>11207.9</v>
      </c>
      <c r="E2423" s="107"/>
      <c r="F2423" s="107"/>
      <c r="G2423" s="107"/>
      <c r="H2423" s="107"/>
      <c r="I2423" s="107"/>
    </row>
    <row r="2424" spans="1:9" s="45" customFormat="1" ht="11.25" x14ac:dyDescent="0.2">
      <c r="A2424" s="71">
        <v>170562</v>
      </c>
      <c r="B2424" s="71" t="s">
        <v>16538</v>
      </c>
      <c r="C2424" s="72" t="s">
        <v>18</v>
      </c>
      <c r="D2424" s="73">
        <v>2911.19</v>
      </c>
      <c r="E2424" s="107"/>
      <c r="F2424" s="107"/>
      <c r="G2424" s="107"/>
      <c r="H2424" s="107"/>
      <c r="I2424" s="107"/>
    </row>
    <row r="2425" spans="1:9" s="45" customFormat="1" ht="11.25" x14ac:dyDescent="0.2">
      <c r="A2425" s="71">
        <v>18</v>
      </c>
      <c r="B2425" s="71" t="s">
        <v>14877</v>
      </c>
      <c r="C2425" s="72"/>
      <c r="D2425" s="73"/>
      <c r="E2425" s="107"/>
      <c r="F2425" s="107"/>
      <c r="G2425" s="107"/>
      <c r="H2425" s="107"/>
      <c r="I2425" s="107"/>
    </row>
    <row r="2426" spans="1:9" s="45" customFormat="1" ht="11.25" x14ac:dyDescent="0.2">
      <c r="A2426" s="71">
        <v>1801</v>
      </c>
      <c r="B2426" s="71" t="s">
        <v>16539</v>
      </c>
      <c r="C2426" s="72"/>
      <c r="D2426" s="73"/>
      <c r="E2426" s="107"/>
      <c r="F2426" s="107"/>
      <c r="G2426" s="107"/>
      <c r="H2426" s="107"/>
      <c r="I2426" s="107"/>
    </row>
    <row r="2427" spans="1:9" s="45" customFormat="1" ht="11.25" x14ac:dyDescent="0.2">
      <c r="A2427" s="71">
        <v>180101</v>
      </c>
      <c r="B2427" s="71" t="s">
        <v>16540</v>
      </c>
      <c r="C2427" s="72" t="s">
        <v>18</v>
      </c>
      <c r="D2427" s="73">
        <v>164.58</v>
      </c>
      <c r="E2427" s="107"/>
      <c r="F2427" s="107"/>
      <c r="G2427" s="107"/>
      <c r="H2427" s="107"/>
      <c r="I2427" s="107"/>
    </row>
    <row r="2428" spans="1:9" s="45" customFormat="1" ht="11.25" x14ac:dyDescent="0.2">
      <c r="A2428" s="71">
        <v>180102</v>
      </c>
      <c r="B2428" s="71" t="s">
        <v>16541</v>
      </c>
      <c r="C2428" s="72" t="s">
        <v>18</v>
      </c>
      <c r="D2428" s="73">
        <v>180.74</v>
      </c>
      <c r="E2428" s="107"/>
      <c r="F2428" s="107"/>
      <c r="G2428" s="107"/>
      <c r="H2428" s="107"/>
      <c r="I2428" s="107"/>
    </row>
    <row r="2429" spans="1:9" s="45" customFormat="1" ht="11.25" x14ac:dyDescent="0.2">
      <c r="A2429" s="71">
        <v>180103</v>
      </c>
      <c r="B2429" s="71" t="s">
        <v>16542</v>
      </c>
      <c r="C2429" s="72" t="s">
        <v>18</v>
      </c>
      <c r="D2429" s="73">
        <v>236.58</v>
      </c>
      <c r="E2429" s="107"/>
      <c r="F2429" s="107"/>
      <c r="G2429" s="107"/>
      <c r="H2429" s="107"/>
      <c r="I2429" s="107"/>
    </row>
    <row r="2430" spans="1:9" s="45" customFormat="1" ht="11.25" x14ac:dyDescent="0.2">
      <c r="A2430" s="71">
        <v>180104</v>
      </c>
      <c r="B2430" s="71" t="s">
        <v>16543</v>
      </c>
      <c r="C2430" s="72" t="s">
        <v>18</v>
      </c>
      <c r="D2430" s="73">
        <v>292.32</v>
      </c>
      <c r="E2430" s="107"/>
      <c r="F2430" s="107"/>
      <c r="G2430" s="107"/>
      <c r="H2430" s="107"/>
      <c r="I2430" s="107"/>
    </row>
    <row r="2431" spans="1:9" s="45" customFormat="1" ht="11.25" x14ac:dyDescent="0.2">
      <c r="A2431" s="71">
        <v>180107</v>
      </c>
      <c r="B2431" s="71" t="s">
        <v>16544</v>
      </c>
      <c r="C2431" s="72" t="s">
        <v>18</v>
      </c>
      <c r="D2431" s="73">
        <v>561.20000000000005</v>
      </c>
      <c r="E2431" s="107"/>
      <c r="F2431" s="107"/>
      <c r="G2431" s="107"/>
      <c r="H2431" s="107"/>
      <c r="I2431" s="107"/>
    </row>
    <row r="2432" spans="1:9" s="45" customFormat="1" ht="11.25" x14ac:dyDescent="0.2">
      <c r="A2432" s="71">
        <v>180108</v>
      </c>
      <c r="B2432" s="71" t="s">
        <v>16545</v>
      </c>
      <c r="C2432" s="72" t="s">
        <v>18</v>
      </c>
      <c r="D2432" s="73">
        <v>119.42</v>
      </c>
      <c r="E2432" s="107"/>
      <c r="F2432" s="107"/>
      <c r="G2432" s="107"/>
      <c r="H2432" s="107"/>
      <c r="I2432" s="107"/>
    </row>
    <row r="2433" spans="1:9" s="45" customFormat="1" ht="11.25" x14ac:dyDescent="0.2">
      <c r="A2433" s="71">
        <v>180109</v>
      </c>
      <c r="B2433" s="71" t="s">
        <v>16546</v>
      </c>
      <c r="C2433" s="72" t="s">
        <v>18</v>
      </c>
      <c r="D2433" s="73">
        <v>132.71</v>
      </c>
      <c r="E2433" s="107"/>
      <c r="F2433" s="107"/>
      <c r="G2433" s="107"/>
      <c r="H2433" s="107"/>
      <c r="I2433" s="107"/>
    </row>
    <row r="2434" spans="1:9" s="45" customFormat="1" ht="11.25" x14ac:dyDescent="0.2">
      <c r="A2434" s="71">
        <v>180110</v>
      </c>
      <c r="B2434" s="71" t="s">
        <v>16547</v>
      </c>
      <c r="C2434" s="72" t="s">
        <v>18</v>
      </c>
      <c r="D2434" s="73">
        <v>80.16</v>
      </c>
      <c r="E2434" s="107"/>
      <c r="F2434" s="107"/>
      <c r="G2434" s="107"/>
      <c r="H2434" s="107"/>
      <c r="I2434" s="107"/>
    </row>
    <row r="2435" spans="1:9" s="45" customFormat="1" ht="11.25" x14ac:dyDescent="0.2">
      <c r="A2435" s="71">
        <v>180111</v>
      </c>
      <c r="B2435" s="71" t="s">
        <v>16548</v>
      </c>
      <c r="C2435" s="72" t="s">
        <v>18</v>
      </c>
      <c r="D2435" s="73">
        <v>354.84</v>
      </c>
      <c r="E2435" s="107"/>
      <c r="F2435" s="107"/>
      <c r="G2435" s="107"/>
      <c r="H2435" s="107"/>
      <c r="I2435" s="107"/>
    </row>
    <row r="2436" spans="1:9" s="45" customFormat="1" ht="11.25" x14ac:dyDescent="0.2">
      <c r="A2436" s="71">
        <v>180114</v>
      </c>
      <c r="B2436" s="71" t="s">
        <v>16549</v>
      </c>
      <c r="C2436" s="72" t="s">
        <v>18</v>
      </c>
      <c r="D2436" s="73">
        <v>232.47</v>
      </c>
      <c r="E2436" s="107"/>
      <c r="F2436" s="107"/>
      <c r="G2436" s="107"/>
      <c r="H2436" s="107"/>
      <c r="I2436" s="107"/>
    </row>
    <row r="2437" spans="1:9" s="45" customFormat="1" ht="11.25" x14ac:dyDescent="0.2">
      <c r="A2437" s="71">
        <v>180115</v>
      </c>
      <c r="B2437" s="71" t="s">
        <v>16550</v>
      </c>
      <c r="C2437" s="72" t="s">
        <v>18</v>
      </c>
      <c r="D2437" s="73">
        <v>62.43</v>
      </c>
      <c r="E2437" s="107"/>
      <c r="F2437" s="107"/>
      <c r="G2437" s="107"/>
      <c r="H2437" s="107"/>
      <c r="I2437" s="107"/>
    </row>
    <row r="2438" spans="1:9" s="45" customFormat="1" ht="11.25" x14ac:dyDescent="0.2">
      <c r="A2438" s="71">
        <v>1802</v>
      </c>
      <c r="B2438" s="71" t="s">
        <v>16551</v>
      </c>
      <c r="C2438" s="72"/>
      <c r="D2438" s="73"/>
      <c r="E2438" s="107"/>
      <c r="F2438" s="107"/>
      <c r="G2438" s="107"/>
      <c r="H2438" s="107"/>
      <c r="I2438" s="107"/>
    </row>
    <row r="2439" spans="1:9" s="45" customFormat="1" ht="11.25" x14ac:dyDescent="0.2">
      <c r="A2439" s="71">
        <v>180201</v>
      </c>
      <c r="B2439" s="71" t="s">
        <v>16552</v>
      </c>
      <c r="C2439" s="72" t="s">
        <v>18</v>
      </c>
      <c r="D2439" s="73">
        <v>34.79</v>
      </c>
      <c r="E2439" s="107"/>
      <c r="F2439" s="107"/>
      <c r="G2439" s="107"/>
      <c r="H2439" s="107"/>
      <c r="I2439" s="107"/>
    </row>
    <row r="2440" spans="1:9" s="45" customFormat="1" ht="11.25" x14ac:dyDescent="0.2">
      <c r="A2440" s="71">
        <v>180202</v>
      </c>
      <c r="B2440" s="71" t="s">
        <v>16553</v>
      </c>
      <c r="C2440" s="72" t="s">
        <v>18</v>
      </c>
      <c r="D2440" s="73">
        <v>39.96</v>
      </c>
      <c r="E2440" s="107"/>
      <c r="F2440" s="107"/>
      <c r="G2440" s="107"/>
      <c r="H2440" s="107"/>
      <c r="I2440" s="107"/>
    </row>
    <row r="2441" spans="1:9" s="45" customFormat="1" ht="11.25" x14ac:dyDescent="0.2">
      <c r="A2441" s="71">
        <v>180204</v>
      </c>
      <c r="B2441" s="71" t="s">
        <v>16554</v>
      </c>
      <c r="C2441" s="72" t="s">
        <v>18</v>
      </c>
      <c r="D2441" s="73">
        <v>33.5</v>
      </c>
      <c r="E2441" s="107"/>
      <c r="F2441" s="107"/>
      <c r="G2441" s="107"/>
      <c r="H2441" s="107"/>
      <c r="I2441" s="107"/>
    </row>
    <row r="2442" spans="1:9" s="45" customFormat="1" ht="11.25" x14ac:dyDescent="0.2">
      <c r="A2442" s="71">
        <v>180205</v>
      </c>
      <c r="B2442" s="71" t="s">
        <v>16555</v>
      </c>
      <c r="C2442" s="72" t="s">
        <v>18</v>
      </c>
      <c r="D2442" s="73">
        <v>57.59</v>
      </c>
      <c r="E2442" s="107"/>
      <c r="F2442" s="107"/>
      <c r="G2442" s="107"/>
      <c r="H2442" s="107"/>
      <c r="I2442" s="107"/>
    </row>
    <row r="2443" spans="1:9" s="45" customFormat="1" ht="11.25" x14ac:dyDescent="0.2">
      <c r="A2443" s="71">
        <v>180206</v>
      </c>
      <c r="B2443" s="71" t="s">
        <v>16556</v>
      </c>
      <c r="C2443" s="72" t="s">
        <v>18</v>
      </c>
      <c r="D2443" s="73">
        <v>40.409999999999997</v>
      </c>
      <c r="E2443" s="107"/>
      <c r="F2443" s="107"/>
      <c r="G2443" s="107"/>
      <c r="H2443" s="107"/>
      <c r="I2443" s="107"/>
    </row>
    <row r="2444" spans="1:9" s="45" customFormat="1" ht="11.25" x14ac:dyDescent="0.2">
      <c r="A2444" s="71">
        <v>180207</v>
      </c>
      <c r="B2444" s="71" t="s">
        <v>16557</v>
      </c>
      <c r="C2444" s="72" t="s">
        <v>18</v>
      </c>
      <c r="D2444" s="73">
        <v>58.88</v>
      </c>
      <c r="E2444" s="107"/>
      <c r="F2444" s="107"/>
      <c r="G2444" s="107"/>
      <c r="H2444" s="107"/>
      <c r="I2444" s="107"/>
    </row>
    <row r="2445" spans="1:9" s="45" customFormat="1" ht="11.25" x14ac:dyDescent="0.2">
      <c r="A2445" s="71">
        <v>180208</v>
      </c>
      <c r="B2445" s="71" t="s">
        <v>16558</v>
      </c>
      <c r="C2445" s="72" t="s">
        <v>18</v>
      </c>
      <c r="D2445" s="73">
        <v>82.97</v>
      </c>
      <c r="E2445" s="107"/>
      <c r="F2445" s="107"/>
      <c r="G2445" s="107"/>
      <c r="H2445" s="107"/>
      <c r="I2445" s="107"/>
    </row>
    <row r="2446" spans="1:9" s="45" customFormat="1" ht="11.25" x14ac:dyDescent="0.2">
      <c r="A2446" s="71">
        <v>180209</v>
      </c>
      <c r="B2446" s="71" t="s">
        <v>16559</v>
      </c>
      <c r="C2446" s="72" t="s">
        <v>18</v>
      </c>
      <c r="D2446" s="73">
        <v>33.36</v>
      </c>
      <c r="E2446" s="107"/>
      <c r="F2446" s="107"/>
      <c r="G2446" s="107"/>
      <c r="H2446" s="107"/>
      <c r="I2446" s="107"/>
    </row>
    <row r="2447" spans="1:9" s="45" customFormat="1" ht="11.25" x14ac:dyDescent="0.2">
      <c r="A2447" s="71">
        <v>180210</v>
      </c>
      <c r="B2447" s="71" t="s">
        <v>16560</v>
      </c>
      <c r="C2447" s="72" t="s">
        <v>18</v>
      </c>
      <c r="D2447" s="73">
        <v>39.32</v>
      </c>
      <c r="E2447" s="107"/>
      <c r="F2447" s="107"/>
      <c r="G2447" s="107"/>
      <c r="H2447" s="107"/>
      <c r="I2447" s="107"/>
    </row>
    <row r="2448" spans="1:9" s="45" customFormat="1" ht="11.25" x14ac:dyDescent="0.2">
      <c r="A2448" s="71">
        <v>180211</v>
      </c>
      <c r="B2448" s="71" t="s">
        <v>16561</v>
      </c>
      <c r="C2448" s="72" t="s">
        <v>18</v>
      </c>
      <c r="D2448" s="73">
        <v>140.34</v>
      </c>
      <c r="E2448" s="107"/>
      <c r="F2448" s="107"/>
      <c r="G2448" s="107"/>
      <c r="H2448" s="107"/>
      <c r="I2448" s="107"/>
    </row>
    <row r="2449" spans="1:9" s="45" customFormat="1" ht="11.25" x14ac:dyDescent="0.2">
      <c r="A2449" s="71">
        <v>180212</v>
      </c>
      <c r="B2449" s="71" t="s">
        <v>16562</v>
      </c>
      <c r="C2449" s="72" t="s">
        <v>18</v>
      </c>
      <c r="D2449" s="73">
        <v>81.680000000000007</v>
      </c>
      <c r="E2449" s="107"/>
      <c r="F2449" s="107"/>
      <c r="G2449" s="107"/>
      <c r="H2449" s="107"/>
      <c r="I2449" s="107"/>
    </row>
    <row r="2450" spans="1:9" s="45" customFormat="1" ht="11.25" x14ac:dyDescent="0.2">
      <c r="A2450" s="71">
        <v>180217</v>
      </c>
      <c r="B2450" s="71" t="s">
        <v>16563</v>
      </c>
      <c r="C2450" s="72" t="s">
        <v>18</v>
      </c>
      <c r="D2450" s="73">
        <v>7.64</v>
      </c>
      <c r="E2450" s="107"/>
      <c r="F2450" s="107"/>
      <c r="G2450" s="107"/>
      <c r="H2450" s="107"/>
      <c r="I2450" s="107"/>
    </row>
    <row r="2451" spans="1:9" s="45" customFormat="1" ht="11.25" x14ac:dyDescent="0.2">
      <c r="A2451" s="71">
        <v>180218</v>
      </c>
      <c r="B2451" s="71" t="s">
        <v>16564</v>
      </c>
      <c r="C2451" s="72" t="s">
        <v>18</v>
      </c>
      <c r="D2451" s="73">
        <v>16.37</v>
      </c>
      <c r="E2451" s="107"/>
      <c r="F2451" s="107"/>
      <c r="G2451" s="107"/>
      <c r="H2451" s="107"/>
      <c r="I2451" s="107"/>
    </row>
    <row r="2452" spans="1:9" s="45" customFormat="1" ht="11.25" x14ac:dyDescent="0.2">
      <c r="A2452" s="71">
        <v>180220</v>
      </c>
      <c r="B2452" s="71" t="s">
        <v>16565</v>
      </c>
      <c r="C2452" s="72" t="s">
        <v>18</v>
      </c>
      <c r="D2452" s="73">
        <v>28.54</v>
      </c>
      <c r="E2452" s="107"/>
      <c r="F2452" s="107"/>
      <c r="G2452" s="107"/>
      <c r="H2452" s="107"/>
      <c r="I2452" s="107"/>
    </row>
    <row r="2453" spans="1:9" s="45" customFormat="1" ht="11.25" x14ac:dyDescent="0.2">
      <c r="A2453" s="71">
        <v>1803</v>
      </c>
      <c r="B2453" s="71" t="s">
        <v>16566</v>
      </c>
      <c r="C2453" s="72"/>
      <c r="D2453" s="73"/>
      <c r="E2453" s="107"/>
      <c r="F2453" s="107"/>
      <c r="G2453" s="107"/>
      <c r="H2453" s="107"/>
      <c r="I2453" s="107"/>
    </row>
    <row r="2454" spans="1:9" s="45" customFormat="1" ht="11.25" x14ac:dyDescent="0.2">
      <c r="A2454" s="71">
        <v>180301</v>
      </c>
      <c r="B2454" s="71" t="s">
        <v>16567</v>
      </c>
      <c r="C2454" s="72" t="s">
        <v>18</v>
      </c>
      <c r="D2454" s="73">
        <v>3399.6</v>
      </c>
      <c r="E2454" s="107"/>
      <c r="F2454" s="107"/>
      <c r="G2454" s="107"/>
      <c r="H2454" s="107"/>
      <c r="I2454" s="107"/>
    </row>
    <row r="2455" spans="1:9" s="45" customFormat="1" ht="11.25" x14ac:dyDescent="0.2">
      <c r="A2455" s="71">
        <v>180302</v>
      </c>
      <c r="B2455" s="71" t="s">
        <v>16568</v>
      </c>
      <c r="C2455" s="72" t="s">
        <v>18</v>
      </c>
      <c r="D2455" s="73">
        <v>817.48</v>
      </c>
      <c r="E2455" s="107"/>
      <c r="F2455" s="107"/>
      <c r="G2455" s="107"/>
      <c r="H2455" s="107"/>
      <c r="I2455" s="107"/>
    </row>
    <row r="2456" spans="1:9" s="45" customFormat="1" ht="11.25" x14ac:dyDescent="0.2">
      <c r="A2456" s="71">
        <v>180303</v>
      </c>
      <c r="B2456" s="71" t="s">
        <v>16569</v>
      </c>
      <c r="C2456" s="72" t="s">
        <v>18</v>
      </c>
      <c r="D2456" s="73">
        <v>1381.63</v>
      </c>
      <c r="E2456" s="107"/>
      <c r="F2456" s="107"/>
      <c r="G2456" s="107"/>
      <c r="H2456" s="107"/>
      <c r="I2456" s="107"/>
    </row>
    <row r="2457" spans="1:9" s="45" customFormat="1" ht="11.25" x14ac:dyDescent="0.2">
      <c r="A2457" s="71">
        <v>180304</v>
      </c>
      <c r="B2457" s="71" t="s">
        <v>16570</v>
      </c>
      <c r="C2457" s="72" t="s">
        <v>18</v>
      </c>
      <c r="D2457" s="73">
        <v>1361.1</v>
      </c>
      <c r="E2457" s="107"/>
      <c r="F2457" s="107"/>
      <c r="G2457" s="107"/>
      <c r="H2457" s="107"/>
      <c r="I2457" s="107"/>
    </row>
    <row r="2458" spans="1:9" s="45" customFormat="1" ht="11.25" x14ac:dyDescent="0.2">
      <c r="A2458" s="71">
        <v>180305</v>
      </c>
      <c r="B2458" s="71" t="s">
        <v>16571</v>
      </c>
      <c r="C2458" s="72" t="s">
        <v>18</v>
      </c>
      <c r="D2458" s="73">
        <v>1449.61</v>
      </c>
      <c r="E2458" s="107"/>
      <c r="F2458" s="107"/>
      <c r="G2458" s="107"/>
      <c r="H2458" s="107"/>
      <c r="I2458" s="107"/>
    </row>
    <row r="2459" spans="1:9" s="45" customFormat="1" ht="11.25" x14ac:dyDescent="0.2">
      <c r="A2459" s="71">
        <v>1804</v>
      </c>
      <c r="B2459" s="71" t="s">
        <v>14655</v>
      </c>
      <c r="C2459" s="72"/>
      <c r="D2459" s="73"/>
      <c r="E2459" s="107"/>
      <c r="F2459" s="107"/>
      <c r="G2459" s="107"/>
      <c r="H2459" s="107"/>
      <c r="I2459" s="107"/>
    </row>
    <row r="2460" spans="1:9" s="45" customFormat="1" ht="11.25" x14ac:dyDescent="0.2">
      <c r="A2460" s="71">
        <v>180405</v>
      </c>
      <c r="B2460" s="71" t="s">
        <v>16572</v>
      </c>
      <c r="C2460" s="72" t="s">
        <v>18</v>
      </c>
      <c r="D2460" s="73">
        <v>3868.27</v>
      </c>
      <c r="E2460" s="107"/>
      <c r="F2460" s="107"/>
      <c r="G2460" s="107"/>
      <c r="H2460" s="107"/>
      <c r="I2460" s="107"/>
    </row>
    <row r="2461" spans="1:9" s="45" customFormat="1" ht="11.25" x14ac:dyDescent="0.2">
      <c r="A2461" s="71">
        <v>180408</v>
      </c>
      <c r="B2461" s="71" t="s">
        <v>16573</v>
      </c>
      <c r="C2461" s="72" t="s">
        <v>18</v>
      </c>
      <c r="D2461" s="73">
        <v>4757.59</v>
      </c>
      <c r="E2461" s="107"/>
      <c r="F2461" s="107"/>
      <c r="G2461" s="107"/>
      <c r="H2461" s="107"/>
      <c r="I2461" s="107"/>
    </row>
    <row r="2462" spans="1:9" s="45" customFormat="1" ht="11.25" x14ac:dyDescent="0.2">
      <c r="A2462" s="71">
        <v>1807</v>
      </c>
      <c r="B2462" s="71" t="s">
        <v>16574</v>
      </c>
      <c r="C2462" s="72"/>
      <c r="D2462" s="73"/>
      <c r="E2462" s="107"/>
      <c r="F2462" s="107"/>
      <c r="G2462" s="107"/>
      <c r="H2462" s="107"/>
      <c r="I2462" s="107"/>
    </row>
    <row r="2463" spans="1:9" s="45" customFormat="1" ht="11.25" x14ac:dyDescent="0.2">
      <c r="A2463" s="71">
        <v>180702</v>
      </c>
      <c r="B2463" s="71" t="s">
        <v>16575</v>
      </c>
      <c r="C2463" s="72" t="s">
        <v>18</v>
      </c>
      <c r="D2463" s="73">
        <v>236.22</v>
      </c>
      <c r="E2463" s="107"/>
      <c r="F2463" s="107"/>
      <c r="G2463" s="107"/>
      <c r="H2463" s="107"/>
      <c r="I2463" s="107"/>
    </row>
    <row r="2464" spans="1:9" s="45" customFormat="1" ht="11.25" x14ac:dyDescent="0.2">
      <c r="A2464" s="71">
        <v>1808</v>
      </c>
      <c r="B2464" s="71" t="s">
        <v>16504</v>
      </c>
      <c r="C2464" s="72"/>
      <c r="D2464" s="73"/>
      <c r="E2464" s="107"/>
      <c r="F2464" s="107"/>
      <c r="G2464" s="107"/>
      <c r="H2464" s="107"/>
      <c r="I2464" s="107"/>
    </row>
    <row r="2465" spans="1:9" s="45" customFormat="1" ht="11.25" x14ac:dyDescent="0.2">
      <c r="A2465" s="71">
        <v>180803</v>
      </c>
      <c r="B2465" s="71" t="s">
        <v>16576</v>
      </c>
      <c r="C2465" s="72" t="s">
        <v>18</v>
      </c>
      <c r="D2465" s="73">
        <v>108.5</v>
      </c>
      <c r="E2465" s="107"/>
      <c r="F2465" s="107"/>
      <c r="G2465" s="107"/>
      <c r="H2465" s="107"/>
      <c r="I2465" s="107"/>
    </row>
    <row r="2466" spans="1:9" s="45" customFormat="1" ht="11.25" x14ac:dyDescent="0.2">
      <c r="A2466" s="71">
        <v>180804</v>
      </c>
      <c r="B2466" s="71" t="s">
        <v>16577</v>
      </c>
      <c r="C2466" s="72" t="s">
        <v>18</v>
      </c>
      <c r="D2466" s="73">
        <v>806.84</v>
      </c>
      <c r="E2466" s="107"/>
      <c r="F2466" s="107"/>
      <c r="G2466" s="107"/>
      <c r="H2466" s="107"/>
      <c r="I2466" s="107"/>
    </row>
    <row r="2467" spans="1:9" s="45" customFormat="1" ht="11.25" x14ac:dyDescent="0.2">
      <c r="A2467" s="71">
        <v>180809</v>
      </c>
      <c r="B2467" s="71" t="s">
        <v>16578</v>
      </c>
      <c r="C2467" s="72" t="s">
        <v>18</v>
      </c>
      <c r="D2467" s="73">
        <v>144.22999999999999</v>
      </c>
      <c r="E2467" s="107"/>
      <c r="F2467" s="107"/>
      <c r="G2467" s="107"/>
      <c r="H2467" s="107"/>
      <c r="I2467" s="107"/>
    </row>
    <row r="2468" spans="1:9" s="45" customFormat="1" ht="11.25" x14ac:dyDescent="0.2">
      <c r="A2468" s="71">
        <v>1810</v>
      </c>
      <c r="B2468" s="71" t="s">
        <v>16579</v>
      </c>
      <c r="C2468" s="72"/>
      <c r="D2468" s="73"/>
      <c r="E2468" s="107"/>
      <c r="F2468" s="107"/>
      <c r="G2468" s="107"/>
      <c r="H2468" s="107"/>
      <c r="I2468" s="107"/>
    </row>
    <row r="2469" spans="1:9" s="45" customFormat="1" ht="11.25" x14ac:dyDescent="0.2">
      <c r="A2469" s="71">
        <v>181001</v>
      </c>
      <c r="B2469" s="71" t="s">
        <v>16580</v>
      </c>
      <c r="C2469" s="72" t="s">
        <v>18</v>
      </c>
      <c r="D2469" s="73">
        <v>125.12</v>
      </c>
      <c r="E2469" s="107"/>
      <c r="F2469" s="107"/>
      <c r="G2469" s="107"/>
      <c r="H2469" s="107"/>
      <c r="I2469" s="107"/>
    </row>
    <row r="2470" spans="1:9" s="45" customFormat="1" ht="11.25" x14ac:dyDescent="0.2">
      <c r="A2470" s="71">
        <v>181002</v>
      </c>
      <c r="B2470" s="71" t="s">
        <v>16581</v>
      </c>
      <c r="C2470" s="72" t="s">
        <v>18</v>
      </c>
      <c r="D2470" s="73">
        <v>180.75</v>
      </c>
      <c r="E2470" s="107"/>
      <c r="F2470" s="107"/>
      <c r="G2470" s="107"/>
      <c r="H2470" s="107"/>
      <c r="I2470" s="107"/>
    </row>
    <row r="2471" spans="1:9" s="45" customFormat="1" ht="11.25" x14ac:dyDescent="0.2">
      <c r="A2471" s="71">
        <v>181003</v>
      </c>
      <c r="B2471" s="71" t="s">
        <v>16582</v>
      </c>
      <c r="C2471" s="72" t="s">
        <v>18</v>
      </c>
      <c r="D2471" s="73">
        <v>125.57</v>
      </c>
      <c r="E2471" s="107"/>
      <c r="F2471" s="107"/>
      <c r="G2471" s="107"/>
      <c r="H2471" s="107"/>
      <c r="I2471" s="107"/>
    </row>
    <row r="2472" spans="1:9" s="45" customFormat="1" ht="11.25" x14ac:dyDescent="0.2">
      <c r="A2472" s="71">
        <v>181004</v>
      </c>
      <c r="B2472" s="71" t="s">
        <v>16583</v>
      </c>
      <c r="C2472" s="72" t="s">
        <v>18</v>
      </c>
      <c r="D2472" s="73">
        <v>170.66</v>
      </c>
      <c r="E2472" s="107"/>
      <c r="F2472" s="107"/>
      <c r="G2472" s="107"/>
      <c r="H2472" s="107"/>
      <c r="I2472" s="107"/>
    </row>
    <row r="2473" spans="1:9" s="45" customFormat="1" ht="11.25" x14ac:dyDescent="0.2">
      <c r="A2473" s="71">
        <v>181005</v>
      </c>
      <c r="B2473" s="71" t="s">
        <v>16584</v>
      </c>
      <c r="C2473" s="72" t="s">
        <v>18</v>
      </c>
      <c r="D2473" s="73">
        <v>244.04</v>
      </c>
      <c r="E2473" s="107"/>
      <c r="F2473" s="107"/>
      <c r="G2473" s="107"/>
      <c r="H2473" s="107"/>
      <c r="I2473" s="107"/>
    </row>
    <row r="2474" spans="1:9" s="45" customFormat="1" ht="11.25" x14ac:dyDescent="0.2">
      <c r="A2474" s="71">
        <v>181007</v>
      </c>
      <c r="B2474" s="71" t="s">
        <v>16585</v>
      </c>
      <c r="C2474" s="72" t="s">
        <v>18</v>
      </c>
      <c r="D2474" s="73">
        <v>244.04</v>
      </c>
      <c r="E2474" s="107"/>
      <c r="F2474" s="107"/>
      <c r="G2474" s="107"/>
      <c r="H2474" s="107"/>
      <c r="I2474" s="107"/>
    </row>
    <row r="2475" spans="1:9" s="45" customFormat="1" ht="11.25" x14ac:dyDescent="0.2">
      <c r="A2475" s="71">
        <v>19</v>
      </c>
      <c r="B2475" s="71" t="s">
        <v>16586</v>
      </c>
      <c r="C2475" s="72"/>
      <c r="D2475" s="73"/>
      <c r="E2475" s="107"/>
      <c r="F2475" s="107"/>
      <c r="G2475" s="107"/>
      <c r="H2475" s="107"/>
      <c r="I2475" s="107"/>
    </row>
    <row r="2476" spans="1:9" s="45" customFormat="1" ht="11.25" x14ac:dyDescent="0.2">
      <c r="A2476" s="71">
        <v>1901</v>
      </c>
      <c r="B2476" s="71" t="s">
        <v>16587</v>
      </c>
      <c r="C2476" s="72"/>
      <c r="D2476" s="73"/>
      <c r="E2476" s="107"/>
      <c r="F2476" s="107"/>
      <c r="G2476" s="107"/>
      <c r="H2476" s="107"/>
      <c r="I2476" s="107"/>
    </row>
    <row r="2477" spans="1:9" s="45" customFormat="1" ht="11.25" x14ac:dyDescent="0.2">
      <c r="A2477" s="71">
        <v>190101</v>
      </c>
      <c r="B2477" s="71" t="s">
        <v>16588</v>
      </c>
      <c r="C2477" s="72" t="s">
        <v>22</v>
      </c>
      <c r="D2477" s="73">
        <v>11.87</v>
      </c>
      <c r="E2477" s="107"/>
      <c r="F2477" s="107"/>
      <c r="G2477" s="107"/>
      <c r="H2477" s="107"/>
      <c r="I2477" s="107"/>
    </row>
    <row r="2478" spans="1:9" s="45" customFormat="1" ht="11.25" x14ac:dyDescent="0.2">
      <c r="A2478" s="71">
        <v>190102</v>
      </c>
      <c r="B2478" s="71" t="s">
        <v>16589</v>
      </c>
      <c r="C2478" s="72" t="s">
        <v>22</v>
      </c>
      <c r="D2478" s="73">
        <v>17.440000000000001</v>
      </c>
      <c r="E2478" s="107"/>
      <c r="F2478" s="107"/>
      <c r="G2478" s="107"/>
      <c r="H2478" s="107"/>
      <c r="I2478" s="107"/>
    </row>
    <row r="2479" spans="1:9" s="45" customFormat="1" ht="11.25" x14ac:dyDescent="0.2">
      <c r="A2479" s="71">
        <v>190103</v>
      </c>
      <c r="B2479" s="71" t="s">
        <v>16590</v>
      </c>
      <c r="C2479" s="72" t="s">
        <v>22</v>
      </c>
      <c r="D2479" s="73">
        <v>14.67</v>
      </c>
      <c r="E2479" s="107"/>
      <c r="F2479" s="107"/>
      <c r="G2479" s="107"/>
      <c r="H2479" s="107"/>
      <c r="I2479" s="107"/>
    </row>
    <row r="2480" spans="1:9" s="45" customFormat="1" ht="11.25" x14ac:dyDescent="0.2">
      <c r="A2480" s="71">
        <v>190104</v>
      </c>
      <c r="B2480" s="71" t="s">
        <v>16591</v>
      </c>
      <c r="C2480" s="72" t="s">
        <v>22</v>
      </c>
      <c r="D2480" s="73">
        <v>20.65</v>
      </c>
      <c r="E2480" s="107"/>
      <c r="F2480" s="107"/>
      <c r="G2480" s="107"/>
      <c r="H2480" s="107"/>
      <c r="I2480" s="107"/>
    </row>
    <row r="2481" spans="1:9" s="45" customFormat="1" ht="11.25" x14ac:dyDescent="0.2">
      <c r="A2481" s="71">
        <v>190105</v>
      </c>
      <c r="B2481" s="71" t="s">
        <v>16592</v>
      </c>
      <c r="C2481" s="72" t="s">
        <v>22</v>
      </c>
      <c r="D2481" s="73">
        <v>24.3</v>
      </c>
      <c r="E2481" s="107"/>
      <c r="F2481" s="107"/>
      <c r="G2481" s="107"/>
      <c r="H2481" s="107"/>
      <c r="I2481" s="107"/>
    </row>
    <row r="2482" spans="1:9" s="45" customFormat="1" ht="11.25" x14ac:dyDescent="0.2">
      <c r="A2482" s="71">
        <v>190106</v>
      </c>
      <c r="B2482" s="71" t="s">
        <v>16593</v>
      </c>
      <c r="C2482" s="72" t="s">
        <v>22</v>
      </c>
      <c r="D2482" s="73">
        <v>20.73</v>
      </c>
      <c r="E2482" s="107"/>
      <c r="F2482" s="107"/>
      <c r="G2482" s="107"/>
      <c r="H2482" s="107"/>
      <c r="I2482" s="107"/>
    </row>
    <row r="2483" spans="1:9" s="45" customFormat="1" ht="11.25" x14ac:dyDescent="0.2">
      <c r="A2483" s="71">
        <v>190107</v>
      </c>
      <c r="B2483" s="71" t="s">
        <v>16594</v>
      </c>
      <c r="C2483" s="72" t="s">
        <v>22</v>
      </c>
      <c r="D2483" s="73">
        <v>3.27</v>
      </c>
      <c r="E2483" s="107"/>
      <c r="F2483" s="107"/>
      <c r="G2483" s="107"/>
      <c r="H2483" s="107"/>
      <c r="I2483" s="107"/>
    </row>
    <row r="2484" spans="1:9" s="45" customFormat="1" ht="11.25" x14ac:dyDescent="0.2">
      <c r="A2484" s="71">
        <v>190108</v>
      </c>
      <c r="B2484" s="71" t="s">
        <v>16595</v>
      </c>
      <c r="C2484" s="72" t="s">
        <v>22</v>
      </c>
      <c r="D2484" s="73">
        <v>11.68</v>
      </c>
      <c r="E2484" s="107"/>
      <c r="F2484" s="107"/>
      <c r="G2484" s="107"/>
      <c r="H2484" s="107"/>
      <c r="I2484" s="107"/>
    </row>
    <row r="2485" spans="1:9" s="45" customFormat="1" ht="11.25" x14ac:dyDescent="0.2">
      <c r="A2485" s="71">
        <v>190109</v>
      </c>
      <c r="B2485" s="71" t="s">
        <v>16596</v>
      </c>
      <c r="C2485" s="72" t="s">
        <v>18</v>
      </c>
      <c r="D2485" s="73">
        <v>23.33</v>
      </c>
      <c r="E2485" s="107"/>
      <c r="F2485" s="107"/>
      <c r="G2485" s="107"/>
      <c r="H2485" s="107"/>
      <c r="I2485" s="107"/>
    </row>
    <row r="2486" spans="1:9" s="45" customFormat="1" ht="11.25" x14ac:dyDescent="0.2">
      <c r="A2486" s="71">
        <v>190114</v>
      </c>
      <c r="B2486" s="71" t="s">
        <v>16597</v>
      </c>
      <c r="C2486" s="72" t="s">
        <v>22</v>
      </c>
      <c r="D2486" s="73">
        <v>4.7699999999999996</v>
      </c>
      <c r="E2486" s="107"/>
      <c r="F2486" s="107"/>
      <c r="G2486" s="107"/>
      <c r="H2486" s="107"/>
      <c r="I2486" s="107"/>
    </row>
    <row r="2487" spans="1:9" s="45" customFormat="1" ht="11.25" x14ac:dyDescent="0.2">
      <c r="A2487" s="71">
        <v>190115</v>
      </c>
      <c r="B2487" s="71" t="s">
        <v>16598</v>
      </c>
      <c r="C2487" s="72" t="s">
        <v>22</v>
      </c>
      <c r="D2487" s="73">
        <v>16.829999999999998</v>
      </c>
      <c r="E2487" s="107"/>
      <c r="F2487" s="107"/>
      <c r="G2487" s="107"/>
      <c r="H2487" s="107"/>
      <c r="I2487" s="107"/>
    </row>
    <row r="2488" spans="1:9" s="45" customFormat="1" ht="11.25" x14ac:dyDescent="0.2">
      <c r="A2488" s="71">
        <v>190116</v>
      </c>
      <c r="B2488" s="71" t="s">
        <v>16599</v>
      </c>
      <c r="C2488" s="72" t="s">
        <v>22</v>
      </c>
      <c r="D2488" s="73">
        <v>19.600000000000001</v>
      </c>
      <c r="E2488" s="107"/>
      <c r="F2488" s="107"/>
      <c r="G2488" s="107"/>
      <c r="H2488" s="107"/>
      <c r="I2488" s="107"/>
    </row>
    <row r="2489" spans="1:9" s="45" customFormat="1" ht="11.25" x14ac:dyDescent="0.2">
      <c r="A2489" s="71">
        <v>190117</v>
      </c>
      <c r="B2489" s="71" t="s">
        <v>16600</v>
      </c>
      <c r="C2489" s="72" t="s">
        <v>22</v>
      </c>
      <c r="D2489" s="73">
        <v>16.89</v>
      </c>
      <c r="E2489" s="107"/>
      <c r="F2489" s="107"/>
      <c r="G2489" s="107"/>
      <c r="H2489" s="107"/>
      <c r="I2489" s="107"/>
    </row>
    <row r="2490" spans="1:9" s="45" customFormat="1" ht="11.25" x14ac:dyDescent="0.2">
      <c r="A2490" s="71">
        <v>190121</v>
      </c>
      <c r="B2490" s="71" t="s">
        <v>16601</v>
      </c>
      <c r="C2490" s="72" t="s">
        <v>22</v>
      </c>
      <c r="D2490" s="73">
        <v>2.0699999999999998</v>
      </c>
      <c r="E2490" s="107"/>
      <c r="F2490" s="107"/>
      <c r="G2490" s="107"/>
      <c r="H2490" s="107"/>
      <c r="I2490" s="107"/>
    </row>
    <row r="2491" spans="1:9" s="45" customFormat="1" ht="11.25" x14ac:dyDescent="0.2">
      <c r="A2491" s="71">
        <v>1902</v>
      </c>
      <c r="B2491" s="71" t="s">
        <v>16602</v>
      </c>
      <c r="C2491" s="72"/>
      <c r="D2491" s="73"/>
      <c r="E2491" s="107"/>
      <c r="F2491" s="107"/>
      <c r="G2491" s="107"/>
      <c r="H2491" s="107"/>
      <c r="I2491" s="107"/>
    </row>
    <row r="2492" spans="1:9" s="45" customFormat="1" ht="11.25" x14ac:dyDescent="0.2">
      <c r="A2492" s="71">
        <v>190201</v>
      </c>
      <c r="B2492" s="71" t="s">
        <v>16603</v>
      </c>
      <c r="C2492" s="72" t="s">
        <v>22</v>
      </c>
      <c r="D2492" s="73">
        <v>9.1</v>
      </c>
      <c r="E2492" s="107"/>
      <c r="F2492" s="107"/>
      <c r="G2492" s="107"/>
      <c r="H2492" s="107"/>
      <c r="I2492" s="107"/>
    </row>
    <row r="2493" spans="1:9" s="45" customFormat="1" ht="11.25" x14ac:dyDescent="0.2">
      <c r="A2493" s="71">
        <v>190202</v>
      </c>
      <c r="B2493" s="71" t="s">
        <v>16604</v>
      </c>
      <c r="C2493" s="72" t="s">
        <v>22</v>
      </c>
      <c r="D2493" s="73">
        <v>18.77</v>
      </c>
      <c r="E2493" s="107"/>
      <c r="F2493" s="107"/>
      <c r="G2493" s="107"/>
      <c r="H2493" s="107"/>
      <c r="I2493" s="107"/>
    </row>
    <row r="2494" spans="1:9" s="45" customFormat="1" ht="11.25" x14ac:dyDescent="0.2">
      <c r="A2494" s="71">
        <v>190203</v>
      </c>
      <c r="B2494" s="71" t="s">
        <v>16605</v>
      </c>
      <c r="C2494" s="72" t="s">
        <v>22</v>
      </c>
      <c r="D2494" s="73">
        <v>19.239999999999998</v>
      </c>
      <c r="E2494" s="107"/>
      <c r="F2494" s="107"/>
      <c r="G2494" s="107"/>
      <c r="H2494" s="107"/>
      <c r="I2494" s="107"/>
    </row>
    <row r="2495" spans="1:9" s="45" customFormat="1" ht="11.25" x14ac:dyDescent="0.2">
      <c r="A2495" s="71">
        <v>190204</v>
      </c>
      <c r="B2495" s="71" t="s">
        <v>16606</v>
      </c>
      <c r="C2495" s="72" t="s">
        <v>22</v>
      </c>
      <c r="D2495" s="73">
        <v>25.71</v>
      </c>
      <c r="E2495" s="107"/>
      <c r="F2495" s="107"/>
      <c r="G2495" s="107"/>
      <c r="H2495" s="107"/>
      <c r="I2495" s="107"/>
    </row>
    <row r="2496" spans="1:9" s="45" customFormat="1" ht="11.25" x14ac:dyDescent="0.2">
      <c r="A2496" s="71">
        <v>190205</v>
      </c>
      <c r="B2496" s="71" t="s">
        <v>16607</v>
      </c>
      <c r="C2496" s="72" t="s">
        <v>22</v>
      </c>
      <c r="D2496" s="73">
        <v>9.3000000000000007</v>
      </c>
      <c r="E2496" s="107"/>
      <c r="F2496" s="107"/>
      <c r="G2496" s="107"/>
      <c r="H2496" s="107"/>
      <c r="I2496" s="107"/>
    </row>
    <row r="2497" spans="1:9" s="45" customFormat="1" ht="11.25" x14ac:dyDescent="0.2">
      <c r="A2497" s="71">
        <v>190211</v>
      </c>
      <c r="B2497" s="71" t="s">
        <v>16608</v>
      </c>
      <c r="C2497" s="72" t="s">
        <v>22</v>
      </c>
      <c r="D2497" s="73">
        <v>16.829999999999998</v>
      </c>
      <c r="E2497" s="107"/>
      <c r="F2497" s="107"/>
      <c r="G2497" s="107"/>
      <c r="H2497" s="107"/>
      <c r="I2497" s="107"/>
    </row>
    <row r="2498" spans="1:9" s="45" customFormat="1" ht="11.25" x14ac:dyDescent="0.2">
      <c r="A2498" s="71">
        <v>1903</v>
      </c>
      <c r="B2498" s="71" t="s">
        <v>16609</v>
      </c>
      <c r="C2498" s="72"/>
      <c r="D2498" s="73"/>
      <c r="E2498" s="107"/>
      <c r="F2498" s="107"/>
      <c r="G2498" s="107"/>
      <c r="H2498" s="107"/>
      <c r="I2498" s="107"/>
    </row>
    <row r="2499" spans="1:9" s="45" customFormat="1" ht="11.25" x14ac:dyDescent="0.2">
      <c r="A2499" s="71">
        <v>190301</v>
      </c>
      <c r="B2499" s="71" t="s">
        <v>16610</v>
      </c>
      <c r="C2499" s="72" t="s">
        <v>22</v>
      </c>
      <c r="D2499" s="73">
        <v>16.84</v>
      </c>
      <c r="E2499" s="107"/>
      <c r="F2499" s="107"/>
      <c r="G2499" s="107"/>
      <c r="H2499" s="107"/>
      <c r="I2499" s="107"/>
    </row>
    <row r="2500" spans="1:9" s="45" customFormat="1" ht="11.25" x14ac:dyDescent="0.2">
      <c r="A2500" s="71">
        <v>190302</v>
      </c>
      <c r="B2500" s="71" t="s">
        <v>16611</v>
      </c>
      <c r="C2500" s="72" t="s">
        <v>22</v>
      </c>
      <c r="D2500" s="73">
        <v>21.87</v>
      </c>
      <c r="E2500" s="107"/>
      <c r="F2500" s="107"/>
      <c r="G2500" s="107"/>
      <c r="H2500" s="107"/>
      <c r="I2500" s="107"/>
    </row>
    <row r="2501" spans="1:9" s="45" customFormat="1" ht="11.25" x14ac:dyDescent="0.2">
      <c r="A2501" s="71">
        <v>190303</v>
      </c>
      <c r="B2501" s="71" t="s">
        <v>16612</v>
      </c>
      <c r="C2501" s="72" t="s">
        <v>22</v>
      </c>
      <c r="D2501" s="73">
        <v>30.6</v>
      </c>
      <c r="E2501" s="107"/>
      <c r="F2501" s="107"/>
      <c r="G2501" s="107"/>
      <c r="H2501" s="107"/>
      <c r="I2501" s="107"/>
    </row>
    <row r="2502" spans="1:9" s="45" customFormat="1" ht="11.25" x14ac:dyDescent="0.2">
      <c r="A2502" s="71">
        <v>190306</v>
      </c>
      <c r="B2502" s="71" t="s">
        <v>16613</v>
      </c>
      <c r="C2502" s="72" t="s">
        <v>22</v>
      </c>
      <c r="D2502" s="73">
        <v>20.63</v>
      </c>
      <c r="E2502" s="107"/>
      <c r="F2502" s="107"/>
      <c r="G2502" s="107"/>
      <c r="H2502" s="107"/>
      <c r="I2502" s="107"/>
    </row>
    <row r="2503" spans="1:9" s="45" customFormat="1" ht="11.25" x14ac:dyDescent="0.2">
      <c r="A2503" s="71">
        <v>1904</v>
      </c>
      <c r="B2503" s="71" t="s">
        <v>16614</v>
      </c>
      <c r="C2503" s="72"/>
      <c r="D2503" s="73"/>
      <c r="E2503" s="107"/>
      <c r="F2503" s="107"/>
      <c r="G2503" s="107"/>
      <c r="H2503" s="107"/>
      <c r="I2503" s="107"/>
    </row>
    <row r="2504" spans="1:9" s="45" customFormat="1" ht="11.25" x14ac:dyDescent="0.2">
      <c r="A2504" s="71">
        <v>190417</v>
      </c>
      <c r="B2504" s="71" t="s">
        <v>16615</v>
      </c>
      <c r="C2504" s="72" t="s">
        <v>22</v>
      </c>
      <c r="D2504" s="73">
        <v>19.14</v>
      </c>
      <c r="E2504" s="107"/>
      <c r="F2504" s="107"/>
      <c r="G2504" s="107"/>
      <c r="H2504" s="107"/>
      <c r="I2504" s="107"/>
    </row>
    <row r="2505" spans="1:9" s="45" customFormat="1" ht="11.25" x14ac:dyDescent="0.2">
      <c r="A2505" s="71">
        <v>190418</v>
      </c>
      <c r="B2505" s="71" t="s">
        <v>16616</v>
      </c>
      <c r="C2505" s="72" t="s">
        <v>22</v>
      </c>
      <c r="D2505" s="73">
        <v>31.83</v>
      </c>
      <c r="E2505" s="107"/>
      <c r="F2505" s="107"/>
      <c r="G2505" s="107"/>
      <c r="H2505" s="107"/>
      <c r="I2505" s="107"/>
    </row>
    <row r="2506" spans="1:9" s="45" customFormat="1" ht="11.25" x14ac:dyDescent="0.2">
      <c r="A2506" s="71">
        <v>1905</v>
      </c>
      <c r="B2506" s="71" t="s">
        <v>16617</v>
      </c>
      <c r="C2506" s="72"/>
      <c r="D2506" s="73"/>
      <c r="E2506" s="107"/>
      <c r="F2506" s="107"/>
      <c r="G2506" s="107"/>
      <c r="H2506" s="107"/>
      <c r="I2506" s="107"/>
    </row>
    <row r="2507" spans="1:9" s="45" customFormat="1" ht="11.25" x14ac:dyDescent="0.2">
      <c r="A2507" s="71">
        <v>190501</v>
      </c>
      <c r="B2507" s="71" t="s">
        <v>16618</v>
      </c>
      <c r="C2507" s="72" t="s">
        <v>18</v>
      </c>
      <c r="D2507" s="73">
        <v>4.6100000000000003</v>
      </c>
      <c r="E2507" s="107"/>
      <c r="F2507" s="107"/>
      <c r="G2507" s="107"/>
      <c r="H2507" s="107"/>
      <c r="I2507" s="107"/>
    </row>
    <row r="2508" spans="1:9" s="45" customFormat="1" ht="11.25" x14ac:dyDescent="0.2">
      <c r="A2508" s="71">
        <v>1906</v>
      </c>
      <c r="B2508" s="71" t="s">
        <v>16619</v>
      </c>
      <c r="C2508" s="72"/>
      <c r="D2508" s="73"/>
      <c r="E2508" s="107"/>
      <c r="F2508" s="107"/>
      <c r="G2508" s="107"/>
      <c r="H2508" s="107"/>
      <c r="I2508" s="107"/>
    </row>
    <row r="2509" spans="1:9" s="45" customFormat="1" ht="11.25" x14ac:dyDescent="0.2">
      <c r="A2509" s="71">
        <v>190601</v>
      </c>
      <c r="B2509" s="71" t="s">
        <v>16620</v>
      </c>
      <c r="C2509" s="72" t="s">
        <v>11</v>
      </c>
      <c r="D2509" s="73">
        <v>29.09</v>
      </c>
      <c r="E2509" s="107"/>
      <c r="F2509" s="107"/>
      <c r="G2509" s="107"/>
      <c r="H2509" s="107"/>
      <c r="I2509" s="107"/>
    </row>
    <row r="2510" spans="1:9" s="45" customFormat="1" ht="11.25" x14ac:dyDescent="0.2">
      <c r="A2510" s="71">
        <v>190602</v>
      </c>
      <c r="B2510" s="71" t="s">
        <v>16621</v>
      </c>
      <c r="C2510" s="72" t="s">
        <v>22</v>
      </c>
      <c r="D2510" s="73">
        <v>31.71</v>
      </c>
      <c r="E2510" s="107"/>
      <c r="F2510" s="107"/>
      <c r="G2510" s="107"/>
      <c r="H2510" s="107"/>
      <c r="I2510" s="107"/>
    </row>
    <row r="2511" spans="1:9" s="45" customFormat="1" ht="11.25" x14ac:dyDescent="0.2">
      <c r="A2511" s="71">
        <v>190603</v>
      </c>
      <c r="B2511" s="71" t="s">
        <v>16622</v>
      </c>
      <c r="C2511" s="72" t="s">
        <v>22</v>
      </c>
      <c r="D2511" s="73">
        <v>17.98</v>
      </c>
      <c r="E2511" s="107"/>
      <c r="F2511" s="107"/>
      <c r="G2511" s="107"/>
      <c r="H2511" s="107"/>
      <c r="I2511" s="107"/>
    </row>
    <row r="2512" spans="1:9" s="45" customFormat="1" ht="11.25" x14ac:dyDescent="0.2">
      <c r="A2512" s="71">
        <v>190604</v>
      </c>
      <c r="B2512" s="71" t="s">
        <v>16623</v>
      </c>
      <c r="C2512" s="72" t="s">
        <v>11</v>
      </c>
      <c r="D2512" s="73">
        <v>46.53</v>
      </c>
      <c r="E2512" s="107"/>
      <c r="F2512" s="107"/>
      <c r="G2512" s="107"/>
      <c r="H2512" s="107"/>
      <c r="I2512" s="107"/>
    </row>
    <row r="2513" spans="1:9" s="45" customFormat="1" ht="11.25" x14ac:dyDescent="0.2">
      <c r="A2513" s="71">
        <v>190605</v>
      </c>
      <c r="B2513" s="71" t="s">
        <v>16624</v>
      </c>
      <c r="C2513" s="72" t="s">
        <v>22</v>
      </c>
      <c r="D2513" s="73">
        <v>46.29</v>
      </c>
      <c r="E2513" s="107"/>
      <c r="F2513" s="107"/>
      <c r="G2513" s="107"/>
      <c r="H2513" s="107"/>
      <c r="I2513" s="107"/>
    </row>
    <row r="2514" spans="1:9" s="45" customFormat="1" ht="11.25" x14ac:dyDescent="0.2">
      <c r="A2514" s="71">
        <v>20</v>
      </c>
      <c r="B2514" s="71" t="s">
        <v>16625</v>
      </c>
      <c r="C2514" s="72"/>
      <c r="D2514" s="73"/>
      <c r="E2514" s="107"/>
      <c r="F2514" s="107"/>
      <c r="G2514" s="107"/>
      <c r="H2514" s="107"/>
      <c r="I2514" s="107"/>
    </row>
    <row r="2515" spans="1:9" s="45" customFormat="1" ht="11.25" x14ac:dyDescent="0.2">
      <c r="A2515" s="71">
        <v>2001</v>
      </c>
      <c r="B2515" s="71" t="s">
        <v>16626</v>
      </c>
      <c r="C2515" s="72"/>
      <c r="D2515" s="73"/>
      <c r="E2515" s="107"/>
      <c r="F2515" s="107"/>
      <c r="G2515" s="107"/>
      <c r="H2515" s="107"/>
      <c r="I2515" s="107"/>
    </row>
    <row r="2516" spans="1:9" s="45" customFormat="1" ht="11.25" x14ac:dyDescent="0.2">
      <c r="A2516" s="71">
        <v>200101</v>
      </c>
      <c r="B2516" s="71" t="s">
        <v>16627</v>
      </c>
      <c r="C2516" s="72" t="s">
        <v>22</v>
      </c>
      <c r="D2516" s="73">
        <v>288.67</v>
      </c>
      <c r="E2516" s="107"/>
      <c r="F2516" s="107"/>
      <c r="G2516" s="107"/>
      <c r="H2516" s="107"/>
      <c r="I2516" s="107"/>
    </row>
    <row r="2517" spans="1:9" s="45" customFormat="1" ht="11.25" x14ac:dyDescent="0.2">
      <c r="A2517" s="71">
        <v>200104</v>
      </c>
      <c r="B2517" s="71" t="s">
        <v>16628</v>
      </c>
      <c r="C2517" s="72" t="s">
        <v>11</v>
      </c>
      <c r="D2517" s="73">
        <v>296.45</v>
      </c>
      <c r="E2517" s="107"/>
      <c r="F2517" s="107"/>
      <c r="G2517" s="107"/>
      <c r="H2517" s="107"/>
      <c r="I2517" s="107"/>
    </row>
    <row r="2518" spans="1:9" s="45" customFormat="1" ht="11.25" x14ac:dyDescent="0.2">
      <c r="A2518" s="71">
        <v>200105</v>
      </c>
      <c r="B2518" s="71" t="s">
        <v>16629</v>
      </c>
      <c r="C2518" s="72" t="s">
        <v>11</v>
      </c>
      <c r="D2518" s="73">
        <v>225.9</v>
      </c>
      <c r="E2518" s="107"/>
      <c r="F2518" s="107"/>
      <c r="G2518" s="107"/>
      <c r="H2518" s="107"/>
      <c r="I2518" s="107"/>
    </row>
    <row r="2519" spans="1:9" s="45" customFormat="1" ht="11.25" x14ac:dyDescent="0.2">
      <c r="A2519" s="71">
        <v>200107</v>
      </c>
      <c r="B2519" s="71" t="s">
        <v>16630</v>
      </c>
      <c r="C2519" s="72" t="s">
        <v>11</v>
      </c>
      <c r="D2519" s="73">
        <v>126.95</v>
      </c>
      <c r="E2519" s="107"/>
      <c r="F2519" s="107"/>
      <c r="G2519" s="107"/>
      <c r="H2519" s="107"/>
      <c r="I2519" s="107"/>
    </row>
    <row r="2520" spans="1:9" s="45" customFormat="1" ht="11.25" x14ac:dyDescent="0.2">
      <c r="A2520" s="71">
        <v>200108</v>
      </c>
      <c r="B2520" s="71" t="s">
        <v>16631</v>
      </c>
      <c r="C2520" s="72" t="s">
        <v>85</v>
      </c>
      <c r="D2520" s="73">
        <v>888.16</v>
      </c>
      <c r="E2520" s="107"/>
      <c r="F2520" s="107"/>
      <c r="G2520" s="107"/>
      <c r="H2520" s="107"/>
      <c r="I2520" s="107"/>
    </row>
    <row r="2521" spans="1:9" s="45" customFormat="1" ht="11.25" x14ac:dyDescent="0.2">
      <c r="A2521" s="71">
        <v>200120</v>
      </c>
      <c r="B2521" s="71" t="s">
        <v>16632</v>
      </c>
      <c r="C2521" s="72" t="s">
        <v>11</v>
      </c>
      <c r="D2521" s="73">
        <v>240.14</v>
      </c>
      <c r="E2521" s="107"/>
      <c r="F2521" s="107"/>
      <c r="G2521" s="107"/>
      <c r="H2521" s="107"/>
      <c r="I2521" s="107"/>
    </row>
    <row r="2522" spans="1:9" s="45" customFormat="1" ht="11.25" x14ac:dyDescent="0.2">
      <c r="A2522" s="71">
        <v>200124</v>
      </c>
      <c r="B2522" s="71" t="s">
        <v>16633</v>
      </c>
      <c r="C2522" s="72" t="s">
        <v>11</v>
      </c>
      <c r="D2522" s="73">
        <v>803.56</v>
      </c>
      <c r="E2522" s="107"/>
      <c r="F2522" s="107"/>
      <c r="G2522" s="107"/>
      <c r="H2522" s="107"/>
      <c r="I2522" s="107"/>
    </row>
    <row r="2523" spans="1:9" s="45" customFormat="1" ht="11.25" x14ac:dyDescent="0.2">
      <c r="A2523" s="71">
        <v>200128</v>
      </c>
      <c r="B2523" s="71" t="s">
        <v>16634</v>
      </c>
      <c r="C2523" s="72" t="s">
        <v>22</v>
      </c>
      <c r="D2523" s="73">
        <v>340.83</v>
      </c>
      <c r="E2523" s="107"/>
      <c r="F2523" s="107"/>
      <c r="G2523" s="107"/>
      <c r="H2523" s="107"/>
      <c r="I2523" s="107"/>
    </row>
    <row r="2524" spans="1:9" s="45" customFormat="1" ht="11.25" x14ac:dyDescent="0.2">
      <c r="A2524" s="71">
        <v>200129</v>
      </c>
      <c r="B2524" s="71" t="s">
        <v>16635</v>
      </c>
      <c r="C2524" s="72" t="s">
        <v>11</v>
      </c>
      <c r="D2524" s="73">
        <v>104.56</v>
      </c>
      <c r="E2524" s="107"/>
      <c r="F2524" s="107"/>
      <c r="G2524" s="107"/>
      <c r="H2524" s="107"/>
      <c r="I2524" s="107"/>
    </row>
    <row r="2525" spans="1:9" s="45" customFormat="1" ht="11.25" x14ac:dyDescent="0.2">
      <c r="A2525" s="71">
        <v>200130</v>
      </c>
      <c r="B2525" s="71" t="s">
        <v>16636</v>
      </c>
      <c r="C2525" s="72" t="s">
        <v>11</v>
      </c>
      <c r="D2525" s="73">
        <v>1069.6199999999999</v>
      </c>
      <c r="E2525" s="107"/>
      <c r="F2525" s="107"/>
      <c r="G2525" s="107"/>
      <c r="H2525" s="107"/>
      <c r="I2525" s="107"/>
    </row>
    <row r="2526" spans="1:9" s="45" customFormat="1" ht="11.25" x14ac:dyDescent="0.2">
      <c r="A2526" s="71">
        <v>200131</v>
      </c>
      <c r="B2526" s="71" t="s">
        <v>16637</v>
      </c>
      <c r="C2526" s="72" t="s">
        <v>11</v>
      </c>
      <c r="D2526" s="73">
        <v>1870.46</v>
      </c>
      <c r="E2526" s="107"/>
      <c r="F2526" s="107"/>
      <c r="G2526" s="107"/>
      <c r="H2526" s="107"/>
      <c r="I2526" s="107"/>
    </row>
    <row r="2527" spans="1:9" s="45" customFormat="1" ht="11.25" x14ac:dyDescent="0.2">
      <c r="A2527" s="71">
        <v>2002</v>
      </c>
      <c r="B2527" s="71" t="s">
        <v>16638</v>
      </c>
      <c r="C2527" s="72"/>
      <c r="D2527" s="73"/>
      <c r="E2527" s="107"/>
      <c r="F2527" s="107"/>
      <c r="G2527" s="107"/>
      <c r="H2527" s="107"/>
      <c r="I2527" s="107"/>
    </row>
    <row r="2528" spans="1:9" s="45" customFormat="1" ht="11.25" x14ac:dyDescent="0.2">
      <c r="A2528" s="71">
        <v>200202</v>
      </c>
      <c r="B2528" s="71" t="s">
        <v>16639</v>
      </c>
      <c r="C2528" s="72" t="s">
        <v>11</v>
      </c>
      <c r="D2528" s="73">
        <v>50.05</v>
      </c>
      <c r="E2528" s="107"/>
      <c r="F2528" s="107"/>
      <c r="G2528" s="107"/>
      <c r="H2528" s="107"/>
      <c r="I2528" s="107"/>
    </row>
    <row r="2529" spans="1:9" s="45" customFormat="1" ht="11.25" x14ac:dyDescent="0.2">
      <c r="A2529" s="71">
        <v>200206</v>
      </c>
      <c r="B2529" s="71" t="s">
        <v>16640</v>
      </c>
      <c r="C2529" s="72" t="s">
        <v>22</v>
      </c>
      <c r="D2529" s="73">
        <v>69.27</v>
      </c>
      <c r="E2529" s="107"/>
      <c r="F2529" s="107"/>
      <c r="G2529" s="107"/>
      <c r="H2529" s="107"/>
      <c r="I2529" s="107"/>
    </row>
    <row r="2530" spans="1:9" s="45" customFormat="1" ht="11.25" x14ac:dyDescent="0.2">
      <c r="A2530" s="71">
        <v>200209</v>
      </c>
      <c r="B2530" s="71" t="s">
        <v>16641</v>
      </c>
      <c r="C2530" s="72" t="s">
        <v>22</v>
      </c>
      <c r="D2530" s="73">
        <v>127.24</v>
      </c>
      <c r="E2530" s="107"/>
      <c r="F2530" s="107"/>
      <c r="G2530" s="107"/>
      <c r="H2530" s="107"/>
      <c r="I2530" s="107"/>
    </row>
    <row r="2531" spans="1:9" s="45" customFormat="1" ht="11.25" x14ac:dyDescent="0.2">
      <c r="A2531" s="71">
        <v>200214</v>
      </c>
      <c r="B2531" s="71" t="s">
        <v>16642</v>
      </c>
      <c r="C2531" s="72" t="s">
        <v>22</v>
      </c>
      <c r="D2531" s="73">
        <v>85.59</v>
      </c>
      <c r="E2531" s="107"/>
      <c r="F2531" s="107"/>
      <c r="G2531" s="107"/>
      <c r="H2531" s="107"/>
      <c r="I2531" s="107"/>
    </row>
    <row r="2532" spans="1:9" s="45" customFormat="1" ht="11.25" x14ac:dyDescent="0.2">
      <c r="A2532" s="71">
        <v>200223</v>
      </c>
      <c r="B2532" s="71" t="s">
        <v>16643</v>
      </c>
      <c r="C2532" s="72" t="s">
        <v>85</v>
      </c>
      <c r="D2532" s="73">
        <v>188.28</v>
      </c>
      <c r="E2532" s="107"/>
      <c r="F2532" s="107"/>
      <c r="G2532" s="107"/>
      <c r="H2532" s="107"/>
      <c r="I2532" s="107"/>
    </row>
    <row r="2533" spans="1:9" s="45" customFormat="1" ht="11.25" x14ac:dyDescent="0.2">
      <c r="A2533" s="71">
        <v>200229</v>
      </c>
      <c r="B2533" s="71" t="s">
        <v>16644</v>
      </c>
      <c r="C2533" s="72" t="s">
        <v>11</v>
      </c>
      <c r="D2533" s="73">
        <v>67.97</v>
      </c>
      <c r="E2533" s="107"/>
      <c r="F2533" s="107"/>
      <c r="G2533" s="107"/>
      <c r="H2533" s="107"/>
      <c r="I2533" s="107"/>
    </row>
    <row r="2534" spans="1:9" s="45" customFormat="1" ht="11.25" x14ac:dyDescent="0.2">
      <c r="A2534" s="71">
        <v>200237</v>
      </c>
      <c r="B2534" s="71" t="s">
        <v>16645</v>
      </c>
      <c r="C2534" s="72" t="s">
        <v>22</v>
      </c>
      <c r="D2534" s="73">
        <v>62.55</v>
      </c>
      <c r="E2534" s="107"/>
      <c r="F2534" s="107"/>
      <c r="G2534" s="107"/>
      <c r="H2534" s="107"/>
      <c r="I2534" s="107"/>
    </row>
    <row r="2535" spans="1:9" s="45" customFormat="1" ht="11.25" x14ac:dyDescent="0.2">
      <c r="A2535" s="71">
        <v>200243</v>
      </c>
      <c r="B2535" s="71" t="s">
        <v>16646</v>
      </c>
      <c r="C2535" s="72" t="s">
        <v>11</v>
      </c>
      <c r="D2535" s="73">
        <v>290.62</v>
      </c>
      <c r="E2535" s="107"/>
      <c r="F2535" s="107"/>
      <c r="G2535" s="107"/>
      <c r="H2535" s="107"/>
      <c r="I2535" s="107"/>
    </row>
    <row r="2536" spans="1:9" s="45" customFormat="1" ht="11.25" x14ac:dyDescent="0.2">
      <c r="A2536" s="71">
        <v>200253</v>
      </c>
      <c r="B2536" s="71" t="s">
        <v>16647</v>
      </c>
      <c r="C2536" s="72" t="s">
        <v>22</v>
      </c>
      <c r="D2536" s="73">
        <v>74.930000000000007</v>
      </c>
      <c r="E2536" s="107"/>
      <c r="F2536" s="107"/>
      <c r="G2536" s="107"/>
      <c r="H2536" s="107"/>
      <c r="I2536" s="107"/>
    </row>
    <row r="2537" spans="1:9" s="45" customFormat="1" ht="11.25" x14ac:dyDescent="0.2">
      <c r="A2537" s="71">
        <v>200254</v>
      </c>
      <c r="B2537" s="71" t="s">
        <v>16648</v>
      </c>
      <c r="C2537" s="72" t="s">
        <v>22</v>
      </c>
      <c r="D2537" s="73">
        <v>74.930000000000007</v>
      </c>
      <c r="E2537" s="107"/>
      <c r="F2537" s="107"/>
      <c r="G2537" s="107"/>
      <c r="H2537" s="107"/>
      <c r="I2537" s="107"/>
    </row>
    <row r="2538" spans="1:9" s="45" customFormat="1" ht="11.25" x14ac:dyDescent="0.2">
      <c r="A2538" s="71">
        <v>2003</v>
      </c>
      <c r="B2538" s="71" t="s">
        <v>14631</v>
      </c>
      <c r="C2538" s="72"/>
      <c r="D2538" s="73"/>
      <c r="E2538" s="107"/>
      <c r="F2538" s="107"/>
      <c r="G2538" s="107"/>
      <c r="H2538" s="107"/>
      <c r="I2538" s="107"/>
    </row>
    <row r="2539" spans="1:9" s="45" customFormat="1" ht="11.25" x14ac:dyDescent="0.2">
      <c r="A2539" s="71">
        <v>200303</v>
      </c>
      <c r="B2539" s="71" t="s">
        <v>16649</v>
      </c>
      <c r="C2539" s="72" t="s">
        <v>22</v>
      </c>
      <c r="D2539" s="73">
        <v>9.32</v>
      </c>
      <c r="E2539" s="107"/>
      <c r="F2539" s="107"/>
      <c r="G2539" s="107"/>
      <c r="H2539" s="107"/>
      <c r="I2539" s="107"/>
    </row>
    <row r="2540" spans="1:9" s="45" customFormat="1" ht="11.25" x14ac:dyDescent="0.2">
      <c r="A2540" s="71">
        <v>200305</v>
      </c>
      <c r="B2540" s="71" t="s">
        <v>16650</v>
      </c>
      <c r="C2540" s="72" t="s">
        <v>85</v>
      </c>
      <c r="D2540" s="73">
        <v>156.51</v>
      </c>
      <c r="E2540" s="107"/>
      <c r="F2540" s="107"/>
      <c r="G2540" s="107"/>
      <c r="H2540" s="107"/>
      <c r="I2540" s="107"/>
    </row>
    <row r="2541" spans="1:9" s="45" customFormat="1" ht="11.25" x14ac:dyDescent="0.2">
      <c r="A2541" s="71">
        <v>200306</v>
      </c>
      <c r="B2541" s="71" t="s">
        <v>16651</v>
      </c>
      <c r="C2541" s="72" t="s">
        <v>85</v>
      </c>
      <c r="D2541" s="73">
        <v>152.75</v>
      </c>
      <c r="E2541" s="107"/>
      <c r="F2541" s="107"/>
      <c r="G2541" s="107"/>
      <c r="H2541" s="107"/>
      <c r="I2541" s="107"/>
    </row>
    <row r="2542" spans="1:9" s="45" customFormat="1" ht="11.25" x14ac:dyDescent="0.2">
      <c r="A2542" s="71">
        <v>200307</v>
      </c>
      <c r="B2542" s="71" t="s">
        <v>16652</v>
      </c>
      <c r="C2542" s="72" t="s">
        <v>85</v>
      </c>
      <c r="D2542" s="73">
        <v>196.71</v>
      </c>
      <c r="E2542" s="107"/>
      <c r="F2542" s="107"/>
      <c r="G2542" s="107"/>
      <c r="H2542" s="107"/>
      <c r="I2542" s="107"/>
    </row>
    <row r="2543" spans="1:9" s="45" customFormat="1" ht="11.25" x14ac:dyDescent="0.2">
      <c r="A2543" s="71">
        <v>200323</v>
      </c>
      <c r="B2543" s="71" t="s">
        <v>16653</v>
      </c>
      <c r="C2543" s="72" t="s">
        <v>85</v>
      </c>
      <c r="D2543" s="73">
        <v>118.99</v>
      </c>
      <c r="E2543" s="107"/>
      <c r="F2543" s="107"/>
      <c r="G2543" s="107"/>
      <c r="H2543" s="107"/>
      <c r="I2543" s="107"/>
    </row>
    <row r="2544" spans="1:9" s="45" customFormat="1" ht="11.25" x14ac:dyDescent="0.2">
      <c r="A2544" s="71">
        <v>200326</v>
      </c>
      <c r="B2544" s="71" t="s">
        <v>16654</v>
      </c>
      <c r="C2544" s="72" t="s">
        <v>22</v>
      </c>
      <c r="D2544" s="73">
        <v>22.39</v>
      </c>
      <c r="E2544" s="107"/>
      <c r="F2544" s="107"/>
      <c r="G2544" s="107"/>
      <c r="H2544" s="107"/>
      <c r="I2544" s="107"/>
    </row>
    <row r="2545" spans="1:9" s="45" customFormat="1" ht="11.25" x14ac:dyDescent="0.2">
      <c r="A2545" s="71">
        <v>2004</v>
      </c>
      <c r="B2545" s="71" t="s">
        <v>16655</v>
      </c>
      <c r="C2545" s="72"/>
      <c r="D2545" s="73"/>
      <c r="E2545" s="107"/>
      <c r="F2545" s="107"/>
      <c r="G2545" s="107"/>
      <c r="H2545" s="107"/>
      <c r="I2545" s="107"/>
    </row>
    <row r="2546" spans="1:9" s="45" customFormat="1" ht="11.25" x14ac:dyDescent="0.2">
      <c r="A2546" s="71">
        <v>200401</v>
      </c>
      <c r="B2546" s="71" t="s">
        <v>16656</v>
      </c>
      <c r="C2546" s="72" t="s">
        <v>22</v>
      </c>
      <c r="D2546" s="73">
        <v>9.84</v>
      </c>
      <c r="E2546" s="107"/>
      <c r="F2546" s="107"/>
      <c r="G2546" s="107"/>
      <c r="H2546" s="107"/>
      <c r="I2546" s="107"/>
    </row>
    <row r="2547" spans="1:9" s="45" customFormat="1" ht="11.25" x14ac:dyDescent="0.2">
      <c r="A2547" s="71">
        <v>200402</v>
      </c>
      <c r="B2547" s="71" t="s">
        <v>16657</v>
      </c>
      <c r="C2547" s="72" t="s">
        <v>22</v>
      </c>
      <c r="D2547" s="73">
        <v>0.98</v>
      </c>
      <c r="E2547" s="107"/>
      <c r="F2547" s="107"/>
      <c r="G2547" s="107"/>
      <c r="H2547" s="107"/>
      <c r="I2547" s="107"/>
    </row>
    <row r="2548" spans="1:9" s="45" customFormat="1" ht="11.25" x14ac:dyDescent="0.2">
      <c r="A2548" s="71">
        <v>200404</v>
      </c>
      <c r="B2548" s="71" t="s">
        <v>16658</v>
      </c>
      <c r="C2548" s="72" t="s">
        <v>22</v>
      </c>
      <c r="D2548" s="73">
        <v>19.11</v>
      </c>
      <c r="E2548" s="107"/>
      <c r="F2548" s="107"/>
      <c r="G2548" s="107"/>
      <c r="H2548" s="107"/>
      <c r="I2548" s="107"/>
    </row>
    <row r="2549" spans="1:9" s="45" customFormat="1" ht="11.25" x14ac:dyDescent="0.2">
      <c r="A2549" s="71">
        <v>2005</v>
      </c>
      <c r="B2549" s="71" t="s">
        <v>16659</v>
      </c>
      <c r="C2549" s="72"/>
      <c r="D2549" s="73"/>
      <c r="E2549" s="107"/>
      <c r="F2549" s="107"/>
      <c r="G2549" s="107"/>
      <c r="H2549" s="107"/>
      <c r="I2549" s="107"/>
    </row>
    <row r="2550" spans="1:9" s="45" customFormat="1" ht="11.25" x14ac:dyDescent="0.2">
      <c r="A2550" s="71">
        <v>200511</v>
      </c>
      <c r="B2550" s="71" t="s">
        <v>16660</v>
      </c>
      <c r="C2550" s="72" t="s">
        <v>18</v>
      </c>
      <c r="D2550" s="73">
        <v>144.56</v>
      </c>
      <c r="E2550" s="107"/>
      <c r="F2550" s="107"/>
      <c r="G2550" s="107"/>
      <c r="H2550" s="107"/>
      <c r="I2550" s="107"/>
    </row>
    <row r="2551" spans="1:9" s="45" customFormat="1" ht="11.25" x14ac:dyDescent="0.2">
      <c r="A2551" s="71">
        <v>200512</v>
      </c>
      <c r="B2551" s="71" t="s">
        <v>16661</v>
      </c>
      <c r="C2551" s="72" t="s">
        <v>18</v>
      </c>
      <c r="D2551" s="73">
        <v>418.15</v>
      </c>
      <c r="E2551" s="107"/>
      <c r="F2551" s="107"/>
      <c r="G2551" s="107"/>
      <c r="H2551" s="107"/>
      <c r="I2551" s="107"/>
    </row>
    <row r="2552" spans="1:9" s="45" customFormat="1" ht="11.25" x14ac:dyDescent="0.2">
      <c r="A2552" s="71">
        <v>200513</v>
      </c>
      <c r="B2552" s="71" t="s">
        <v>16662</v>
      </c>
      <c r="C2552" s="72" t="s">
        <v>18</v>
      </c>
      <c r="D2552" s="73">
        <v>2020.06</v>
      </c>
      <c r="E2552" s="107"/>
      <c r="F2552" s="107"/>
      <c r="G2552" s="107"/>
      <c r="H2552" s="107"/>
      <c r="I2552" s="107"/>
    </row>
    <row r="2553" spans="1:9" s="45" customFormat="1" ht="11.25" x14ac:dyDescent="0.2">
      <c r="A2553" s="71">
        <v>200549</v>
      </c>
      <c r="B2553" s="71" t="s">
        <v>16663</v>
      </c>
      <c r="C2553" s="72" t="s">
        <v>18</v>
      </c>
      <c r="D2553" s="73">
        <v>79.489999999999995</v>
      </c>
      <c r="E2553" s="107"/>
      <c r="F2553" s="107"/>
      <c r="G2553" s="107"/>
      <c r="H2553" s="107"/>
      <c r="I2553" s="107"/>
    </row>
    <row r="2554" spans="1:9" s="45" customFormat="1" ht="11.25" x14ac:dyDescent="0.2">
      <c r="A2554" s="71">
        <v>200562</v>
      </c>
      <c r="B2554" s="71" t="s">
        <v>16664</v>
      </c>
      <c r="C2554" s="72" t="s">
        <v>18</v>
      </c>
      <c r="D2554" s="73">
        <v>348.27</v>
      </c>
      <c r="E2554" s="107"/>
      <c r="F2554" s="107"/>
      <c r="G2554" s="107"/>
      <c r="H2554" s="107"/>
      <c r="I2554" s="107"/>
    </row>
    <row r="2555" spans="1:9" s="45" customFormat="1" ht="11.25" x14ac:dyDescent="0.2">
      <c r="A2555" s="71">
        <v>200563</v>
      </c>
      <c r="B2555" s="71" t="s">
        <v>16665</v>
      </c>
      <c r="C2555" s="72" t="s">
        <v>11</v>
      </c>
      <c r="D2555" s="73">
        <v>156.28</v>
      </c>
      <c r="E2555" s="107"/>
      <c r="F2555" s="107"/>
      <c r="G2555" s="107"/>
      <c r="H2555" s="107"/>
      <c r="I2555" s="107"/>
    </row>
    <row r="2556" spans="1:9" s="45" customFormat="1" ht="11.25" x14ac:dyDescent="0.2">
      <c r="A2556" s="71">
        <v>200572</v>
      </c>
      <c r="B2556" s="71" t="s">
        <v>16666</v>
      </c>
      <c r="C2556" s="72" t="s">
        <v>18</v>
      </c>
      <c r="D2556" s="73">
        <v>2424.42</v>
      </c>
      <c r="E2556" s="107"/>
      <c r="F2556" s="107"/>
      <c r="G2556" s="107"/>
      <c r="H2556" s="107"/>
      <c r="I2556" s="107"/>
    </row>
    <row r="2557" spans="1:9" s="45" customFormat="1" ht="11.25" x14ac:dyDescent="0.2">
      <c r="A2557" s="71">
        <v>200573</v>
      </c>
      <c r="B2557" s="71" t="s">
        <v>16667</v>
      </c>
      <c r="C2557" s="72" t="s">
        <v>11</v>
      </c>
      <c r="D2557" s="73">
        <v>297.81</v>
      </c>
      <c r="E2557" s="107"/>
      <c r="F2557" s="107"/>
      <c r="G2557" s="107"/>
      <c r="H2557" s="107"/>
      <c r="I2557" s="107"/>
    </row>
    <row r="2558" spans="1:9" s="45" customFormat="1" ht="11.25" x14ac:dyDescent="0.2">
      <c r="A2558" s="71">
        <v>200576</v>
      </c>
      <c r="B2558" s="71" t="s">
        <v>24</v>
      </c>
      <c r="C2558" s="72" t="s">
        <v>18</v>
      </c>
      <c r="D2558" s="73">
        <v>750.11</v>
      </c>
      <c r="E2558" s="107"/>
      <c r="F2558" s="107"/>
      <c r="G2558" s="107"/>
      <c r="H2558" s="107"/>
      <c r="I2558" s="107"/>
    </row>
    <row r="2559" spans="1:9" s="45" customFormat="1" ht="11.25" x14ac:dyDescent="0.2">
      <c r="A2559" s="71">
        <v>2007</v>
      </c>
      <c r="B2559" s="71" t="s">
        <v>16668</v>
      </c>
      <c r="C2559" s="72"/>
      <c r="D2559" s="73"/>
      <c r="E2559" s="107"/>
      <c r="F2559" s="107"/>
      <c r="G2559" s="107"/>
      <c r="H2559" s="107"/>
      <c r="I2559" s="107"/>
    </row>
    <row r="2560" spans="1:9" s="45" customFormat="1" ht="11.25" x14ac:dyDescent="0.2">
      <c r="A2560" s="71">
        <v>200702</v>
      </c>
      <c r="B2560" s="71" t="s">
        <v>16669</v>
      </c>
      <c r="C2560" s="72" t="s">
        <v>22</v>
      </c>
      <c r="D2560" s="73">
        <v>120.26</v>
      </c>
      <c r="E2560" s="107"/>
      <c r="F2560" s="107"/>
      <c r="G2560" s="107"/>
      <c r="H2560" s="107"/>
      <c r="I2560" s="107"/>
    </row>
    <row r="2561" spans="1:9" s="45" customFormat="1" ht="11.25" x14ac:dyDescent="0.2">
      <c r="A2561" s="71">
        <v>200703</v>
      </c>
      <c r="B2561" s="71" t="s">
        <v>16670</v>
      </c>
      <c r="C2561" s="72" t="s">
        <v>11</v>
      </c>
      <c r="D2561" s="73">
        <v>29.09</v>
      </c>
      <c r="E2561" s="107"/>
      <c r="F2561" s="107"/>
      <c r="G2561" s="107"/>
      <c r="H2561" s="107"/>
      <c r="I2561" s="107"/>
    </row>
    <row r="2562" spans="1:9" s="45" customFormat="1" ht="11.25" x14ac:dyDescent="0.2">
      <c r="A2562" s="71">
        <v>200704</v>
      </c>
      <c r="B2562" s="71" t="s">
        <v>16671</v>
      </c>
      <c r="C2562" s="72" t="s">
        <v>22</v>
      </c>
      <c r="D2562" s="73">
        <v>31.71</v>
      </c>
      <c r="E2562" s="107"/>
      <c r="F2562" s="107"/>
      <c r="G2562" s="107"/>
      <c r="H2562" s="107"/>
      <c r="I2562" s="107"/>
    </row>
    <row r="2563" spans="1:9" s="45" customFormat="1" ht="11.25" x14ac:dyDescent="0.2">
      <c r="A2563" s="71">
        <v>200705</v>
      </c>
      <c r="B2563" s="71" t="s">
        <v>16672</v>
      </c>
      <c r="C2563" s="72" t="s">
        <v>18</v>
      </c>
      <c r="D2563" s="73">
        <v>204.72</v>
      </c>
      <c r="E2563" s="107"/>
      <c r="F2563" s="107"/>
      <c r="G2563" s="107"/>
      <c r="H2563" s="107"/>
      <c r="I2563" s="107"/>
    </row>
    <row r="2564" spans="1:9" s="45" customFormat="1" ht="11.25" x14ac:dyDescent="0.2">
      <c r="A2564" s="71">
        <v>200706</v>
      </c>
      <c r="B2564" s="71" t="s">
        <v>16673</v>
      </c>
      <c r="C2564" s="72" t="s">
        <v>18</v>
      </c>
      <c r="D2564" s="73">
        <v>3768.06</v>
      </c>
      <c r="E2564" s="107"/>
      <c r="F2564" s="107"/>
      <c r="G2564" s="107"/>
      <c r="H2564" s="107"/>
      <c r="I2564" s="107"/>
    </row>
    <row r="2565" spans="1:9" s="45" customFormat="1" ht="11.25" x14ac:dyDescent="0.2">
      <c r="A2565" s="71">
        <v>200707</v>
      </c>
      <c r="B2565" s="71" t="s">
        <v>16674</v>
      </c>
      <c r="C2565" s="72" t="s">
        <v>18</v>
      </c>
      <c r="D2565" s="73">
        <v>1573.48</v>
      </c>
      <c r="E2565" s="107"/>
      <c r="F2565" s="107"/>
      <c r="G2565" s="107"/>
      <c r="H2565" s="107"/>
      <c r="I2565" s="107"/>
    </row>
    <row r="2566" spans="1:9" s="45" customFormat="1" ht="11.25" x14ac:dyDescent="0.2">
      <c r="A2566" s="71">
        <v>200708</v>
      </c>
      <c r="B2566" s="71" t="s">
        <v>16675</v>
      </c>
      <c r="C2566" s="72" t="s">
        <v>18</v>
      </c>
      <c r="D2566" s="73">
        <v>1269.46</v>
      </c>
      <c r="E2566" s="107"/>
      <c r="F2566" s="107"/>
      <c r="G2566" s="107"/>
      <c r="H2566" s="107"/>
      <c r="I2566" s="107"/>
    </row>
    <row r="2567" spans="1:9" s="45" customFormat="1" ht="11.25" x14ac:dyDescent="0.2">
      <c r="A2567" s="71">
        <v>200709</v>
      </c>
      <c r="B2567" s="71" t="s">
        <v>16676</v>
      </c>
      <c r="C2567" s="72" t="s">
        <v>18</v>
      </c>
      <c r="D2567" s="73">
        <v>838.63</v>
      </c>
      <c r="E2567" s="107"/>
      <c r="F2567" s="107"/>
      <c r="G2567" s="107"/>
      <c r="H2567" s="107"/>
      <c r="I2567" s="107"/>
    </row>
    <row r="2568" spans="1:9" s="45" customFormat="1" ht="11.25" x14ac:dyDescent="0.2">
      <c r="A2568" s="71">
        <v>200711</v>
      </c>
      <c r="B2568" s="71" t="s">
        <v>16677</v>
      </c>
      <c r="C2568" s="72" t="s">
        <v>22</v>
      </c>
      <c r="D2568" s="73">
        <v>360.6</v>
      </c>
      <c r="E2568" s="107"/>
      <c r="F2568" s="107"/>
      <c r="G2568" s="107"/>
      <c r="H2568" s="107"/>
      <c r="I2568" s="107"/>
    </row>
    <row r="2569" spans="1:9" s="45" customFormat="1" ht="11.25" x14ac:dyDescent="0.2">
      <c r="A2569" s="71">
        <v>200713</v>
      </c>
      <c r="B2569" s="71" t="s">
        <v>16678</v>
      </c>
      <c r="C2569" s="72" t="s">
        <v>18</v>
      </c>
      <c r="D2569" s="73">
        <v>189.84</v>
      </c>
      <c r="E2569" s="107"/>
      <c r="F2569" s="107"/>
      <c r="G2569" s="107"/>
      <c r="H2569" s="107"/>
      <c r="I2569" s="107"/>
    </row>
    <row r="2570" spans="1:9" s="45" customFormat="1" ht="11.25" x14ac:dyDescent="0.2">
      <c r="A2570" s="71">
        <v>200714</v>
      </c>
      <c r="B2570" s="71" t="s">
        <v>16679</v>
      </c>
      <c r="C2570" s="72" t="s">
        <v>22</v>
      </c>
      <c r="D2570" s="73">
        <v>13.02</v>
      </c>
      <c r="E2570" s="107"/>
      <c r="F2570" s="107"/>
      <c r="G2570" s="107"/>
      <c r="H2570" s="107"/>
      <c r="I2570" s="107"/>
    </row>
    <row r="2571" spans="1:9" s="45" customFormat="1" ht="11.25" x14ac:dyDescent="0.2">
      <c r="A2571" s="71">
        <v>200715</v>
      </c>
      <c r="B2571" s="71" t="s">
        <v>16680</v>
      </c>
      <c r="C2571" s="72" t="s">
        <v>22</v>
      </c>
      <c r="D2571" s="73">
        <v>163.31</v>
      </c>
      <c r="E2571" s="107"/>
      <c r="F2571" s="107"/>
      <c r="G2571" s="107"/>
      <c r="H2571" s="107"/>
      <c r="I2571" s="107"/>
    </row>
    <row r="2572" spans="1:9" s="45" customFormat="1" ht="11.25" x14ac:dyDescent="0.2">
      <c r="A2572" s="71">
        <v>200716</v>
      </c>
      <c r="B2572" s="71" t="s">
        <v>16681</v>
      </c>
      <c r="C2572" s="72" t="s">
        <v>22</v>
      </c>
      <c r="D2572" s="73">
        <v>133.01</v>
      </c>
      <c r="E2572" s="107"/>
      <c r="F2572" s="107"/>
      <c r="G2572" s="107"/>
      <c r="H2572" s="107"/>
      <c r="I2572" s="107"/>
    </row>
    <row r="2573" spans="1:9" s="45" customFormat="1" ht="11.25" x14ac:dyDescent="0.2">
      <c r="A2573" s="71">
        <v>200717</v>
      </c>
      <c r="B2573" s="71" t="s">
        <v>16682</v>
      </c>
      <c r="C2573" s="72" t="s">
        <v>11</v>
      </c>
      <c r="D2573" s="73">
        <v>5.05</v>
      </c>
      <c r="E2573" s="107"/>
      <c r="F2573" s="107"/>
      <c r="G2573" s="107"/>
      <c r="H2573" s="107"/>
      <c r="I2573" s="107"/>
    </row>
    <row r="2574" spans="1:9" s="45" customFormat="1" ht="11.25" x14ac:dyDescent="0.2">
      <c r="A2574" s="71">
        <v>200720</v>
      </c>
      <c r="B2574" s="71" t="s">
        <v>16683</v>
      </c>
      <c r="C2574" s="72" t="s">
        <v>22</v>
      </c>
      <c r="D2574" s="73">
        <v>76.709999999999994</v>
      </c>
      <c r="E2574" s="107"/>
      <c r="F2574" s="107"/>
      <c r="G2574" s="107"/>
      <c r="H2574" s="107"/>
      <c r="I2574" s="107"/>
    </row>
    <row r="2575" spans="1:9" s="45" customFormat="1" ht="11.25" x14ac:dyDescent="0.2">
      <c r="A2575" s="71">
        <v>200721</v>
      </c>
      <c r="B2575" s="71" t="s">
        <v>16684</v>
      </c>
      <c r="C2575" s="72" t="s">
        <v>22</v>
      </c>
      <c r="D2575" s="73">
        <v>15.62</v>
      </c>
      <c r="E2575" s="107"/>
      <c r="F2575" s="107"/>
      <c r="G2575" s="107"/>
      <c r="H2575" s="107"/>
      <c r="I2575" s="107"/>
    </row>
    <row r="2576" spans="1:9" s="45" customFormat="1" ht="11.25" x14ac:dyDescent="0.2">
      <c r="A2576" s="71">
        <v>200722</v>
      </c>
      <c r="B2576" s="71" t="s">
        <v>16685</v>
      </c>
      <c r="C2576" s="72" t="s">
        <v>18</v>
      </c>
      <c r="D2576" s="73">
        <v>517.4</v>
      </c>
      <c r="E2576" s="107"/>
      <c r="F2576" s="107"/>
      <c r="G2576" s="107"/>
      <c r="H2576" s="107"/>
      <c r="I2576" s="107"/>
    </row>
    <row r="2577" spans="1:9" s="45" customFormat="1" ht="11.25" x14ac:dyDescent="0.2">
      <c r="A2577" s="71">
        <v>200725</v>
      </c>
      <c r="B2577" s="71" t="s">
        <v>16686</v>
      </c>
      <c r="C2577" s="72" t="s">
        <v>11</v>
      </c>
      <c r="D2577" s="73">
        <v>46.53</v>
      </c>
      <c r="E2577" s="107"/>
      <c r="F2577" s="107"/>
      <c r="G2577" s="107"/>
      <c r="H2577" s="107"/>
      <c r="I2577" s="107"/>
    </row>
    <row r="2578" spans="1:9" s="45" customFormat="1" ht="11.25" x14ac:dyDescent="0.2">
      <c r="A2578" s="71">
        <v>200726</v>
      </c>
      <c r="B2578" s="71" t="s">
        <v>16687</v>
      </c>
      <c r="C2578" s="72" t="s">
        <v>22</v>
      </c>
      <c r="D2578" s="73">
        <v>137.66999999999999</v>
      </c>
      <c r="E2578" s="107"/>
      <c r="F2578" s="107"/>
      <c r="G2578" s="107"/>
      <c r="H2578" s="107"/>
      <c r="I2578" s="107"/>
    </row>
    <row r="2579" spans="1:9" s="45" customFormat="1" ht="11.25" x14ac:dyDescent="0.2">
      <c r="A2579" s="71">
        <v>200728</v>
      </c>
      <c r="B2579" s="71" t="s">
        <v>16688</v>
      </c>
      <c r="C2579" s="72" t="s">
        <v>22</v>
      </c>
      <c r="D2579" s="73">
        <v>259.14</v>
      </c>
      <c r="E2579" s="107"/>
      <c r="F2579" s="107"/>
      <c r="G2579" s="107"/>
      <c r="H2579" s="107"/>
      <c r="I2579" s="107"/>
    </row>
    <row r="2580" spans="1:9" s="45" customFormat="1" ht="11.25" x14ac:dyDescent="0.2">
      <c r="A2580" s="71">
        <v>200738</v>
      </c>
      <c r="B2580" s="71" t="s">
        <v>16689</v>
      </c>
      <c r="C2580" s="72" t="s">
        <v>53</v>
      </c>
      <c r="D2580" s="73">
        <v>33.590000000000003</v>
      </c>
      <c r="E2580" s="107"/>
      <c r="F2580" s="107"/>
      <c r="G2580" s="107"/>
      <c r="H2580" s="107"/>
      <c r="I2580" s="107"/>
    </row>
    <row r="2581" spans="1:9" s="45" customFormat="1" ht="11.25" x14ac:dyDescent="0.2">
      <c r="A2581" s="71">
        <v>21</v>
      </c>
      <c r="B2581" s="71" t="s">
        <v>16690</v>
      </c>
      <c r="C2581" s="72"/>
      <c r="D2581" s="73"/>
      <c r="E2581" s="107"/>
      <c r="F2581" s="107"/>
      <c r="G2581" s="107"/>
      <c r="H2581" s="107"/>
      <c r="I2581" s="107"/>
    </row>
    <row r="2582" spans="1:9" s="45" customFormat="1" ht="11.25" x14ac:dyDescent="0.2">
      <c r="A2582" s="71">
        <v>2101</v>
      </c>
      <c r="B2582" s="71" t="s">
        <v>16691</v>
      </c>
      <c r="C2582" s="72"/>
      <c r="D2582" s="73"/>
      <c r="E2582" s="107"/>
      <c r="F2582" s="107"/>
      <c r="G2582" s="107"/>
      <c r="H2582" s="107"/>
      <c r="I2582" s="107"/>
    </row>
    <row r="2583" spans="1:9" s="45" customFormat="1" ht="11.25" x14ac:dyDescent="0.2">
      <c r="A2583" s="71">
        <v>210102</v>
      </c>
      <c r="B2583" s="71" t="s">
        <v>16692</v>
      </c>
      <c r="C2583" s="72" t="s">
        <v>22</v>
      </c>
      <c r="D2583" s="73">
        <v>366.99</v>
      </c>
      <c r="E2583" s="107"/>
      <c r="F2583" s="107"/>
      <c r="G2583" s="107"/>
      <c r="H2583" s="107"/>
      <c r="I2583" s="107"/>
    </row>
    <row r="2584" spans="1:9" s="45" customFormat="1" ht="11.25" x14ac:dyDescent="0.2">
      <c r="A2584" s="71">
        <v>210105</v>
      </c>
      <c r="B2584" s="71" t="s">
        <v>16693</v>
      </c>
      <c r="C2584" s="72" t="s">
        <v>22</v>
      </c>
      <c r="D2584" s="73">
        <v>105.43</v>
      </c>
      <c r="E2584" s="107"/>
      <c r="F2584" s="107"/>
      <c r="G2584" s="107"/>
      <c r="H2584" s="107"/>
      <c r="I2584" s="107"/>
    </row>
    <row r="2585" spans="1:9" s="45" customFormat="1" ht="11.25" x14ac:dyDescent="0.2">
      <c r="A2585" s="71">
        <v>210107</v>
      </c>
      <c r="B2585" s="71" t="s">
        <v>16694</v>
      </c>
      <c r="C2585" s="72" t="s">
        <v>18</v>
      </c>
      <c r="D2585" s="73">
        <v>3119.52</v>
      </c>
      <c r="E2585" s="107"/>
      <c r="F2585" s="107"/>
      <c r="G2585" s="107"/>
      <c r="H2585" s="107"/>
      <c r="I2585" s="107"/>
    </row>
    <row r="2586" spans="1:9" s="45" customFormat="1" ht="11.25" x14ac:dyDescent="0.2">
      <c r="A2586" s="71">
        <v>210109</v>
      </c>
      <c r="B2586" s="71" t="s">
        <v>16695</v>
      </c>
      <c r="C2586" s="72" t="s">
        <v>18</v>
      </c>
      <c r="D2586" s="73">
        <v>690.8</v>
      </c>
      <c r="E2586" s="107"/>
      <c r="F2586" s="107"/>
      <c r="G2586" s="107"/>
      <c r="H2586" s="107"/>
      <c r="I2586" s="107"/>
    </row>
    <row r="2587" spans="1:9" s="45" customFormat="1" ht="11.25" x14ac:dyDescent="0.2">
      <c r="A2587" s="71">
        <v>210113</v>
      </c>
      <c r="B2587" s="71" t="s">
        <v>16696</v>
      </c>
      <c r="C2587" s="72" t="s">
        <v>18</v>
      </c>
      <c r="D2587" s="73">
        <v>2737.09</v>
      </c>
      <c r="E2587" s="107"/>
      <c r="F2587" s="107"/>
      <c r="G2587" s="107"/>
      <c r="H2587" s="107"/>
      <c r="I2587" s="107"/>
    </row>
    <row r="2588" spans="1:9" s="45" customFormat="1" ht="11.25" x14ac:dyDescent="0.2">
      <c r="A2588" s="71">
        <v>2102</v>
      </c>
      <c r="B2588" s="71" t="s">
        <v>16697</v>
      </c>
      <c r="C2588" s="72"/>
      <c r="D2588" s="73"/>
      <c r="E2588" s="107"/>
      <c r="F2588" s="107"/>
      <c r="G2588" s="107"/>
      <c r="H2588" s="107"/>
      <c r="I2588" s="107"/>
    </row>
    <row r="2589" spans="1:9" s="45" customFormat="1" ht="11.25" x14ac:dyDescent="0.2">
      <c r="A2589" s="71">
        <v>210210</v>
      </c>
      <c r="B2589" s="71" t="s">
        <v>16698</v>
      </c>
      <c r="C2589" s="72" t="s">
        <v>22</v>
      </c>
      <c r="D2589" s="73">
        <v>312</v>
      </c>
      <c r="E2589" s="107"/>
      <c r="F2589" s="107"/>
      <c r="G2589" s="107"/>
      <c r="H2589" s="107"/>
      <c r="I2589" s="107"/>
    </row>
    <row r="2590" spans="1:9" s="45" customFormat="1" ht="11.25" x14ac:dyDescent="0.2">
      <c r="A2590" s="71">
        <v>2103</v>
      </c>
      <c r="B2590" s="71" t="s">
        <v>16699</v>
      </c>
      <c r="C2590" s="72"/>
      <c r="D2590" s="73"/>
      <c r="E2590" s="107"/>
      <c r="F2590" s="107"/>
      <c r="G2590" s="107"/>
      <c r="H2590" s="107"/>
      <c r="I2590" s="107"/>
    </row>
    <row r="2591" spans="1:9" s="45" customFormat="1" ht="11.25" x14ac:dyDescent="0.2">
      <c r="A2591" s="71">
        <v>210301</v>
      </c>
      <c r="B2591" s="71" t="s">
        <v>16700</v>
      </c>
      <c r="C2591" s="72" t="s">
        <v>11</v>
      </c>
      <c r="D2591" s="73">
        <v>460.05</v>
      </c>
      <c r="E2591" s="107"/>
      <c r="F2591" s="107"/>
      <c r="G2591" s="107"/>
      <c r="H2591" s="107"/>
      <c r="I2591" s="107"/>
    </row>
    <row r="2592" spans="1:9" s="45" customFormat="1" ht="11.25" x14ac:dyDescent="0.2">
      <c r="A2592" s="71">
        <v>210302</v>
      </c>
      <c r="B2592" s="71" t="s">
        <v>16701</v>
      </c>
      <c r="C2592" s="72" t="s">
        <v>11</v>
      </c>
      <c r="D2592" s="73">
        <v>220.14</v>
      </c>
      <c r="E2592" s="107"/>
      <c r="F2592" s="107"/>
      <c r="G2592" s="107"/>
      <c r="H2592" s="107"/>
      <c r="I2592" s="107"/>
    </row>
    <row r="2593" spans="1:9" s="45" customFormat="1" ht="11.25" x14ac:dyDescent="0.2">
      <c r="A2593" s="71">
        <v>210304</v>
      </c>
      <c r="B2593" s="71" t="s">
        <v>16702</v>
      </c>
      <c r="C2593" s="72" t="s">
        <v>11</v>
      </c>
      <c r="D2593" s="73">
        <v>209.36</v>
      </c>
      <c r="E2593" s="107"/>
      <c r="F2593" s="107"/>
      <c r="G2593" s="107"/>
      <c r="H2593" s="107"/>
      <c r="I2593" s="107"/>
    </row>
    <row r="2594" spans="1:9" s="45" customFormat="1" ht="11.25" x14ac:dyDescent="0.2">
      <c r="A2594" s="71">
        <v>210316</v>
      </c>
      <c r="B2594" s="71" t="s">
        <v>16703</v>
      </c>
      <c r="C2594" s="72" t="s">
        <v>18</v>
      </c>
      <c r="D2594" s="73">
        <v>647.16</v>
      </c>
      <c r="E2594" s="107"/>
      <c r="F2594" s="107"/>
      <c r="G2594" s="107"/>
      <c r="H2594" s="107"/>
      <c r="I2594" s="107"/>
    </row>
    <row r="2595" spans="1:9" s="45" customFormat="1" ht="11.25" x14ac:dyDescent="0.2">
      <c r="A2595" s="71">
        <v>210321</v>
      </c>
      <c r="B2595" s="71" t="s">
        <v>16704</v>
      </c>
      <c r="C2595" s="72" t="s">
        <v>18</v>
      </c>
      <c r="D2595" s="73">
        <v>179.21</v>
      </c>
      <c r="E2595" s="107"/>
      <c r="F2595" s="107"/>
      <c r="G2595" s="107"/>
      <c r="H2595" s="107"/>
      <c r="I2595" s="107"/>
    </row>
    <row r="2596" spans="1:9" s="45" customFormat="1" ht="11.25" x14ac:dyDescent="0.2">
      <c r="A2596" s="71">
        <v>210322</v>
      </c>
      <c r="B2596" s="71" t="s">
        <v>16705</v>
      </c>
      <c r="C2596" s="72" t="s">
        <v>11</v>
      </c>
      <c r="D2596" s="73">
        <v>186.76</v>
      </c>
      <c r="E2596" s="107"/>
      <c r="F2596" s="107"/>
      <c r="G2596" s="107"/>
      <c r="H2596" s="107"/>
      <c r="I2596" s="107"/>
    </row>
    <row r="2597" spans="1:9" s="45" customFormat="1" ht="11.25" x14ac:dyDescent="0.2">
      <c r="A2597" s="71">
        <v>22</v>
      </c>
      <c r="B2597" s="71" t="s">
        <v>16706</v>
      </c>
      <c r="C2597" s="72"/>
      <c r="D2597" s="73"/>
      <c r="E2597" s="107"/>
      <c r="F2597" s="107"/>
      <c r="G2597" s="107"/>
      <c r="H2597" s="107"/>
      <c r="I2597" s="107"/>
    </row>
    <row r="2598" spans="1:9" s="45" customFormat="1" ht="11.25" x14ac:dyDescent="0.2">
      <c r="A2598" s="71">
        <v>2208</v>
      </c>
      <c r="B2598" s="71" t="s">
        <v>16707</v>
      </c>
      <c r="C2598" s="72"/>
      <c r="D2598" s="73"/>
      <c r="E2598" s="107"/>
      <c r="F2598" s="107"/>
      <c r="G2598" s="107"/>
      <c r="H2598" s="107"/>
      <c r="I2598" s="107"/>
    </row>
    <row r="2599" spans="1:9" s="45" customFormat="1" ht="11.25" x14ac:dyDescent="0.2">
      <c r="A2599" s="71">
        <v>220803</v>
      </c>
      <c r="B2599" s="71" t="s">
        <v>16708</v>
      </c>
      <c r="C2599" s="72" t="s">
        <v>15648</v>
      </c>
      <c r="D2599" s="73">
        <v>3774.87</v>
      </c>
      <c r="E2599" s="107"/>
      <c r="F2599" s="107"/>
      <c r="G2599" s="107"/>
      <c r="H2599" s="107"/>
      <c r="I2599" s="107"/>
    </row>
    <row r="2600" spans="1:9" s="45" customFormat="1" ht="11.25" x14ac:dyDescent="0.2">
      <c r="A2600" s="71">
        <v>31</v>
      </c>
      <c r="B2600" s="71" t="s">
        <v>16709</v>
      </c>
      <c r="C2600" s="72"/>
      <c r="D2600" s="73"/>
      <c r="E2600" s="107"/>
      <c r="F2600" s="107"/>
      <c r="G2600" s="107"/>
      <c r="H2600" s="107"/>
      <c r="I2600" s="107"/>
    </row>
    <row r="2601" spans="1:9" s="45" customFormat="1" ht="11.25" x14ac:dyDescent="0.2">
      <c r="A2601" s="71">
        <v>3106</v>
      </c>
      <c r="B2601" s="71" t="s">
        <v>16710</v>
      </c>
      <c r="C2601" s="72"/>
      <c r="D2601" s="73"/>
      <c r="E2601" s="107"/>
      <c r="F2601" s="107"/>
      <c r="G2601" s="107"/>
      <c r="H2601" s="107"/>
      <c r="I2601" s="107"/>
    </row>
    <row r="2602" spans="1:9" s="45" customFormat="1" ht="11.25" x14ac:dyDescent="0.2">
      <c r="A2602" s="71">
        <v>310601</v>
      </c>
      <c r="B2602" s="71" t="s">
        <v>16711</v>
      </c>
      <c r="C2602" s="72" t="s">
        <v>15417</v>
      </c>
      <c r="D2602" s="73">
        <v>1155</v>
      </c>
      <c r="E2602" s="107"/>
      <c r="F2602" s="107"/>
      <c r="G2602" s="107"/>
      <c r="H2602" s="107"/>
      <c r="I2602" s="107"/>
    </row>
    <row r="2603" spans="1:9" s="45" customFormat="1" ht="11.25" x14ac:dyDescent="0.2">
      <c r="A2603" s="71">
        <v>3108</v>
      </c>
      <c r="B2603" s="71" t="s">
        <v>16712</v>
      </c>
      <c r="C2603" s="72"/>
      <c r="D2603" s="73"/>
      <c r="E2603" s="107"/>
      <c r="F2603" s="107"/>
      <c r="G2603" s="107"/>
      <c r="H2603" s="107"/>
      <c r="I2603" s="107"/>
    </row>
    <row r="2604" spans="1:9" s="45" customFormat="1" ht="11.25" x14ac:dyDescent="0.2">
      <c r="A2604" s="71">
        <v>310801</v>
      </c>
      <c r="B2604" s="71" t="s">
        <v>16713</v>
      </c>
      <c r="C2604" s="72" t="s">
        <v>18</v>
      </c>
      <c r="D2604" s="73">
        <v>11.02</v>
      </c>
      <c r="E2604" s="107"/>
      <c r="F2604" s="107"/>
      <c r="G2604" s="107"/>
      <c r="H2604" s="107"/>
      <c r="I2604" s="107"/>
    </row>
    <row r="2605" spans="1:9" s="45" customFormat="1" ht="11.25" x14ac:dyDescent="0.2">
      <c r="A2605" s="71">
        <v>310802</v>
      </c>
      <c r="B2605" s="71" t="s">
        <v>16714</v>
      </c>
      <c r="C2605" s="72" t="s">
        <v>18</v>
      </c>
      <c r="D2605" s="73">
        <v>128.66999999999999</v>
      </c>
      <c r="E2605" s="107"/>
      <c r="F2605" s="107"/>
      <c r="G2605" s="107"/>
      <c r="H2605" s="107"/>
      <c r="I2605" s="107"/>
    </row>
    <row r="2606" spans="1:9" s="45" customFormat="1" ht="11.25" x14ac:dyDescent="0.2">
      <c r="A2606" s="71">
        <v>310803</v>
      </c>
      <c r="B2606" s="71" t="s">
        <v>16715</v>
      </c>
      <c r="C2606" s="72" t="s">
        <v>18</v>
      </c>
      <c r="D2606" s="73">
        <v>30.3</v>
      </c>
      <c r="E2606" s="107"/>
      <c r="F2606" s="107"/>
      <c r="G2606" s="107"/>
      <c r="H2606" s="107"/>
      <c r="I2606" s="107"/>
    </row>
    <row r="2607" spans="1:9" s="45" customFormat="1" ht="11.25" x14ac:dyDescent="0.2">
      <c r="A2607" s="71">
        <v>310804</v>
      </c>
      <c r="B2607" s="71" t="s">
        <v>16716</v>
      </c>
      <c r="C2607" s="72" t="s">
        <v>18</v>
      </c>
      <c r="D2607" s="73">
        <v>54.79</v>
      </c>
      <c r="E2607" s="107"/>
      <c r="F2607" s="107"/>
      <c r="G2607" s="107"/>
      <c r="H2607" s="107"/>
      <c r="I2607" s="107"/>
    </row>
    <row r="2608" spans="1:9" s="45" customFormat="1" ht="11.25" x14ac:dyDescent="0.2">
      <c r="A2608" s="71">
        <v>310805</v>
      </c>
      <c r="B2608" s="71" t="s">
        <v>16717</v>
      </c>
      <c r="C2608" s="72" t="s">
        <v>18</v>
      </c>
      <c r="D2608" s="73">
        <v>4.55</v>
      </c>
      <c r="E2608" s="107"/>
      <c r="F2608" s="107"/>
      <c r="G2608" s="107"/>
      <c r="H2608" s="107"/>
      <c r="I2608" s="107"/>
    </row>
    <row r="2609" spans="1:9" s="45" customFormat="1" ht="11.25" x14ac:dyDescent="0.2">
      <c r="A2609" s="71">
        <v>310806</v>
      </c>
      <c r="B2609" s="71" t="s">
        <v>16718</v>
      </c>
      <c r="C2609" s="72" t="s">
        <v>18</v>
      </c>
      <c r="D2609" s="73">
        <v>10.029999999999999</v>
      </c>
      <c r="E2609" s="107"/>
      <c r="F2609" s="107"/>
      <c r="G2609" s="107"/>
      <c r="H2609" s="107"/>
      <c r="I2609" s="107"/>
    </row>
    <row r="2610" spans="1:9" s="45" customFormat="1" ht="11.25" x14ac:dyDescent="0.2">
      <c r="A2610" s="71">
        <v>310807</v>
      </c>
      <c r="B2610" s="71" t="s">
        <v>16719</v>
      </c>
      <c r="C2610" s="72" t="s">
        <v>18</v>
      </c>
      <c r="D2610" s="73">
        <v>18.440000000000001</v>
      </c>
      <c r="E2610" s="107"/>
      <c r="F2610" s="107"/>
      <c r="G2610" s="107"/>
      <c r="H2610" s="107"/>
      <c r="I2610" s="107"/>
    </row>
    <row r="2611" spans="1:9" s="45" customFormat="1" ht="11.25" x14ac:dyDescent="0.2">
      <c r="A2611" s="71">
        <v>310808</v>
      </c>
      <c r="B2611" s="71" t="s">
        <v>16720</v>
      </c>
      <c r="C2611" s="72" t="s">
        <v>18</v>
      </c>
      <c r="D2611" s="73">
        <v>3.06</v>
      </c>
      <c r="E2611" s="107"/>
      <c r="F2611" s="107"/>
      <c r="G2611" s="107"/>
      <c r="H2611" s="107"/>
      <c r="I2611" s="107"/>
    </row>
    <row r="2612" spans="1:9" s="45" customFormat="1" ht="11.25" x14ac:dyDescent="0.2">
      <c r="A2612" s="71">
        <v>310809</v>
      </c>
      <c r="B2612" s="71" t="s">
        <v>16721</v>
      </c>
      <c r="C2612" s="72" t="s">
        <v>18</v>
      </c>
      <c r="D2612" s="73">
        <v>79.45</v>
      </c>
      <c r="E2612" s="107"/>
      <c r="F2612" s="107"/>
      <c r="G2612" s="107"/>
      <c r="H2612" s="107"/>
      <c r="I2612" s="107"/>
    </row>
    <row r="2613" spans="1:9" s="45" customFormat="1" ht="11.25" x14ac:dyDescent="0.2">
      <c r="A2613" s="71">
        <v>3109</v>
      </c>
      <c r="B2613" s="71" t="s">
        <v>16722</v>
      </c>
      <c r="C2613" s="72"/>
      <c r="D2613" s="73"/>
      <c r="E2613" s="107"/>
      <c r="F2613" s="107"/>
      <c r="G2613" s="107"/>
      <c r="H2613" s="107"/>
      <c r="I2613" s="107"/>
    </row>
    <row r="2614" spans="1:9" s="45" customFormat="1" ht="11.25" x14ac:dyDescent="0.2">
      <c r="A2614" s="71">
        <v>310901</v>
      </c>
      <c r="B2614" s="71" t="s">
        <v>16723</v>
      </c>
      <c r="C2614" s="72" t="s">
        <v>18</v>
      </c>
      <c r="D2614" s="73">
        <v>84.67</v>
      </c>
      <c r="E2614" s="107"/>
      <c r="F2614" s="107"/>
      <c r="G2614" s="107"/>
      <c r="H2614" s="107"/>
      <c r="I2614" s="107"/>
    </row>
    <row r="2615" spans="1:9" s="45" customFormat="1" ht="11.25" x14ac:dyDescent="0.2">
      <c r="A2615" s="71">
        <v>310902</v>
      </c>
      <c r="B2615" s="71" t="s">
        <v>16724</v>
      </c>
      <c r="C2615" s="72" t="s">
        <v>18</v>
      </c>
      <c r="D2615" s="73">
        <v>27.46</v>
      </c>
      <c r="E2615" s="107"/>
      <c r="F2615" s="107"/>
      <c r="G2615" s="107"/>
      <c r="H2615" s="107"/>
      <c r="I2615" s="107"/>
    </row>
    <row r="2616" spans="1:9" s="45" customFormat="1" ht="11.25" x14ac:dyDescent="0.2">
      <c r="A2616" s="71">
        <v>310903</v>
      </c>
      <c r="B2616" s="71" t="s">
        <v>16725</v>
      </c>
      <c r="C2616" s="72" t="s">
        <v>18</v>
      </c>
      <c r="D2616" s="73">
        <v>45.63</v>
      </c>
      <c r="E2616" s="107"/>
      <c r="F2616" s="107"/>
      <c r="G2616" s="107"/>
      <c r="H2616" s="107"/>
      <c r="I2616" s="107"/>
    </row>
    <row r="2617" spans="1:9" s="45" customFormat="1" ht="11.25" x14ac:dyDescent="0.2">
      <c r="A2617" s="71">
        <v>310904</v>
      </c>
      <c r="B2617" s="71" t="s">
        <v>16726</v>
      </c>
      <c r="C2617" s="72" t="s">
        <v>18</v>
      </c>
      <c r="D2617" s="73">
        <v>63.59</v>
      </c>
      <c r="E2617" s="107"/>
      <c r="F2617" s="107"/>
      <c r="G2617" s="107"/>
      <c r="H2617" s="107"/>
      <c r="I2617" s="107"/>
    </row>
    <row r="2618" spans="1:9" s="45" customFormat="1" ht="11.25" x14ac:dyDescent="0.2">
      <c r="A2618" s="71">
        <v>310905</v>
      </c>
      <c r="B2618" s="71" t="s">
        <v>16727</v>
      </c>
      <c r="C2618" s="72" t="s">
        <v>18</v>
      </c>
      <c r="D2618" s="73">
        <v>28.78</v>
      </c>
      <c r="E2618" s="107"/>
      <c r="F2618" s="107"/>
      <c r="G2618" s="107"/>
      <c r="H2618" s="107"/>
      <c r="I2618" s="107"/>
    </row>
    <row r="2619" spans="1:9" s="45" customFormat="1" ht="11.25" x14ac:dyDescent="0.2">
      <c r="A2619" s="71">
        <v>310906</v>
      </c>
      <c r="B2619" s="71" t="s">
        <v>16728</v>
      </c>
      <c r="C2619" s="72" t="s">
        <v>18</v>
      </c>
      <c r="D2619" s="73">
        <v>28.65</v>
      </c>
      <c r="E2619" s="107"/>
      <c r="F2619" s="107"/>
      <c r="G2619" s="107"/>
      <c r="H2619" s="107"/>
      <c r="I2619" s="107"/>
    </row>
    <row r="2620" spans="1:9" s="45" customFormat="1" ht="11.25" x14ac:dyDescent="0.2">
      <c r="A2620" s="71">
        <v>310907</v>
      </c>
      <c r="B2620" s="71" t="s">
        <v>16729</v>
      </c>
      <c r="C2620" s="72" t="s">
        <v>18</v>
      </c>
      <c r="D2620" s="73">
        <v>37.72</v>
      </c>
      <c r="E2620" s="107"/>
      <c r="F2620" s="107"/>
      <c r="G2620" s="107"/>
      <c r="H2620" s="107"/>
      <c r="I2620" s="107"/>
    </row>
    <row r="2621" spans="1:9" s="45" customFormat="1" ht="11.25" x14ac:dyDescent="0.2">
      <c r="A2621" s="71">
        <v>310908</v>
      </c>
      <c r="B2621" s="71" t="s">
        <v>16730</v>
      </c>
      <c r="C2621" s="72" t="s">
        <v>18</v>
      </c>
      <c r="D2621" s="73">
        <v>108.99</v>
      </c>
      <c r="E2621" s="107"/>
      <c r="F2621" s="107"/>
      <c r="G2621" s="107"/>
      <c r="H2621" s="107"/>
      <c r="I2621" s="107"/>
    </row>
    <row r="2622" spans="1:9" s="45" customFormat="1" ht="11.25" x14ac:dyDescent="0.2">
      <c r="A2622" s="71">
        <v>310909</v>
      </c>
      <c r="B2622" s="71" t="s">
        <v>16731</v>
      </c>
      <c r="C2622" s="72" t="s">
        <v>18</v>
      </c>
      <c r="D2622" s="73">
        <v>58.75</v>
      </c>
      <c r="E2622" s="107"/>
      <c r="F2622" s="107"/>
      <c r="G2622" s="107"/>
      <c r="H2622" s="107"/>
      <c r="I2622" s="107"/>
    </row>
    <row r="2623" spans="1:9" s="45" customFormat="1" ht="11.25" x14ac:dyDescent="0.2">
      <c r="A2623" s="71">
        <v>310910</v>
      </c>
      <c r="B2623" s="71" t="s">
        <v>16732</v>
      </c>
      <c r="C2623" s="72" t="s">
        <v>18</v>
      </c>
      <c r="D2623" s="73">
        <v>56.67</v>
      </c>
      <c r="E2623" s="107"/>
      <c r="F2623" s="107"/>
      <c r="G2623" s="107"/>
      <c r="H2623" s="107"/>
      <c r="I2623" s="107"/>
    </row>
    <row r="2624" spans="1:9" s="45" customFormat="1" ht="11.25" x14ac:dyDescent="0.2">
      <c r="A2624" s="71">
        <v>310911</v>
      </c>
      <c r="B2624" s="71" t="s">
        <v>16733</v>
      </c>
      <c r="C2624" s="72" t="s">
        <v>18</v>
      </c>
      <c r="D2624" s="73">
        <v>49.27</v>
      </c>
      <c r="E2624" s="107"/>
      <c r="F2624" s="107"/>
      <c r="G2624" s="107"/>
      <c r="H2624" s="107"/>
      <c r="I2624" s="107"/>
    </row>
    <row r="2625" spans="1:9" s="45" customFormat="1" ht="11.25" x14ac:dyDescent="0.2">
      <c r="A2625" s="71">
        <v>310912</v>
      </c>
      <c r="B2625" s="71" t="s">
        <v>16734</v>
      </c>
      <c r="C2625" s="72" t="s">
        <v>18</v>
      </c>
      <c r="D2625" s="73">
        <v>511.9</v>
      </c>
      <c r="E2625" s="107"/>
      <c r="F2625" s="107"/>
      <c r="G2625" s="107"/>
      <c r="H2625" s="107"/>
      <c r="I2625" s="107"/>
    </row>
    <row r="2626" spans="1:9" s="45" customFormat="1" ht="11.25" x14ac:dyDescent="0.2">
      <c r="A2626" s="71">
        <v>310913</v>
      </c>
      <c r="B2626" s="71" t="s">
        <v>16735</v>
      </c>
      <c r="C2626" s="72" t="s">
        <v>18</v>
      </c>
      <c r="D2626" s="73">
        <v>756.92</v>
      </c>
      <c r="E2626" s="107"/>
      <c r="F2626" s="107"/>
      <c r="G2626" s="107"/>
      <c r="H2626" s="107"/>
      <c r="I2626" s="107"/>
    </row>
    <row r="2627" spans="1:9" s="45" customFormat="1" ht="11.25" x14ac:dyDescent="0.2">
      <c r="A2627" s="71">
        <v>310914</v>
      </c>
      <c r="B2627" s="71" t="s">
        <v>16736</v>
      </c>
      <c r="C2627" s="72" t="s">
        <v>18</v>
      </c>
      <c r="D2627" s="73">
        <v>265.66000000000003</v>
      </c>
      <c r="E2627" s="107"/>
      <c r="F2627" s="107"/>
      <c r="G2627" s="107"/>
      <c r="H2627" s="107"/>
      <c r="I2627" s="107"/>
    </row>
    <row r="2628" spans="1:9" s="45" customFormat="1" ht="11.25" x14ac:dyDescent="0.2">
      <c r="A2628" s="71">
        <v>3125</v>
      </c>
      <c r="B2628" s="71" t="s">
        <v>16737</v>
      </c>
      <c r="C2628" s="72"/>
      <c r="D2628" s="73"/>
      <c r="E2628" s="107"/>
      <c r="F2628" s="107"/>
      <c r="G2628" s="107"/>
      <c r="H2628" s="107"/>
      <c r="I2628" s="107"/>
    </row>
    <row r="2629" spans="1:9" s="45" customFormat="1" ht="11.25" x14ac:dyDescent="0.2">
      <c r="A2629" s="71">
        <v>312501</v>
      </c>
      <c r="B2629" s="71" t="s">
        <v>16738</v>
      </c>
      <c r="C2629" s="72" t="s">
        <v>15648</v>
      </c>
      <c r="D2629" s="73">
        <v>5495.45</v>
      </c>
      <c r="E2629" s="107"/>
      <c r="F2629" s="107"/>
      <c r="G2629" s="107"/>
      <c r="H2629" s="107"/>
      <c r="I2629" s="107"/>
    </row>
    <row r="2630" spans="1:9" s="45" customFormat="1" ht="11.25" x14ac:dyDescent="0.2">
      <c r="A2630" s="71">
        <v>312502</v>
      </c>
      <c r="B2630" s="71" t="s">
        <v>16739</v>
      </c>
      <c r="C2630" s="72" t="s">
        <v>15648</v>
      </c>
      <c r="D2630" s="73">
        <v>20666.650000000001</v>
      </c>
      <c r="E2630" s="107"/>
      <c r="F2630" s="107"/>
      <c r="G2630" s="107"/>
      <c r="H2630" s="107"/>
      <c r="I2630" s="107"/>
    </row>
    <row r="2631" spans="1:9" s="45" customFormat="1" ht="11.25" x14ac:dyDescent="0.2">
      <c r="A2631" s="71">
        <v>312503</v>
      </c>
      <c r="B2631" s="71" t="s">
        <v>16740</v>
      </c>
      <c r="C2631" s="72" t="s">
        <v>15648</v>
      </c>
      <c r="D2631" s="73">
        <v>8603.65</v>
      </c>
      <c r="E2631" s="107"/>
      <c r="F2631" s="107"/>
      <c r="G2631" s="107"/>
      <c r="H2631" s="107"/>
      <c r="I2631" s="107"/>
    </row>
    <row r="2632" spans="1:9" s="45" customFormat="1" ht="11.25" x14ac:dyDescent="0.2">
      <c r="A2632" s="71">
        <v>312504</v>
      </c>
      <c r="B2632" s="71" t="s">
        <v>16741</v>
      </c>
      <c r="C2632" s="72" t="s">
        <v>15648</v>
      </c>
      <c r="D2632" s="73">
        <v>2633.28</v>
      </c>
      <c r="E2632" s="107"/>
      <c r="F2632" s="107"/>
      <c r="G2632" s="107"/>
      <c r="H2632" s="107"/>
      <c r="I2632" s="107"/>
    </row>
    <row r="2633" spans="1:9" s="45" customFormat="1" ht="11.25" x14ac:dyDescent="0.2">
      <c r="A2633" s="71">
        <v>312505</v>
      </c>
      <c r="B2633" s="71" t="s">
        <v>16742</v>
      </c>
      <c r="C2633" s="72" t="s">
        <v>15648</v>
      </c>
      <c r="D2633" s="73">
        <v>14761.89</v>
      </c>
      <c r="E2633" s="107"/>
      <c r="F2633" s="107"/>
      <c r="G2633" s="107"/>
      <c r="H2633" s="107"/>
      <c r="I2633" s="107"/>
    </row>
    <row r="2634" spans="1:9" s="45" customFormat="1" ht="11.25" x14ac:dyDescent="0.2">
      <c r="A2634" s="71">
        <v>312506</v>
      </c>
      <c r="B2634" s="71" t="s">
        <v>16743</v>
      </c>
      <c r="C2634" s="72" t="s">
        <v>15648</v>
      </c>
      <c r="D2634" s="73">
        <v>4391.29</v>
      </c>
      <c r="E2634" s="107"/>
      <c r="F2634" s="107"/>
      <c r="G2634" s="107"/>
      <c r="H2634" s="107"/>
      <c r="I2634" s="107"/>
    </row>
    <row r="2635" spans="1:9" s="45" customFormat="1" ht="11.25" x14ac:dyDescent="0.2">
      <c r="A2635" s="71">
        <v>312507</v>
      </c>
      <c r="B2635" s="71" t="s">
        <v>16744</v>
      </c>
      <c r="C2635" s="72" t="s">
        <v>15648</v>
      </c>
      <c r="D2635" s="73">
        <v>3976.76</v>
      </c>
      <c r="E2635" s="107"/>
      <c r="F2635" s="107"/>
      <c r="G2635" s="107"/>
      <c r="H2635" s="107"/>
      <c r="I2635" s="107"/>
    </row>
    <row r="2636" spans="1:9" s="45" customFormat="1" ht="11.25" x14ac:dyDescent="0.2">
      <c r="A2636" s="71">
        <v>312508</v>
      </c>
      <c r="B2636" s="71" t="s">
        <v>16745</v>
      </c>
      <c r="C2636" s="72" t="s">
        <v>15648</v>
      </c>
      <c r="D2636" s="73">
        <v>11779.69</v>
      </c>
      <c r="E2636" s="107"/>
      <c r="F2636" s="107"/>
      <c r="G2636" s="107"/>
      <c r="H2636" s="107"/>
      <c r="I2636" s="107"/>
    </row>
    <row r="2637" spans="1:9" s="45" customFormat="1" ht="11.25" x14ac:dyDescent="0.2">
      <c r="A2637" s="71">
        <v>312509</v>
      </c>
      <c r="B2637" s="71" t="s">
        <v>16746</v>
      </c>
      <c r="C2637" s="72" t="s">
        <v>15648</v>
      </c>
      <c r="D2637" s="73">
        <v>9781.6200000000008</v>
      </c>
      <c r="E2637" s="107"/>
      <c r="F2637" s="107"/>
      <c r="G2637" s="107"/>
      <c r="H2637" s="107"/>
      <c r="I2637" s="107"/>
    </row>
    <row r="2638" spans="1:9" s="45" customFormat="1" ht="11.25" x14ac:dyDescent="0.2">
      <c r="A2638" s="71">
        <v>312510</v>
      </c>
      <c r="B2638" s="71" t="s">
        <v>16747</v>
      </c>
      <c r="C2638" s="72" t="s">
        <v>15648</v>
      </c>
      <c r="D2638" s="73">
        <v>9781.6200000000008</v>
      </c>
      <c r="E2638" s="107"/>
      <c r="F2638" s="107"/>
      <c r="G2638" s="107"/>
      <c r="H2638" s="107"/>
      <c r="I2638" s="107"/>
    </row>
    <row r="2639" spans="1:9" s="45" customFormat="1" ht="11.25" x14ac:dyDescent="0.2">
      <c r="A2639" s="71">
        <v>312511</v>
      </c>
      <c r="B2639" s="71" t="s">
        <v>16748</v>
      </c>
      <c r="C2639" s="72" t="s">
        <v>15648</v>
      </c>
      <c r="D2639" s="73">
        <v>9990.3700000000008</v>
      </c>
      <c r="E2639" s="107"/>
      <c r="F2639" s="107"/>
      <c r="G2639" s="107"/>
      <c r="H2639" s="107"/>
      <c r="I2639" s="107"/>
    </row>
    <row r="2640" spans="1:9" s="45" customFormat="1" ht="11.25" x14ac:dyDescent="0.2">
      <c r="A2640" s="71">
        <v>312512</v>
      </c>
      <c r="B2640" s="71" t="s">
        <v>16749</v>
      </c>
      <c r="C2640" s="72" t="s">
        <v>15648</v>
      </c>
      <c r="D2640" s="73">
        <v>9155.35</v>
      </c>
      <c r="E2640" s="107"/>
      <c r="F2640" s="107"/>
      <c r="G2640" s="107"/>
      <c r="H2640" s="107"/>
      <c r="I2640" s="107"/>
    </row>
    <row r="2641" spans="1:9" s="45" customFormat="1" ht="11.25" x14ac:dyDescent="0.2">
      <c r="A2641" s="71">
        <v>312513</v>
      </c>
      <c r="B2641" s="71" t="s">
        <v>16750</v>
      </c>
      <c r="C2641" s="72" t="s">
        <v>15648</v>
      </c>
      <c r="D2641" s="73">
        <v>9785.34</v>
      </c>
      <c r="E2641" s="107"/>
      <c r="F2641" s="107"/>
      <c r="G2641" s="107"/>
      <c r="H2641" s="107"/>
      <c r="I2641" s="107"/>
    </row>
    <row r="2642" spans="1:9" s="45" customFormat="1" ht="11.25" x14ac:dyDescent="0.2">
      <c r="A2642" s="71">
        <v>312514</v>
      </c>
      <c r="B2642" s="71" t="s">
        <v>16751</v>
      </c>
      <c r="C2642" s="72" t="s">
        <v>15648</v>
      </c>
      <c r="D2642" s="73">
        <v>21173.62</v>
      </c>
      <c r="E2642" s="107"/>
      <c r="F2642" s="107"/>
      <c r="G2642" s="107"/>
      <c r="H2642" s="107"/>
      <c r="I2642" s="107"/>
    </row>
    <row r="2643" spans="1:9" s="45" customFormat="1" ht="11.25" x14ac:dyDescent="0.2">
      <c r="A2643" s="71">
        <v>312515</v>
      </c>
      <c r="B2643" s="71" t="s">
        <v>16752</v>
      </c>
      <c r="C2643" s="72" t="s">
        <v>15648</v>
      </c>
      <c r="D2643" s="73">
        <v>5487.25</v>
      </c>
      <c r="E2643" s="107"/>
      <c r="F2643" s="107"/>
      <c r="G2643" s="107"/>
      <c r="H2643" s="107"/>
      <c r="I2643" s="107"/>
    </row>
    <row r="2644" spans="1:9" s="45" customFormat="1" ht="11.25" x14ac:dyDescent="0.2">
      <c r="A2644" s="71">
        <v>312516</v>
      </c>
      <c r="B2644" s="71" t="s">
        <v>16753</v>
      </c>
      <c r="C2644" s="72" t="s">
        <v>15648</v>
      </c>
      <c r="D2644" s="73">
        <v>11846.79</v>
      </c>
      <c r="E2644" s="107"/>
      <c r="F2644" s="107"/>
      <c r="G2644" s="107"/>
      <c r="H2644" s="107"/>
      <c r="I2644" s="107"/>
    </row>
    <row r="2645" spans="1:9" s="45" customFormat="1" ht="11.25" x14ac:dyDescent="0.2">
      <c r="A2645" s="71">
        <v>312517</v>
      </c>
      <c r="B2645" s="71" t="s">
        <v>16754</v>
      </c>
      <c r="C2645" s="72" t="s">
        <v>15648</v>
      </c>
      <c r="D2645" s="73">
        <v>17714.27</v>
      </c>
      <c r="E2645" s="107"/>
      <c r="F2645" s="107"/>
      <c r="G2645" s="107"/>
      <c r="H2645" s="107"/>
      <c r="I2645" s="107"/>
    </row>
    <row r="2646" spans="1:9" s="45" customFormat="1" ht="11.25" x14ac:dyDescent="0.2">
      <c r="A2646" s="71">
        <v>312518</v>
      </c>
      <c r="B2646" s="71" t="s">
        <v>16755</v>
      </c>
      <c r="C2646" s="72" t="s">
        <v>15648</v>
      </c>
      <c r="D2646" s="73">
        <v>2450.77</v>
      </c>
      <c r="E2646" s="107"/>
      <c r="F2646" s="107"/>
      <c r="G2646" s="107"/>
      <c r="H2646" s="107"/>
      <c r="I2646" s="107"/>
    </row>
    <row r="2647" spans="1:9" s="45" customFormat="1" ht="11.25" x14ac:dyDescent="0.2">
      <c r="A2647" s="71">
        <v>312519</v>
      </c>
      <c r="B2647" s="71" t="s">
        <v>16756</v>
      </c>
      <c r="C2647" s="72" t="s">
        <v>15648</v>
      </c>
      <c r="D2647" s="73">
        <v>4409.62</v>
      </c>
      <c r="E2647" s="107"/>
      <c r="F2647" s="107"/>
      <c r="G2647" s="107"/>
      <c r="H2647" s="107"/>
      <c r="I2647" s="107"/>
    </row>
    <row r="2648" spans="1:9" s="45" customFormat="1" ht="11.25" x14ac:dyDescent="0.2">
      <c r="A2648" s="71">
        <v>312520</v>
      </c>
      <c r="B2648" s="71" t="s">
        <v>16757</v>
      </c>
      <c r="C2648" s="72" t="s">
        <v>15648</v>
      </c>
      <c r="D2648" s="73">
        <v>1791.11</v>
      </c>
      <c r="E2648" s="107"/>
      <c r="F2648" s="107"/>
      <c r="G2648" s="107"/>
      <c r="H2648" s="107"/>
      <c r="I2648" s="107"/>
    </row>
    <row r="2649" spans="1:9" s="45" customFormat="1" ht="11.25" x14ac:dyDescent="0.2">
      <c r="A2649" s="71">
        <v>312522</v>
      </c>
      <c r="B2649" s="71" t="s">
        <v>16758</v>
      </c>
      <c r="C2649" s="72" t="s">
        <v>15648</v>
      </c>
      <c r="D2649" s="73">
        <v>3391.95</v>
      </c>
      <c r="E2649" s="107"/>
      <c r="F2649" s="107"/>
      <c r="G2649" s="107"/>
      <c r="H2649" s="107"/>
      <c r="I2649" s="107"/>
    </row>
    <row r="2650" spans="1:9" s="45" customFormat="1" ht="11.25" x14ac:dyDescent="0.2">
      <c r="A2650" s="71">
        <v>3126</v>
      </c>
      <c r="B2650" s="71" t="s">
        <v>16759</v>
      </c>
      <c r="C2650" s="72"/>
      <c r="D2650" s="73"/>
      <c r="E2650" s="107"/>
      <c r="F2650" s="107"/>
      <c r="G2650" s="107"/>
      <c r="H2650" s="107"/>
      <c r="I2650" s="107"/>
    </row>
    <row r="2651" spans="1:9" s="45" customFormat="1" ht="11.25" x14ac:dyDescent="0.2">
      <c r="A2651" s="71">
        <v>312601</v>
      </c>
      <c r="B2651" s="71" t="s">
        <v>16760</v>
      </c>
      <c r="C2651" s="72" t="s">
        <v>15648</v>
      </c>
      <c r="D2651" s="73">
        <v>6364.12</v>
      </c>
      <c r="E2651" s="107"/>
      <c r="F2651" s="107"/>
      <c r="G2651" s="107"/>
      <c r="H2651" s="107"/>
      <c r="I2651" s="107"/>
    </row>
    <row r="2652" spans="1:9" s="45" customFormat="1" ht="11.25" x14ac:dyDescent="0.2">
      <c r="A2652" s="71">
        <v>312602</v>
      </c>
      <c r="B2652" s="71" t="s">
        <v>16761</v>
      </c>
      <c r="C2652" s="72" t="s">
        <v>15648</v>
      </c>
      <c r="D2652" s="73">
        <v>23933.45</v>
      </c>
      <c r="E2652" s="107"/>
      <c r="F2652" s="107"/>
      <c r="G2652" s="107"/>
      <c r="H2652" s="107"/>
      <c r="I2652" s="107"/>
    </row>
    <row r="2653" spans="1:9" s="45" customFormat="1" ht="11.25" x14ac:dyDescent="0.2">
      <c r="A2653" s="71">
        <v>312603</v>
      </c>
      <c r="B2653" s="71" t="s">
        <v>16762</v>
      </c>
      <c r="C2653" s="72" t="s">
        <v>15648</v>
      </c>
      <c r="D2653" s="73">
        <v>9963.64</v>
      </c>
      <c r="E2653" s="107"/>
      <c r="F2653" s="107"/>
      <c r="G2653" s="107"/>
      <c r="H2653" s="107"/>
      <c r="I2653" s="107"/>
    </row>
    <row r="2654" spans="1:9" s="45" customFormat="1" ht="11.25" x14ac:dyDescent="0.2">
      <c r="A2654" s="71">
        <v>312604</v>
      </c>
      <c r="B2654" s="71" t="s">
        <v>16763</v>
      </c>
      <c r="C2654" s="72" t="s">
        <v>15648</v>
      </c>
      <c r="D2654" s="73">
        <v>3049.53</v>
      </c>
      <c r="E2654" s="107"/>
      <c r="F2654" s="107"/>
      <c r="G2654" s="107"/>
      <c r="H2654" s="107"/>
      <c r="I2654" s="107"/>
    </row>
    <row r="2655" spans="1:9" s="45" customFormat="1" ht="11.25" x14ac:dyDescent="0.2">
      <c r="A2655" s="71">
        <v>312605</v>
      </c>
      <c r="B2655" s="71" t="s">
        <v>16764</v>
      </c>
      <c r="C2655" s="72" t="s">
        <v>15648</v>
      </c>
      <c r="D2655" s="73">
        <v>17095.32</v>
      </c>
      <c r="E2655" s="107"/>
      <c r="F2655" s="107"/>
      <c r="G2655" s="107"/>
      <c r="H2655" s="107"/>
      <c r="I2655" s="107"/>
    </row>
    <row r="2656" spans="1:9" s="45" customFormat="1" ht="11.25" x14ac:dyDescent="0.2">
      <c r="A2656" s="71">
        <v>312606</v>
      </c>
      <c r="B2656" s="71" t="s">
        <v>16765</v>
      </c>
      <c r="C2656" s="72" t="s">
        <v>15648</v>
      </c>
      <c r="D2656" s="73">
        <v>5085.43</v>
      </c>
      <c r="E2656" s="107"/>
      <c r="F2656" s="107"/>
      <c r="G2656" s="107"/>
      <c r="H2656" s="107"/>
      <c r="I2656" s="107"/>
    </row>
    <row r="2657" spans="1:9" s="45" customFormat="1" ht="11.25" x14ac:dyDescent="0.2">
      <c r="A2657" s="71">
        <v>312607</v>
      </c>
      <c r="B2657" s="71" t="s">
        <v>16766</v>
      </c>
      <c r="C2657" s="72" t="s">
        <v>15648</v>
      </c>
      <c r="D2657" s="73">
        <v>4605.38</v>
      </c>
      <c r="E2657" s="107"/>
      <c r="F2657" s="107"/>
      <c r="G2657" s="107"/>
      <c r="H2657" s="107"/>
      <c r="I2657" s="107"/>
    </row>
    <row r="2658" spans="1:9" s="45" customFormat="1" ht="11.25" x14ac:dyDescent="0.2">
      <c r="A2658" s="71">
        <v>312608</v>
      </c>
      <c r="B2658" s="71" t="s">
        <v>16767</v>
      </c>
      <c r="C2658" s="72" t="s">
        <v>15648</v>
      </c>
      <c r="D2658" s="73">
        <v>13641.72</v>
      </c>
      <c r="E2658" s="107"/>
      <c r="F2658" s="107"/>
      <c r="G2658" s="107"/>
      <c r="H2658" s="107"/>
      <c r="I2658" s="107"/>
    </row>
    <row r="2659" spans="1:9" s="45" customFormat="1" ht="11.25" x14ac:dyDescent="0.2">
      <c r="A2659" s="71">
        <v>312609</v>
      </c>
      <c r="B2659" s="71" t="s">
        <v>16768</v>
      </c>
      <c r="C2659" s="72" t="s">
        <v>15648</v>
      </c>
      <c r="D2659" s="73">
        <v>11327.81</v>
      </c>
      <c r="E2659" s="107"/>
      <c r="F2659" s="107"/>
      <c r="G2659" s="107"/>
      <c r="H2659" s="107"/>
      <c r="I2659" s="107"/>
    </row>
    <row r="2660" spans="1:9" s="45" customFormat="1" ht="11.25" x14ac:dyDescent="0.2">
      <c r="A2660" s="71">
        <v>312610</v>
      </c>
      <c r="B2660" s="71" t="s">
        <v>16769</v>
      </c>
      <c r="C2660" s="72" t="s">
        <v>15648</v>
      </c>
      <c r="D2660" s="73">
        <v>11327.81</v>
      </c>
      <c r="E2660" s="107"/>
      <c r="F2660" s="107"/>
      <c r="G2660" s="107"/>
      <c r="H2660" s="107"/>
      <c r="I2660" s="107"/>
    </row>
    <row r="2661" spans="1:9" s="45" customFormat="1" ht="11.25" x14ac:dyDescent="0.2">
      <c r="A2661" s="71">
        <v>312611</v>
      </c>
      <c r="B2661" s="71" t="s">
        <v>16770</v>
      </c>
      <c r="C2661" s="72" t="s">
        <v>15648</v>
      </c>
      <c r="D2661" s="73">
        <v>11569.56</v>
      </c>
      <c r="E2661" s="107"/>
      <c r="F2661" s="107"/>
      <c r="G2661" s="107"/>
      <c r="H2661" s="107"/>
      <c r="I2661" s="107"/>
    </row>
    <row r="2662" spans="1:9" s="45" customFormat="1" ht="11.25" x14ac:dyDescent="0.2">
      <c r="A2662" s="71">
        <v>312612</v>
      </c>
      <c r="B2662" s="71" t="s">
        <v>16771</v>
      </c>
      <c r="C2662" s="72" t="s">
        <v>15648</v>
      </c>
      <c r="D2662" s="73">
        <v>10602.55</v>
      </c>
      <c r="E2662" s="107"/>
      <c r="F2662" s="107"/>
      <c r="G2662" s="107"/>
      <c r="H2662" s="107"/>
      <c r="I2662" s="107"/>
    </row>
    <row r="2663" spans="1:9" s="45" customFormat="1" ht="11.25" x14ac:dyDescent="0.2">
      <c r="A2663" s="71">
        <v>312613</v>
      </c>
      <c r="B2663" s="71" t="s">
        <v>16772</v>
      </c>
      <c r="C2663" s="72" t="s">
        <v>15648</v>
      </c>
      <c r="D2663" s="73">
        <v>11332.13</v>
      </c>
      <c r="E2663" s="107"/>
      <c r="F2663" s="107"/>
      <c r="G2663" s="107"/>
      <c r="H2663" s="107"/>
      <c r="I2663" s="107"/>
    </row>
    <row r="2664" spans="1:9" s="45" customFormat="1" ht="11.25" x14ac:dyDescent="0.2">
      <c r="A2664" s="71">
        <v>312614</v>
      </c>
      <c r="B2664" s="71" t="s">
        <v>16773</v>
      </c>
      <c r="C2664" s="72" t="s">
        <v>15648</v>
      </c>
      <c r="D2664" s="73">
        <v>24520.560000000001</v>
      </c>
      <c r="E2664" s="107"/>
      <c r="F2664" s="107"/>
      <c r="G2664" s="107"/>
      <c r="H2664" s="107"/>
      <c r="I2664" s="107"/>
    </row>
    <row r="2665" spans="1:9" s="45" customFormat="1" ht="11.25" x14ac:dyDescent="0.2">
      <c r="A2665" s="71">
        <v>312615</v>
      </c>
      <c r="B2665" s="71" t="s">
        <v>16774</v>
      </c>
      <c r="C2665" s="72" t="s">
        <v>15648</v>
      </c>
      <c r="D2665" s="73">
        <v>6354.62</v>
      </c>
      <c r="E2665" s="107"/>
      <c r="F2665" s="107"/>
      <c r="G2665" s="107"/>
      <c r="H2665" s="107"/>
      <c r="I2665" s="107"/>
    </row>
    <row r="2666" spans="1:9" s="45" customFormat="1" ht="11.25" x14ac:dyDescent="0.2">
      <c r="A2666" s="71">
        <v>312616</v>
      </c>
      <c r="B2666" s="71" t="s">
        <v>16775</v>
      </c>
      <c r="C2666" s="72" t="s">
        <v>15648</v>
      </c>
      <c r="D2666" s="73">
        <v>13719.43</v>
      </c>
      <c r="E2666" s="107"/>
      <c r="F2666" s="107"/>
      <c r="G2666" s="107"/>
      <c r="H2666" s="107"/>
      <c r="I2666" s="107"/>
    </row>
    <row r="2667" spans="1:9" s="45" customFormat="1" ht="11.25" x14ac:dyDescent="0.2">
      <c r="A2667" s="71">
        <v>312617</v>
      </c>
      <c r="B2667" s="71" t="s">
        <v>16776</v>
      </c>
      <c r="C2667" s="72" t="s">
        <v>15648</v>
      </c>
      <c r="D2667" s="73">
        <v>20514.38</v>
      </c>
      <c r="E2667" s="107"/>
      <c r="F2667" s="107"/>
      <c r="G2667" s="107"/>
      <c r="H2667" s="107"/>
      <c r="I2667" s="107"/>
    </row>
    <row r="2668" spans="1:9" s="45" customFormat="1" ht="11.25" x14ac:dyDescent="0.2">
      <c r="A2668" s="71">
        <v>312618</v>
      </c>
      <c r="B2668" s="71" t="s">
        <v>16777</v>
      </c>
      <c r="C2668" s="72" t="s">
        <v>15648</v>
      </c>
      <c r="D2668" s="73">
        <v>2838.17</v>
      </c>
      <c r="E2668" s="107"/>
      <c r="F2668" s="107"/>
      <c r="G2668" s="107"/>
      <c r="H2668" s="107"/>
      <c r="I2668" s="107"/>
    </row>
    <row r="2669" spans="1:9" s="45" customFormat="1" ht="11.25" x14ac:dyDescent="0.2">
      <c r="A2669" s="71">
        <v>312619</v>
      </c>
      <c r="B2669" s="71" t="s">
        <v>16778</v>
      </c>
      <c r="C2669" s="72" t="s">
        <v>15648</v>
      </c>
      <c r="D2669" s="73">
        <v>5106.6499999999996</v>
      </c>
      <c r="E2669" s="107"/>
      <c r="F2669" s="107"/>
      <c r="G2669" s="107"/>
      <c r="H2669" s="107"/>
      <c r="I2669" s="107"/>
    </row>
    <row r="2670" spans="1:9" s="45" customFormat="1" ht="11.25" x14ac:dyDescent="0.2">
      <c r="A2670" s="71">
        <v>312620</v>
      </c>
      <c r="B2670" s="71" t="s">
        <v>16779</v>
      </c>
      <c r="C2670" s="72" t="s">
        <v>15648</v>
      </c>
      <c r="D2670" s="73">
        <v>2074.23</v>
      </c>
      <c r="E2670" s="107"/>
      <c r="F2670" s="107"/>
      <c r="G2670" s="107"/>
      <c r="H2670" s="107"/>
      <c r="I2670" s="107"/>
    </row>
    <row r="2671" spans="1:9" s="45" customFormat="1" ht="11.25" x14ac:dyDescent="0.2">
      <c r="A2671" s="71">
        <v>312621</v>
      </c>
      <c r="B2671" s="71" t="s">
        <v>16780</v>
      </c>
      <c r="C2671" s="72" t="s">
        <v>15648</v>
      </c>
      <c r="D2671" s="73">
        <v>2074.23</v>
      </c>
      <c r="E2671" s="107"/>
      <c r="F2671" s="107"/>
      <c r="G2671" s="107"/>
      <c r="H2671" s="107"/>
      <c r="I2671" s="107"/>
    </row>
    <row r="2672" spans="1:9" s="45" customFormat="1" ht="11.25" x14ac:dyDescent="0.2">
      <c r="A2672" s="71">
        <v>312622</v>
      </c>
      <c r="B2672" s="71" t="s">
        <v>16781</v>
      </c>
      <c r="C2672" s="72" t="s">
        <v>15648</v>
      </c>
      <c r="D2672" s="73">
        <v>3928.12</v>
      </c>
      <c r="E2672" s="107"/>
      <c r="F2672" s="107"/>
      <c r="G2672" s="107"/>
      <c r="H2672" s="107"/>
      <c r="I2672" s="107"/>
    </row>
  </sheetData>
  <autoFilter ref="A1:E2672" xr:uid="{7AE92FFF-CB46-4DD6-9AD1-B6AC96C09184}"/>
  <pageMargins left="0.511811024" right="0.511811024" top="0.78740157499999996" bottom="0.78740157499999996" header="0.31496062000000002" footer="0.31496062000000002"/>
  <pageSetup paperSize="9" orientation="portrait" horizontalDpi="0"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FD0A5-47AE-41B8-8289-769D4F3DB23D}">
  <sheetPr>
    <tabColor theme="0" tint="-0.14999847407452621"/>
  </sheetPr>
  <dimension ref="A1:J1758"/>
  <sheetViews>
    <sheetView topLeftCell="A207" workbookViewId="0">
      <selection activeCell="G230" sqref="G230"/>
    </sheetView>
  </sheetViews>
  <sheetFormatPr defaultRowHeight="11.25" x14ac:dyDescent="0.2"/>
  <cols>
    <col min="1" max="1" width="9.140625" style="45"/>
    <col min="2" max="2" width="78.85546875" style="45" bestFit="1" customWidth="1"/>
    <col min="3" max="4" width="9.5703125" style="45" customWidth="1"/>
    <col min="5" max="7" width="9.5703125" style="46" customWidth="1"/>
    <col min="8" max="9" width="9.140625" style="46"/>
    <col min="10" max="16384" width="9.140625" style="45"/>
  </cols>
  <sheetData>
    <row r="1" spans="1:7" x14ac:dyDescent="0.2">
      <c r="A1" s="422" t="s">
        <v>1961</v>
      </c>
      <c r="B1" s="422"/>
      <c r="C1" s="422"/>
      <c r="D1" s="422"/>
      <c r="E1" s="422"/>
      <c r="F1" s="422"/>
      <c r="G1" s="422"/>
    </row>
    <row r="2" spans="1:7" ht="22.5" x14ac:dyDescent="0.2">
      <c r="A2" s="55" t="s">
        <v>16808</v>
      </c>
      <c r="B2" s="56" t="s">
        <v>16809</v>
      </c>
      <c r="C2" s="57" t="s">
        <v>16810</v>
      </c>
      <c r="D2" s="55" t="s">
        <v>16811</v>
      </c>
      <c r="E2" s="55" t="s">
        <v>16812</v>
      </c>
      <c r="F2" s="55" t="s">
        <v>16813</v>
      </c>
      <c r="G2" s="56" t="s">
        <v>16814</v>
      </c>
    </row>
    <row r="3" spans="1:7" x14ac:dyDescent="0.2">
      <c r="A3" s="58">
        <v>30041</v>
      </c>
      <c r="B3" s="59" t="s">
        <v>16815</v>
      </c>
      <c r="C3" s="60"/>
      <c r="D3" s="61">
        <v>165.09</v>
      </c>
      <c r="E3" s="74">
        <v>82.89</v>
      </c>
      <c r="F3" s="62">
        <v>54</v>
      </c>
      <c r="G3" s="63" t="s">
        <v>16816</v>
      </c>
    </row>
    <row r="4" spans="1:7" x14ac:dyDescent="0.2">
      <c r="A4" s="58">
        <v>30047</v>
      </c>
      <c r="B4" s="59" t="s">
        <v>16817</v>
      </c>
      <c r="C4" s="64" t="s">
        <v>96</v>
      </c>
      <c r="D4" s="61">
        <v>8.44</v>
      </c>
      <c r="E4" s="74">
        <v>1.24</v>
      </c>
      <c r="F4" s="62">
        <v>9</v>
      </c>
      <c r="G4" s="63" t="s">
        <v>16816</v>
      </c>
    </row>
    <row r="5" spans="1:7" x14ac:dyDescent="0.2">
      <c r="A5" s="58">
        <v>30140</v>
      </c>
      <c r="B5" s="59" t="s">
        <v>16818</v>
      </c>
      <c r="C5" s="60"/>
      <c r="D5" s="61">
        <v>27.59</v>
      </c>
      <c r="E5" s="74">
        <v>22.33</v>
      </c>
      <c r="F5" s="62">
        <v>4</v>
      </c>
      <c r="G5" s="63" t="s">
        <v>16816</v>
      </c>
    </row>
    <row r="6" spans="1:7" x14ac:dyDescent="0.2">
      <c r="A6" s="58">
        <v>101529</v>
      </c>
      <c r="B6" s="59" t="s">
        <v>16819</v>
      </c>
      <c r="C6" s="60"/>
      <c r="D6" s="61">
        <v>33.11</v>
      </c>
      <c r="E6" s="74">
        <v>28.77</v>
      </c>
      <c r="F6" s="62">
        <v>60</v>
      </c>
      <c r="G6" s="63" t="s">
        <v>16820</v>
      </c>
    </row>
    <row r="7" spans="1:7" x14ac:dyDescent="0.2">
      <c r="A7" s="58">
        <v>30102</v>
      </c>
      <c r="B7" s="59" t="s">
        <v>16821</v>
      </c>
      <c r="C7" s="64" t="s">
        <v>96</v>
      </c>
      <c r="D7" s="61">
        <v>192.38</v>
      </c>
      <c r="E7" s="74">
        <v>40.92</v>
      </c>
      <c r="F7" s="62">
        <v>99</v>
      </c>
      <c r="G7" s="63" t="s">
        <v>16820</v>
      </c>
    </row>
    <row r="8" spans="1:7" x14ac:dyDescent="0.2">
      <c r="A8" s="58">
        <v>30101</v>
      </c>
      <c r="B8" s="59" t="s">
        <v>16822</v>
      </c>
      <c r="C8" s="60"/>
      <c r="D8" s="61">
        <v>112.43</v>
      </c>
      <c r="E8" s="74">
        <v>33.11</v>
      </c>
      <c r="F8" s="62">
        <v>52</v>
      </c>
      <c r="G8" s="63" t="s">
        <v>16820</v>
      </c>
    </row>
    <row r="9" spans="1:7" x14ac:dyDescent="0.2">
      <c r="A9" s="58">
        <v>30134</v>
      </c>
      <c r="B9" s="59" t="s">
        <v>16823</v>
      </c>
      <c r="C9" s="60"/>
      <c r="D9" s="61">
        <v>32.94</v>
      </c>
      <c r="E9" s="74">
        <v>19.88</v>
      </c>
      <c r="F9" s="62">
        <v>15</v>
      </c>
      <c r="G9" s="63" t="s">
        <v>16820</v>
      </c>
    </row>
    <row r="10" spans="1:7" x14ac:dyDescent="0.2">
      <c r="A10" s="58">
        <v>30078</v>
      </c>
      <c r="B10" s="59" t="s">
        <v>16824</v>
      </c>
      <c r="C10" s="64" t="s">
        <v>96</v>
      </c>
      <c r="D10" s="61">
        <v>148.25</v>
      </c>
      <c r="E10" s="74">
        <v>62.62</v>
      </c>
      <c r="F10" s="62">
        <v>90</v>
      </c>
      <c r="G10" s="63" t="s">
        <v>16816</v>
      </c>
    </row>
    <row r="11" spans="1:7" x14ac:dyDescent="0.2">
      <c r="A11" s="58">
        <v>30070</v>
      </c>
      <c r="B11" s="59" t="s">
        <v>16825</v>
      </c>
      <c r="C11" s="60"/>
      <c r="D11" s="61">
        <v>26.5</v>
      </c>
      <c r="E11" s="74">
        <v>21.55</v>
      </c>
      <c r="F11" s="62">
        <v>5</v>
      </c>
      <c r="G11" s="63" t="s">
        <v>16826</v>
      </c>
    </row>
    <row r="12" spans="1:7" x14ac:dyDescent="0.2">
      <c r="A12" s="58">
        <v>30081</v>
      </c>
      <c r="B12" s="59" t="s">
        <v>16827</v>
      </c>
      <c r="C12" s="60"/>
      <c r="D12" s="61">
        <v>15.52</v>
      </c>
      <c r="E12" s="74">
        <v>12.8</v>
      </c>
      <c r="F12" s="62">
        <v>4</v>
      </c>
      <c r="G12" s="63" t="s">
        <v>16826</v>
      </c>
    </row>
    <row r="13" spans="1:7" x14ac:dyDescent="0.2">
      <c r="A13" s="58">
        <v>30072</v>
      </c>
      <c r="B13" s="59" t="s">
        <v>16828</v>
      </c>
      <c r="C13" s="60"/>
      <c r="D13" s="61">
        <v>147</v>
      </c>
      <c r="E13" s="74">
        <v>51.38</v>
      </c>
      <c r="F13" s="62">
        <v>100</v>
      </c>
      <c r="G13" s="63" t="s">
        <v>16816</v>
      </c>
    </row>
    <row r="14" spans="1:7" x14ac:dyDescent="0.2">
      <c r="A14" s="58">
        <v>30088</v>
      </c>
      <c r="B14" s="59" t="s">
        <v>16829</v>
      </c>
      <c r="C14" s="60"/>
      <c r="D14" s="61">
        <v>72.739999999999995</v>
      </c>
      <c r="E14" s="74">
        <v>43.27</v>
      </c>
      <c r="F14" s="62">
        <v>27</v>
      </c>
      <c r="G14" s="63" t="s">
        <v>16816</v>
      </c>
    </row>
    <row r="15" spans="1:7" x14ac:dyDescent="0.2">
      <c r="A15" s="58">
        <v>30113</v>
      </c>
      <c r="B15" s="59" t="s">
        <v>16830</v>
      </c>
      <c r="C15" s="64" t="s">
        <v>96</v>
      </c>
      <c r="D15" s="61">
        <v>27.15</v>
      </c>
      <c r="E15" s="74">
        <v>16.38</v>
      </c>
      <c r="F15" s="62">
        <v>12</v>
      </c>
      <c r="G15" s="63" t="s">
        <v>16816</v>
      </c>
    </row>
    <row r="16" spans="1:7" x14ac:dyDescent="0.2">
      <c r="A16" s="58">
        <v>101461</v>
      </c>
      <c r="B16" s="59" t="s">
        <v>16831</v>
      </c>
      <c r="C16" s="64" t="s">
        <v>8299</v>
      </c>
      <c r="D16" s="61">
        <v>93.08</v>
      </c>
      <c r="E16" s="74">
        <v>56.76</v>
      </c>
      <c r="F16" s="62">
        <v>22</v>
      </c>
      <c r="G16" s="63" t="s">
        <v>16826</v>
      </c>
    </row>
    <row r="17" spans="1:7" x14ac:dyDescent="0.2">
      <c r="A17" s="58">
        <v>30002</v>
      </c>
      <c r="B17" s="59" t="s">
        <v>16832</v>
      </c>
      <c r="C17" s="64" t="s">
        <v>96</v>
      </c>
      <c r="D17" s="61">
        <v>199.72</v>
      </c>
      <c r="E17" s="74">
        <v>58.09</v>
      </c>
      <c r="F17" s="62">
        <v>184</v>
      </c>
      <c r="G17" s="63" t="s">
        <v>16816</v>
      </c>
    </row>
    <row r="18" spans="1:7" x14ac:dyDescent="0.2">
      <c r="A18" s="58">
        <v>30131</v>
      </c>
      <c r="B18" s="59" t="s">
        <v>16833</v>
      </c>
      <c r="C18" s="64" t="s">
        <v>96</v>
      </c>
      <c r="D18" s="61">
        <v>125.36</v>
      </c>
      <c r="E18" s="74">
        <v>77.84</v>
      </c>
      <c r="F18" s="62">
        <v>200</v>
      </c>
      <c r="G18" s="63" t="s">
        <v>16816</v>
      </c>
    </row>
    <row r="19" spans="1:7" x14ac:dyDescent="0.2">
      <c r="A19" s="58">
        <v>30000</v>
      </c>
      <c r="B19" s="59" t="s">
        <v>16834</v>
      </c>
      <c r="C19" s="64" t="s">
        <v>96</v>
      </c>
      <c r="D19" s="61">
        <v>165.2</v>
      </c>
      <c r="E19" s="74">
        <v>50.79</v>
      </c>
      <c r="F19" s="62">
        <v>150</v>
      </c>
      <c r="G19" s="63" t="s">
        <v>16816</v>
      </c>
    </row>
    <row r="20" spans="1:7" x14ac:dyDescent="0.2">
      <c r="A20" s="58">
        <v>30001</v>
      </c>
      <c r="B20" s="59" t="s">
        <v>16835</v>
      </c>
      <c r="C20" s="64" t="s">
        <v>96</v>
      </c>
      <c r="D20" s="61">
        <v>178.43</v>
      </c>
      <c r="E20" s="74">
        <v>57.8</v>
      </c>
      <c r="F20" s="62">
        <v>150</v>
      </c>
      <c r="G20" s="63" t="s">
        <v>16816</v>
      </c>
    </row>
    <row r="21" spans="1:7" x14ac:dyDescent="0.2">
      <c r="A21" s="58">
        <v>30005</v>
      </c>
      <c r="B21" s="59" t="s">
        <v>16836</v>
      </c>
      <c r="C21" s="64" t="s">
        <v>96</v>
      </c>
      <c r="D21" s="61">
        <v>158.62</v>
      </c>
      <c r="E21" s="74">
        <v>48.72</v>
      </c>
      <c r="F21" s="62">
        <v>150</v>
      </c>
      <c r="G21" s="63" t="s">
        <v>16816</v>
      </c>
    </row>
    <row r="22" spans="1:7" x14ac:dyDescent="0.2">
      <c r="A22" s="58">
        <v>30006</v>
      </c>
      <c r="B22" s="59" t="s">
        <v>16837</v>
      </c>
      <c r="C22" s="64" t="s">
        <v>96</v>
      </c>
      <c r="D22" s="61">
        <v>168.37</v>
      </c>
      <c r="E22" s="74">
        <v>54.21</v>
      </c>
      <c r="F22" s="62">
        <v>150</v>
      </c>
      <c r="G22" s="63" t="s">
        <v>16816</v>
      </c>
    </row>
    <row r="23" spans="1:7" x14ac:dyDescent="0.2">
      <c r="A23" s="58">
        <v>30004</v>
      </c>
      <c r="B23" s="59" t="s">
        <v>16838</v>
      </c>
      <c r="C23" s="64" t="s">
        <v>96</v>
      </c>
      <c r="D23" s="61">
        <v>145.22</v>
      </c>
      <c r="E23" s="74">
        <v>43.59</v>
      </c>
      <c r="F23" s="62">
        <v>143</v>
      </c>
      <c r="G23" s="63" t="s">
        <v>16816</v>
      </c>
    </row>
    <row r="24" spans="1:7" x14ac:dyDescent="0.2">
      <c r="A24" s="58">
        <v>30010</v>
      </c>
      <c r="B24" s="59" t="s">
        <v>16839</v>
      </c>
      <c r="C24" s="64" t="s">
        <v>96</v>
      </c>
      <c r="D24" s="61">
        <v>227.5</v>
      </c>
      <c r="E24" s="74">
        <v>80.540000000000006</v>
      </c>
      <c r="F24" s="62">
        <v>180</v>
      </c>
      <c r="G24" s="63" t="s">
        <v>16816</v>
      </c>
    </row>
    <row r="25" spans="1:7" x14ac:dyDescent="0.2">
      <c r="A25" s="58">
        <v>30007</v>
      </c>
      <c r="B25" s="59" t="s">
        <v>16840</v>
      </c>
      <c r="C25" s="64" t="s">
        <v>96</v>
      </c>
      <c r="D25" s="61">
        <v>164.94</v>
      </c>
      <c r="E25" s="74">
        <v>52.28</v>
      </c>
      <c r="F25" s="62">
        <v>150</v>
      </c>
      <c r="G25" s="63" t="s">
        <v>16816</v>
      </c>
    </row>
    <row r="26" spans="1:7" x14ac:dyDescent="0.2">
      <c r="A26" s="58">
        <v>30023</v>
      </c>
      <c r="B26" s="59" t="s">
        <v>16841</v>
      </c>
      <c r="C26" s="64" t="s">
        <v>96</v>
      </c>
      <c r="D26" s="61">
        <v>201.89</v>
      </c>
      <c r="E26" s="74">
        <v>68.959999999999994</v>
      </c>
      <c r="F26" s="62">
        <v>145</v>
      </c>
      <c r="G26" s="63" t="s">
        <v>16816</v>
      </c>
    </row>
    <row r="27" spans="1:7" x14ac:dyDescent="0.2">
      <c r="A27" s="58">
        <v>30024</v>
      </c>
      <c r="B27" s="59" t="s">
        <v>16842</v>
      </c>
      <c r="C27" s="64" t="s">
        <v>96</v>
      </c>
      <c r="D27" s="61">
        <v>314.31</v>
      </c>
      <c r="E27" s="74">
        <v>125.16</v>
      </c>
      <c r="F27" s="62">
        <v>170</v>
      </c>
      <c r="G27" s="63" t="s">
        <v>16816</v>
      </c>
    </row>
    <row r="28" spans="1:7" x14ac:dyDescent="0.2">
      <c r="A28" s="58">
        <v>30008</v>
      </c>
      <c r="B28" s="59" t="s">
        <v>16843</v>
      </c>
      <c r="C28" s="64" t="s">
        <v>96</v>
      </c>
      <c r="D28" s="61">
        <v>346.65</v>
      </c>
      <c r="E28" s="74">
        <v>79.47</v>
      </c>
      <c r="F28" s="62">
        <v>360</v>
      </c>
      <c r="G28" s="63" t="s">
        <v>16816</v>
      </c>
    </row>
    <row r="29" spans="1:7" x14ac:dyDescent="0.2">
      <c r="A29" s="58">
        <v>30076</v>
      </c>
      <c r="B29" s="59" t="s">
        <v>16736</v>
      </c>
      <c r="C29" s="60"/>
      <c r="D29" s="61">
        <v>0.19</v>
      </c>
      <c r="E29" s="74">
        <v>0.13</v>
      </c>
      <c r="F29" s="62">
        <v>0</v>
      </c>
      <c r="G29" s="63" t="s">
        <v>16826</v>
      </c>
    </row>
    <row r="30" spans="1:7" x14ac:dyDescent="0.2">
      <c r="A30" s="58">
        <v>30075</v>
      </c>
      <c r="B30" s="59" t="s">
        <v>16844</v>
      </c>
      <c r="C30" s="60"/>
      <c r="D30" s="61">
        <v>15.42</v>
      </c>
      <c r="E30" s="74">
        <v>13.71</v>
      </c>
      <c r="F30" s="62">
        <v>6</v>
      </c>
      <c r="G30" s="63" t="s">
        <v>16820</v>
      </c>
    </row>
    <row r="31" spans="1:7" x14ac:dyDescent="0.2">
      <c r="A31" s="58">
        <v>30059</v>
      </c>
      <c r="B31" s="59" t="s">
        <v>16845</v>
      </c>
      <c r="C31" s="60"/>
      <c r="D31" s="61">
        <v>109.4</v>
      </c>
      <c r="E31" s="74">
        <v>23.29</v>
      </c>
      <c r="F31" s="62">
        <v>119</v>
      </c>
      <c r="G31" s="63" t="s">
        <v>16816</v>
      </c>
    </row>
    <row r="32" spans="1:7" x14ac:dyDescent="0.2">
      <c r="A32" s="58">
        <v>30060</v>
      </c>
      <c r="B32" s="59" t="s">
        <v>16846</v>
      </c>
      <c r="C32" s="60"/>
      <c r="D32" s="61">
        <v>165.82</v>
      </c>
      <c r="E32" s="74">
        <v>32.15</v>
      </c>
      <c r="F32" s="62">
        <v>180</v>
      </c>
      <c r="G32" s="63" t="s">
        <v>16816</v>
      </c>
    </row>
    <row r="33" spans="1:7" x14ac:dyDescent="0.2">
      <c r="A33" s="58">
        <v>30116</v>
      </c>
      <c r="B33" s="59" t="s">
        <v>16847</v>
      </c>
      <c r="C33" s="64" t="s">
        <v>96</v>
      </c>
      <c r="D33" s="61">
        <v>20.64</v>
      </c>
      <c r="E33" s="74">
        <v>12.71</v>
      </c>
      <c r="F33" s="62">
        <v>12</v>
      </c>
      <c r="G33" s="63" t="s">
        <v>16826</v>
      </c>
    </row>
    <row r="34" spans="1:7" x14ac:dyDescent="0.2">
      <c r="A34" s="58">
        <v>30126</v>
      </c>
      <c r="B34" s="59" t="s">
        <v>16848</v>
      </c>
      <c r="C34" s="64" t="s">
        <v>96</v>
      </c>
      <c r="D34" s="61">
        <v>36.92</v>
      </c>
      <c r="E34" s="74">
        <v>33.299999999999997</v>
      </c>
      <c r="F34" s="62">
        <v>0</v>
      </c>
      <c r="G34" s="63" t="s">
        <v>16816</v>
      </c>
    </row>
    <row r="35" spans="1:7" x14ac:dyDescent="0.2">
      <c r="A35" s="58">
        <v>30117</v>
      </c>
      <c r="B35" s="59" t="s">
        <v>16849</v>
      </c>
      <c r="C35" s="64" t="s">
        <v>96</v>
      </c>
      <c r="D35" s="61">
        <v>19.3</v>
      </c>
      <c r="E35" s="74">
        <v>12.69</v>
      </c>
      <c r="F35" s="62">
        <v>10</v>
      </c>
      <c r="G35" s="63" t="s">
        <v>16826</v>
      </c>
    </row>
    <row r="36" spans="1:7" x14ac:dyDescent="0.2">
      <c r="A36" s="58">
        <v>30080</v>
      </c>
      <c r="B36" s="59" t="s">
        <v>16850</v>
      </c>
      <c r="C36" s="60"/>
      <c r="D36" s="61">
        <v>18.73</v>
      </c>
      <c r="E36" s="74">
        <v>13.12</v>
      </c>
      <c r="F36" s="62">
        <v>8</v>
      </c>
      <c r="G36" s="63" t="s">
        <v>16816</v>
      </c>
    </row>
    <row r="37" spans="1:7" x14ac:dyDescent="0.2">
      <c r="A37" s="58">
        <v>30145</v>
      </c>
      <c r="B37" s="59" t="s">
        <v>16851</v>
      </c>
      <c r="C37" s="64" t="s">
        <v>96</v>
      </c>
      <c r="D37" s="61">
        <v>882.86</v>
      </c>
      <c r="E37" s="74">
        <v>516.47</v>
      </c>
      <c r="F37" s="62">
        <v>90</v>
      </c>
      <c r="G37" s="63" t="s">
        <v>16826</v>
      </c>
    </row>
    <row r="38" spans="1:7" x14ac:dyDescent="0.2">
      <c r="A38" s="58">
        <v>30092</v>
      </c>
      <c r="B38" s="59" t="s">
        <v>16852</v>
      </c>
      <c r="C38" s="60"/>
      <c r="D38" s="61">
        <v>196.79</v>
      </c>
      <c r="E38" s="74">
        <v>100.39</v>
      </c>
      <c r="F38" s="62">
        <v>46</v>
      </c>
      <c r="G38" s="63" t="s">
        <v>16820</v>
      </c>
    </row>
    <row r="39" spans="1:7" x14ac:dyDescent="0.2">
      <c r="A39" s="58">
        <v>30053</v>
      </c>
      <c r="B39" s="59" t="s">
        <v>16853</v>
      </c>
      <c r="C39" s="64" t="s">
        <v>96</v>
      </c>
      <c r="D39" s="61">
        <v>8.02</v>
      </c>
      <c r="E39" s="74">
        <v>5.84</v>
      </c>
      <c r="F39" s="62">
        <v>0</v>
      </c>
      <c r="G39" s="63" t="s">
        <v>16816</v>
      </c>
    </row>
    <row r="40" spans="1:7" x14ac:dyDescent="0.2">
      <c r="A40" s="58">
        <v>30009</v>
      </c>
      <c r="B40" s="59" t="s">
        <v>16854</v>
      </c>
      <c r="C40" s="64" t="s">
        <v>96</v>
      </c>
      <c r="D40" s="61">
        <v>162.9</v>
      </c>
      <c r="E40" s="74">
        <v>57.01</v>
      </c>
      <c r="F40" s="62">
        <v>150</v>
      </c>
      <c r="G40" s="63" t="s">
        <v>16816</v>
      </c>
    </row>
    <row r="41" spans="1:7" x14ac:dyDescent="0.2">
      <c r="A41" s="58">
        <v>30012</v>
      </c>
      <c r="B41" s="59" t="s">
        <v>16855</v>
      </c>
      <c r="C41" s="64" t="s">
        <v>96</v>
      </c>
      <c r="D41" s="61">
        <v>303.07</v>
      </c>
      <c r="E41" s="74">
        <v>122.89</v>
      </c>
      <c r="F41" s="62">
        <v>185</v>
      </c>
      <c r="G41" s="63" t="s">
        <v>16816</v>
      </c>
    </row>
    <row r="42" spans="1:7" x14ac:dyDescent="0.2">
      <c r="A42" s="58">
        <v>30109</v>
      </c>
      <c r="B42" s="59" t="s">
        <v>16856</v>
      </c>
      <c r="C42" s="64" t="s">
        <v>96</v>
      </c>
      <c r="D42" s="61">
        <v>176.08</v>
      </c>
      <c r="E42" s="74">
        <v>71.88</v>
      </c>
      <c r="F42" s="62">
        <v>145</v>
      </c>
      <c r="G42" s="63" t="s">
        <v>16816</v>
      </c>
    </row>
    <row r="43" spans="1:7" x14ac:dyDescent="0.2">
      <c r="A43" s="58">
        <v>30044</v>
      </c>
      <c r="B43" s="59" t="s">
        <v>16857</v>
      </c>
      <c r="C43" s="64" t="s">
        <v>96</v>
      </c>
      <c r="D43" s="61">
        <v>229.63</v>
      </c>
      <c r="E43" s="74">
        <v>68.13</v>
      </c>
      <c r="F43" s="62">
        <v>168</v>
      </c>
      <c r="G43" s="63" t="s">
        <v>16816</v>
      </c>
    </row>
    <row r="44" spans="1:7" x14ac:dyDescent="0.2">
      <c r="A44" s="58">
        <v>30025</v>
      </c>
      <c r="B44" s="59" t="s">
        <v>16858</v>
      </c>
      <c r="C44" s="60"/>
      <c r="D44" s="61">
        <v>227.7</v>
      </c>
      <c r="E44" s="74">
        <v>101.44</v>
      </c>
      <c r="F44" s="62">
        <v>106</v>
      </c>
      <c r="G44" s="63" t="s">
        <v>16816</v>
      </c>
    </row>
    <row r="45" spans="1:7" x14ac:dyDescent="0.2">
      <c r="A45" s="58">
        <v>30098</v>
      </c>
      <c r="B45" s="59" t="s">
        <v>16859</v>
      </c>
      <c r="C45" s="60"/>
      <c r="D45" s="61">
        <v>26.06</v>
      </c>
      <c r="E45" s="74">
        <v>24.67</v>
      </c>
      <c r="F45" s="62">
        <v>2</v>
      </c>
      <c r="G45" s="63" t="s">
        <v>16826</v>
      </c>
    </row>
    <row r="46" spans="1:7" x14ac:dyDescent="0.2">
      <c r="A46" s="58">
        <v>30042</v>
      </c>
      <c r="B46" s="59" t="s">
        <v>16860</v>
      </c>
      <c r="C46" s="60"/>
      <c r="D46" s="61">
        <v>732.49</v>
      </c>
      <c r="E46" s="74">
        <v>340.65</v>
      </c>
      <c r="F46" s="62">
        <v>105</v>
      </c>
      <c r="G46" s="63" t="s">
        <v>16816</v>
      </c>
    </row>
    <row r="47" spans="1:7" x14ac:dyDescent="0.2">
      <c r="A47" s="58">
        <v>30096</v>
      </c>
      <c r="B47" s="59" t="s">
        <v>16861</v>
      </c>
      <c r="C47" s="60"/>
      <c r="D47" s="61">
        <v>0.74</v>
      </c>
      <c r="E47" s="74">
        <v>0.06</v>
      </c>
      <c r="F47" s="62">
        <v>1</v>
      </c>
      <c r="G47" s="63" t="s">
        <v>16826</v>
      </c>
    </row>
    <row r="48" spans="1:7" x14ac:dyDescent="0.2">
      <c r="A48" s="58">
        <v>30094</v>
      </c>
      <c r="B48" s="59" t="s">
        <v>16862</v>
      </c>
      <c r="C48" s="60"/>
      <c r="D48" s="61">
        <v>20.25</v>
      </c>
      <c r="E48" s="74">
        <v>19.55</v>
      </c>
      <c r="F48" s="62">
        <v>1</v>
      </c>
      <c r="G48" s="63" t="s">
        <v>16826</v>
      </c>
    </row>
    <row r="49" spans="1:7" x14ac:dyDescent="0.2">
      <c r="A49" s="58">
        <v>30054</v>
      </c>
      <c r="B49" s="59" t="s">
        <v>16863</v>
      </c>
      <c r="C49" s="60"/>
      <c r="D49" s="61">
        <v>17.22</v>
      </c>
      <c r="E49" s="74">
        <v>15.86</v>
      </c>
      <c r="F49" s="62">
        <v>0</v>
      </c>
      <c r="G49" s="63" t="s">
        <v>16816</v>
      </c>
    </row>
    <row r="50" spans="1:7" x14ac:dyDescent="0.2">
      <c r="A50" s="58">
        <v>30129</v>
      </c>
      <c r="B50" s="59" t="s">
        <v>16864</v>
      </c>
      <c r="C50" s="64" t="s">
        <v>96</v>
      </c>
      <c r="D50" s="61">
        <v>38.450000000000003</v>
      </c>
      <c r="E50" s="74">
        <v>21.28</v>
      </c>
      <c r="F50" s="62">
        <v>20</v>
      </c>
      <c r="G50" s="63" t="s">
        <v>16816</v>
      </c>
    </row>
    <row r="51" spans="1:7" x14ac:dyDescent="0.2">
      <c r="A51" s="58">
        <v>30069</v>
      </c>
      <c r="B51" s="59" t="s">
        <v>16865</v>
      </c>
      <c r="C51" s="64" t="s">
        <v>96</v>
      </c>
      <c r="D51" s="61">
        <v>178.91</v>
      </c>
      <c r="E51" s="74">
        <v>24.55</v>
      </c>
      <c r="F51" s="62">
        <v>200</v>
      </c>
      <c r="G51" s="63" t="s">
        <v>16816</v>
      </c>
    </row>
    <row r="52" spans="1:7" x14ac:dyDescent="0.2">
      <c r="A52" s="58">
        <v>30144</v>
      </c>
      <c r="B52" s="59" t="s">
        <v>16866</v>
      </c>
      <c r="C52" s="60"/>
      <c r="D52" s="61">
        <v>330.68</v>
      </c>
      <c r="E52" s="74">
        <v>18.100000000000001</v>
      </c>
      <c r="F52" s="62">
        <v>500</v>
      </c>
      <c r="G52" s="63" t="s">
        <v>16816</v>
      </c>
    </row>
    <row r="53" spans="1:7" x14ac:dyDescent="0.2">
      <c r="A53" s="58">
        <v>30068</v>
      </c>
      <c r="B53" s="59" t="s">
        <v>16867</v>
      </c>
      <c r="C53" s="64" t="s">
        <v>96</v>
      </c>
      <c r="D53" s="61">
        <v>107</v>
      </c>
      <c r="E53" s="74">
        <v>19.25</v>
      </c>
      <c r="F53" s="62">
        <v>114</v>
      </c>
      <c r="G53" s="63" t="s">
        <v>16816</v>
      </c>
    </row>
    <row r="54" spans="1:7" x14ac:dyDescent="0.2">
      <c r="A54" s="58">
        <v>30093</v>
      </c>
      <c r="B54" s="59" t="s">
        <v>16868</v>
      </c>
      <c r="C54" s="60"/>
      <c r="D54" s="61">
        <v>16.71</v>
      </c>
      <c r="E54" s="74">
        <v>12.82</v>
      </c>
      <c r="F54" s="62">
        <v>3</v>
      </c>
      <c r="G54" s="63" t="s">
        <v>16820</v>
      </c>
    </row>
    <row r="55" spans="1:7" x14ac:dyDescent="0.2">
      <c r="A55" s="58">
        <v>30067</v>
      </c>
      <c r="B55" s="59" t="s">
        <v>16869</v>
      </c>
      <c r="C55" s="64" t="s">
        <v>96</v>
      </c>
      <c r="D55" s="61">
        <v>49.18</v>
      </c>
      <c r="E55" s="74">
        <v>17.309999999999999</v>
      </c>
      <c r="F55" s="62">
        <v>40</v>
      </c>
      <c r="G55" s="63" t="s">
        <v>16816</v>
      </c>
    </row>
    <row r="56" spans="1:7" x14ac:dyDescent="0.2">
      <c r="A56" s="58">
        <v>30097</v>
      </c>
      <c r="B56" s="59" t="s">
        <v>16870</v>
      </c>
      <c r="C56" s="60"/>
      <c r="D56" s="61">
        <v>38.24</v>
      </c>
      <c r="E56" s="74">
        <v>31.83</v>
      </c>
      <c r="F56" s="62">
        <v>3</v>
      </c>
      <c r="G56" s="63" t="s">
        <v>16826</v>
      </c>
    </row>
    <row r="57" spans="1:7" x14ac:dyDescent="0.2">
      <c r="A57" s="58">
        <v>30028</v>
      </c>
      <c r="B57" s="59" t="s">
        <v>16871</v>
      </c>
      <c r="C57" s="64" t="s">
        <v>96</v>
      </c>
      <c r="D57" s="61">
        <v>342.73</v>
      </c>
      <c r="E57" s="74">
        <v>162.94</v>
      </c>
      <c r="F57" s="62">
        <v>151</v>
      </c>
      <c r="G57" s="63" t="s">
        <v>16816</v>
      </c>
    </row>
    <row r="58" spans="1:7" x14ac:dyDescent="0.2">
      <c r="A58" s="58">
        <v>30111</v>
      </c>
      <c r="B58" s="59" t="s">
        <v>16872</v>
      </c>
      <c r="C58" s="64" t="s">
        <v>96</v>
      </c>
      <c r="D58" s="61">
        <v>648.73</v>
      </c>
      <c r="E58" s="74">
        <v>198.32</v>
      </c>
      <c r="F58" s="62">
        <v>560</v>
      </c>
      <c r="G58" s="63" t="s">
        <v>16816</v>
      </c>
    </row>
    <row r="59" spans="1:7" x14ac:dyDescent="0.2">
      <c r="A59" s="58">
        <v>30130</v>
      </c>
      <c r="B59" s="59" t="s">
        <v>16873</v>
      </c>
      <c r="C59" s="64" t="s">
        <v>96</v>
      </c>
      <c r="D59" s="61">
        <v>23.92</v>
      </c>
      <c r="E59" s="74">
        <v>22.65</v>
      </c>
      <c r="F59" s="62">
        <v>0</v>
      </c>
      <c r="G59" s="63" t="s">
        <v>16816</v>
      </c>
    </row>
    <row r="60" spans="1:7" x14ac:dyDescent="0.2">
      <c r="A60" s="58">
        <v>30115</v>
      </c>
      <c r="B60" s="59" t="s">
        <v>16874</v>
      </c>
      <c r="C60" s="64" t="s">
        <v>96</v>
      </c>
      <c r="D60" s="61">
        <v>49.86</v>
      </c>
      <c r="E60" s="74">
        <v>20.67</v>
      </c>
      <c r="F60" s="62">
        <v>30</v>
      </c>
      <c r="G60" s="63" t="s">
        <v>16816</v>
      </c>
    </row>
    <row r="61" spans="1:7" x14ac:dyDescent="0.2">
      <c r="A61" s="58">
        <v>30089</v>
      </c>
      <c r="B61" s="59" t="s">
        <v>16875</v>
      </c>
      <c r="C61" s="60"/>
      <c r="D61" s="61">
        <v>64.040000000000006</v>
      </c>
      <c r="E61" s="74">
        <v>55.96</v>
      </c>
      <c r="F61" s="62">
        <v>5</v>
      </c>
      <c r="G61" s="63" t="s">
        <v>16816</v>
      </c>
    </row>
    <row r="62" spans="1:7" x14ac:dyDescent="0.2">
      <c r="A62" s="58">
        <v>30074</v>
      </c>
      <c r="B62" s="59" t="s">
        <v>16876</v>
      </c>
      <c r="C62" s="60"/>
      <c r="D62" s="61">
        <v>18.23</v>
      </c>
      <c r="E62" s="74">
        <v>15.59</v>
      </c>
      <c r="F62" s="62">
        <v>4</v>
      </c>
      <c r="G62" s="63" t="s">
        <v>16826</v>
      </c>
    </row>
    <row r="63" spans="1:7" x14ac:dyDescent="0.2">
      <c r="A63" s="58">
        <v>30147</v>
      </c>
      <c r="B63" s="59" t="s">
        <v>16877</v>
      </c>
      <c r="C63" s="60"/>
      <c r="D63" s="61">
        <v>49.01</v>
      </c>
      <c r="E63" s="74">
        <v>15.89</v>
      </c>
      <c r="F63" s="62">
        <v>40</v>
      </c>
      <c r="G63" s="63" t="s">
        <v>16826</v>
      </c>
    </row>
    <row r="64" spans="1:7" x14ac:dyDescent="0.2">
      <c r="A64" s="58">
        <v>30091</v>
      </c>
      <c r="B64" s="59" t="s">
        <v>16878</v>
      </c>
      <c r="C64" s="60"/>
      <c r="D64" s="61">
        <v>16.329999999999998</v>
      </c>
      <c r="E64" s="74">
        <v>14.73</v>
      </c>
      <c r="F64" s="62">
        <v>0</v>
      </c>
      <c r="G64" s="63" t="s">
        <v>16816</v>
      </c>
    </row>
    <row r="65" spans="1:7" x14ac:dyDescent="0.2">
      <c r="A65" s="58">
        <v>30082</v>
      </c>
      <c r="B65" s="59" t="s">
        <v>16879</v>
      </c>
      <c r="C65" s="60"/>
      <c r="D65" s="61">
        <v>46.67</v>
      </c>
      <c r="E65" s="74">
        <v>24.92</v>
      </c>
      <c r="F65" s="62">
        <v>33</v>
      </c>
      <c r="G65" s="63" t="s">
        <v>16826</v>
      </c>
    </row>
    <row r="66" spans="1:7" x14ac:dyDescent="0.2">
      <c r="A66" s="58">
        <v>30090</v>
      </c>
      <c r="B66" s="59" t="s">
        <v>16880</v>
      </c>
      <c r="C66" s="60"/>
      <c r="D66" s="61">
        <v>21.39</v>
      </c>
      <c r="E66" s="74">
        <v>16.48</v>
      </c>
      <c r="F66" s="62">
        <v>3</v>
      </c>
      <c r="G66" s="63" t="s">
        <v>16826</v>
      </c>
    </row>
    <row r="67" spans="1:7" x14ac:dyDescent="0.2">
      <c r="A67" s="58">
        <v>30146</v>
      </c>
      <c r="B67" s="59" t="s">
        <v>16881</v>
      </c>
      <c r="C67" s="60"/>
      <c r="D67" s="61">
        <v>86.08</v>
      </c>
      <c r="E67" s="74">
        <v>7.74</v>
      </c>
      <c r="F67" s="62">
        <v>15</v>
      </c>
      <c r="G67" s="63" t="s">
        <v>16826</v>
      </c>
    </row>
    <row r="68" spans="1:7" x14ac:dyDescent="0.2">
      <c r="A68" s="58">
        <v>30061</v>
      </c>
      <c r="B68" s="59" t="s">
        <v>16882</v>
      </c>
      <c r="C68" s="60"/>
      <c r="D68" s="61">
        <v>18.66</v>
      </c>
      <c r="E68" s="74">
        <v>17.43</v>
      </c>
      <c r="F68" s="62">
        <v>0</v>
      </c>
      <c r="G68" s="63" t="s">
        <v>16816</v>
      </c>
    </row>
    <row r="69" spans="1:7" x14ac:dyDescent="0.2">
      <c r="A69" s="58">
        <v>30021</v>
      </c>
      <c r="B69" s="59" t="s">
        <v>16883</v>
      </c>
      <c r="C69" s="60"/>
      <c r="D69" s="61">
        <v>1335.34</v>
      </c>
      <c r="E69" s="74">
        <v>599.70000000000005</v>
      </c>
      <c r="F69" s="62">
        <v>335</v>
      </c>
      <c r="G69" s="63" t="s">
        <v>16816</v>
      </c>
    </row>
    <row r="70" spans="1:7" x14ac:dyDescent="0.2">
      <c r="A70" s="58">
        <v>30085</v>
      </c>
      <c r="B70" s="59" t="s">
        <v>16884</v>
      </c>
      <c r="C70" s="64" t="s">
        <v>96</v>
      </c>
      <c r="D70" s="61">
        <v>24.63</v>
      </c>
      <c r="E70" s="74">
        <v>15.64</v>
      </c>
      <c r="F70" s="62">
        <v>7</v>
      </c>
      <c r="G70" s="63" t="s">
        <v>16820</v>
      </c>
    </row>
    <row r="71" spans="1:7" x14ac:dyDescent="0.2">
      <c r="A71" s="58">
        <v>30022</v>
      </c>
      <c r="B71" s="59" t="s">
        <v>16885</v>
      </c>
      <c r="C71" s="64" t="s">
        <v>96</v>
      </c>
      <c r="D71" s="61">
        <v>245.66</v>
      </c>
      <c r="E71" s="74">
        <v>87.2</v>
      </c>
      <c r="F71" s="62">
        <v>140</v>
      </c>
      <c r="G71" s="63" t="s">
        <v>16816</v>
      </c>
    </row>
    <row r="72" spans="1:7" x14ac:dyDescent="0.2">
      <c r="A72" s="58">
        <v>30046</v>
      </c>
      <c r="B72" s="59" t="s">
        <v>16886</v>
      </c>
      <c r="C72" s="60"/>
      <c r="D72" s="61">
        <v>266.48</v>
      </c>
      <c r="E72" s="74">
        <v>85.17</v>
      </c>
      <c r="F72" s="62">
        <v>268</v>
      </c>
      <c r="G72" s="63" t="s">
        <v>16816</v>
      </c>
    </row>
    <row r="73" spans="1:7" x14ac:dyDescent="0.2">
      <c r="A73" s="58">
        <v>30099</v>
      </c>
      <c r="B73" s="59" t="s">
        <v>16887</v>
      </c>
      <c r="C73" s="60"/>
      <c r="D73" s="61">
        <v>9.0500000000000007</v>
      </c>
      <c r="E73" s="74">
        <v>1.35</v>
      </c>
      <c r="F73" s="62">
        <v>10</v>
      </c>
      <c r="G73" s="63" t="s">
        <v>16816</v>
      </c>
    </row>
    <row r="74" spans="1:7" x14ac:dyDescent="0.2">
      <c r="A74" s="58">
        <v>30133</v>
      </c>
      <c r="B74" s="59" t="s">
        <v>16888</v>
      </c>
      <c r="C74" s="60"/>
      <c r="D74" s="61">
        <v>287.83999999999997</v>
      </c>
      <c r="E74" s="74">
        <v>139.28</v>
      </c>
      <c r="F74" s="62">
        <v>67</v>
      </c>
      <c r="G74" s="63" t="s">
        <v>16816</v>
      </c>
    </row>
    <row r="75" spans="1:7" x14ac:dyDescent="0.2">
      <c r="A75" s="58">
        <v>30045</v>
      </c>
      <c r="B75" s="59" t="s">
        <v>16889</v>
      </c>
      <c r="C75" s="60"/>
      <c r="D75" s="61">
        <v>1149.1500000000001</v>
      </c>
      <c r="E75" s="74">
        <v>518.94000000000005</v>
      </c>
      <c r="F75" s="62">
        <v>297</v>
      </c>
      <c r="G75" s="63" t="s">
        <v>16816</v>
      </c>
    </row>
    <row r="76" spans="1:7" x14ac:dyDescent="0.2">
      <c r="A76" s="58">
        <v>30029</v>
      </c>
      <c r="B76" s="59" t="s">
        <v>16890</v>
      </c>
      <c r="C76" s="64" t="s">
        <v>96</v>
      </c>
      <c r="D76" s="61">
        <v>114.5</v>
      </c>
      <c r="E76" s="74">
        <v>48.09</v>
      </c>
      <c r="F76" s="62">
        <v>76</v>
      </c>
      <c r="G76" s="63" t="s">
        <v>16816</v>
      </c>
    </row>
    <row r="77" spans="1:7" x14ac:dyDescent="0.2">
      <c r="A77" s="58">
        <v>30055</v>
      </c>
      <c r="B77" s="59" t="s">
        <v>16891</v>
      </c>
      <c r="C77" s="60"/>
      <c r="D77" s="61">
        <v>13.7</v>
      </c>
      <c r="E77" s="74">
        <v>13.31</v>
      </c>
      <c r="F77" s="62">
        <v>0</v>
      </c>
      <c r="G77" s="63" t="s">
        <v>16816</v>
      </c>
    </row>
    <row r="78" spans="1:7" x14ac:dyDescent="0.2">
      <c r="A78" s="58">
        <v>30142</v>
      </c>
      <c r="B78" s="59" t="s">
        <v>16892</v>
      </c>
      <c r="C78" s="60"/>
      <c r="D78" s="61">
        <v>3.45</v>
      </c>
      <c r="E78" s="74">
        <v>0.2</v>
      </c>
      <c r="F78" s="62">
        <v>5</v>
      </c>
      <c r="G78" s="63" t="s">
        <v>16816</v>
      </c>
    </row>
    <row r="79" spans="1:7" x14ac:dyDescent="0.2">
      <c r="A79" s="58">
        <v>30032</v>
      </c>
      <c r="B79" s="59" t="s">
        <v>16893</v>
      </c>
      <c r="C79" s="64" t="s">
        <v>96</v>
      </c>
      <c r="D79" s="61">
        <v>178.78</v>
      </c>
      <c r="E79" s="74">
        <v>64.73</v>
      </c>
      <c r="F79" s="62">
        <v>127</v>
      </c>
      <c r="G79" s="63" t="s">
        <v>16816</v>
      </c>
    </row>
    <row r="80" spans="1:7" x14ac:dyDescent="0.2">
      <c r="A80" s="58">
        <v>30038</v>
      </c>
      <c r="B80" s="59" t="s">
        <v>16894</v>
      </c>
      <c r="C80" s="64" t="s">
        <v>96</v>
      </c>
      <c r="D80" s="61">
        <v>201.17</v>
      </c>
      <c r="E80" s="74">
        <v>71.59</v>
      </c>
      <c r="F80" s="62">
        <v>145</v>
      </c>
      <c r="G80" s="63" t="s">
        <v>16816</v>
      </c>
    </row>
    <row r="81" spans="1:7" x14ac:dyDescent="0.2">
      <c r="A81" s="58">
        <v>30034</v>
      </c>
      <c r="B81" s="59" t="s">
        <v>16895</v>
      </c>
      <c r="C81" s="60"/>
      <c r="D81" s="61">
        <v>110.81</v>
      </c>
      <c r="E81" s="74">
        <v>52.82</v>
      </c>
      <c r="F81" s="62">
        <v>58</v>
      </c>
      <c r="G81" s="63" t="s">
        <v>16816</v>
      </c>
    </row>
    <row r="82" spans="1:7" x14ac:dyDescent="0.2">
      <c r="A82" s="58">
        <v>30035</v>
      </c>
      <c r="B82" s="59" t="s">
        <v>16896</v>
      </c>
      <c r="C82" s="60"/>
      <c r="D82" s="61">
        <v>102.85</v>
      </c>
      <c r="E82" s="74">
        <v>53.81</v>
      </c>
      <c r="F82" s="62">
        <v>44</v>
      </c>
      <c r="G82" s="63" t="s">
        <v>16816</v>
      </c>
    </row>
    <row r="83" spans="1:7" x14ac:dyDescent="0.2">
      <c r="A83" s="58">
        <v>30037</v>
      </c>
      <c r="B83" s="59" t="s">
        <v>16897</v>
      </c>
      <c r="C83" s="64" t="s">
        <v>96</v>
      </c>
      <c r="D83" s="61">
        <v>117.8</v>
      </c>
      <c r="E83" s="74">
        <v>48.4</v>
      </c>
      <c r="F83" s="62">
        <v>76</v>
      </c>
      <c r="G83" s="63" t="s">
        <v>16816</v>
      </c>
    </row>
    <row r="84" spans="1:7" x14ac:dyDescent="0.2">
      <c r="A84" s="58">
        <v>30036</v>
      </c>
      <c r="B84" s="59" t="s">
        <v>16898</v>
      </c>
      <c r="C84" s="64" t="s">
        <v>96</v>
      </c>
      <c r="D84" s="61">
        <v>181.97</v>
      </c>
      <c r="E84" s="74">
        <v>64.790000000000006</v>
      </c>
      <c r="F84" s="62">
        <v>127</v>
      </c>
      <c r="G84" s="63" t="s">
        <v>16816</v>
      </c>
    </row>
    <row r="85" spans="1:7" x14ac:dyDescent="0.2">
      <c r="A85" s="58">
        <v>30040</v>
      </c>
      <c r="B85" s="59" t="s">
        <v>16899</v>
      </c>
      <c r="C85" s="64" t="s">
        <v>96</v>
      </c>
      <c r="D85" s="61">
        <v>190.1</v>
      </c>
      <c r="E85" s="74">
        <v>63.69</v>
      </c>
      <c r="F85" s="62">
        <v>145</v>
      </c>
      <c r="G85" s="63" t="s">
        <v>16816</v>
      </c>
    </row>
    <row r="86" spans="1:7" x14ac:dyDescent="0.2">
      <c r="A86" s="58">
        <v>30039</v>
      </c>
      <c r="B86" s="59" t="s">
        <v>16900</v>
      </c>
      <c r="C86" s="64" t="s">
        <v>96</v>
      </c>
      <c r="D86" s="61">
        <v>127.17</v>
      </c>
      <c r="E86" s="74">
        <v>54.58</v>
      </c>
      <c r="F86" s="62">
        <v>76</v>
      </c>
      <c r="G86" s="63" t="s">
        <v>16816</v>
      </c>
    </row>
    <row r="87" spans="1:7" x14ac:dyDescent="0.2">
      <c r="A87" s="58">
        <v>30033</v>
      </c>
      <c r="B87" s="59" t="s">
        <v>16901</v>
      </c>
      <c r="C87" s="60"/>
      <c r="D87" s="61">
        <v>195.5</v>
      </c>
      <c r="E87" s="74">
        <v>67.52</v>
      </c>
      <c r="F87" s="62">
        <v>145</v>
      </c>
      <c r="G87" s="63" t="s">
        <v>16816</v>
      </c>
    </row>
    <row r="88" spans="1:7" x14ac:dyDescent="0.2">
      <c r="A88" s="58">
        <v>30095</v>
      </c>
      <c r="B88" s="59" t="s">
        <v>16902</v>
      </c>
      <c r="C88" s="60"/>
      <c r="D88" s="61">
        <v>2.8</v>
      </c>
      <c r="E88" s="74">
        <v>0.14000000000000001</v>
      </c>
      <c r="F88" s="62">
        <v>4</v>
      </c>
      <c r="G88" s="63" t="s">
        <v>16826</v>
      </c>
    </row>
    <row r="89" spans="1:7" x14ac:dyDescent="0.2">
      <c r="A89" s="58">
        <v>30073</v>
      </c>
      <c r="B89" s="59" t="s">
        <v>16903</v>
      </c>
      <c r="C89" s="64" t="s">
        <v>96</v>
      </c>
      <c r="D89" s="61">
        <v>19.45</v>
      </c>
      <c r="E89" s="74">
        <v>16.010000000000002</v>
      </c>
      <c r="F89" s="62">
        <v>5</v>
      </c>
      <c r="G89" s="63" t="s">
        <v>16826</v>
      </c>
    </row>
    <row r="90" spans="1:7" x14ac:dyDescent="0.2">
      <c r="A90" s="58">
        <v>30128</v>
      </c>
      <c r="B90" s="59" t="s">
        <v>16904</v>
      </c>
      <c r="C90" s="64" t="s">
        <v>96</v>
      </c>
      <c r="D90" s="61">
        <v>24.73</v>
      </c>
      <c r="E90" s="74">
        <v>19.96</v>
      </c>
      <c r="F90" s="62">
        <v>6</v>
      </c>
      <c r="G90" s="63" t="s">
        <v>16826</v>
      </c>
    </row>
    <row r="91" spans="1:7" x14ac:dyDescent="0.2">
      <c r="A91" s="58">
        <v>30114</v>
      </c>
      <c r="B91" s="59" t="s">
        <v>16905</v>
      </c>
      <c r="C91" s="64" t="s">
        <v>96</v>
      </c>
      <c r="D91" s="61">
        <v>72.42</v>
      </c>
      <c r="E91" s="74">
        <v>43.83</v>
      </c>
      <c r="F91" s="62">
        <v>30</v>
      </c>
      <c r="G91" s="63" t="s">
        <v>16816</v>
      </c>
    </row>
    <row r="92" spans="1:7" x14ac:dyDescent="0.2">
      <c r="A92" s="58">
        <v>30086</v>
      </c>
      <c r="B92" s="59" t="s">
        <v>16906</v>
      </c>
      <c r="C92" s="60"/>
      <c r="D92" s="61">
        <v>105.81</v>
      </c>
      <c r="E92" s="74">
        <v>53.88</v>
      </c>
      <c r="F92" s="62">
        <v>48</v>
      </c>
      <c r="G92" s="63" t="s">
        <v>16816</v>
      </c>
    </row>
    <row r="93" spans="1:7" x14ac:dyDescent="0.2">
      <c r="A93" s="58">
        <v>30138</v>
      </c>
      <c r="B93" s="59" t="s">
        <v>16907</v>
      </c>
      <c r="C93" s="64" t="s">
        <v>96</v>
      </c>
      <c r="D93" s="61">
        <v>6.14</v>
      </c>
      <c r="E93" s="74">
        <v>1.49</v>
      </c>
      <c r="F93" s="62">
        <v>5</v>
      </c>
      <c r="G93" s="63" t="s">
        <v>16826</v>
      </c>
    </row>
    <row r="94" spans="1:7" x14ac:dyDescent="0.2">
      <c r="A94" s="58">
        <v>30084</v>
      </c>
      <c r="B94" s="59" t="s">
        <v>16908</v>
      </c>
      <c r="C94" s="60"/>
      <c r="D94" s="61">
        <v>7.68</v>
      </c>
      <c r="E94" s="74">
        <v>5.49</v>
      </c>
      <c r="F94" s="62">
        <v>0</v>
      </c>
      <c r="G94" s="63" t="s">
        <v>16826</v>
      </c>
    </row>
    <row r="95" spans="1:7" x14ac:dyDescent="0.2">
      <c r="A95" s="58">
        <v>30136</v>
      </c>
      <c r="B95" s="59" t="s">
        <v>16909</v>
      </c>
      <c r="C95" s="60"/>
      <c r="D95" s="61">
        <v>9.01</v>
      </c>
      <c r="E95" s="74">
        <v>6.44</v>
      </c>
      <c r="F95" s="62">
        <v>0</v>
      </c>
      <c r="G95" s="63" t="s">
        <v>16826</v>
      </c>
    </row>
    <row r="96" spans="1:7" x14ac:dyDescent="0.2">
      <c r="A96" s="58">
        <v>30135</v>
      </c>
      <c r="B96" s="59" t="s">
        <v>16910</v>
      </c>
      <c r="C96" s="60"/>
      <c r="D96" s="61">
        <v>23.54</v>
      </c>
      <c r="E96" s="74">
        <v>16.829999999999998</v>
      </c>
      <c r="F96" s="62">
        <v>0</v>
      </c>
      <c r="G96" s="63" t="s">
        <v>16816</v>
      </c>
    </row>
    <row r="97" spans="1:7" x14ac:dyDescent="0.2">
      <c r="A97" s="58">
        <v>30030</v>
      </c>
      <c r="B97" s="59" t="s">
        <v>16911</v>
      </c>
      <c r="C97" s="64" t="s">
        <v>96</v>
      </c>
      <c r="D97" s="61">
        <v>116.59</v>
      </c>
      <c r="E97" s="74">
        <v>33.1</v>
      </c>
      <c r="F97" s="62">
        <v>110</v>
      </c>
      <c r="G97" s="63" t="s">
        <v>16816</v>
      </c>
    </row>
    <row r="98" spans="1:7" x14ac:dyDescent="0.2">
      <c r="A98" s="58">
        <v>30020</v>
      </c>
      <c r="B98" s="59" t="s">
        <v>16912</v>
      </c>
      <c r="C98" s="60"/>
      <c r="D98" s="61">
        <v>651.67999999999995</v>
      </c>
      <c r="E98" s="74">
        <v>233.98</v>
      </c>
      <c r="F98" s="62">
        <v>300</v>
      </c>
      <c r="G98" s="63" t="s">
        <v>16816</v>
      </c>
    </row>
    <row r="99" spans="1:7" x14ac:dyDescent="0.2">
      <c r="A99" s="58">
        <v>30015</v>
      </c>
      <c r="B99" s="59" t="s">
        <v>16913</v>
      </c>
      <c r="C99" s="64" t="s">
        <v>96</v>
      </c>
      <c r="D99" s="61">
        <v>253.31</v>
      </c>
      <c r="E99" s="74">
        <v>107.58</v>
      </c>
      <c r="F99" s="62">
        <v>105</v>
      </c>
      <c r="G99" s="63" t="s">
        <v>16816</v>
      </c>
    </row>
    <row r="100" spans="1:7" x14ac:dyDescent="0.2">
      <c r="A100" s="58">
        <v>30016</v>
      </c>
      <c r="B100" s="59" t="s">
        <v>16914</v>
      </c>
      <c r="C100" s="64" t="s">
        <v>96</v>
      </c>
      <c r="D100" s="61">
        <v>334.2</v>
      </c>
      <c r="E100" s="74">
        <v>129.94</v>
      </c>
      <c r="F100" s="62">
        <v>155</v>
      </c>
      <c r="G100" s="63" t="s">
        <v>16816</v>
      </c>
    </row>
    <row r="101" spans="1:7" x14ac:dyDescent="0.2">
      <c r="A101" s="58">
        <v>30017</v>
      </c>
      <c r="B101" s="59" t="s">
        <v>16915</v>
      </c>
      <c r="C101" s="64" t="s">
        <v>96</v>
      </c>
      <c r="D101" s="61">
        <v>329.88</v>
      </c>
      <c r="E101" s="74">
        <v>135.94</v>
      </c>
      <c r="F101" s="62">
        <v>140</v>
      </c>
      <c r="G101" s="63" t="s">
        <v>16816</v>
      </c>
    </row>
    <row r="102" spans="1:7" x14ac:dyDescent="0.2">
      <c r="A102" s="58">
        <v>30018</v>
      </c>
      <c r="B102" s="59" t="s">
        <v>16916</v>
      </c>
      <c r="C102" s="60"/>
      <c r="D102" s="61">
        <v>651.67999999999995</v>
      </c>
      <c r="E102" s="74">
        <v>233.98</v>
      </c>
      <c r="F102" s="62">
        <v>300</v>
      </c>
      <c r="G102" s="63" t="s">
        <v>16816</v>
      </c>
    </row>
    <row r="103" spans="1:7" x14ac:dyDescent="0.2">
      <c r="A103" s="58">
        <v>30019</v>
      </c>
      <c r="B103" s="59" t="s">
        <v>16917</v>
      </c>
      <c r="C103" s="60"/>
      <c r="D103" s="61">
        <v>657.77</v>
      </c>
      <c r="E103" s="74">
        <v>237.25</v>
      </c>
      <c r="F103" s="62">
        <v>300</v>
      </c>
      <c r="G103" s="63" t="s">
        <v>16816</v>
      </c>
    </row>
    <row r="104" spans="1:7" x14ac:dyDescent="0.2">
      <c r="A104" s="58">
        <v>30063</v>
      </c>
      <c r="B104" s="59" t="s">
        <v>16918</v>
      </c>
      <c r="C104" s="60"/>
      <c r="D104" s="61">
        <v>529.58000000000004</v>
      </c>
      <c r="E104" s="74">
        <v>339.48</v>
      </c>
      <c r="F104" s="62">
        <v>195</v>
      </c>
      <c r="G104" s="63" t="s">
        <v>16826</v>
      </c>
    </row>
    <row r="105" spans="1:7" x14ac:dyDescent="0.2">
      <c r="A105" s="58">
        <v>30065</v>
      </c>
      <c r="B105" s="59" t="s">
        <v>16919</v>
      </c>
      <c r="C105" s="64" t="s">
        <v>96</v>
      </c>
      <c r="D105" s="61">
        <v>154.69</v>
      </c>
      <c r="E105" s="74">
        <v>137.61000000000001</v>
      </c>
      <c r="F105" s="62">
        <v>15</v>
      </c>
      <c r="G105" s="63" t="s">
        <v>16816</v>
      </c>
    </row>
    <row r="106" spans="1:7" x14ac:dyDescent="0.2">
      <c r="A106" s="58">
        <v>30066</v>
      </c>
      <c r="B106" s="59" t="s">
        <v>16920</v>
      </c>
      <c r="C106" s="64" t="s">
        <v>96</v>
      </c>
      <c r="D106" s="61">
        <v>322.14</v>
      </c>
      <c r="E106" s="74">
        <v>203.72</v>
      </c>
      <c r="F106" s="62">
        <v>110</v>
      </c>
      <c r="G106" s="63" t="s">
        <v>16816</v>
      </c>
    </row>
    <row r="107" spans="1:7" x14ac:dyDescent="0.2">
      <c r="A107" s="58">
        <v>30051</v>
      </c>
      <c r="B107" s="59" t="s">
        <v>16921</v>
      </c>
      <c r="C107" s="64" t="s">
        <v>96</v>
      </c>
      <c r="D107" s="61">
        <v>9.07</v>
      </c>
      <c r="E107" s="74">
        <v>5.68</v>
      </c>
      <c r="F107" s="62">
        <v>0</v>
      </c>
      <c r="G107" s="63" t="s">
        <v>16816</v>
      </c>
    </row>
    <row r="108" spans="1:7" x14ac:dyDescent="0.2">
      <c r="A108" s="58">
        <v>30071</v>
      </c>
      <c r="B108" s="59" t="s">
        <v>16922</v>
      </c>
      <c r="C108" s="60"/>
      <c r="D108" s="61">
        <v>15.98</v>
      </c>
      <c r="E108" s="74">
        <v>13.16</v>
      </c>
      <c r="F108" s="62">
        <v>4</v>
      </c>
      <c r="G108" s="63" t="s">
        <v>16826</v>
      </c>
    </row>
    <row r="110" spans="1:7" x14ac:dyDescent="0.2">
      <c r="A110" s="422" t="s">
        <v>1957</v>
      </c>
      <c r="B110" s="422"/>
      <c r="C110" s="422"/>
      <c r="D110" s="422"/>
    </row>
    <row r="111" spans="1:7" ht="22.5" x14ac:dyDescent="0.2">
      <c r="A111" s="65" t="s">
        <v>16808</v>
      </c>
      <c r="B111" s="65" t="s">
        <v>16923</v>
      </c>
      <c r="C111" s="65" t="s">
        <v>16924</v>
      </c>
      <c r="D111" s="65" t="s">
        <v>16925</v>
      </c>
    </row>
    <row r="112" spans="1:7" x14ac:dyDescent="0.2">
      <c r="A112" s="66">
        <v>20039</v>
      </c>
      <c r="B112" s="67" t="s">
        <v>16926</v>
      </c>
      <c r="C112" s="68" t="s">
        <v>1960</v>
      </c>
      <c r="D112" s="69">
        <v>12.65</v>
      </c>
    </row>
    <row r="113" spans="1:4" x14ac:dyDescent="0.2">
      <c r="A113" s="66">
        <v>20050</v>
      </c>
      <c r="B113" s="67" t="s">
        <v>16927</v>
      </c>
      <c r="C113" s="68" t="s">
        <v>1960</v>
      </c>
      <c r="D113" s="69">
        <v>12.65</v>
      </c>
    </row>
    <row r="114" spans="1:4" x14ac:dyDescent="0.2">
      <c r="A114" s="66">
        <v>20151</v>
      </c>
      <c r="B114" s="67" t="s">
        <v>16928</v>
      </c>
      <c r="C114" s="68" t="s">
        <v>1960</v>
      </c>
      <c r="D114" s="69">
        <v>12.65</v>
      </c>
    </row>
    <row r="115" spans="1:4" x14ac:dyDescent="0.2">
      <c r="A115" s="66">
        <v>20061</v>
      </c>
      <c r="B115" s="67" t="s">
        <v>16929</v>
      </c>
      <c r="C115" s="68" t="s">
        <v>1960</v>
      </c>
      <c r="D115" s="69">
        <v>12.65</v>
      </c>
    </row>
    <row r="116" spans="1:4" x14ac:dyDescent="0.2">
      <c r="A116" s="66">
        <v>20072</v>
      </c>
      <c r="B116" s="67" t="s">
        <v>16930</v>
      </c>
      <c r="C116" s="68" t="s">
        <v>1960</v>
      </c>
      <c r="D116" s="69">
        <v>12.65</v>
      </c>
    </row>
    <row r="117" spans="1:4" x14ac:dyDescent="0.2">
      <c r="A117" s="66">
        <v>20083</v>
      </c>
      <c r="B117" s="67" t="s">
        <v>16931</v>
      </c>
      <c r="C117" s="68" t="s">
        <v>1960</v>
      </c>
      <c r="D117" s="69">
        <v>12.65</v>
      </c>
    </row>
    <row r="118" spans="1:4" x14ac:dyDescent="0.2">
      <c r="A118" s="66">
        <v>20094</v>
      </c>
      <c r="B118" s="67" t="s">
        <v>16932</v>
      </c>
      <c r="C118" s="68" t="s">
        <v>1960</v>
      </c>
      <c r="D118" s="69">
        <v>20.66</v>
      </c>
    </row>
    <row r="119" spans="1:4" x14ac:dyDescent="0.2">
      <c r="A119" s="66">
        <v>20012</v>
      </c>
      <c r="B119" s="67" t="s">
        <v>16933</v>
      </c>
      <c r="C119" s="68" t="s">
        <v>1960</v>
      </c>
      <c r="D119" s="69">
        <v>20.66</v>
      </c>
    </row>
    <row r="120" spans="1:4" x14ac:dyDescent="0.2">
      <c r="A120" s="66">
        <v>20020</v>
      </c>
      <c r="B120" s="67" t="s">
        <v>16934</v>
      </c>
      <c r="C120" s="68" t="s">
        <v>1960</v>
      </c>
      <c r="D120" s="69">
        <v>15.53</v>
      </c>
    </row>
    <row r="121" spans="1:4" x14ac:dyDescent="0.2">
      <c r="A121" s="66">
        <v>20022</v>
      </c>
      <c r="B121" s="67" t="s">
        <v>16935</v>
      </c>
      <c r="C121" s="68" t="s">
        <v>1960</v>
      </c>
      <c r="D121" s="69">
        <v>12.65</v>
      </c>
    </row>
    <row r="122" spans="1:4" x14ac:dyDescent="0.2">
      <c r="A122" s="66">
        <v>20027</v>
      </c>
      <c r="B122" s="67" t="s">
        <v>16936</v>
      </c>
      <c r="C122" s="68" t="s">
        <v>1960</v>
      </c>
      <c r="D122" s="69">
        <v>12.65</v>
      </c>
    </row>
    <row r="123" spans="1:4" x14ac:dyDescent="0.2">
      <c r="A123" s="66">
        <v>20033</v>
      </c>
      <c r="B123" s="67" t="s">
        <v>16937</v>
      </c>
      <c r="C123" s="68" t="s">
        <v>1960</v>
      </c>
      <c r="D123" s="69">
        <v>24.55</v>
      </c>
    </row>
    <row r="124" spans="1:4" x14ac:dyDescent="0.2">
      <c r="A124" s="66">
        <v>20034</v>
      </c>
      <c r="B124" s="67" t="s">
        <v>16938</v>
      </c>
      <c r="C124" s="68" t="s">
        <v>1960</v>
      </c>
      <c r="D124" s="69">
        <v>24.55</v>
      </c>
    </row>
    <row r="125" spans="1:4" x14ac:dyDescent="0.2">
      <c r="A125" s="66">
        <v>20035</v>
      </c>
      <c r="B125" s="67" t="s">
        <v>16939</v>
      </c>
      <c r="C125" s="68" t="s">
        <v>1960</v>
      </c>
      <c r="D125" s="69">
        <v>15.53</v>
      </c>
    </row>
    <row r="126" spans="1:4" x14ac:dyDescent="0.2">
      <c r="A126" s="66">
        <v>20037</v>
      </c>
      <c r="B126" s="67" t="s">
        <v>16940</v>
      </c>
      <c r="C126" s="68" t="s">
        <v>1960</v>
      </c>
      <c r="D126" s="69">
        <v>29.43</v>
      </c>
    </row>
    <row r="127" spans="1:4" x14ac:dyDescent="0.2">
      <c r="A127" s="66">
        <v>20038</v>
      </c>
      <c r="B127" s="67" t="s">
        <v>16941</v>
      </c>
      <c r="C127" s="68" t="s">
        <v>1960</v>
      </c>
      <c r="D127" s="69">
        <v>15.53</v>
      </c>
    </row>
    <row r="128" spans="1:4" x14ac:dyDescent="0.2">
      <c r="A128" s="66">
        <v>20040</v>
      </c>
      <c r="B128" s="67" t="s">
        <v>16942</v>
      </c>
      <c r="C128" s="68" t="s">
        <v>1960</v>
      </c>
      <c r="D128" s="69">
        <v>20.66</v>
      </c>
    </row>
    <row r="129" spans="1:4" x14ac:dyDescent="0.2">
      <c r="A129" s="66">
        <v>20041</v>
      </c>
      <c r="B129" s="67" t="s">
        <v>16943</v>
      </c>
      <c r="C129" s="68" t="s">
        <v>1960</v>
      </c>
      <c r="D129" s="69">
        <v>15.53</v>
      </c>
    </row>
    <row r="130" spans="1:4" x14ac:dyDescent="0.2">
      <c r="A130" s="66">
        <v>20042</v>
      </c>
      <c r="B130" s="67" t="s">
        <v>16944</v>
      </c>
      <c r="C130" s="68" t="s">
        <v>1960</v>
      </c>
      <c r="D130" s="69">
        <v>15.53</v>
      </c>
    </row>
    <row r="131" spans="1:4" x14ac:dyDescent="0.2">
      <c r="A131" s="66">
        <v>20056</v>
      </c>
      <c r="B131" s="67" t="s">
        <v>16945</v>
      </c>
      <c r="C131" s="68" t="s">
        <v>1960</v>
      </c>
      <c r="D131" s="69">
        <v>15.53</v>
      </c>
    </row>
    <row r="132" spans="1:4" x14ac:dyDescent="0.2">
      <c r="A132" s="66">
        <v>20057</v>
      </c>
      <c r="B132" s="67" t="s">
        <v>16946</v>
      </c>
      <c r="C132" s="68" t="s">
        <v>1960</v>
      </c>
      <c r="D132" s="69">
        <v>29.43</v>
      </c>
    </row>
    <row r="133" spans="1:4" x14ac:dyDescent="0.2">
      <c r="A133" s="66">
        <v>20058</v>
      </c>
      <c r="B133" s="67" t="s">
        <v>16947</v>
      </c>
      <c r="C133" s="68" t="s">
        <v>1960</v>
      </c>
      <c r="D133" s="69">
        <v>29.43</v>
      </c>
    </row>
    <row r="134" spans="1:4" x14ac:dyDescent="0.2">
      <c r="A134" s="66">
        <v>20059</v>
      </c>
      <c r="B134" s="67" t="s">
        <v>16948</v>
      </c>
      <c r="C134" s="68" t="s">
        <v>1960</v>
      </c>
      <c r="D134" s="69">
        <v>28.31</v>
      </c>
    </row>
    <row r="135" spans="1:4" x14ac:dyDescent="0.2">
      <c r="A135" s="66">
        <v>20060</v>
      </c>
      <c r="B135" s="67" t="s">
        <v>16949</v>
      </c>
      <c r="C135" s="68" t="s">
        <v>1960</v>
      </c>
      <c r="D135" s="69">
        <v>28.31</v>
      </c>
    </row>
    <row r="136" spans="1:4" x14ac:dyDescent="0.2">
      <c r="A136" s="66">
        <v>20065</v>
      </c>
      <c r="B136" s="67" t="s">
        <v>16950</v>
      </c>
      <c r="C136" s="68" t="s">
        <v>1960</v>
      </c>
      <c r="D136" s="69">
        <v>28.31</v>
      </c>
    </row>
    <row r="137" spans="1:4" x14ac:dyDescent="0.2">
      <c r="A137" s="66">
        <v>20064</v>
      </c>
      <c r="B137" s="67" t="s">
        <v>16951</v>
      </c>
      <c r="C137" s="68" t="s">
        <v>1960</v>
      </c>
      <c r="D137" s="69">
        <v>28.31</v>
      </c>
    </row>
    <row r="138" spans="1:4" x14ac:dyDescent="0.2">
      <c r="A138" s="66">
        <v>20063</v>
      </c>
      <c r="B138" s="67" t="s">
        <v>16952</v>
      </c>
      <c r="C138" s="68" t="s">
        <v>1960</v>
      </c>
      <c r="D138" s="69">
        <v>28.31</v>
      </c>
    </row>
    <row r="139" spans="1:4" x14ac:dyDescent="0.2">
      <c r="A139" s="66">
        <v>20066</v>
      </c>
      <c r="B139" s="67" t="s">
        <v>16953</v>
      </c>
      <c r="C139" s="68" t="s">
        <v>1960</v>
      </c>
      <c r="D139" s="69">
        <v>29.43</v>
      </c>
    </row>
    <row r="140" spans="1:4" x14ac:dyDescent="0.2">
      <c r="A140" s="66">
        <v>20067</v>
      </c>
      <c r="B140" s="67" t="s">
        <v>16954</v>
      </c>
      <c r="C140" s="68" t="s">
        <v>1960</v>
      </c>
      <c r="D140" s="69">
        <v>29.43</v>
      </c>
    </row>
    <row r="141" spans="1:4" x14ac:dyDescent="0.2">
      <c r="A141" s="66">
        <v>20068</v>
      </c>
      <c r="B141" s="67" t="s">
        <v>16955</v>
      </c>
      <c r="C141" s="68" t="s">
        <v>1960</v>
      </c>
      <c r="D141" s="69">
        <v>29.43</v>
      </c>
    </row>
    <row r="142" spans="1:4" x14ac:dyDescent="0.2">
      <c r="A142" s="66">
        <v>99301</v>
      </c>
      <c r="B142" s="67" t="s">
        <v>16956</v>
      </c>
      <c r="C142" s="68" t="s">
        <v>1960</v>
      </c>
      <c r="D142" s="69">
        <v>28.31</v>
      </c>
    </row>
    <row r="143" spans="1:4" x14ac:dyDescent="0.2">
      <c r="A143" s="66">
        <v>20062</v>
      </c>
      <c r="B143" s="67" t="s">
        <v>16957</v>
      </c>
      <c r="C143" s="68" t="s">
        <v>1960</v>
      </c>
      <c r="D143" s="69">
        <v>28.31</v>
      </c>
    </row>
    <row r="144" spans="1:4" x14ac:dyDescent="0.2">
      <c r="A144" s="66">
        <v>20081</v>
      </c>
      <c r="B144" s="67" t="s">
        <v>16958</v>
      </c>
      <c r="C144" s="68" t="s">
        <v>1960</v>
      </c>
      <c r="D144" s="69">
        <v>20.66</v>
      </c>
    </row>
    <row r="145" spans="1:4" x14ac:dyDescent="0.2">
      <c r="A145" s="66">
        <v>20087</v>
      </c>
      <c r="B145" s="67" t="s">
        <v>16959</v>
      </c>
      <c r="C145" s="68" t="s">
        <v>1960</v>
      </c>
      <c r="D145" s="69">
        <v>28.31</v>
      </c>
    </row>
    <row r="146" spans="1:4" x14ac:dyDescent="0.2">
      <c r="A146" s="66">
        <v>20088</v>
      </c>
      <c r="B146" s="67" t="s">
        <v>16960</v>
      </c>
      <c r="C146" s="68" t="s">
        <v>1960</v>
      </c>
      <c r="D146" s="69">
        <v>15.53</v>
      </c>
    </row>
    <row r="147" spans="1:4" x14ac:dyDescent="0.2">
      <c r="A147" s="66">
        <v>20157</v>
      </c>
      <c r="B147" s="67" t="s">
        <v>16961</v>
      </c>
      <c r="C147" s="68" t="s">
        <v>1960</v>
      </c>
      <c r="D147" s="69">
        <v>62.63</v>
      </c>
    </row>
    <row r="148" spans="1:4" x14ac:dyDescent="0.2">
      <c r="A148" s="66">
        <v>20092</v>
      </c>
      <c r="B148" s="67" t="s">
        <v>16962</v>
      </c>
      <c r="C148" s="68" t="s">
        <v>1960</v>
      </c>
      <c r="D148" s="69">
        <v>15.53</v>
      </c>
    </row>
    <row r="149" spans="1:4" x14ac:dyDescent="0.2">
      <c r="A149" s="66">
        <v>20093</v>
      </c>
      <c r="B149" s="67" t="s">
        <v>16963</v>
      </c>
      <c r="C149" s="68" t="s">
        <v>1960</v>
      </c>
      <c r="D149" s="69">
        <v>15.53</v>
      </c>
    </row>
    <row r="150" spans="1:4" x14ac:dyDescent="0.2">
      <c r="A150" s="66">
        <v>20095</v>
      </c>
      <c r="B150" s="67" t="s">
        <v>16964</v>
      </c>
      <c r="C150" s="68" t="s">
        <v>1960</v>
      </c>
      <c r="D150" s="69">
        <v>15.53</v>
      </c>
    </row>
    <row r="151" spans="1:4" x14ac:dyDescent="0.2">
      <c r="A151" s="66">
        <v>20096</v>
      </c>
      <c r="B151" s="67" t="s">
        <v>16965</v>
      </c>
      <c r="C151" s="68" t="s">
        <v>1960</v>
      </c>
      <c r="D151" s="69">
        <v>24.55</v>
      </c>
    </row>
    <row r="152" spans="1:4" x14ac:dyDescent="0.2">
      <c r="A152" s="66">
        <v>20097</v>
      </c>
      <c r="B152" s="67" t="s">
        <v>16966</v>
      </c>
      <c r="C152" s="68" t="s">
        <v>1960</v>
      </c>
      <c r="D152" s="69">
        <v>25.05</v>
      </c>
    </row>
    <row r="153" spans="1:4" x14ac:dyDescent="0.2">
      <c r="A153" s="66">
        <v>20099</v>
      </c>
      <c r="B153" s="67" t="s">
        <v>16967</v>
      </c>
      <c r="C153" s="68" t="s">
        <v>1960</v>
      </c>
      <c r="D153" s="69">
        <v>20.66</v>
      </c>
    </row>
    <row r="154" spans="1:4" x14ac:dyDescent="0.2">
      <c r="A154" s="66">
        <v>20100</v>
      </c>
      <c r="B154" s="67" t="s">
        <v>16968</v>
      </c>
      <c r="C154" s="68" t="s">
        <v>1960</v>
      </c>
      <c r="D154" s="69">
        <v>20.66</v>
      </c>
    </row>
    <row r="155" spans="1:4" x14ac:dyDescent="0.2">
      <c r="A155" s="66">
        <v>20101</v>
      </c>
      <c r="B155" s="67" t="s">
        <v>16969</v>
      </c>
      <c r="C155" s="68" t="s">
        <v>1960</v>
      </c>
      <c r="D155" s="69">
        <v>19.41</v>
      </c>
    </row>
    <row r="156" spans="1:4" x14ac:dyDescent="0.2">
      <c r="A156" s="66">
        <v>20102</v>
      </c>
      <c r="B156" s="67" t="s">
        <v>16970</v>
      </c>
      <c r="C156" s="68" t="s">
        <v>1960</v>
      </c>
      <c r="D156" s="69">
        <v>24.55</v>
      </c>
    </row>
    <row r="157" spans="1:4" x14ac:dyDescent="0.2">
      <c r="A157" s="66">
        <v>20103</v>
      </c>
      <c r="B157" s="67" t="s">
        <v>16971</v>
      </c>
      <c r="C157" s="68" t="s">
        <v>1960</v>
      </c>
      <c r="D157" s="69">
        <v>19.41</v>
      </c>
    </row>
    <row r="158" spans="1:4" x14ac:dyDescent="0.2">
      <c r="A158" s="66">
        <v>20104</v>
      </c>
      <c r="B158" s="67" t="s">
        <v>16972</v>
      </c>
      <c r="C158" s="68" t="s">
        <v>1960</v>
      </c>
      <c r="D158" s="69">
        <v>24.55</v>
      </c>
    </row>
    <row r="159" spans="1:4" x14ac:dyDescent="0.2">
      <c r="A159" s="66">
        <v>20173</v>
      </c>
      <c r="B159" s="67" t="s">
        <v>16973</v>
      </c>
      <c r="C159" s="68" t="s">
        <v>1960</v>
      </c>
      <c r="D159" s="69">
        <v>15.53</v>
      </c>
    </row>
    <row r="160" spans="1:4" x14ac:dyDescent="0.2">
      <c r="A160" s="66">
        <v>20106</v>
      </c>
      <c r="B160" s="67" t="s">
        <v>16974</v>
      </c>
      <c r="C160" s="68" t="s">
        <v>1960</v>
      </c>
      <c r="D160" s="69">
        <v>24.55</v>
      </c>
    </row>
    <row r="161" spans="1:4" x14ac:dyDescent="0.2">
      <c r="A161" s="66">
        <v>20107</v>
      </c>
      <c r="B161" s="67" t="s">
        <v>16975</v>
      </c>
      <c r="C161" s="68" t="s">
        <v>1960</v>
      </c>
      <c r="D161" s="69">
        <v>12.77</v>
      </c>
    </row>
    <row r="162" spans="1:4" x14ac:dyDescent="0.2">
      <c r="A162" s="66">
        <v>20108</v>
      </c>
      <c r="B162" s="67" t="s">
        <v>16976</v>
      </c>
      <c r="C162" s="68" t="s">
        <v>1960</v>
      </c>
      <c r="D162" s="69">
        <v>19.41</v>
      </c>
    </row>
    <row r="163" spans="1:4" x14ac:dyDescent="0.2">
      <c r="A163" s="66">
        <v>20109</v>
      </c>
      <c r="B163" s="67" t="s">
        <v>16977</v>
      </c>
      <c r="C163" s="68" t="s">
        <v>1960</v>
      </c>
      <c r="D163" s="69">
        <v>15.53</v>
      </c>
    </row>
    <row r="164" spans="1:4" x14ac:dyDescent="0.2">
      <c r="A164" s="66">
        <v>20110</v>
      </c>
      <c r="B164" s="67" t="s">
        <v>16978</v>
      </c>
      <c r="C164" s="68" t="s">
        <v>1960</v>
      </c>
      <c r="D164" s="69">
        <v>20.66</v>
      </c>
    </row>
    <row r="165" spans="1:4" x14ac:dyDescent="0.2">
      <c r="A165" s="66">
        <v>20111</v>
      </c>
      <c r="B165" s="67" t="s">
        <v>16979</v>
      </c>
      <c r="C165" s="68" t="s">
        <v>1960</v>
      </c>
      <c r="D165" s="69">
        <v>15.53</v>
      </c>
    </row>
    <row r="166" spans="1:4" x14ac:dyDescent="0.2">
      <c r="A166" s="66">
        <v>20112</v>
      </c>
      <c r="B166" s="67" t="s">
        <v>16980</v>
      </c>
      <c r="C166" s="68" t="s">
        <v>1960</v>
      </c>
      <c r="D166" s="69">
        <v>15.53</v>
      </c>
    </row>
    <row r="167" spans="1:4" x14ac:dyDescent="0.2">
      <c r="A167" s="66">
        <v>20156</v>
      </c>
      <c r="B167" s="67" t="s">
        <v>16981</v>
      </c>
      <c r="C167" s="68" t="s">
        <v>1960</v>
      </c>
      <c r="D167" s="69">
        <v>15.53</v>
      </c>
    </row>
    <row r="168" spans="1:4" x14ac:dyDescent="0.2">
      <c r="A168" s="66">
        <v>20115</v>
      </c>
      <c r="B168" s="67" t="s">
        <v>16982</v>
      </c>
      <c r="C168" s="68" t="s">
        <v>1960</v>
      </c>
      <c r="D168" s="69">
        <v>20.66</v>
      </c>
    </row>
    <row r="169" spans="1:4" x14ac:dyDescent="0.2">
      <c r="A169" s="66">
        <v>20002</v>
      </c>
      <c r="B169" s="67" t="s">
        <v>1991</v>
      </c>
      <c r="C169" s="68" t="s">
        <v>1960</v>
      </c>
      <c r="D169" s="69">
        <v>12.52</v>
      </c>
    </row>
    <row r="170" spans="1:4" x14ac:dyDescent="0.2">
      <c r="A170" s="66">
        <v>20003</v>
      </c>
      <c r="B170" s="67" t="s">
        <v>16983</v>
      </c>
      <c r="C170" s="68" t="s">
        <v>1960</v>
      </c>
      <c r="D170" s="69">
        <v>12.52</v>
      </c>
    </row>
    <row r="171" spans="1:4" x14ac:dyDescent="0.2">
      <c r="A171" s="66">
        <v>20004</v>
      </c>
      <c r="B171" s="67" t="s">
        <v>16984</v>
      </c>
      <c r="C171" s="68" t="s">
        <v>1960</v>
      </c>
      <c r="D171" s="69">
        <v>12.52</v>
      </c>
    </row>
    <row r="172" spans="1:4" x14ac:dyDescent="0.2">
      <c r="A172" s="66">
        <v>20005</v>
      </c>
      <c r="B172" s="67" t="s">
        <v>16985</v>
      </c>
      <c r="C172" s="68" t="s">
        <v>1960</v>
      </c>
      <c r="D172" s="69">
        <v>24.55</v>
      </c>
    </row>
    <row r="173" spans="1:4" x14ac:dyDescent="0.2">
      <c r="A173" s="66">
        <v>20006</v>
      </c>
      <c r="B173" s="67" t="s">
        <v>16986</v>
      </c>
      <c r="C173" s="68" t="s">
        <v>1960</v>
      </c>
      <c r="D173" s="69">
        <v>24.55</v>
      </c>
    </row>
    <row r="174" spans="1:4" x14ac:dyDescent="0.2">
      <c r="A174" s="66">
        <v>20117</v>
      </c>
      <c r="B174" s="67" t="s">
        <v>16987</v>
      </c>
      <c r="C174" s="68" t="s">
        <v>1960</v>
      </c>
      <c r="D174" s="69">
        <v>64.38</v>
      </c>
    </row>
    <row r="175" spans="1:4" x14ac:dyDescent="0.2">
      <c r="A175" s="66">
        <v>20017</v>
      </c>
      <c r="B175" s="67" t="s">
        <v>16988</v>
      </c>
      <c r="C175" s="68" t="s">
        <v>1960</v>
      </c>
      <c r="D175" s="69">
        <v>20.66</v>
      </c>
    </row>
    <row r="176" spans="1:4" x14ac:dyDescent="0.2">
      <c r="A176" s="66">
        <v>20018</v>
      </c>
      <c r="B176" s="67" t="s">
        <v>16989</v>
      </c>
      <c r="C176" s="68" t="s">
        <v>1960</v>
      </c>
      <c r="D176" s="69">
        <v>20.66</v>
      </c>
    </row>
    <row r="177" spans="1:4" x14ac:dyDescent="0.2">
      <c r="A177" s="66">
        <v>20019</v>
      </c>
      <c r="B177" s="67" t="s">
        <v>16990</v>
      </c>
      <c r="C177" s="68" t="s">
        <v>1960</v>
      </c>
      <c r="D177" s="69">
        <v>12.52</v>
      </c>
    </row>
    <row r="178" spans="1:4" x14ac:dyDescent="0.2">
      <c r="A178" s="66">
        <v>20028</v>
      </c>
      <c r="B178" s="67" t="s">
        <v>16991</v>
      </c>
      <c r="C178" s="68" t="s">
        <v>16992</v>
      </c>
      <c r="D178" s="69">
        <v>11123.83</v>
      </c>
    </row>
    <row r="179" spans="1:4" x14ac:dyDescent="0.2">
      <c r="A179" s="66">
        <v>20105</v>
      </c>
      <c r="B179" s="67" t="s">
        <v>16993</v>
      </c>
      <c r="C179" s="68" t="s">
        <v>16992</v>
      </c>
      <c r="D179" s="69">
        <v>7017.22</v>
      </c>
    </row>
    <row r="180" spans="1:4" x14ac:dyDescent="0.2">
      <c r="A180" s="66">
        <v>20001</v>
      </c>
      <c r="B180" s="67" t="s">
        <v>16994</v>
      </c>
      <c r="C180" s="68" t="s">
        <v>16992</v>
      </c>
      <c r="D180" s="69">
        <v>16637.23</v>
      </c>
    </row>
    <row r="181" spans="1:4" x14ac:dyDescent="0.2">
      <c r="A181" s="66">
        <v>103585</v>
      </c>
      <c r="B181" s="67" t="s">
        <v>16995</v>
      </c>
      <c r="C181" s="68" t="s">
        <v>16992</v>
      </c>
      <c r="D181" s="69">
        <v>7015.62</v>
      </c>
    </row>
    <row r="182" spans="1:4" x14ac:dyDescent="0.2">
      <c r="A182" s="66">
        <v>103584</v>
      </c>
      <c r="B182" s="67" t="s">
        <v>16996</v>
      </c>
      <c r="C182" s="68" t="s">
        <v>16992</v>
      </c>
      <c r="D182" s="69">
        <v>10073.42</v>
      </c>
    </row>
    <row r="183" spans="1:4" x14ac:dyDescent="0.2">
      <c r="A183" s="66">
        <v>20021</v>
      </c>
      <c r="B183" s="67" t="s">
        <v>16997</v>
      </c>
      <c r="C183" s="68" t="s">
        <v>16992</v>
      </c>
      <c r="D183" s="69">
        <v>2882.01</v>
      </c>
    </row>
    <row r="184" spans="1:4" x14ac:dyDescent="0.2">
      <c r="A184" s="66">
        <v>20024</v>
      </c>
      <c r="B184" s="67" t="s">
        <v>16998</v>
      </c>
      <c r="C184" s="68" t="s">
        <v>16992</v>
      </c>
      <c r="D184" s="69">
        <v>8216.8700000000008</v>
      </c>
    </row>
    <row r="185" spans="1:4" x14ac:dyDescent="0.2">
      <c r="A185" s="66">
        <v>20025</v>
      </c>
      <c r="B185" s="67" t="s">
        <v>16999</v>
      </c>
      <c r="C185" s="68" t="s">
        <v>16992</v>
      </c>
      <c r="D185" s="69">
        <v>2882.01</v>
      </c>
    </row>
    <row r="186" spans="1:4" x14ac:dyDescent="0.2">
      <c r="A186" s="66">
        <v>20026</v>
      </c>
      <c r="B186" s="67" t="s">
        <v>17000</v>
      </c>
      <c r="C186" s="68" t="s">
        <v>16992</v>
      </c>
      <c r="D186" s="69">
        <v>2710.76</v>
      </c>
    </row>
    <row r="187" spans="1:4" x14ac:dyDescent="0.2">
      <c r="A187" s="66">
        <v>100387</v>
      </c>
      <c r="B187" s="67" t="s">
        <v>17001</v>
      </c>
      <c r="C187" s="68" t="s">
        <v>16992</v>
      </c>
      <c r="D187" s="69">
        <v>2310.89</v>
      </c>
    </row>
    <row r="188" spans="1:4" x14ac:dyDescent="0.2">
      <c r="A188" s="66">
        <v>20029</v>
      </c>
      <c r="B188" s="67" t="s">
        <v>17002</v>
      </c>
      <c r="C188" s="68" t="s">
        <v>16992</v>
      </c>
      <c r="D188" s="69">
        <v>2310.89</v>
      </c>
    </row>
    <row r="189" spans="1:4" x14ac:dyDescent="0.2">
      <c r="A189" s="66">
        <v>20031</v>
      </c>
      <c r="B189" s="67" t="s">
        <v>17003</v>
      </c>
      <c r="C189" s="68" t="s">
        <v>16992</v>
      </c>
      <c r="D189" s="69">
        <v>3341.9</v>
      </c>
    </row>
    <row r="190" spans="1:4" x14ac:dyDescent="0.2">
      <c r="A190" s="66">
        <v>103587</v>
      </c>
      <c r="B190" s="67" t="s">
        <v>17004</v>
      </c>
      <c r="C190" s="68" t="s">
        <v>16992</v>
      </c>
      <c r="D190" s="69">
        <v>7169.4</v>
      </c>
    </row>
    <row r="191" spans="1:4" x14ac:dyDescent="0.2">
      <c r="A191" s="66">
        <v>20044</v>
      </c>
      <c r="B191" s="67" t="s">
        <v>17005</v>
      </c>
      <c r="C191" s="68" t="s">
        <v>16992</v>
      </c>
      <c r="D191" s="69">
        <v>9699.2000000000007</v>
      </c>
    </row>
    <row r="192" spans="1:4" x14ac:dyDescent="0.2">
      <c r="A192" s="66">
        <v>20048</v>
      </c>
      <c r="B192" s="67" t="s">
        <v>17006</v>
      </c>
      <c r="C192" s="68" t="s">
        <v>16992</v>
      </c>
      <c r="D192" s="69">
        <v>5708.64</v>
      </c>
    </row>
    <row r="193" spans="1:4" x14ac:dyDescent="0.2">
      <c r="A193" s="66">
        <v>20051</v>
      </c>
      <c r="B193" s="67" t="s">
        <v>17007</v>
      </c>
      <c r="C193" s="68" t="s">
        <v>16992</v>
      </c>
      <c r="D193" s="69">
        <v>14245.37</v>
      </c>
    </row>
    <row r="194" spans="1:4" x14ac:dyDescent="0.2">
      <c r="A194" s="66">
        <v>20052</v>
      </c>
      <c r="B194" s="67" t="s">
        <v>17008</v>
      </c>
      <c r="C194" s="68" t="s">
        <v>16992</v>
      </c>
      <c r="D194" s="69">
        <v>3341.9</v>
      </c>
    </row>
    <row r="195" spans="1:4" x14ac:dyDescent="0.2">
      <c r="A195" s="66">
        <v>20054</v>
      </c>
      <c r="B195" s="67" t="s">
        <v>17009</v>
      </c>
      <c r="C195" s="68" t="s">
        <v>16992</v>
      </c>
      <c r="D195" s="69">
        <v>11479.77</v>
      </c>
    </row>
    <row r="196" spans="1:4" x14ac:dyDescent="0.2">
      <c r="A196" s="66">
        <v>20077</v>
      </c>
      <c r="B196" s="67" t="s">
        <v>17010</v>
      </c>
      <c r="C196" s="68" t="s">
        <v>16992</v>
      </c>
      <c r="D196" s="69">
        <v>15371.02</v>
      </c>
    </row>
    <row r="197" spans="1:4" x14ac:dyDescent="0.2">
      <c r="A197" s="66">
        <v>20073</v>
      </c>
      <c r="B197" s="67" t="s">
        <v>17011</v>
      </c>
      <c r="C197" s="68" t="s">
        <v>16992</v>
      </c>
      <c r="D197" s="69">
        <v>28692.42</v>
      </c>
    </row>
    <row r="198" spans="1:4" x14ac:dyDescent="0.2">
      <c r="A198" s="66">
        <v>20070</v>
      </c>
      <c r="B198" s="67" t="s">
        <v>17012</v>
      </c>
      <c r="C198" s="68" t="s">
        <v>16992</v>
      </c>
      <c r="D198" s="69">
        <v>16347.35</v>
      </c>
    </row>
    <row r="199" spans="1:4" x14ac:dyDescent="0.2">
      <c r="A199" s="66">
        <v>20069</v>
      </c>
      <c r="B199" s="67" t="s">
        <v>17013</v>
      </c>
      <c r="C199" s="68" t="s">
        <v>16992</v>
      </c>
      <c r="D199" s="69">
        <v>18723.73</v>
      </c>
    </row>
    <row r="200" spans="1:4" x14ac:dyDescent="0.2">
      <c r="A200" s="66">
        <v>20079</v>
      </c>
      <c r="B200" s="67" t="s">
        <v>17014</v>
      </c>
      <c r="C200" s="68" t="s">
        <v>16992</v>
      </c>
      <c r="D200" s="69">
        <v>24485.43</v>
      </c>
    </row>
    <row r="201" spans="1:4" x14ac:dyDescent="0.2">
      <c r="A201" s="66">
        <v>20153</v>
      </c>
      <c r="B201" s="67" t="s">
        <v>17015</v>
      </c>
      <c r="C201" s="68" t="s">
        <v>16992</v>
      </c>
      <c r="D201" s="69">
        <v>29188.54</v>
      </c>
    </row>
    <row r="202" spans="1:4" x14ac:dyDescent="0.2">
      <c r="A202" s="66">
        <v>20084</v>
      </c>
      <c r="B202" s="67" t="s">
        <v>17016</v>
      </c>
      <c r="C202" s="68" t="s">
        <v>16992</v>
      </c>
      <c r="D202" s="69">
        <v>22405.37</v>
      </c>
    </row>
    <row r="203" spans="1:4" x14ac:dyDescent="0.2">
      <c r="A203" s="66">
        <v>103588</v>
      </c>
      <c r="B203" s="67" t="s">
        <v>17017</v>
      </c>
      <c r="C203" s="68" t="s">
        <v>16992</v>
      </c>
      <c r="D203" s="69">
        <v>6685.93</v>
      </c>
    </row>
    <row r="204" spans="1:4" x14ac:dyDescent="0.2">
      <c r="A204" s="66">
        <v>20089</v>
      </c>
      <c r="B204" s="67" t="s">
        <v>17018</v>
      </c>
      <c r="C204" s="68" t="s">
        <v>16992</v>
      </c>
      <c r="D204" s="69">
        <v>6027.73</v>
      </c>
    </row>
    <row r="205" spans="1:4" x14ac:dyDescent="0.2">
      <c r="A205" s="66">
        <v>20090</v>
      </c>
      <c r="B205" s="67" t="s">
        <v>17019</v>
      </c>
      <c r="C205" s="68" t="s">
        <v>16992</v>
      </c>
      <c r="D205" s="69">
        <v>3614.34</v>
      </c>
    </row>
    <row r="206" spans="1:4" x14ac:dyDescent="0.2">
      <c r="A206" s="66">
        <v>20091</v>
      </c>
      <c r="B206" s="67" t="s">
        <v>17020</v>
      </c>
      <c r="C206" s="68" t="s">
        <v>16992</v>
      </c>
      <c r="D206" s="69">
        <v>10450.14</v>
      </c>
    </row>
    <row r="207" spans="1:4" x14ac:dyDescent="0.2">
      <c r="A207" s="66">
        <v>20098</v>
      </c>
      <c r="B207" s="67" t="s">
        <v>17021</v>
      </c>
      <c r="C207" s="68" t="s">
        <v>16992</v>
      </c>
      <c r="D207" s="69">
        <v>3876.02</v>
      </c>
    </row>
    <row r="208" spans="1:4" x14ac:dyDescent="0.2">
      <c r="A208" s="66">
        <v>103586</v>
      </c>
      <c r="B208" s="67" t="s">
        <v>17022</v>
      </c>
      <c r="C208" s="68" t="s">
        <v>16992</v>
      </c>
      <c r="D208" s="69">
        <v>7580</v>
      </c>
    </row>
    <row r="209" spans="1:10" x14ac:dyDescent="0.2">
      <c r="A209" s="66">
        <v>20114</v>
      </c>
      <c r="B209" s="67" t="s">
        <v>17023</v>
      </c>
      <c r="C209" s="68" t="s">
        <v>16992</v>
      </c>
      <c r="D209" s="69">
        <v>3933.17</v>
      </c>
    </row>
    <row r="210" spans="1:10" x14ac:dyDescent="0.2">
      <c r="A210" s="66">
        <v>20174</v>
      </c>
      <c r="B210" s="67" t="s">
        <v>17024</v>
      </c>
      <c r="C210" s="68" t="s">
        <v>16992</v>
      </c>
      <c r="D210" s="69">
        <v>2310.89</v>
      </c>
    </row>
    <row r="211" spans="1:10" x14ac:dyDescent="0.2">
      <c r="A211" s="66">
        <v>20007</v>
      </c>
      <c r="B211" s="67" t="s">
        <v>17025</v>
      </c>
      <c r="C211" s="68" t="s">
        <v>16992</v>
      </c>
      <c r="D211" s="69">
        <v>5342.6</v>
      </c>
    </row>
    <row r="212" spans="1:10" x14ac:dyDescent="0.2">
      <c r="A212" s="66">
        <v>20009</v>
      </c>
      <c r="B212" s="67" t="s">
        <v>17026</v>
      </c>
      <c r="C212" s="68" t="s">
        <v>16992</v>
      </c>
      <c r="D212" s="69">
        <v>6595.14</v>
      </c>
    </row>
    <row r="213" spans="1:10" x14ac:dyDescent="0.2">
      <c r="A213" s="66">
        <v>99872</v>
      </c>
      <c r="B213" s="67" t="s">
        <v>17027</v>
      </c>
      <c r="C213" s="68" t="s">
        <v>16992</v>
      </c>
      <c r="D213" s="69">
        <v>8216.8700000000008</v>
      </c>
    </row>
    <row r="214" spans="1:10" x14ac:dyDescent="0.2">
      <c r="A214" s="66">
        <v>99873</v>
      </c>
      <c r="B214" s="67" t="s">
        <v>17028</v>
      </c>
      <c r="C214" s="68" t="s">
        <v>16992</v>
      </c>
      <c r="D214" s="69">
        <v>10865.26</v>
      </c>
    </row>
    <row r="215" spans="1:10" x14ac:dyDescent="0.2">
      <c r="A215" s="66">
        <v>20008</v>
      </c>
      <c r="B215" s="67" t="s">
        <v>17029</v>
      </c>
      <c r="C215" s="68" t="s">
        <v>16992</v>
      </c>
      <c r="D215" s="69">
        <v>4926.99</v>
      </c>
    </row>
    <row r="216" spans="1:10" x14ac:dyDescent="0.2">
      <c r="A216" s="66">
        <v>99302</v>
      </c>
      <c r="B216" s="67" t="s">
        <v>17030</v>
      </c>
      <c r="C216" s="68" t="s">
        <v>16992</v>
      </c>
      <c r="D216" s="69">
        <v>7055.11</v>
      </c>
    </row>
    <row r="217" spans="1:10" x14ac:dyDescent="0.2">
      <c r="A217" s="66">
        <v>20010</v>
      </c>
      <c r="B217" s="67" t="s">
        <v>17031</v>
      </c>
      <c r="C217" s="68" t="s">
        <v>16992</v>
      </c>
      <c r="D217" s="69">
        <v>4926.99</v>
      </c>
    </row>
    <row r="218" spans="1:10" x14ac:dyDescent="0.2">
      <c r="A218" s="66">
        <v>99874</v>
      </c>
      <c r="B218" s="67" t="s">
        <v>17032</v>
      </c>
      <c r="C218" s="68" t="s">
        <v>16992</v>
      </c>
      <c r="D218" s="69">
        <v>14245.37</v>
      </c>
    </row>
    <row r="219" spans="1:10" x14ac:dyDescent="0.2">
      <c r="A219" s="66">
        <v>20014</v>
      </c>
      <c r="B219" s="67" t="s">
        <v>17033</v>
      </c>
      <c r="C219" s="68" t="s">
        <v>16992</v>
      </c>
      <c r="D219" s="69">
        <v>6464.14</v>
      </c>
    </row>
    <row r="220" spans="1:10" x14ac:dyDescent="0.2">
      <c r="A220" s="66">
        <v>20015</v>
      </c>
      <c r="B220" s="67" t="s">
        <v>17034</v>
      </c>
      <c r="C220" s="68" t="s">
        <v>16992</v>
      </c>
      <c r="D220" s="69">
        <v>3876.02</v>
      </c>
    </row>
    <row r="221" spans="1:10" x14ac:dyDescent="0.2">
      <c r="A221" s="66">
        <v>20016</v>
      </c>
      <c r="B221" s="67" t="s">
        <v>17035</v>
      </c>
      <c r="C221" s="68" t="s">
        <v>16992</v>
      </c>
      <c r="D221" s="69">
        <v>11206.74</v>
      </c>
    </row>
    <row r="222" spans="1:10" x14ac:dyDescent="0.2">
      <c r="A222" s="66">
        <v>103589</v>
      </c>
      <c r="B222" s="67" t="s">
        <v>17036</v>
      </c>
      <c r="C222" s="68" t="s">
        <v>16992</v>
      </c>
      <c r="D222" s="69">
        <v>16347.35</v>
      </c>
    </row>
    <row r="224" spans="1:10" ht="12.75" x14ac:dyDescent="0.25">
      <c r="A224" s="422" t="s">
        <v>1962</v>
      </c>
      <c r="B224" s="422"/>
      <c r="C224" s="422"/>
      <c r="D224" s="422"/>
      <c r="E224" s="422"/>
      <c r="F224" s="70" t="s">
        <v>17037</v>
      </c>
      <c r="G224" s="70" t="s">
        <v>361</v>
      </c>
      <c r="H224" s="70" t="s">
        <v>17038</v>
      </c>
      <c r="I224" s="70" t="s">
        <v>362</v>
      </c>
      <c r="J224" s="70" t="s">
        <v>1979</v>
      </c>
    </row>
    <row r="225" spans="1:10" x14ac:dyDescent="0.2">
      <c r="A225" s="71">
        <v>60019</v>
      </c>
      <c r="B225" s="71" t="s">
        <v>16783</v>
      </c>
      <c r="C225" s="72" t="s">
        <v>78</v>
      </c>
      <c r="D225" s="72">
        <f>ROUND(F225*G225+H225*I225+J225,2)</f>
        <v>1.63</v>
      </c>
      <c r="E225" s="72" t="s">
        <v>16797</v>
      </c>
      <c r="F225" s="72">
        <v>0.92800000000000005</v>
      </c>
      <c r="G225" s="72"/>
      <c r="H225" s="72">
        <v>1.026</v>
      </c>
      <c r="I225" s="72"/>
      <c r="J225" s="72">
        <v>1.6279999999999999</v>
      </c>
    </row>
    <row r="226" spans="1:10" x14ac:dyDescent="0.2">
      <c r="A226" s="71">
        <v>60022</v>
      </c>
      <c r="B226" s="71" t="s">
        <v>16784</v>
      </c>
      <c r="C226" s="72" t="s">
        <v>78</v>
      </c>
      <c r="D226" s="72">
        <f t="shared" ref="D226:D239" si="0">ROUND(F226*G226+H226*I226+J226,2)</f>
        <v>1.44</v>
      </c>
      <c r="E226" s="72" t="s">
        <v>16798</v>
      </c>
      <c r="F226" s="72">
        <v>0.64</v>
      </c>
      <c r="G226" s="72"/>
      <c r="H226" s="72">
        <v>0.67800000000000005</v>
      </c>
      <c r="I226" s="72"/>
      <c r="J226" s="72">
        <v>1.44</v>
      </c>
    </row>
    <row r="227" spans="1:10" x14ac:dyDescent="0.2">
      <c r="A227" s="71">
        <v>60020</v>
      </c>
      <c r="B227" s="71" t="s">
        <v>16785</v>
      </c>
      <c r="C227" s="72" t="s">
        <v>78</v>
      </c>
      <c r="D227" s="72">
        <f t="shared" si="0"/>
        <v>1.56</v>
      </c>
      <c r="E227" s="72" t="s">
        <v>16799</v>
      </c>
      <c r="F227" s="72">
        <v>0.83199999999999996</v>
      </c>
      <c r="G227" s="72"/>
      <c r="H227" s="72">
        <v>0.93600000000000005</v>
      </c>
      <c r="I227" s="72"/>
      <c r="J227" s="72">
        <v>1.56</v>
      </c>
    </row>
    <row r="228" spans="1:10" x14ac:dyDescent="0.2">
      <c r="A228" s="71">
        <v>60021</v>
      </c>
      <c r="B228" s="71" t="s">
        <v>16786</v>
      </c>
      <c r="C228" s="72" t="s">
        <v>78</v>
      </c>
      <c r="D228" s="72">
        <f t="shared" si="0"/>
        <v>1.5</v>
      </c>
      <c r="E228" s="72" t="s">
        <v>16800</v>
      </c>
      <c r="F228" s="72">
        <v>0.71899999999999997</v>
      </c>
      <c r="G228" s="72"/>
      <c r="H228" s="72">
        <v>0.79900000000000004</v>
      </c>
      <c r="I228" s="72"/>
      <c r="J228" s="72">
        <v>1.498</v>
      </c>
    </row>
    <row r="229" spans="1:10" x14ac:dyDescent="0.2">
      <c r="A229" s="71">
        <v>60024</v>
      </c>
      <c r="B229" s="71" t="s">
        <v>16787</v>
      </c>
      <c r="C229" s="72" t="s">
        <v>78</v>
      </c>
      <c r="D229" s="72">
        <f t="shared" si="0"/>
        <v>9.4700000000000006</v>
      </c>
      <c r="E229" s="72" t="s">
        <v>16801</v>
      </c>
      <c r="F229" s="72">
        <v>0.247</v>
      </c>
      <c r="G229" s="72"/>
      <c r="H229" s="72">
        <v>0.26200000000000001</v>
      </c>
      <c r="I229" s="72"/>
      <c r="J229" s="72">
        <v>9.4700000000000006</v>
      </c>
    </row>
    <row r="230" spans="1:10" x14ac:dyDescent="0.2">
      <c r="A230" s="71">
        <v>100849</v>
      </c>
      <c r="B230" s="71" t="s">
        <v>162</v>
      </c>
      <c r="C230" s="72" t="s">
        <v>78</v>
      </c>
      <c r="D230" s="72">
        <f t="shared" si="0"/>
        <v>60.54</v>
      </c>
      <c r="E230" s="72" t="s">
        <v>360</v>
      </c>
      <c r="F230" s="72">
        <v>0.48299999999999998</v>
      </c>
      <c r="G230" s="72">
        <v>18.8</v>
      </c>
      <c r="H230" s="72">
        <v>0.56999999999999995</v>
      </c>
      <c r="I230" s="72"/>
      <c r="J230" s="72">
        <v>51.46</v>
      </c>
    </row>
    <row r="231" spans="1:10" x14ac:dyDescent="0.2">
      <c r="A231" s="71">
        <v>60010</v>
      </c>
      <c r="B231" s="71" t="s">
        <v>16788</v>
      </c>
      <c r="C231" s="72" t="s">
        <v>78</v>
      </c>
      <c r="D231" s="72">
        <f t="shared" si="0"/>
        <v>1.87</v>
      </c>
      <c r="E231" s="72" t="s">
        <v>16802</v>
      </c>
      <c r="F231" s="72">
        <v>1.123</v>
      </c>
      <c r="G231" s="72"/>
      <c r="H231" s="72">
        <v>1.4970000000000001</v>
      </c>
      <c r="I231" s="72"/>
      <c r="J231" s="72">
        <v>1.8720000000000001</v>
      </c>
    </row>
    <row r="232" spans="1:10" x14ac:dyDescent="0.2">
      <c r="A232" s="71">
        <v>60002</v>
      </c>
      <c r="B232" s="71" t="s">
        <v>16789</v>
      </c>
      <c r="C232" s="72" t="s">
        <v>78</v>
      </c>
      <c r="D232" s="72">
        <f t="shared" si="0"/>
        <v>3</v>
      </c>
      <c r="E232" s="72" t="s">
        <v>16803</v>
      </c>
      <c r="F232" s="72">
        <v>0.71899999999999997</v>
      </c>
      <c r="G232" s="72"/>
      <c r="H232" s="72">
        <v>0.749</v>
      </c>
      <c r="I232" s="72"/>
      <c r="J232" s="72">
        <v>2.9969999999999999</v>
      </c>
    </row>
    <row r="233" spans="1:10" x14ac:dyDescent="0.2">
      <c r="A233" s="71">
        <v>60003</v>
      </c>
      <c r="B233" s="71" t="s">
        <v>16790</v>
      </c>
      <c r="C233" s="72" t="s">
        <v>78</v>
      </c>
      <c r="D233" s="72">
        <f t="shared" si="0"/>
        <v>0</v>
      </c>
      <c r="E233" s="72" t="s">
        <v>16804</v>
      </c>
      <c r="F233" s="72">
        <v>0.71899999999999997</v>
      </c>
      <c r="G233" s="72"/>
      <c r="H233" s="72">
        <v>0.749</v>
      </c>
      <c r="I233" s="72"/>
      <c r="J233" s="72">
        <v>0</v>
      </c>
    </row>
    <row r="234" spans="1:10" x14ac:dyDescent="0.2">
      <c r="A234" s="71">
        <v>60012</v>
      </c>
      <c r="B234" s="71" t="s">
        <v>16791</v>
      </c>
      <c r="C234" s="72" t="s">
        <v>78</v>
      </c>
      <c r="D234" s="72">
        <f t="shared" si="0"/>
        <v>0</v>
      </c>
      <c r="E234" s="72" t="s">
        <v>16804</v>
      </c>
      <c r="F234" s="72">
        <v>0.71899999999999997</v>
      </c>
      <c r="G234" s="72"/>
      <c r="H234" s="72">
        <v>0.749</v>
      </c>
      <c r="I234" s="72"/>
      <c r="J234" s="72">
        <v>0</v>
      </c>
    </row>
    <row r="235" spans="1:10" x14ac:dyDescent="0.2">
      <c r="A235" s="71">
        <v>60004</v>
      </c>
      <c r="B235" s="71" t="s">
        <v>16792</v>
      </c>
      <c r="C235" s="72" t="s">
        <v>78</v>
      </c>
      <c r="D235" s="72">
        <f t="shared" si="0"/>
        <v>0</v>
      </c>
      <c r="E235" s="72" t="s">
        <v>16805</v>
      </c>
      <c r="F235" s="72">
        <v>0.71599999999999997</v>
      </c>
      <c r="G235" s="72"/>
      <c r="H235" s="72">
        <v>0.745</v>
      </c>
      <c r="I235" s="72"/>
      <c r="J235" s="72">
        <v>0</v>
      </c>
    </row>
    <row r="236" spans="1:10" x14ac:dyDescent="0.2">
      <c r="A236" s="71">
        <v>60013</v>
      </c>
      <c r="B236" s="71" t="s">
        <v>16793</v>
      </c>
      <c r="C236" s="72" t="s">
        <v>78</v>
      </c>
      <c r="D236" s="72">
        <f t="shared" si="0"/>
        <v>0</v>
      </c>
      <c r="E236" s="72" t="s">
        <v>16805</v>
      </c>
      <c r="F236" s="72">
        <v>0.71599999999999997</v>
      </c>
      <c r="G236" s="72"/>
      <c r="H236" s="72">
        <v>0.745</v>
      </c>
      <c r="I236" s="72"/>
      <c r="J236" s="72">
        <v>0</v>
      </c>
    </row>
    <row r="237" spans="1:10" x14ac:dyDescent="0.2">
      <c r="A237" s="71">
        <v>60005</v>
      </c>
      <c r="B237" s="71" t="s">
        <v>16794</v>
      </c>
      <c r="C237" s="72" t="s">
        <v>78</v>
      </c>
      <c r="D237" s="72">
        <f t="shared" si="0"/>
        <v>0</v>
      </c>
      <c r="E237" s="72" t="s">
        <v>16806</v>
      </c>
      <c r="F237" s="72">
        <v>1.1890000000000001</v>
      </c>
      <c r="G237" s="72"/>
      <c r="H237" s="72">
        <v>1.2390000000000001</v>
      </c>
      <c r="I237" s="72"/>
      <c r="J237" s="72">
        <v>0</v>
      </c>
    </row>
    <row r="238" spans="1:10" x14ac:dyDescent="0.2">
      <c r="A238" s="71">
        <v>60014</v>
      </c>
      <c r="B238" s="71" t="s">
        <v>16795</v>
      </c>
      <c r="C238" s="72" t="s">
        <v>78</v>
      </c>
      <c r="D238" s="72">
        <f t="shared" si="0"/>
        <v>0</v>
      </c>
      <c r="E238" s="72" t="s">
        <v>16806</v>
      </c>
      <c r="F238" s="72">
        <v>1.1890000000000001</v>
      </c>
      <c r="G238" s="72"/>
      <c r="H238" s="72">
        <v>1.2390000000000001</v>
      </c>
      <c r="I238" s="72"/>
      <c r="J238" s="72">
        <v>0</v>
      </c>
    </row>
    <row r="239" spans="1:10" x14ac:dyDescent="0.2">
      <c r="A239" s="71">
        <v>60006</v>
      </c>
      <c r="B239" s="71" t="s">
        <v>16796</v>
      </c>
      <c r="C239" s="72" t="s">
        <v>78</v>
      </c>
      <c r="D239" s="72">
        <f t="shared" si="0"/>
        <v>8.32</v>
      </c>
      <c r="E239" s="72" t="s">
        <v>16807</v>
      </c>
      <c r="F239" s="72">
        <v>1.0820000000000001</v>
      </c>
      <c r="G239" s="72"/>
      <c r="H239" s="72">
        <v>1.123</v>
      </c>
      <c r="I239" s="72"/>
      <c r="J239" s="72">
        <v>8.3239999999999998</v>
      </c>
    </row>
    <row r="241" spans="1:5" x14ac:dyDescent="0.2">
      <c r="A241" s="422" t="s">
        <v>1963</v>
      </c>
      <c r="B241" s="422"/>
      <c r="C241" s="422"/>
      <c r="D241" s="422"/>
    </row>
    <row r="242" spans="1:5" ht="22.5" x14ac:dyDescent="0.2">
      <c r="A242" s="65" t="s">
        <v>16808</v>
      </c>
      <c r="B242" s="65" t="s">
        <v>17039</v>
      </c>
      <c r="C242" s="65" t="s">
        <v>16924</v>
      </c>
      <c r="D242" s="65" t="s">
        <v>17040</v>
      </c>
    </row>
    <row r="243" spans="1:5" x14ac:dyDescent="0.2">
      <c r="A243" s="71">
        <v>43339</v>
      </c>
      <c r="B243" s="71" t="s">
        <v>17041</v>
      </c>
      <c r="C243" s="71" t="s">
        <v>63</v>
      </c>
      <c r="D243" s="73">
        <v>0.61</v>
      </c>
      <c r="E243" s="272"/>
    </row>
    <row r="244" spans="1:5" x14ac:dyDescent="0.2">
      <c r="A244" s="71">
        <v>41099</v>
      </c>
      <c r="B244" s="71" t="s">
        <v>17042</v>
      </c>
      <c r="C244" s="71" t="s">
        <v>48</v>
      </c>
      <c r="D244" s="73">
        <v>5</v>
      </c>
      <c r="E244" s="272"/>
    </row>
    <row r="245" spans="1:5" x14ac:dyDescent="0.2">
      <c r="A245" s="71">
        <v>40224</v>
      </c>
      <c r="B245" s="71" t="s">
        <v>17043</v>
      </c>
      <c r="C245" s="71" t="s">
        <v>48</v>
      </c>
      <c r="D245" s="73">
        <v>2.59</v>
      </c>
      <c r="E245" s="272"/>
    </row>
    <row r="246" spans="1:5" x14ac:dyDescent="0.2">
      <c r="A246" s="71">
        <v>40225</v>
      </c>
      <c r="B246" s="71" t="s">
        <v>17044</v>
      </c>
      <c r="C246" s="71" t="s">
        <v>48</v>
      </c>
      <c r="D246" s="73">
        <v>3.35</v>
      </c>
      <c r="E246" s="272"/>
    </row>
    <row r="247" spans="1:5" x14ac:dyDescent="0.2">
      <c r="A247" s="71">
        <v>40226</v>
      </c>
      <c r="B247" s="71" t="s">
        <v>17045</v>
      </c>
      <c r="C247" s="71" t="s">
        <v>48</v>
      </c>
      <c r="D247" s="73">
        <v>5</v>
      </c>
      <c r="E247" s="272"/>
    </row>
    <row r="248" spans="1:5" x14ac:dyDescent="0.2">
      <c r="A248" s="71">
        <v>40229</v>
      </c>
      <c r="B248" s="71" t="s">
        <v>17046</v>
      </c>
      <c r="C248" s="71" t="s">
        <v>48</v>
      </c>
      <c r="D248" s="73">
        <v>5.3</v>
      </c>
      <c r="E248" s="272"/>
    </row>
    <row r="249" spans="1:5" x14ac:dyDescent="0.2">
      <c r="A249" s="71">
        <v>43340</v>
      </c>
      <c r="B249" s="71" t="s">
        <v>17047</v>
      </c>
      <c r="C249" s="71" t="s">
        <v>48</v>
      </c>
      <c r="D249" s="73">
        <v>5.24</v>
      </c>
      <c r="E249" s="272"/>
    </row>
    <row r="250" spans="1:5" x14ac:dyDescent="0.2">
      <c r="A250" s="71">
        <v>40228</v>
      </c>
      <c r="B250" s="71" t="s">
        <v>17048</v>
      </c>
      <c r="C250" s="71" t="s">
        <v>48</v>
      </c>
      <c r="D250" s="73">
        <v>4.05</v>
      </c>
      <c r="E250" s="272"/>
    </row>
    <row r="251" spans="1:5" x14ac:dyDescent="0.2">
      <c r="A251" s="71">
        <v>42227</v>
      </c>
      <c r="B251" s="71" t="s">
        <v>17049</v>
      </c>
      <c r="C251" s="71" t="s">
        <v>48</v>
      </c>
      <c r="D251" s="73">
        <v>3.84</v>
      </c>
      <c r="E251" s="272"/>
    </row>
    <row r="252" spans="1:5" x14ac:dyDescent="0.2">
      <c r="A252" s="71">
        <v>40994</v>
      </c>
      <c r="B252" s="71" t="s">
        <v>17050</v>
      </c>
      <c r="C252" s="71" t="s">
        <v>48</v>
      </c>
      <c r="D252" s="73">
        <v>4.5199999999999996</v>
      </c>
      <c r="E252" s="272"/>
    </row>
    <row r="253" spans="1:5" x14ac:dyDescent="0.2">
      <c r="A253" s="71">
        <v>42940</v>
      </c>
      <c r="B253" s="71" t="s">
        <v>17051</v>
      </c>
      <c r="C253" s="71" t="s">
        <v>44</v>
      </c>
      <c r="D253" s="73">
        <v>194.04</v>
      </c>
      <c r="E253" s="272"/>
    </row>
    <row r="254" spans="1:5" x14ac:dyDescent="0.2">
      <c r="A254" s="71">
        <v>41047</v>
      </c>
      <c r="B254" s="71" t="s">
        <v>17052</v>
      </c>
      <c r="C254" s="71" t="s">
        <v>48</v>
      </c>
      <c r="D254" s="73">
        <v>413.69</v>
      </c>
      <c r="E254" s="272"/>
    </row>
    <row r="255" spans="1:5" x14ac:dyDescent="0.2">
      <c r="A255" s="71">
        <v>41048</v>
      </c>
      <c r="B255" s="71" t="s">
        <v>17053</v>
      </c>
      <c r="C255" s="71" t="s">
        <v>48</v>
      </c>
      <c r="D255" s="73">
        <v>365.27</v>
      </c>
      <c r="E255" s="272"/>
    </row>
    <row r="256" spans="1:5" x14ac:dyDescent="0.2">
      <c r="A256" s="71">
        <v>40217</v>
      </c>
      <c r="B256" s="71" t="s">
        <v>17054</v>
      </c>
      <c r="C256" s="71" t="s">
        <v>48</v>
      </c>
      <c r="D256" s="73">
        <v>30.34</v>
      </c>
      <c r="E256" s="272"/>
    </row>
    <row r="257" spans="1:5" x14ac:dyDescent="0.2">
      <c r="A257" s="71">
        <v>40172</v>
      </c>
      <c r="B257" s="71" t="s">
        <v>17055</v>
      </c>
      <c r="C257" s="71" t="s">
        <v>109</v>
      </c>
      <c r="D257" s="73">
        <v>20.95</v>
      </c>
      <c r="E257" s="272"/>
    </row>
    <row r="258" spans="1:5" x14ac:dyDescent="0.2">
      <c r="A258" s="71">
        <v>40171</v>
      </c>
      <c r="B258" s="71" t="s">
        <v>17056</v>
      </c>
      <c r="C258" s="71" t="s">
        <v>109</v>
      </c>
      <c r="D258" s="73">
        <v>10.47</v>
      </c>
      <c r="E258" s="272"/>
    </row>
    <row r="259" spans="1:5" x14ac:dyDescent="0.2">
      <c r="A259" s="71">
        <v>42225</v>
      </c>
      <c r="B259" s="71" t="s">
        <v>17057</v>
      </c>
      <c r="C259" s="71" t="s">
        <v>48</v>
      </c>
      <c r="D259" s="73">
        <v>6.4</v>
      </c>
      <c r="E259" s="272"/>
    </row>
    <row r="260" spans="1:5" x14ac:dyDescent="0.2">
      <c r="A260" s="71">
        <v>40178</v>
      </c>
      <c r="B260" s="71" t="s">
        <v>17058</v>
      </c>
      <c r="C260" s="71" t="s">
        <v>48</v>
      </c>
      <c r="D260" s="73">
        <v>5.71</v>
      </c>
      <c r="E260" s="272"/>
    </row>
    <row r="261" spans="1:5" x14ac:dyDescent="0.2">
      <c r="A261" s="71">
        <v>40179</v>
      </c>
      <c r="B261" s="71" t="s">
        <v>17059</v>
      </c>
      <c r="C261" s="71" t="s">
        <v>48</v>
      </c>
      <c r="D261" s="73">
        <v>12.66</v>
      </c>
      <c r="E261" s="272"/>
    </row>
    <row r="262" spans="1:5" x14ac:dyDescent="0.2">
      <c r="A262" s="71">
        <v>40184</v>
      </c>
      <c r="B262" s="71" t="s">
        <v>17060</v>
      </c>
      <c r="C262" s="71" t="s">
        <v>48</v>
      </c>
      <c r="D262" s="73">
        <v>22.76</v>
      </c>
      <c r="E262" s="272"/>
    </row>
    <row r="263" spans="1:5" x14ac:dyDescent="0.2">
      <c r="A263" s="71">
        <v>40180</v>
      </c>
      <c r="B263" s="71" t="s">
        <v>17061</v>
      </c>
      <c r="C263" s="71" t="s">
        <v>48</v>
      </c>
      <c r="D263" s="73">
        <v>14.9</v>
      </c>
      <c r="E263" s="272"/>
    </row>
    <row r="264" spans="1:5" x14ac:dyDescent="0.2">
      <c r="A264" s="71">
        <v>40181</v>
      </c>
      <c r="B264" s="71" t="s">
        <v>17062</v>
      </c>
      <c r="C264" s="71" t="s">
        <v>48</v>
      </c>
      <c r="D264" s="73">
        <v>16.739999999999998</v>
      </c>
      <c r="E264" s="272"/>
    </row>
    <row r="265" spans="1:5" x14ac:dyDescent="0.2">
      <c r="A265" s="71">
        <v>40182</v>
      </c>
      <c r="B265" s="71" t="s">
        <v>17063</v>
      </c>
      <c r="C265" s="71" t="s">
        <v>48</v>
      </c>
      <c r="D265" s="73">
        <v>19.53</v>
      </c>
      <c r="E265" s="272"/>
    </row>
    <row r="266" spans="1:5" x14ac:dyDescent="0.2">
      <c r="A266" s="71">
        <v>40183</v>
      </c>
      <c r="B266" s="71" t="s">
        <v>17064</v>
      </c>
      <c r="C266" s="71" t="s">
        <v>48</v>
      </c>
      <c r="D266" s="73">
        <v>20.47</v>
      </c>
      <c r="E266" s="272"/>
    </row>
    <row r="267" spans="1:5" x14ac:dyDescent="0.2">
      <c r="A267" s="71">
        <v>40191</v>
      </c>
      <c r="B267" s="71" t="s">
        <v>17065</v>
      </c>
      <c r="C267" s="71" t="s">
        <v>48</v>
      </c>
      <c r="D267" s="73">
        <v>18.93</v>
      </c>
      <c r="E267" s="272"/>
    </row>
    <row r="268" spans="1:5" x14ac:dyDescent="0.2">
      <c r="A268" s="71">
        <v>40196</v>
      </c>
      <c r="B268" s="71" t="s">
        <v>17066</v>
      </c>
      <c r="C268" s="71" t="s">
        <v>48</v>
      </c>
      <c r="D268" s="73">
        <v>31.28</v>
      </c>
      <c r="E268" s="272"/>
    </row>
    <row r="269" spans="1:5" x14ac:dyDescent="0.2">
      <c r="A269" s="71">
        <v>40192</v>
      </c>
      <c r="B269" s="71" t="s">
        <v>17067</v>
      </c>
      <c r="C269" s="71" t="s">
        <v>48</v>
      </c>
      <c r="D269" s="73">
        <v>21.08</v>
      </c>
      <c r="E269" s="272"/>
    </row>
    <row r="270" spans="1:5" x14ac:dyDescent="0.2">
      <c r="A270" s="71">
        <v>40193</v>
      </c>
      <c r="B270" s="71" t="s">
        <v>17068</v>
      </c>
      <c r="C270" s="71" t="s">
        <v>48</v>
      </c>
      <c r="D270" s="73">
        <v>23.05</v>
      </c>
      <c r="E270" s="272"/>
    </row>
    <row r="271" spans="1:5" x14ac:dyDescent="0.2">
      <c r="A271" s="71">
        <v>40194</v>
      </c>
      <c r="B271" s="71" t="s">
        <v>17069</v>
      </c>
      <c r="C271" s="71" t="s">
        <v>48</v>
      </c>
      <c r="D271" s="73">
        <v>26.83</v>
      </c>
      <c r="E271" s="272"/>
    </row>
    <row r="272" spans="1:5" x14ac:dyDescent="0.2">
      <c r="A272" s="71">
        <v>40195</v>
      </c>
      <c r="B272" s="71" t="s">
        <v>17070</v>
      </c>
      <c r="C272" s="71" t="s">
        <v>48</v>
      </c>
      <c r="D272" s="73">
        <v>28.67</v>
      </c>
      <c r="E272" s="272"/>
    </row>
    <row r="273" spans="1:5" x14ac:dyDescent="0.2">
      <c r="A273" s="71">
        <v>40220</v>
      </c>
      <c r="B273" s="71" t="s">
        <v>17071</v>
      </c>
      <c r="C273" s="71" t="s">
        <v>48</v>
      </c>
      <c r="D273" s="73">
        <v>7.1</v>
      </c>
      <c r="E273" s="272"/>
    </row>
    <row r="274" spans="1:5" x14ac:dyDescent="0.2">
      <c r="A274" s="71">
        <v>40230</v>
      </c>
      <c r="B274" s="71" t="s">
        <v>17072</v>
      </c>
      <c r="C274" s="71" t="s">
        <v>48</v>
      </c>
      <c r="D274" s="73">
        <v>2.68</v>
      </c>
      <c r="E274" s="272"/>
    </row>
    <row r="275" spans="1:5" x14ac:dyDescent="0.2">
      <c r="A275" s="71">
        <v>40221</v>
      </c>
      <c r="B275" s="71" t="s">
        <v>17073</v>
      </c>
      <c r="C275" s="71" t="s">
        <v>48</v>
      </c>
      <c r="D275" s="73">
        <v>6.58</v>
      </c>
      <c r="E275" s="272"/>
    </row>
    <row r="276" spans="1:5" x14ac:dyDescent="0.2">
      <c r="A276" s="71">
        <v>40231</v>
      </c>
      <c r="B276" s="71" t="s">
        <v>17074</v>
      </c>
      <c r="C276" s="71" t="s">
        <v>48</v>
      </c>
      <c r="D276" s="73">
        <v>3.96</v>
      </c>
      <c r="E276" s="272"/>
    </row>
    <row r="277" spans="1:5" x14ac:dyDescent="0.2">
      <c r="A277" s="71">
        <v>40222</v>
      </c>
      <c r="B277" s="71" t="s">
        <v>17075</v>
      </c>
      <c r="C277" s="71" t="s">
        <v>48</v>
      </c>
      <c r="D277" s="73">
        <v>9.4600000000000009</v>
      </c>
      <c r="E277" s="272"/>
    </row>
    <row r="278" spans="1:5" x14ac:dyDescent="0.2">
      <c r="A278" s="71">
        <v>40216</v>
      </c>
      <c r="B278" s="71" t="s">
        <v>17076</v>
      </c>
      <c r="C278" s="71" t="s">
        <v>48</v>
      </c>
      <c r="D278" s="73">
        <v>76.87</v>
      </c>
      <c r="E278" s="272"/>
    </row>
    <row r="279" spans="1:5" x14ac:dyDescent="0.2">
      <c r="A279" s="71">
        <v>40223</v>
      </c>
      <c r="B279" s="71" t="s">
        <v>17077</v>
      </c>
      <c r="C279" s="71" t="s">
        <v>48</v>
      </c>
      <c r="D279" s="73">
        <v>33.81</v>
      </c>
      <c r="E279" s="272"/>
    </row>
    <row r="280" spans="1:5" x14ac:dyDescent="0.2">
      <c r="A280" s="71">
        <v>43335</v>
      </c>
      <c r="B280" s="71" t="s">
        <v>17078</v>
      </c>
      <c r="C280" s="71" t="s">
        <v>48</v>
      </c>
      <c r="D280" s="73">
        <v>2.19</v>
      </c>
      <c r="E280" s="272"/>
    </row>
    <row r="281" spans="1:5" x14ac:dyDescent="0.2">
      <c r="A281" s="71">
        <v>42547</v>
      </c>
      <c r="B281" s="71" t="s">
        <v>17079</v>
      </c>
      <c r="C281" s="71" t="s">
        <v>48</v>
      </c>
      <c r="D281" s="73">
        <v>1.35</v>
      </c>
      <c r="E281" s="272"/>
    </row>
    <row r="282" spans="1:5" x14ac:dyDescent="0.2">
      <c r="A282" s="71">
        <v>40177</v>
      </c>
      <c r="B282" s="71" t="s">
        <v>17080</v>
      </c>
      <c r="C282" s="71" t="s">
        <v>48</v>
      </c>
      <c r="D282" s="73">
        <v>3.65</v>
      </c>
      <c r="E282" s="272"/>
    </row>
    <row r="283" spans="1:5" x14ac:dyDescent="0.2">
      <c r="A283" s="71">
        <v>41056</v>
      </c>
      <c r="B283" s="71" t="s">
        <v>17081</v>
      </c>
      <c r="C283" s="71" t="s">
        <v>48</v>
      </c>
      <c r="D283" s="73">
        <v>85.66</v>
      </c>
      <c r="E283" s="272"/>
    </row>
    <row r="284" spans="1:5" x14ac:dyDescent="0.2">
      <c r="A284" s="71">
        <v>40218</v>
      </c>
      <c r="B284" s="71" t="s">
        <v>17082</v>
      </c>
      <c r="C284" s="71" t="s">
        <v>48</v>
      </c>
      <c r="D284" s="73">
        <v>41.9</v>
      </c>
      <c r="E284" s="272"/>
    </row>
    <row r="285" spans="1:5" x14ac:dyDescent="0.2">
      <c r="A285" s="71">
        <v>40170</v>
      </c>
      <c r="B285" s="71" t="s">
        <v>17083</v>
      </c>
      <c r="C285" s="71" t="s">
        <v>63</v>
      </c>
      <c r="D285" s="73">
        <v>0.57999999999999996</v>
      </c>
      <c r="E285" s="272"/>
    </row>
    <row r="286" spans="1:5" x14ac:dyDescent="0.2">
      <c r="A286" s="71">
        <v>40167</v>
      </c>
      <c r="B286" s="71" t="s">
        <v>17084</v>
      </c>
      <c r="C286" s="71" t="s">
        <v>63</v>
      </c>
      <c r="D286" s="73">
        <v>0.4</v>
      </c>
      <c r="E286" s="272"/>
    </row>
    <row r="287" spans="1:5" x14ac:dyDescent="0.2">
      <c r="A287" s="71">
        <v>40168</v>
      </c>
      <c r="B287" s="71" t="s">
        <v>17085</v>
      </c>
      <c r="C287" s="71" t="s">
        <v>63</v>
      </c>
      <c r="D287" s="73">
        <v>2.29</v>
      </c>
      <c r="E287" s="272"/>
    </row>
    <row r="288" spans="1:5" x14ac:dyDescent="0.2">
      <c r="A288" s="71">
        <v>40169</v>
      </c>
      <c r="B288" s="71" t="s">
        <v>17086</v>
      </c>
      <c r="C288" s="71" t="s">
        <v>63</v>
      </c>
      <c r="D288" s="73">
        <v>7.65</v>
      </c>
      <c r="E288" s="272"/>
    </row>
    <row r="289" spans="1:5" x14ac:dyDescent="0.2">
      <c r="A289" s="71">
        <v>102069</v>
      </c>
      <c r="B289" s="71" t="s">
        <v>17087</v>
      </c>
      <c r="C289" s="71" t="s">
        <v>22</v>
      </c>
      <c r="D289" s="73">
        <v>3.11</v>
      </c>
      <c r="E289" s="272"/>
    </row>
    <row r="290" spans="1:5" x14ac:dyDescent="0.2">
      <c r="A290" s="71">
        <v>40219</v>
      </c>
      <c r="B290" s="71" t="s">
        <v>17088</v>
      </c>
      <c r="C290" s="71" t="s">
        <v>63</v>
      </c>
      <c r="D290" s="73">
        <v>26.91</v>
      </c>
      <c r="E290" s="272"/>
    </row>
    <row r="291" spans="1:5" x14ac:dyDescent="0.2">
      <c r="A291" s="71">
        <v>41095</v>
      </c>
      <c r="B291" s="71" t="s">
        <v>17089</v>
      </c>
      <c r="C291" s="71" t="s">
        <v>48</v>
      </c>
      <c r="D291" s="73">
        <v>22.47</v>
      </c>
      <c r="E291" s="272"/>
    </row>
    <row r="292" spans="1:5" x14ac:dyDescent="0.2">
      <c r="A292" s="71">
        <v>43352</v>
      </c>
      <c r="B292" s="71" t="s">
        <v>17090</v>
      </c>
      <c r="C292" s="71" t="s">
        <v>63</v>
      </c>
      <c r="D292" s="73">
        <v>0.49</v>
      </c>
      <c r="E292" s="272"/>
    </row>
    <row r="293" spans="1:5" x14ac:dyDescent="0.2">
      <c r="A293" s="71">
        <v>43338</v>
      </c>
      <c r="B293" s="71" t="s">
        <v>17091</v>
      </c>
      <c r="C293" s="71" t="s">
        <v>63</v>
      </c>
      <c r="D293" s="73">
        <v>0.41</v>
      </c>
      <c r="E293" s="272"/>
    </row>
    <row r="294" spans="1:5" x14ac:dyDescent="0.2">
      <c r="A294" s="71">
        <v>40166</v>
      </c>
      <c r="B294" s="71" t="s">
        <v>17092</v>
      </c>
      <c r="C294" s="71" t="s">
        <v>63</v>
      </c>
      <c r="D294" s="73">
        <v>0.15</v>
      </c>
      <c r="E294" s="272"/>
    </row>
    <row r="295" spans="1:5" x14ac:dyDescent="0.2">
      <c r="A295" s="71" t="s">
        <v>17093</v>
      </c>
      <c r="B295" s="71"/>
      <c r="C295" s="71"/>
      <c r="D295" s="73">
        <v>0</v>
      </c>
      <c r="E295" s="272"/>
    </row>
    <row r="296" spans="1:5" x14ac:dyDescent="0.2">
      <c r="A296" s="71" t="s">
        <v>16808</v>
      </c>
      <c r="B296" s="71" t="s">
        <v>17039</v>
      </c>
      <c r="C296" s="71" t="s">
        <v>16924</v>
      </c>
      <c r="D296" s="73" t="e">
        <v>#VALUE!</v>
      </c>
      <c r="E296" s="272"/>
    </row>
    <row r="297" spans="1:5" x14ac:dyDescent="0.2">
      <c r="A297" s="71">
        <v>41326</v>
      </c>
      <c r="B297" s="71" t="s">
        <v>17094</v>
      </c>
      <c r="C297" s="71" t="s">
        <v>48</v>
      </c>
      <c r="D297" s="73">
        <v>4.2699999999999996</v>
      </c>
      <c r="E297" s="272"/>
    </row>
    <row r="298" spans="1:5" x14ac:dyDescent="0.2">
      <c r="A298" s="71" t="s">
        <v>17095</v>
      </c>
      <c r="B298" s="71"/>
      <c r="C298" s="71"/>
      <c r="D298" s="73">
        <v>0</v>
      </c>
      <c r="E298" s="272"/>
    </row>
    <row r="299" spans="1:5" x14ac:dyDescent="0.2">
      <c r="A299" s="71" t="s">
        <v>16808</v>
      </c>
      <c r="B299" s="71" t="s">
        <v>17039</v>
      </c>
      <c r="C299" s="71" t="s">
        <v>16924</v>
      </c>
      <c r="D299" s="73" t="e">
        <v>#VALUE!</v>
      </c>
      <c r="E299" s="272"/>
    </row>
    <row r="300" spans="1:5" x14ac:dyDescent="0.2">
      <c r="A300" s="71">
        <v>40801</v>
      </c>
      <c r="B300" s="71" t="s">
        <v>17096</v>
      </c>
      <c r="C300" s="71" t="s">
        <v>48</v>
      </c>
      <c r="D300" s="73">
        <v>66.22</v>
      </c>
      <c r="E300" s="272"/>
    </row>
    <row r="301" spans="1:5" x14ac:dyDescent="0.2">
      <c r="A301" s="71">
        <v>40799</v>
      </c>
      <c r="B301" s="71" t="s">
        <v>17097</v>
      </c>
      <c r="C301" s="71" t="s">
        <v>48</v>
      </c>
      <c r="D301" s="73">
        <v>50.66</v>
      </c>
      <c r="E301" s="272"/>
    </row>
    <row r="302" spans="1:5" x14ac:dyDescent="0.2">
      <c r="A302" s="71">
        <v>40793</v>
      </c>
      <c r="B302" s="71" t="s">
        <v>17098</v>
      </c>
      <c r="C302" s="71" t="s">
        <v>48</v>
      </c>
      <c r="D302" s="73">
        <v>82.47</v>
      </c>
      <c r="E302" s="272"/>
    </row>
    <row r="303" spans="1:5" x14ac:dyDescent="0.2">
      <c r="A303" s="71">
        <v>40797</v>
      </c>
      <c r="B303" s="71" t="s">
        <v>17099</v>
      </c>
      <c r="C303" s="71" t="s">
        <v>48</v>
      </c>
      <c r="D303" s="73">
        <v>30.9</v>
      </c>
      <c r="E303" s="272"/>
    </row>
    <row r="304" spans="1:5" x14ac:dyDescent="0.2">
      <c r="A304" s="71">
        <v>41157</v>
      </c>
      <c r="B304" s="71" t="s">
        <v>17100</v>
      </c>
      <c r="C304" s="71" t="s">
        <v>48</v>
      </c>
      <c r="D304" s="73">
        <v>40.11</v>
      </c>
      <c r="E304" s="272"/>
    </row>
    <row r="305" spans="1:5" x14ac:dyDescent="0.2">
      <c r="A305" s="71">
        <v>40795</v>
      </c>
      <c r="B305" s="71" t="s">
        <v>17101</v>
      </c>
      <c r="C305" s="71" t="s">
        <v>48</v>
      </c>
      <c r="D305" s="73">
        <v>33.840000000000003</v>
      </c>
      <c r="E305" s="272"/>
    </row>
    <row r="306" spans="1:5" x14ac:dyDescent="0.2">
      <c r="A306" s="71">
        <v>40787</v>
      </c>
      <c r="B306" s="71" t="s">
        <v>17102</v>
      </c>
      <c r="C306" s="71" t="s">
        <v>48</v>
      </c>
      <c r="D306" s="73">
        <v>79.36</v>
      </c>
      <c r="E306" s="272"/>
    </row>
    <row r="307" spans="1:5" x14ac:dyDescent="0.2">
      <c r="A307" s="71">
        <v>40812</v>
      </c>
      <c r="B307" s="71" t="s">
        <v>17103</v>
      </c>
      <c r="C307" s="71" t="s">
        <v>48</v>
      </c>
      <c r="D307" s="73">
        <v>79.36</v>
      </c>
      <c r="E307" s="272"/>
    </row>
    <row r="308" spans="1:5" x14ac:dyDescent="0.2">
      <c r="A308" s="71">
        <v>42673</v>
      </c>
      <c r="B308" s="71" t="s">
        <v>17104</v>
      </c>
      <c r="C308" s="71" t="s">
        <v>48</v>
      </c>
      <c r="D308" s="73">
        <v>110.66</v>
      </c>
      <c r="E308" s="272"/>
    </row>
    <row r="309" spans="1:5" x14ac:dyDescent="0.2">
      <c r="A309" s="71">
        <v>40803</v>
      </c>
      <c r="B309" s="71" t="s">
        <v>17105</v>
      </c>
      <c r="C309" s="71" t="s">
        <v>48</v>
      </c>
      <c r="D309" s="73">
        <v>52.25</v>
      </c>
      <c r="E309" s="272"/>
    </row>
    <row r="310" spans="1:5" x14ac:dyDescent="0.2">
      <c r="A310" s="71">
        <v>41406</v>
      </c>
      <c r="B310" s="71" t="s">
        <v>17106</v>
      </c>
      <c r="C310" s="71" t="s">
        <v>48</v>
      </c>
      <c r="D310" s="73">
        <v>46.63</v>
      </c>
      <c r="E310" s="272"/>
    </row>
    <row r="311" spans="1:5" x14ac:dyDescent="0.2">
      <c r="A311" s="71">
        <v>41100</v>
      </c>
      <c r="B311" s="71" t="s">
        <v>17107</v>
      </c>
      <c r="C311" s="71" t="s">
        <v>48</v>
      </c>
      <c r="D311" s="73">
        <v>45.05</v>
      </c>
      <c r="E311" s="272"/>
    </row>
    <row r="312" spans="1:5" x14ac:dyDescent="0.2">
      <c r="A312" s="71">
        <v>40979</v>
      </c>
      <c r="B312" s="71" t="s">
        <v>17108</v>
      </c>
      <c r="C312" s="71" t="s">
        <v>48</v>
      </c>
      <c r="D312" s="73">
        <v>38.049999999999997</v>
      </c>
      <c r="E312" s="272"/>
    </row>
    <row r="313" spans="1:5" x14ac:dyDescent="0.2">
      <c r="A313" s="71">
        <v>40815</v>
      </c>
      <c r="B313" s="71" t="s">
        <v>17109</v>
      </c>
      <c r="C313" s="71" t="s">
        <v>48</v>
      </c>
      <c r="D313" s="73">
        <v>46.34</v>
      </c>
      <c r="E313" s="272"/>
    </row>
    <row r="314" spans="1:5" x14ac:dyDescent="0.2">
      <c r="A314" s="71">
        <v>40809</v>
      </c>
      <c r="B314" s="71" t="s">
        <v>17110</v>
      </c>
      <c r="C314" s="71" t="s">
        <v>48</v>
      </c>
      <c r="D314" s="73">
        <v>53.12</v>
      </c>
      <c r="E314" s="272"/>
    </row>
    <row r="315" spans="1:5" x14ac:dyDescent="0.2">
      <c r="A315" s="71">
        <v>40810</v>
      </c>
      <c r="B315" s="71" t="s">
        <v>17111</v>
      </c>
      <c r="C315" s="71" t="s">
        <v>48</v>
      </c>
      <c r="D315" s="73">
        <v>66.75</v>
      </c>
      <c r="E315" s="272"/>
    </row>
    <row r="316" spans="1:5" x14ac:dyDescent="0.2">
      <c r="A316" s="71">
        <v>41097</v>
      </c>
      <c r="B316" s="71" t="s">
        <v>17112</v>
      </c>
      <c r="C316" s="71" t="s">
        <v>48</v>
      </c>
      <c r="D316" s="73">
        <v>74.98</v>
      </c>
      <c r="E316" s="272"/>
    </row>
    <row r="317" spans="1:5" x14ac:dyDescent="0.2">
      <c r="A317" s="71">
        <v>41364</v>
      </c>
      <c r="B317" s="71" t="s">
        <v>17113</v>
      </c>
      <c r="C317" s="71" t="s">
        <v>48</v>
      </c>
      <c r="D317" s="73">
        <v>46.63</v>
      </c>
      <c r="E317" s="272"/>
    </row>
    <row r="318" spans="1:5" x14ac:dyDescent="0.2">
      <c r="A318" s="71">
        <v>40777</v>
      </c>
      <c r="B318" s="71" t="s">
        <v>17114</v>
      </c>
      <c r="C318" s="71" t="s">
        <v>48</v>
      </c>
      <c r="D318" s="73">
        <v>33.15</v>
      </c>
      <c r="E318" s="272"/>
    </row>
    <row r="319" spans="1:5" x14ac:dyDescent="0.2">
      <c r="A319" s="71">
        <v>40779</v>
      </c>
      <c r="B319" s="71" t="s">
        <v>17115</v>
      </c>
      <c r="C319" s="71" t="s">
        <v>48</v>
      </c>
      <c r="D319" s="73">
        <v>37.67</v>
      </c>
      <c r="E319" s="272"/>
    </row>
    <row r="320" spans="1:5" x14ac:dyDescent="0.2">
      <c r="A320" s="71">
        <v>40781</v>
      </c>
      <c r="B320" s="71" t="s">
        <v>17116</v>
      </c>
      <c r="C320" s="71" t="s">
        <v>48</v>
      </c>
      <c r="D320" s="73">
        <v>53.12</v>
      </c>
      <c r="E320" s="272"/>
    </row>
    <row r="321" spans="1:5" x14ac:dyDescent="0.2">
      <c r="A321" s="71">
        <v>40783</v>
      </c>
      <c r="B321" s="71" t="s">
        <v>17117</v>
      </c>
      <c r="C321" s="71" t="s">
        <v>48</v>
      </c>
      <c r="D321" s="73">
        <v>66.75</v>
      </c>
      <c r="E321" s="272"/>
    </row>
    <row r="322" spans="1:5" x14ac:dyDescent="0.2">
      <c r="A322" s="71">
        <v>41366</v>
      </c>
      <c r="B322" s="71" t="s">
        <v>17118</v>
      </c>
      <c r="C322" s="71" t="s">
        <v>48</v>
      </c>
      <c r="D322" s="73">
        <v>74.98</v>
      </c>
      <c r="E322" s="272"/>
    </row>
    <row r="323" spans="1:5" x14ac:dyDescent="0.2">
      <c r="A323" s="71">
        <v>40834</v>
      </c>
      <c r="B323" s="71" t="s">
        <v>17119</v>
      </c>
      <c r="C323" s="71" t="s">
        <v>63</v>
      </c>
      <c r="D323" s="73">
        <v>1.55</v>
      </c>
      <c r="E323" s="272"/>
    </row>
    <row r="324" spans="1:5" x14ac:dyDescent="0.2">
      <c r="A324" s="71">
        <v>40835</v>
      </c>
      <c r="B324" s="71" t="s">
        <v>17120</v>
      </c>
      <c r="C324" s="71" t="s">
        <v>63</v>
      </c>
      <c r="D324" s="73">
        <v>2.89</v>
      </c>
      <c r="E324" s="272"/>
    </row>
    <row r="325" spans="1:5" x14ac:dyDescent="0.2">
      <c r="A325" s="71">
        <v>40841</v>
      </c>
      <c r="B325" s="71" t="s">
        <v>17121</v>
      </c>
      <c r="C325" s="71" t="s">
        <v>155</v>
      </c>
      <c r="D325" s="73">
        <v>90.71</v>
      </c>
      <c r="E325" s="272"/>
    </row>
    <row r="326" spans="1:5" x14ac:dyDescent="0.2">
      <c r="A326" s="71">
        <v>40842</v>
      </c>
      <c r="B326" s="71" t="s">
        <v>17122</v>
      </c>
      <c r="C326" s="71" t="s">
        <v>155</v>
      </c>
      <c r="D326" s="73">
        <v>301.82</v>
      </c>
      <c r="E326" s="272"/>
    </row>
    <row r="327" spans="1:5" x14ac:dyDescent="0.2">
      <c r="A327" s="71">
        <v>40843</v>
      </c>
      <c r="B327" s="71" t="s">
        <v>17123</v>
      </c>
      <c r="C327" s="71" t="s">
        <v>155</v>
      </c>
      <c r="D327" s="73">
        <v>93.54</v>
      </c>
      <c r="E327" s="272"/>
    </row>
    <row r="328" spans="1:5" x14ac:dyDescent="0.2">
      <c r="A328" s="71">
        <v>40844</v>
      </c>
      <c r="B328" s="71" t="s">
        <v>17124</v>
      </c>
      <c r="C328" s="71" t="s">
        <v>155</v>
      </c>
      <c r="D328" s="73">
        <v>306.24</v>
      </c>
      <c r="E328" s="272"/>
    </row>
    <row r="329" spans="1:5" x14ac:dyDescent="0.2">
      <c r="A329" s="71">
        <v>41112</v>
      </c>
      <c r="B329" s="71" t="s">
        <v>17125</v>
      </c>
      <c r="C329" s="71" t="s">
        <v>155</v>
      </c>
      <c r="D329" s="73">
        <v>89.34</v>
      </c>
      <c r="E329" s="272"/>
    </row>
    <row r="330" spans="1:5" x14ac:dyDescent="0.2">
      <c r="A330" s="71">
        <v>43342</v>
      </c>
      <c r="B330" s="71" t="s">
        <v>17126</v>
      </c>
      <c r="C330" s="71" t="s">
        <v>155</v>
      </c>
      <c r="D330" s="73">
        <v>94.53</v>
      </c>
      <c r="E330" s="272"/>
    </row>
    <row r="331" spans="1:5" x14ac:dyDescent="0.2">
      <c r="A331" s="71">
        <v>40878</v>
      </c>
      <c r="B331" s="71" t="s">
        <v>17127</v>
      </c>
      <c r="C331" s="71" t="s">
        <v>155</v>
      </c>
      <c r="D331" s="73">
        <v>93.51</v>
      </c>
      <c r="E331" s="272"/>
    </row>
    <row r="332" spans="1:5" x14ac:dyDescent="0.2">
      <c r="A332" s="71">
        <v>40845</v>
      </c>
      <c r="B332" s="71" t="s">
        <v>17128</v>
      </c>
      <c r="C332" s="71" t="s">
        <v>155</v>
      </c>
      <c r="D332" s="73">
        <v>74.510000000000005</v>
      </c>
      <c r="E332" s="272"/>
    </row>
    <row r="333" spans="1:5" x14ac:dyDescent="0.2">
      <c r="A333" s="71">
        <v>40846</v>
      </c>
      <c r="B333" s="71" t="s">
        <v>17129</v>
      </c>
      <c r="C333" s="71" t="s">
        <v>155</v>
      </c>
      <c r="D333" s="73">
        <v>287.20999999999998</v>
      </c>
      <c r="E333" s="272"/>
    </row>
    <row r="334" spans="1:5" x14ac:dyDescent="0.2">
      <c r="A334" s="71">
        <v>40879</v>
      </c>
      <c r="B334" s="71" t="s">
        <v>17130</v>
      </c>
      <c r="C334" s="71" t="s">
        <v>155</v>
      </c>
      <c r="D334" s="73">
        <v>74.5</v>
      </c>
      <c r="E334" s="272"/>
    </row>
    <row r="335" spans="1:5" x14ac:dyDescent="0.2">
      <c r="A335" s="71">
        <v>40877</v>
      </c>
      <c r="B335" s="71" t="s">
        <v>17131</v>
      </c>
      <c r="C335" s="71" t="s">
        <v>155</v>
      </c>
      <c r="D335" s="73">
        <v>104.95</v>
      </c>
      <c r="E335" s="272"/>
    </row>
    <row r="336" spans="1:5" x14ac:dyDescent="0.2">
      <c r="A336" s="71">
        <v>43341</v>
      </c>
      <c r="B336" s="71" t="s">
        <v>17132</v>
      </c>
      <c r="C336" s="71" t="s">
        <v>155</v>
      </c>
      <c r="D336" s="73">
        <v>105.21</v>
      </c>
      <c r="E336" s="272"/>
    </row>
    <row r="337" spans="1:5" x14ac:dyDescent="0.2">
      <c r="A337" s="71">
        <v>40867</v>
      </c>
      <c r="B337" s="71" t="s">
        <v>17133</v>
      </c>
      <c r="C337" s="71" t="s">
        <v>63</v>
      </c>
      <c r="D337" s="73">
        <v>2.2400000000000002</v>
      </c>
      <c r="E337" s="272"/>
    </row>
    <row r="338" spans="1:5" x14ac:dyDescent="0.2">
      <c r="A338" s="71">
        <v>40763</v>
      </c>
      <c r="B338" s="71" t="s">
        <v>17134</v>
      </c>
      <c r="C338" s="71" t="s">
        <v>63</v>
      </c>
      <c r="D338" s="73">
        <v>0.69</v>
      </c>
      <c r="E338" s="272"/>
    </row>
    <row r="339" spans="1:5" x14ac:dyDescent="0.2">
      <c r="A339" s="71">
        <v>40765</v>
      </c>
      <c r="B339" s="71" t="s">
        <v>17135</v>
      </c>
      <c r="C339" s="71" t="s">
        <v>63</v>
      </c>
      <c r="D339" s="73">
        <v>5</v>
      </c>
      <c r="E339" s="272"/>
    </row>
    <row r="340" spans="1:5" x14ac:dyDescent="0.2">
      <c r="A340" s="71">
        <v>40757</v>
      </c>
      <c r="B340" s="71" t="s">
        <v>17136</v>
      </c>
      <c r="C340" s="71" t="s">
        <v>48</v>
      </c>
      <c r="D340" s="73">
        <v>15.67</v>
      </c>
      <c r="E340" s="272"/>
    </row>
    <row r="341" spans="1:5" x14ac:dyDescent="0.2">
      <c r="A341" s="71">
        <v>40758</v>
      </c>
      <c r="B341" s="71" t="s">
        <v>17137</v>
      </c>
      <c r="C341" s="71" t="s">
        <v>48</v>
      </c>
      <c r="D341" s="73">
        <v>16.87</v>
      </c>
      <c r="E341" s="272"/>
    </row>
    <row r="342" spans="1:5" x14ac:dyDescent="0.2">
      <c r="A342" s="71">
        <v>40761</v>
      </c>
      <c r="B342" s="71" t="s">
        <v>17138</v>
      </c>
      <c r="C342" s="71" t="s">
        <v>48</v>
      </c>
      <c r="D342" s="73">
        <v>34.22</v>
      </c>
      <c r="E342" s="272"/>
    </row>
    <row r="343" spans="1:5" x14ac:dyDescent="0.2">
      <c r="A343" s="71">
        <v>40759</v>
      </c>
      <c r="B343" s="71" t="s">
        <v>17139</v>
      </c>
      <c r="C343" s="71" t="s">
        <v>48</v>
      </c>
      <c r="D343" s="73">
        <v>17.21</v>
      </c>
      <c r="E343" s="272"/>
    </row>
    <row r="344" spans="1:5" x14ac:dyDescent="0.2">
      <c r="A344" s="71">
        <v>40760</v>
      </c>
      <c r="B344" s="71" t="s">
        <v>17140</v>
      </c>
      <c r="C344" s="71" t="s">
        <v>48</v>
      </c>
      <c r="D344" s="73">
        <v>17.690000000000001</v>
      </c>
      <c r="E344" s="272"/>
    </row>
    <row r="345" spans="1:5" x14ac:dyDescent="0.2">
      <c r="A345" s="71">
        <v>41069</v>
      </c>
      <c r="B345" s="71" t="s">
        <v>17141</v>
      </c>
      <c r="C345" s="71" t="s">
        <v>63</v>
      </c>
      <c r="D345" s="73">
        <v>9.9700000000000006</v>
      </c>
      <c r="E345" s="272"/>
    </row>
    <row r="346" spans="1:5" x14ac:dyDescent="0.2">
      <c r="A346" s="71" t="s">
        <v>17093</v>
      </c>
      <c r="B346" s="71"/>
      <c r="C346" s="71"/>
      <c r="D346" s="73">
        <v>0</v>
      </c>
      <c r="E346" s="272"/>
    </row>
    <row r="347" spans="1:5" x14ac:dyDescent="0.2">
      <c r="A347" s="71" t="s">
        <v>16808</v>
      </c>
      <c r="B347" s="71" t="s">
        <v>17039</v>
      </c>
      <c r="C347" s="71" t="s">
        <v>16924</v>
      </c>
      <c r="D347" s="73" t="e">
        <v>#VALUE!</v>
      </c>
      <c r="E347" s="272"/>
    </row>
    <row r="348" spans="1:5" x14ac:dyDescent="0.2">
      <c r="A348" s="71">
        <v>40985</v>
      </c>
      <c r="B348" s="71" t="s">
        <v>17142</v>
      </c>
      <c r="C348" s="71" t="s">
        <v>63</v>
      </c>
      <c r="D348" s="73">
        <v>8.64</v>
      </c>
      <c r="E348" s="272"/>
    </row>
    <row r="349" spans="1:5" x14ac:dyDescent="0.2">
      <c r="A349" s="71">
        <v>40868</v>
      </c>
      <c r="B349" s="71" t="s">
        <v>17143</v>
      </c>
      <c r="C349" s="71" t="s">
        <v>63</v>
      </c>
      <c r="D349" s="73">
        <v>12.66</v>
      </c>
      <c r="E349" s="272"/>
    </row>
    <row r="350" spans="1:5" x14ac:dyDescent="0.2">
      <c r="A350" s="71">
        <v>40816</v>
      </c>
      <c r="B350" s="71" t="s">
        <v>17144</v>
      </c>
      <c r="C350" s="71" t="s">
        <v>63</v>
      </c>
      <c r="D350" s="73">
        <v>0.71</v>
      </c>
      <c r="E350" s="272"/>
    </row>
    <row r="351" spans="1:5" x14ac:dyDescent="0.2">
      <c r="A351" s="71">
        <v>40817</v>
      </c>
      <c r="B351" s="71" t="s">
        <v>17145</v>
      </c>
      <c r="C351" s="71" t="s">
        <v>63</v>
      </c>
      <c r="D351" s="73">
        <v>7.19</v>
      </c>
      <c r="E351" s="272"/>
    </row>
    <row r="352" spans="1:5" x14ac:dyDescent="0.2">
      <c r="A352" s="71">
        <v>40850</v>
      </c>
      <c r="B352" s="71" t="s">
        <v>17146</v>
      </c>
      <c r="C352" s="71" t="s">
        <v>63</v>
      </c>
      <c r="D352" s="73">
        <v>1.4</v>
      </c>
      <c r="E352" s="272"/>
    </row>
    <row r="353" spans="1:5" x14ac:dyDescent="0.2">
      <c r="A353" s="71">
        <v>40851</v>
      </c>
      <c r="B353" s="71" t="s">
        <v>17147</v>
      </c>
      <c r="C353" s="71" t="s">
        <v>63</v>
      </c>
      <c r="D353" s="73">
        <v>3.33</v>
      </c>
      <c r="E353" s="272"/>
    </row>
    <row r="354" spans="1:5" x14ac:dyDescent="0.2">
      <c r="A354" s="71">
        <v>40852</v>
      </c>
      <c r="B354" s="71" t="s">
        <v>17148</v>
      </c>
      <c r="C354" s="71" t="s">
        <v>63</v>
      </c>
      <c r="D354" s="73">
        <v>1.52</v>
      </c>
      <c r="E354" s="272"/>
    </row>
    <row r="355" spans="1:5" x14ac:dyDescent="0.2">
      <c r="A355" s="71">
        <v>40853</v>
      </c>
      <c r="B355" s="71" t="s">
        <v>17149</v>
      </c>
      <c r="C355" s="71" t="s">
        <v>63</v>
      </c>
      <c r="D355" s="73">
        <v>4.5599999999999996</v>
      </c>
      <c r="E355" s="272"/>
    </row>
    <row r="356" spans="1:5" x14ac:dyDescent="0.2">
      <c r="A356" s="71">
        <v>40854</v>
      </c>
      <c r="B356" s="71" t="s">
        <v>17150</v>
      </c>
      <c r="C356" s="71" t="s">
        <v>63</v>
      </c>
      <c r="D356" s="73">
        <v>1.61</v>
      </c>
      <c r="E356" s="272"/>
    </row>
    <row r="357" spans="1:5" x14ac:dyDescent="0.2">
      <c r="A357" s="71">
        <v>40855</v>
      </c>
      <c r="B357" s="71" t="s">
        <v>17151</v>
      </c>
      <c r="C357" s="71" t="s">
        <v>63</v>
      </c>
      <c r="D357" s="73">
        <v>6.02</v>
      </c>
      <c r="E357" s="272"/>
    </row>
    <row r="358" spans="1:5" x14ac:dyDescent="0.2">
      <c r="A358" s="71">
        <v>40856</v>
      </c>
      <c r="B358" s="71" t="s">
        <v>17152</v>
      </c>
      <c r="C358" s="71" t="s">
        <v>63</v>
      </c>
      <c r="D358" s="73">
        <v>1.89</v>
      </c>
      <c r="E358" s="272"/>
    </row>
    <row r="359" spans="1:5" x14ac:dyDescent="0.2">
      <c r="A359" s="71">
        <v>40857</v>
      </c>
      <c r="B359" s="71" t="s">
        <v>17153</v>
      </c>
      <c r="C359" s="71" t="s">
        <v>63</v>
      </c>
      <c r="D359" s="73">
        <v>7.95</v>
      </c>
      <c r="E359" s="272"/>
    </row>
    <row r="360" spans="1:5" x14ac:dyDescent="0.2">
      <c r="A360" s="71">
        <v>42229</v>
      </c>
      <c r="B360" s="71" t="s">
        <v>17154</v>
      </c>
      <c r="C360" s="71" t="s">
        <v>48</v>
      </c>
      <c r="D360" s="73">
        <v>16.14</v>
      </c>
      <c r="E360" s="272"/>
    </row>
    <row r="361" spans="1:5" x14ac:dyDescent="0.2">
      <c r="A361" s="71">
        <v>40894</v>
      </c>
      <c r="B361" s="71" t="s">
        <v>17155</v>
      </c>
      <c r="C361" s="71" t="s">
        <v>96</v>
      </c>
      <c r="D361" s="73">
        <v>26.96</v>
      </c>
      <c r="E361" s="272"/>
    </row>
    <row r="362" spans="1:5" x14ac:dyDescent="0.2">
      <c r="A362" s="71">
        <v>40895</v>
      </c>
      <c r="B362" s="71" t="s">
        <v>17156</v>
      </c>
      <c r="C362" s="71" t="s">
        <v>96</v>
      </c>
      <c r="D362" s="73">
        <v>48.26</v>
      </c>
      <c r="E362" s="272"/>
    </row>
    <row r="363" spans="1:5" x14ac:dyDescent="0.2">
      <c r="A363" s="71">
        <v>40869</v>
      </c>
      <c r="B363" s="71" t="s">
        <v>17157</v>
      </c>
      <c r="C363" s="71" t="s">
        <v>63</v>
      </c>
      <c r="D363" s="73">
        <v>5.16</v>
      </c>
      <c r="E363" s="272"/>
    </row>
    <row r="364" spans="1:5" x14ac:dyDescent="0.2">
      <c r="A364" s="71">
        <v>40881</v>
      </c>
      <c r="B364" s="71" t="s">
        <v>17158</v>
      </c>
      <c r="C364" s="71" t="s">
        <v>63</v>
      </c>
      <c r="D364" s="73">
        <v>5.16</v>
      </c>
      <c r="E364" s="272"/>
    </row>
    <row r="365" spans="1:5" x14ac:dyDescent="0.2">
      <c r="A365" s="71">
        <v>40870</v>
      </c>
      <c r="B365" s="71" t="s">
        <v>17159</v>
      </c>
      <c r="C365" s="71" t="s">
        <v>63</v>
      </c>
      <c r="D365" s="73">
        <v>13.01</v>
      </c>
      <c r="E365" s="272"/>
    </row>
    <row r="366" spans="1:5" x14ac:dyDescent="0.2">
      <c r="A366" s="71">
        <v>40860</v>
      </c>
      <c r="B366" s="71" t="s">
        <v>17160</v>
      </c>
      <c r="C366" s="71" t="s">
        <v>63</v>
      </c>
      <c r="D366" s="73">
        <v>37.450000000000003</v>
      </c>
      <c r="E366" s="272"/>
    </row>
    <row r="367" spans="1:5" x14ac:dyDescent="0.2">
      <c r="A367" s="71">
        <v>40864</v>
      </c>
      <c r="B367" s="71" t="s">
        <v>17161</v>
      </c>
      <c r="C367" s="71" t="s">
        <v>155</v>
      </c>
      <c r="D367" s="73">
        <v>385.45</v>
      </c>
      <c r="E367" s="272"/>
    </row>
    <row r="368" spans="1:5" x14ac:dyDescent="0.2">
      <c r="A368" s="71">
        <v>40861</v>
      </c>
      <c r="B368" s="71" t="s">
        <v>17162</v>
      </c>
      <c r="C368" s="71" t="s">
        <v>63</v>
      </c>
      <c r="D368" s="73">
        <v>59.59</v>
      </c>
      <c r="E368" s="272"/>
    </row>
    <row r="369" spans="1:5" x14ac:dyDescent="0.2">
      <c r="A369" s="71">
        <v>40865</v>
      </c>
      <c r="B369" s="71" t="s">
        <v>17163</v>
      </c>
      <c r="C369" s="71" t="s">
        <v>155</v>
      </c>
      <c r="D369" s="73">
        <v>628.66999999999996</v>
      </c>
      <c r="E369" s="272"/>
    </row>
    <row r="370" spans="1:5" x14ac:dyDescent="0.2">
      <c r="A370" s="71">
        <v>40880</v>
      </c>
      <c r="B370" s="71" t="s">
        <v>17164</v>
      </c>
      <c r="C370" s="71" t="s">
        <v>63</v>
      </c>
      <c r="D370" s="73">
        <v>40.630000000000003</v>
      </c>
      <c r="E370" s="272"/>
    </row>
    <row r="371" spans="1:5" x14ac:dyDescent="0.2">
      <c r="A371" s="71">
        <v>40858</v>
      </c>
      <c r="B371" s="71" t="s">
        <v>17165</v>
      </c>
      <c r="C371" s="71" t="s">
        <v>63</v>
      </c>
      <c r="D371" s="73">
        <v>34.020000000000003</v>
      </c>
      <c r="E371" s="272"/>
    </row>
    <row r="372" spans="1:5" x14ac:dyDescent="0.2">
      <c r="A372" s="71">
        <v>40862</v>
      </c>
      <c r="B372" s="71" t="s">
        <v>17166</v>
      </c>
      <c r="C372" s="71" t="s">
        <v>155</v>
      </c>
      <c r="D372" s="73">
        <v>349.71</v>
      </c>
      <c r="E372" s="272"/>
    </row>
    <row r="373" spans="1:5" x14ac:dyDescent="0.2">
      <c r="A373" s="71">
        <v>40859</v>
      </c>
      <c r="B373" s="71" t="s">
        <v>17167</v>
      </c>
      <c r="C373" s="71" t="s">
        <v>63</v>
      </c>
      <c r="D373" s="73">
        <v>57.05</v>
      </c>
      <c r="E373" s="272"/>
    </row>
    <row r="374" spans="1:5" x14ac:dyDescent="0.2">
      <c r="A374" s="71">
        <v>40863</v>
      </c>
      <c r="B374" s="71" t="s">
        <v>17168</v>
      </c>
      <c r="C374" s="71" t="s">
        <v>155</v>
      </c>
      <c r="D374" s="73">
        <v>592.99</v>
      </c>
      <c r="E374" s="272"/>
    </row>
    <row r="375" spans="1:5" x14ac:dyDescent="0.2">
      <c r="A375" s="71">
        <v>40883</v>
      </c>
      <c r="B375" s="71" t="s">
        <v>17169</v>
      </c>
      <c r="C375" s="71" t="s">
        <v>63</v>
      </c>
      <c r="D375" s="73">
        <v>62.67</v>
      </c>
      <c r="E375" s="272"/>
    </row>
    <row r="376" spans="1:5" x14ac:dyDescent="0.2">
      <c r="A376" s="71">
        <v>40885</v>
      </c>
      <c r="B376" s="71" t="s">
        <v>17170</v>
      </c>
      <c r="C376" s="71" t="s">
        <v>63</v>
      </c>
      <c r="D376" s="73">
        <v>78.87</v>
      </c>
      <c r="E376" s="272"/>
    </row>
    <row r="377" spans="1:5" x14ac:dyDescent="0.2">
      <c r="A377" s="71">
        <v>40897</v>
      </c>
      <c r="B377" s="71" t="s">
        <v>17171</v>
      </c>
      <c r="C377" s="71" t="s">
        <v>63</v>
      </c>
      <c r="D377" s="73">
        <v>62.67</v>
      </c>
      <c r="E377" s="272"/>
    </row>
    <row r="378" spans="1:5" x14ac:dyDescent="0.2">
      <c r="A378" s="71">
        <v>40884</v>
      </c>
      <c r="B378" s="71" t="s">
        <v>17172</v>
      </c>
      <c r="C378" s="71" t="s">
        <v>63</v>
      </c>
      <c r="D378" s="73">
        <v>74.59</v>
      </c>
      <c r="E378" s="272"/>
    </row>
    <row r="379" spans="1:5" x14ac:dyDescent="0.2">
      <c r="A379" s="71">
        <v>40898</v>
      </c>
      <c r="B379" s="71" t="s">
        <v>17173</v>
      </c>
      <c r="C379" s="71" t="s">
        <v>63</v>
      </c>
      <c r="D379" s="73">
        <v>74.59</v>
      </c>
      <c r="E379" s="272"/>
    </row>
    <row r="380" spans="1:5" x14ac:dyDescent="0.2">
      <c r="A380" s="71">
        <v>40896</v>
      </c>
      <c r="B380" s="71" t="s">
        <v>17174</v>
      </c>
      <c r="C380" s="71" t="s">
        <v>63</v>
      </c>
      <c r="D380" s="73">
        <v>78.87</v>
      </c>
      <c r="E380" s="272"/>
    </row>
    <row r="381" spans="1:5" x14ac:dyDescent="0.2">
      <c r="A381" s="71">
        <v>40886</v>
      </c>
      <c r="B381" s="71" t="s">
        <v>17175</v>
      </c>
      <c r="C381" s="71" t="s">
        <v>63</v>
      </c>
      <c r="D381" s="73">
        <v>29.7</v>
      </c>
      <c r="E381" s="272"/>
    </row>
    <row r="382" spans="1:5" x14ac:dyDescent="0.2">
      <c r="A382" s="71">
        <v>40887</v>
      </c>
      <c r="B382" s="71" t="s">
        <v>17176</v>
      </c>
      <c r="C382" s="71" t="s">
        <v>63</v>
      </c>
      <c r="D382" s="73">
        <v>97.2</v>
      </c>
      <c r="E382" s="272"/>
    </row>
    <row r="383" spans="1:5" x14ac:dyDescent="0.2">
      <c r="A383" s="71">
        <v>40888</v>
      </c>
      <c r="B383" s="71" t="s">
        <v>17177</v>
      </c>
      <c r="C383" s="71" t="s">
        <v>63</v>
      </c>
      <c r="D383" s="73">
        <v>96.75</v>
      </c>
      <c r="E383" s="272"/>
    </row>
    <row r="384" spans="1:5" x14ac:dyDescent="0.2">
      <c r="A384" s="71">
        <v>40889</v>
      </c>
      <c r="B384" s="71" t="s">
        <v>17178</v>
      </c>
      <c r="C384" s="71" t="s">
        <v>63</v>
      </c>
      <c r="D384" s="73">
        <v>106.99</v>
      </c>
      <c r="E384" s="272"/>
    </row>
    <row r="385" spans="1:5" x14ac:dyDescent="0.2">
      <c r="A385" s="71">
        <v>40818</v>
      </c>
      <c r="B385" s="71" t="s">
        <v>17179</v>
      </c>
      <c r="C385" s="71" t="s">
        <v>63</v>
      </c>
      <c r="D385" s="73">
        <v>0.57999999999999996</v>
      </c>
      <c r="E385" s="272"/>
    </row>
    <row r="386" spans="1:5" x14ac:dyDescent="0.2">
      <c r="A386" s="71">
        <v>40819</v>
      </c>
      <c r="B386" s="71" t="s">
        <v>17180</v>
      </c>
      <c r="C386" s="71" t="s">
        <v>63</v>
      </c>
      <c r="D386" s="73">
        <v>1.9</v>
      </c>
      <c r="E386" s="272"/>
    </row>
    <row r="387" spans="1:5" x14ac:dyDescent="0.2">
      <c r="A387" s="71">
        <v>40872</v>
      </c>
      <c r="B387" s="71" t="s">
        <v>17181</v>
      </c>
      <c r="C387" s="71" t="s">
        <v>155</v>
      </c>
      <c r="D387" s="73">
        <v>56.16</v>
      </c>
      <c r="E387" s="272"/>
    </row>
    <row r="388" spans="1:5" x14ac:dyDescent="0.2">
      <c r="A388" s="71">
        <v>40836</v>
      </c>
      <c r="B388" s="71" t="s">
        <v>17182</v>
      </c>
      <c r="C388" s="71" t="s">
        <v>155</v>
      </c>
      <c r="D388" s="73">
        <v>38.770000000000003</v>
      </c>
      <c r="E388" s="272"/>
    </row>
    <row r="389" spans="1:5" x14ac:dyDescent="0.2">
      <c r="A389" s="71">
        <v>40837</v>
      </c>
      <c r="B389" s="71" t="s">
        <v>17183</v>
      </c>
      <c r="C389" s="71" t="s">
        <v>155</v>
      </c>
      <c r="D389" s="73">
        <v>251.53</v>
      </c>
      <c r="E389" s="272"/>
    </row>
    <row r="390" spans="1:5" x14ac:dyDescent="0.2">
      <c r="A390" s="71">
        <v>41076</v>
      </c>
      <c r="B390" s="71" t="s">
        <v>17184</v>
      </c>
      <c r="C390" s="71" t="s">
        <v>48</v>
      </c>
      <c r="D390" s="73">
        <v>50.87</v>
      </c>
      <c r="E390" s="272"/>
    </row>
    <row r="391" spans="1:5" x14ac:dyDescent="0.2">
      <c r="A391" s="71">
        <v>41556</v>
      </c>
      <c r="B391" s="71" t="s">
        <v>17185</v>
      </c>
      <c r="C391" s="71" t="s">
        <v>48</v>
      </c>
      <c r="D391" s="73">
        <v>54.52</v>
      </c>
      <c r="E391" s="272"/>
    </row>
    <row r="392" spans="1:5" x14ac:dyDescent="0.2">
      <c r="A392" s="71">
        <v>43345</v>
      </c>
      <c r="B392" s="71" t="s">
        <v>17186</v>
      </c>
      <c r="C392" s="71" t="s">
        <v>48</v>
      </c>
      <c r="D392" s="73">
        <v>28.88</v>
      </c>
      <c r="E392" s="272"/>
    </row>
    <row r="393" spans="1:5" x14ac:dyDescent="0.2">
      <c r="A393" s="71">
        <v>40720</v>
      </c>
      <c r="B393" s="71" t="s">
        <v>17187</v>
      </c>
      <c r="C393" s="71" t="s">
        <v>48</v>
      </c>
      <c r="D393" s="73">
        <v>59.65</v>
      </c>
      <c r="E393" s="272"/>
    </row>
    <row r="394" spans="1:5" x14ac:dyDescent="0.2">
      <c r="A394" s="71">
        <v>41070</v>
      </c>
      <c r="B394" s="71" t="s">
        <v>17188</v>
      </c>
      <c r="C394" s="71" t="s">
        <v>48</v>
      </c>
      <c r="D394" s="73">
        <v>86.39</v>
      </c>
      <c r="E394" s="272"/>
    </row>
    <row r="395" spans="1:5" x14ac:dyDescent="0.2">
      <c r="A395" s="71">
        <v>40984</v>
      </c>
      <c r="B395" s="71" t="s">
        <v>17189</v>
      </c>
      <c r="C395" s="71" t="s">
        <v>48</v>
      </c>
      <c r="D395" s="73">
        <v>43.41</v>
      </c>
      <c r="E395" s="272"/>
    </row>
    <row r="396" spans="1:5" x14ac:dyDescent="0.2">
      <c r="A396" s="71">
        <v>41356</v>
      </c>
      <c r="B396" s="71" t="s">
        <v>17190</v>
      </c>
      <c r="C396" s="71" t="s">
        <v>48</v>
      </c>
      <c r="D396" s="73">
        <v>83.85</v>
      </c>
      <c r="E396" s="272"/>
    </row>
    <row r="397" spans="1:5" x14ac:dyDescent="0.2">
      <c r="A397" s="71">
        <v>40774</v>
      </c>
      <c r="B397" s="71" t="s">
        <v>17191</v>
      </c>
      <c r="C397" s="71" t="s">
        <v>48</v>
      </c>
      <c r="D397" s="73">
        <v>83.85</v>
      </c>
      <c r="E397" s="272"/>
    </row>
    <row r="398" spans="1:5" x14ac:dyDescent="0.2">
      <c r="A398" s="71" t="s">
        <v>17093</v>
      </c>
      <c r="B398" s="71"/>
      <c r="C398" s="71"/>
      <c r="D398" s="73">
        <v>0</v>
      </c>
      <c r="E398" s="272"/>
    </row>
    <row r="399" spans="1:5" x14ac:dyDescent="0.2">
      <c r="A399" s="71" t="s">
        <v>16808</v>
      </c>
      <c r="B399" s="71" t="s">
        <v>17039</v>
      </c>
      <c r="C399" s="71" t="s">
        <v>16924</v>
      </c>
      <c r="D399" s="73" t="e">
        <v>#VALUE!</v>
      </c>
      <c r="E399" s="272"/>
    </row>
    <row r="400" spans="1:5" x14ac:dyDescent="0.2">
      <c r="A400" s="71">
        <v>40768</v>
      </c>
      <c r="B400" s="71" t="s">
        <v>17192</v>
      </c>
      <c r="C400" s="71" t="s">
        <v>48</v>
      </c>
      <c r="D400" s="73">
        <v>77.08</v>
      </c>
      <c r="E400" s="272"/>
    </row>
    <row r="401" spans="1:5" x14ac:dyDescent="0.2">
      <c r="A401" s="71">
        <v>40767</v>
      </c>
      <c r="B401" s="71" t="s">
        <v>17193</v>
      </c>
      <c r="C401" s="71" t="s">
        <v>48</v>
      </c>
      <c r="D401" s="73">
        <v>71.42</v>
      </c>
      <c r="E401" s="272"/>
    </row>
    <row r="402" spans="1:5" x14ac:dyDescent="0.2">
      <c r="A402" s="71">
        <v>40769</v>
      </c>
      <c r="B402" s="71" t="s">
        <v>17194</v>
      </c>
      <c r="C402" s="71" t="s">
        <v>48</v>
      </c>
      <c r="D402" s="73">
        <v>90.63</v>
      </c>
      <c r="E402" s="272"/>
    </row>
    <row r="403" spans="1:5" x14ac:dyDescent="0.2">
      <c r="A403" s="71">
        <v>40766</v>
      </c>
      <c r="B403" s="71" t="s">
        <v>17195</v>
      </c>
      <c r="C403" s="71" t="s">
        <v>48</v>
      </c>
      <c r="D403" s="73">
        <v>47.36</v>
      </c>
      <c r="E403" s="272"/>
    </row>
    <row r="404" spans="1:5" x14ac:dyDescent="0.2">
      <c r="A404" s="71">
        <v>40771</v>
      </c>
      <c r="B404" s="71" t="s">
        <v>17196</v>
      </c>
      <c r="C404" s="71" t="s">
        <v>48</v>
      </c>
      <c r="D404" s="73">
        <v>222.57</v>
      </c>
      <c r="E404" s="272"/>
    </row>
    <row r="405" spans="1:5" x14ac:dyDescent="0.2">
      <c r="A405" s="71">
        <v>40773</v>
      </c>
      <c r="B405" s="71" t="s">
        <v>17197</v>
      </c>
      <c r="C405" s="71" t="s">
        <v>48</v>
      </c>
      <c r="D405" s="73">
        <v>63.22</v>
      </c>
      <c r="E405" s="272"/>
    </row>
    <row r="406" spans="1:5" x14ac:dyDescent="0.2">
      <c r="A406" s="71">
        <v>40775</v>
      </c>
      <c r="B406" s="71" t="s">
        <v>17198</v>
      </c>
      <c r="C406" s="71" t="s">
        <v>48</v>
      </c>
      <c r="D406" s="73">
        <v>90.63</v>
      </c>
      <c r="E406" s="272"/>
    </row>
    <row r="407" spans="1:5" x14ac:dyDescent="0.2">
      <c r="A407" s="71">
        <v>40762</v>
      </c>
      <c r="B407" s="71" t="s">
        <v>17199</v>
      </c>
      <c r="C407" s="71" t="s">
        <v>63</v>
      </c>
      <c r="D407" s="73">
        <v>5.22</v>
      </c>
      <c r="E407" s="272"/>
    </row>
    <row r="408" spans="1:5" x14ac:dyDescent="0.2">
      <c r="A408" s="71">
        <v>40804</v>
      </c>
      <c r="B408" s="71" t="s">
        <v>17200</v>
      </c>
      <c r="C408" s="71" t="s">
        <v>63</v>
      </c>
      <c r="D408" s="73">
        <v>9.74</v>
      </c>
      <c r="E408" s="272"/>
    </row>
    <row r="409" spans="1:5" x14ac:dyDescent="0.2">
      <c r="A409" s="71">
        <v>40811</v>
      </c>
      <c r="B409" s="71" t="s">
        <v>17201</v>
      </c>
      <c r="C409" s="71" t="s">
        <v>48</v>
      </c>
      <c r="D409" s="73">
        <v>50.49</v>
      </c>
      <c r="E409" s="272"/>
    </row>
    <row r="410" spans="1:5" x14ac:dyDescent="0.2">
      <c r="A410" s="71">
        <v>42211</v>
      </c>
      <c r="B410" s="71" t="s">
        <v>17202</v>
      </c>
      <c r="C410" s="71" t="s">
        <v>48</v>
      </c>
      <c r="D410" s="73">
        <v>50.49</v>
      </c>
      <c r="E410" s="272"/>
    </row>
    <row r="411" spans="1:5" x14ac:dyDescent="0.2">
      <c r="A411" s="71">
        <v>40756</v>
      </c>
      <c r="B411" s="71" t="s">
        <v>17203</v>
      </c>
      <c r="C411" s="71" t="s">
        <v>48</v>
      </c>
      <c r="D411" s="73">
        <v>5.76</v>
      </c>
      <c r="E411" s="272"/>
    </row>
    <row r="412" spans="1:5" x14ac:dyDescent="0.2">
      <c r="A412" s="71">
        <v>40754</v>
      </c>
      <c r="B412" s="71" t="s">
        <v>17204</v>
      </c>
      <c r="C412" s="71" t="s">
        <v>63</v>
      </c>
      <c r="D412" s="73">
        <v>1.03</v>
      </c>
      <c r="E412" s="272"/>
    </row>
    <row r="413" spans="1:5" x14ac:dyDescent="0.2">
      <c r="A413" s="71">
        <v>40866</v>
      </c>
      <c r="B413" s="71" t="s">
        <v>17205</v>
      </c>
      <c r="C413" s="71" t="s">
        <v>63</v>
      </c>
      <c r="D413" s="73">
        <v>0.69</v>
      </c>
      <c r="E413" s="272"/>
    </row>
    <row r="414" spans="1:5" x14ac:dyDescent="0.2">
      <c r="A414" s="71">
        <v>40893</v>
      </c>
      <c r="B414" s="71" t="s">
        <v>17206</v>
      </c>
      <c r="C414" s="71" t="s">
        <v>96</v>
      </c>
      <c r="D414" s="73">
        <v>21.29</v>
      </c>
      <c r="E414" s="272"/>
    </row>
    <row r="415" spans="1:5" x14ac:dyDescent="0.2">
      <c r="A415" s="71">
        <v>40891</v>
      </c>
      <c r="B415" s="71" t="s">
        <v>17207</v>
      </c>
      <c r="C415" s="71" t="s">
        <v>63</v>
      </c>
      <c r="D415" s="73">
        <v>17.22</v>
      </c>
      <c r="E415" s="272"/>
    </row>
    <row r="416" spans="1:5" x14ac:dyDescent="0.2">
      <c r="A416" s="71">
        <v>40890</v>
      </c>
      <c r="B416" s="71" t="s">
        <v>17208</v>
      </c>
      <c r="C416" s="71" t="s">
        <v>63</v>
      </c>
      <c r="D416" s="73">
        <v>56.8</v>
      </c>
      <c r="E416" s="272"/>
    </row>
    <row r="417" spans="1:5" x14ac:dyDescent="0.2">
      <c r="A417" s="71">
        <v>40892</v>
      </c>
      <c r="B417" s="71" t="s">
        <v>17209</v>
      </c>
      <c r="C417" s="71" t="s">
        <v>63</v>
      </c>
      <c r="D417" s="73">
        <v>58.64</v>
      </c>
      <c r="E417" s="272"/>
    </row>
    <row r="418" spans="1:5" x14ac:dyDescent="0.2">
      <c r="A418" s="71">
        <v>40749</v>
      </c>
      <c r="B418" s="71" t="s">
        <v>17210</v>
      </c>
      <c r="C418" s="71" t="s">
        <v>63</v>
      </c>
      <c r="D418" s="73">
        <v>0.15</v>
      </c>
      <c r="E418" s="272"/>
    </row>
    <row r="419" spans="1:5" x14ac:dyDescent="0.2">
      <c r="A419" s="71">
        <v>40750</v>
      </c>
      <c r="B419" s="71" t="s">
        <v>17211</v>
      </c>
      <c r="C419" s="71" t="s">
        <v>63</v>
      </c>
      <c r="D419" s="73">
        <v>0.67</v>
      </c>
      <c r="E419" s="272"/>
    </row>
    <row r="420" spans="1:5" x14ac:dyDescent="0.2">
      <c r="A420" s="71">
        <v>40792</v>
      </c>
      <c r="B420" s="71" t="s">
        <v>17212</v>
      </c>
      <c r="C420" s="71" t="s">
        <v>48</v>
      </c>
      <c r="D420" s="73">
        <v>82.47</v>
      </c>
      <c r="E420" s="272"/>
    </row>
    <row r="421" spans="1:5" x14ac:dyDescent="0.2">
      <c r="A421" s="71">
        <v>40794</v>
      </c>
      <c r="B421" s="71" t="s">
        <v>17213</v>
      </c>
      <c r="C421" s="71" t="s">
        <v>48</v>
      </c>
      <c r="D421" s="73">
        <v>33.840000000000003</v>
      </c>
      <c r="E421" s="272"/>
    </row>
    <row r="422" spans="1:5" x14ac:dyDescent="0.2">
      <c r="A422" s="71">
        <v>40796</v>
      </c>
      <c r="B422" s="71" t="s">
        <v>17214</v>
      </c>
      <c r="C422" s="71" t="s">
        <v>48</v>
      </c>
      <c r="D422" s="73">
        <v>30.9</v>
      </c>
      <c r="E422" s="272"/>
    </row>
    <row r="423" spans="1:5" x14ac:dyDescent="0.2">
      <c r="A423" s="71">
        <v>41098</v>
      </c>
      <c r="B423" s="71" t="s">
        <v>17215</v>
      </c>
      <c r="C423" s="71" t="s">
        <v>48</v>
      </c>
      <c r="D423" s="73">
        <v>30.9</v>
      </c>
      <c r="E423" s="272"/>
    </row>
    <row r="424" spans="1:5" x14ac:dyDescent="0.2">
      <c r="A424" s="71">
        <v>40786</v>
      </c>
      <c r="B424" s="71" t="s">
        <v>17216</v>
      </c>
      <c r="C424" s="71" t="s">
        <v>48</v>
      </c>
      <c r="D424" s="73">
        <v>79.36</v>
      </c>
      <c r="E424" s="272"/>
    </row>
    <row r="425" spans="1:5" x14ac:dyDescent="0.2">
      <c r="A425" s="71">
        <v>43327</v>
      </c>
      <c r="B425" s="71" t="s">
        <v>17217</v>
      </c>
      <c r="C425" s="71" t="s">
        <v>48</v>
      </c>
      <c r="D425" s="73">
        <v>79.36</v>
      </c>
      <c r="E425" s="272"/>
    </row>
    <row r="426" spans="1:5" x14ac:dyDescent="0.2">
      <c r="A426" s="71">
        <v>42675</v>
      </c>
      <c r="B426" s="71" t="s">
        <v>17218</v>
      </c>
      <c r="C426" s="71" t="s">
        <v>48</v>
      </c>
      <c r="D426" s="73">
        <v>110.66</v>
      </c>
      <c r="E426" s="272"/>
    </row>
    <row r="427" spans="1:5" x14ac:dyDescent="0.2">
      <c r="A427" s="71">
        <v>40802</v>
      </c>
      <c r="B427" s="71" t="s">
        <v>17219</v>
      </c>
      <c r="C427" s="71" t="s">
        <v>48</v>
      </c>
      <c r="D427" s="73">
        <v>52.25</v>
      </c>
      <c r="E427" s="272"/>
    </row>
    <row r="428" spans="1:5" x14ac:dyDescent="0.2">
      <c r="A428" s="71">
        <v>41074</v>
      </c>
      <c r="B428" s="71" t="s">
        <v>17220</v>
      </c>
      <c r="C428" s="71" t="s">
        <v>48</v>
      </c>
      <c r="D428" s="73">
        <v>50.95</v>
      </c>
      <c r="E428" s="272"/>
    </row>
    <row r="429" spans="1:5" x14ac:dyDescent="0.2">
      <c r="A429" s="71">
        <v>40776</v>
      </c>
      <c r="B429" s="71" t="s">
        <v>17221</v>
      </c>
      <c r="C429" s="71" t="s">
        <v>48</v>
      </c>
      <c r="D429" s="73">
        <v>33.15</v>
      </c>
      <c r="E429" s="272"/>
    </row>
    <row r="430" spans="1:5" x14ac:dyDescent="0.2">
      <c r="A430" s="71">
        <v>40778</v>
      </c>
      <c r="B430" s="71" t="s">
        <v>17222</v>
      </c>
      <c r="C430" s="71" t="s">
        <v>48</v>
      </c>
      <c r="D430" s="73">
        <v>37.67</v>
      </c>
      <c r="E430" s="272"/>
    </row>
    <row r="431" spans="1:5" x14ac:dyDescent="0.2">
      <c r="A431" s="71">
        <v>40780</v>
      </c>
      <c r="B431" s="71" t="s">
        <v>17223</v>
      </c>
      <c r="C431" s="71" t="s">
        <v>48</v>
      </c>
      <c r="D431" s="73">
        <v>53.12</v>
      </c>
      <c r="E431" s="272"/>
    </row>
    <row r="432" spans="1:5" x14ac:dyDescent="0.2">
      <c r="A432" s="71">
        <v>40782</v>
      </c>
      <c r="B432" s="71" t="s">
        <v>17224</v>
      </c>
      <c r="C432" s="71" t="s">
        <v>48</v>
      </c>
      <c r="D432" s="73">
        <v>66.75</v>
      </c>
      <c r="E432" s="272"/>
    </row>
    <row r="433" spans="1:5" x14ac:dyDescent="0.2">
      <c r="A433" s="71">
        <v>40830</v>
      </c>
      <c r="B433" s="71" t="s">
        <v>17225</v>
      </c>
      <c r="C433" s="71" t="s">
        <v>63</v>
      </c>
      <c r="D433" s="73">
        <v>7.02</v>
      </c>
      <c r="E433" s="272"/>
    </row>
    <row r="434" spans="1:5" x14ac:dyDescent="0.2">
      <c r="A434" s="71">
        <v>40873</v>
      </c>
      <c r="B434" s="71" t="s">
        <v>17226</v>
      </c>
      <c r="C434" s="71" t="s">
        <v>63</v>
      </c>
      <c r="D434" s="73">
        <v>5.82</v>
      </c>
      <c r="E434" s="272"/>
    </row>
    <row r="435" spans="1:5" x14ac:dyDescent="0.2">
      <c r="A435" s="71">
        <v>40876</v>
      </c>
      <c r="B435" s="71" t="s">
        <v>17227</v>
      </c>
      <c r="C435" s="71" t="s">
        <v>63</v>
      </c>
      <c r="D435" s="73">
        <v>6.25</v>
      </c>
      <c r="E435" s="272"/>
    </row>
    <row r="436" spans="1:5" x14ac:dyDescent="0.2">
      <c r="A436" s="71">
        <v>41363</v>
      </c>
      <c r="B436" s="71" t="s">
        <v>17228</v>
      </c>
      <c r="C436" s="71" t="s">
        <v>63</v>
      </c>
      <c r="D436" s="73">
        <v>10.19</v>
      </c>
      <c r="E436" s="272"/>
    </row>
    <row r="437" spans="1:5" x14ac:dyDescent="0.2">
      <c r="A437" s="71">
        <v>40831</v>
      </c>
      <c r="B437" s="71" t="s">
        <v>17229</v>
      </c>
      <c r="C437" s="71" t="s">
        <v>63</v>
      </c>
      <c r="D437" s="73">
        <v>17.25</v>
      </c>
      <c r="E437" s="272"/>
    </row>
    <row r="438" spans="1:5" x14ac:dyDescent="0.2">
      <c r="A438" s="71">
        <v>40827</v>
      </c>
      <c r="B438" s="71" t="s">
        <v>17230</v>
      </c>
      <c r="C438" s="71" t="s">
        <v>63</v>
      </c>
      <c r="D438" s="73">
        <v>9.7100000000000009</v>
      </c>
      <c r="E438" s="272"/>
    </row>
    <row r="439" spans="1:5" x14ac:dyDescent="0.2">
      <c r="A439" s="71">
        <v>40828</v>
      </c>
      <c r="B439" s="71" t="s">
        <v>17231</v>
      </c>
      <c r="C439" s="71" t="s">
        <v>63</v>
      </c>
      <c r="D439" s="73">
        <v>6.42</v>
      </c>
      <c r="E439" s="272"/>
    </row>
    <row r="440" spans="1:5" x14ac:dyDescent="0.2">
      <c r="A440" s="71">
        <v>40874</v>
      </c>
      <c r="B440" s="71" t="s">
        <v>17232</v>
      </c>
      <c r="C440" s="71" t="s">
        <v>63</v>
      </c>
      <c r="D440" s="73">
        <v>6.44</v>
      </c>
      <c r="E440" s="272"/>
    </row>
    <row r="441" spans="1:5" x14ac:dyDescent="0.2">
      <c r="A441" s="71">
        <v>40875</v>
      </c>
      <c r="B441" s="71" t="s">
        <v>17233</v>
      </c>
      <c r="C441" s="71" t="s">
        <v>63</v>
      </c>
      <c r="D441" s="73">
        <v>6.14</v>
      </c>
      <c r="E441" s="272"/>
    </row>
    <row r="442" spans="1:5" x14ac:dyDescent="0.2">
      <c r="A442" s="71">
        <v>40829</v>
      </c>
      <c r="B442" s="71" t="s">
        <v>17234</v>
      </c>
      <c r="C442" s="71" t="s">
        <v>63</v>
      </c>
      <c r="D442" s="73">
        <v>15.84</v>
      </c>
      <c r="E442" s="272"/>
    </row>
    <row r="443" spans="1:5" x14ac:dyDescent="0.2">
      <c r="A443" s="71">
        <v>40824</v>
      </c>
      <c r="B443" s="71" t="s">
        <v>17235</v>
      </c>
      <c r="C443" s="71" t="s">
        <v>63</v>
      </c>
      <c r="D443" s="73">
        <v>4.05</v>
      </c>
      <c r="E443" s="272"/>
    </row>
    <row r="444" spans="1:5" x14ac:dyDescent="0.2">
      <c r="A444" s="71">
        <v>40825</v>
      </c>
      <c r="B444" s="71" t="s">
        <v>17236</v>
      </c>
      <c r="C444" s="71" t="s">
        <v>63</v>
      </c>
      <c r="D444" s="73">
        <v>7.34</v>
      </c>
      <c r="E444" s="272"/>
    </row>
    <row r="445" spans="1:5" x14ac:dyDescent="0.2">
      <c r="A445" s="71">
        <v>40820</v>
      </c>
      <c r="B445" s="71" t="s">
        <v>17237</v>
      </c>
      <c r="C445" s="71" t="s">
        <v>63</v>
      </c>
      <c r="D445" s="73">
        <v>3.71</v>
      </c>
      <c r="E445" s="272"/>
    </row>
    <row r="446" spans="1:5" x14ac:dyDescent="0.2">
      <c r="A446" s="71" t="s">
        <v>17093</v>
      </c>
      <c r="B446" s="71"/>
      <c r="C446" s="71"/>
      <c r="D446" s="73">
        <v>0</v>
      </c>
      <c r="E446" s="272"/>
    </row>
    <row r="447" spans="1:5" x14ac:dyDescent="0.2">
      <c r="A447" s="71" t="s">
        <v>16808</v>
      </c>
      <c r="B447" s="71" t="s">
        <v>17039</v>
      </c>
      <c r="C447" s="71" t="s">
        <v>16924</v>
      </c>
      <c r="D447" s="73" t="e">
        <v>#VALUE!</v>
      </c>
      <c r="E447" s="272"/>
    </row>
    <row r="448" spans="1:5" x14ac:dyDescent="0.2">
      <c r="A448" s="71">
        <v>40821</v>
      </c>
      <c r="B448" s="71" t="s">
        <v>17238</v>
      </c>
      <c r="C448" s="71" t="s">
        <v>63</v>
      </c>
      <c r="D448" s="73">
        <v>7</v>
      </c>
      <c r="E448" s="272"/>
    </row>
    <row r="449" spans="1:5" x14ac:dyDescent="0.2">
      <c r="A449" s="71">
        <v>40840</v>
      </c>
      <c r="B449" s="71" t="s">
        <v>17239</v>
      </c>
      <c r="C449" s="71" t="s">
        <v>155</v>
      </c>
      <c r="D449" s="73">
        <v>40.840000000000003</v>
      </c>
      <c r="E449" s="272"/>
    </row>
    <row r="450" spans="1:5" x14ac:dyDescent="0.2">
      <c r="A450" s="71">
        <v>43331</v>
      </c>
      <c r="B450" s="71" t="s">
        <v>17240</v>
      </c>
      <c r="C450" s="71" t="s">
        <v>48</v>
      </c>
      <c r="D450" s="73">
        <v>5.58</v>
      </c>
      <c r="E450" s="272"/>
    </row>
    <row r="451" spans="1:5" x14ac:dyDescent="0.2">
      <c r="A451" s="71" t="s">
        <v>17241</v>
      </c>
      <c r="B451" s="71"/>
      <c r="C451" s="71"/>
      <c r="D451" s="73">
        <v>0</v>
      </c>
      <c r="E451" s="272"/>
    </row>
    <row r="452" spans="1:5" x14ac:dyDescent="0.2">
      <c r="A452" s="71" t="s">
        <v>16808</v>
      </c>
      <c r="B452" s="71" t="s">
        <v>17039</v>
      </c>
      <c r="C452" s="71" t="s">
        <v>16924</v>
      </c>
      <c r="D452" s="73" t="e">
        <v>#VALUE!</v>
      </c>
      <c r="E452" s="272"/>
    </row>
    <row r="453" spans="1:5" x14ac:dyDescent="0.2">
      <c r="A453" s="71">
        <v>100394</v>
      </c>
      <c r="B453" s="71" t="s">
        <v>17242</v>
      </c>
      <c r="C453" s="71" t="s">
        <v>53</v>
      </c>
      <c r="D453" s="73">
        <v>11.54</v>
      </c>
      <c r="E453" s="272"/>
    </row>
    <row r="454" spans="1:5" x14ac:dyDescent="0.2">
      <c r="A454" s="71">
        <v>40376</v>
      </c>
      <c r="B454" s="71" t="s">
        <v>17243</v>
      </c>
      <c r="C454" s="71" t="s">
        <v>53</v>
      </c>
      <c r="D454" s="73">
        <v>10.61</v>
      </c>
      <c r="E454" s="272"/>
    </row>
    <row r="455" spans="1:5" x14ac:dyDescent="0.2">
      <c r="A455" s="71">
        <v>43351</v>
      </c>
      <c r="B455" s="71" t="s">
        <v>17244</v>
      </c>
      <c r="C455" s="71" t="s">
        <v>53</v>
      </c>
      <c r="D455" s="73">
        <v>10.25</v>
      </c>
      <c r="E455" s="272"/>
    </row>
    <row r="456" spans="1:5" x14ac:dyDescent="0.2">
      <c r="A456" s="71">
        <v>43350</v>
      </c>
      <c r="B456" s="71" t="s">
        <v>17245</v>
      </c>
      <c r="C456" s="71" t="s">
        <v>53</v>
      </c>
      <c r="D456" s="73">
        <v>10.61</v>
      </c>
      <c r="E456" s="272"/>
    </row>
    <row r="457" spans="1:5" x14ac:dyDescent="0.2">
      <c r="A457" s="71">
        <v>41261</v>
      </c>
      <c r="B457" s="71" t="s">
        <v>17246</v>
      </c>
      <c r="C457" s="71" t="s">
        <v>53</v>
      </c>
      <c r="D457" s="73">
        <v>9.24</v>
      </c>
      <c r="E457" s="272"/>
    </row>
    <row r="458" spans="1:5" x14ac:dyDescent="0.2">
      <c r="A458" s="71">
        <v>41023</v>
      </c>
      <c r="B458" s="71" t="s">
        <v>17247</v>
      </c>
      <c r="C458" s="71" t="s">
        <v>96</v>
      </c>
      <c r="D458" s="73">
        <v>73.260000000000005</v>
      </c>
      <c r="E458" s="272"/>
    </row>
    <row r="459" spans="1:5" x14ac:dyDescent="0.2">
      <c r="A459" s="71">
        <v>41575</v>
      </c>
      <c r="B459" s="71" t="s">
        <v>17248</v>
      </c>
      <c r="C459" s="71" t="s">
        <v>63</v>
      </c>
      <c r="D459" s="73">
        <v>45.68</v>
      </c>
      <c r="E459" s="272"/>
    </row>
    <row r="460" spans="1:5" x14ac:dyDescent="0.2">
      <c r="A460" s="71">
        <v>40346</v>
      </c>
      <c r="B460" s="71" t="s">
        <v>17249</v>
      </c>
      <c r="C460" s="71" t="s">
        <v>63</v>
      </c>
      <c r="D460" s="73">
        <v>75.58</v>
      </c>
      <c r="E460" s="272"/>
    </row>
    <row r="461" spans="1:5" x14ac:dyDescent="0.2">
      <c r="A461" s="71">
        <v>40345</v>
      </c>
      <c r="B461" s="71" t="s">
        <v>17250</v>
      </c>
      <c r="C461" s="71" t="s">
        <v>63</v>
      </c>
      <c r="D461" s="73">
        <v>51.77</v>
      </c>
      <c r="E461" s="272"/>
    </row>
    <row r="462" spans="1:5" x14ac:dyDescent="0.2">
      <c r="A462" s="71">
        <v>40343</v>
      </c>
      <c r="B462" s="71" t="s">
        <v>17251</v>
      </c>
      <c r="C462" s="71" t="s">
        <v>48</v>
      </c>
      <c r="D462" s="73">
        <v>321.94</v>
      </c>
      <c r="E462" s="272"/>
    </row>
    <row r="463" spans="1:5" x14ac:dyDescent="0.2">
      <c r="A463" s="71">
        <v>40344</v>
      </c>
      <c r="B463" s="71" t="s">
        <v>17252</v>
      </c>
      <c r="C463" s="71" t="s">
        <v>48</v>
      </c>
      <c r="D463" s="73">
        <v>241.01</v>
      </c>
      <c r="E463" s="272"/>
    </row>
    <row r="464" spans="1:5" x14ac:dyDescent="0.2">
      <c r="A464" s="71">
        <v>41027</v>
      </c>
      <c r="B464" s="71" t="s">
        <v>17253</v>
      </c>
      <c r="C464" s="71" t="s">
        <v>48</v>
      </c>
      <c r="D464" s="73">
        <v>23.65</v>
      </c>
      <c r="E464" s="272"/>
    </row>
    <row r="465" spans="1:5" x14ac:dyDescent="0.2">
      <c r="A465" s="71">
        <v>40337</v>
      </c>
      <c r="B465" s="71" t="s">
        <v>17254</v>
      </c>
      <c r="C465" s="71" t="s">
        <v>63</v>
      </c>
      <c r="D465" s="73">
        <v>141.49</v>
      </c>
      <c r="E465" s="272"/>
    </row>
    <row r="466" spans="1:5" x14ac:dyDescent="0.2">
      <c r="A466" s="71">
        <v>40395</v>
      </c>
      <c r="B466" s="71" t="s">
        <v>17255</v>
      </c>
      <c r="C466" s="71" t="s">
        <v>63</v>
      </c>
      <c r="D466" s="73">
        <v>21.63</v>
      </c>
      <c r="E466" s="272"/>
    </row>
    <row r="467" spans="1:5" x14ac:dyDescent="0.2">
      <c r="A467" s="71">
        <v>40300</v>
      </c>
      <c r="B467" s="71" t="s">
        <v>17256</v>
      </c>
      <c r="C467" s="71" t="s">
        <v>48</v>
      </c>
      <c r="D467" s="73">
        <v>46.16</v>
      </c>
      <c r="E467" s="272"/>
    </row>
    <row r="468" spans="1:5" x14ac:dyDescent="0.2">
      <c r="A468" s="71">
        <v>40348</v>
      </c>
      <c r="B468" s="71" t="s">
        <v>17257</v>
      </c>
      <c r="C468" s="71" t="s">
        <v>48</v>
      </c>
      <c r="D468" s="73">
        <v>387.28</v>
      </c>
      <c r="E468" s="272"/>
    </row>
    <row r="469" spans="1:5" x14ac:dyDescent="0.2">
      <c r="A469" s="71">
        <v>40347</v>
      </c>
      <c r="B469" s="71" t="s">
        <v>17258</v>
      </c>
      <c r="C469" s="71" t="s">
        <v>48</v>
      </c>
      <c r="D469" s="73">
        <v>697.19</v>
      </c>
      <c r="E469" s="272"/>
    </row>
    <row r="470" spans="1:5" x14ac:dyDescent="0.2">
      <c r="A470" s="71">
        <v>41415</v>
      </c>
      <c r="B470" s="71" t="s">
        <v>17259</v>
      </c>
      <c r="C470" s="71" t="s">
        <v>48</v>
      </c>
      <c r="D470" s="73">
        <v>397.97</v>
      </c>
      <c r="E470" s="272"/>
    </row>
    <row r="471" spans="1:5" x14ac:dyDescent="0.2">
      <c r="A471" s="71">
        <v>42257</v>
      </c>
      <c r="B471" s="71" t="s">
        <v>17260</v>
      </c>
      <c r="C471" s="71" t="s">
        <v>48</v>
      </c>
      <c r="D471" s="73">
        <v>6.42</v>
      </c>
      <c r="E471" s="272"/>
    </row>
    <row r="472" spans="1:5" x14ac:dyDescent="0.2">
      <c r="A472" s="71">
        <v>40519</v>
      </c>
      <c r="B472" s="71" t="s">
        <v>17261</v>
      </c>
      <c r="C472" s="71" t="s">
        <v>96</v>
      </c>
      <c r="D472" s="73">
        <v>230.26</v>
      </c>
      <c r="E472" s="272"/>
    </row>
    <row r="473" spans="1:5" x14ac:dyDescent="0.2">
      <c r="A473" s="71">
        <v>40520</v>
      </c>
      <c r="B473" s="71" t="s">
        <v>17262</v>
      </c>
      <c r="C473" s="71" t="s">
        <v>96</v>
      </c>
      <c r="D473" s="73">
        <v>358.98</v>
      </c>
      <c r="E473" s="272"/>
    </row>
    <row r="474" spans="1:5" x14ac:dyDescent="0.2">
      <c r="A474" s="71">
        <v>40521</v>
      </c>
      <c r="B474" s="71" t="s">
        <v>17263</v>
      </c>
      <c r="C474" s="71" t="s">
        <v>96</v>
      </c>
      <c r="D474" s="73">
        <v>515.59</v>
      </c>
      <c r="E474" s="272"/>
    </row>
    <row r="475" spans="1:5" x14ac:dyDescent="0.2">
      <c r="A475" s="71">
        <v>40522</v>
      </c>
      <c r="B475" s="71" t="s">
        <v>17264</v>
      </c>
      <c r="C475" s="71" t="s">
        <v>96</v>
      </c>
      <c r="D475" s="73">
        <v>695.1</v>
      </c>
      <c r="E475" s="272"/>
    </row>
    <row r="476" spans="1:5" x14ac:dyDescent="0.2">
      <c r="A476" s="71">
        <v>40523</v>
      </c>
      <c r="B476" s="71" t="s">
        <v>17265</v>
      </c>
      <c r="C476" s="71" t="s">
        <v>96</v>
      </c>
      <c r="D476" s="73">
        <v>1002.04</v>
      </c>
      <c r="E476" s="272"/>
    </row>
    <row r="477" spans="1:5" x14ac:dyDescent="0.2">
      <c r="A477" s="71">
        <v>40513</v>
      </c>
      <c r="B477" s="71" t="s">
        <v>17266</v>
      </c>
      <c r="C477" s="71" t="s">
        <v>96</v>
      </c>
      <c r="D477" s="73">
        <v>83.86</v>
      </c>
      <c r="E477" s="272"/>
    </row>
    <row r="478" spans="1:5" x14ac:dyDescent="0.2">
      <c r="A478" s="71">
        <v>40514</v>
      </c>
      <c r="B478" s="71" t="s">
        <v>17267</v>
      </c>
      <c r="C478" s="71" t="s">
        <v>96</v>
      </c>
      <c r="D478" s="73">
        <v>139.38999999999999</v>
      </c>
      <c r="E478" s="272"/>
    </row>
    <row r="479" spans="1:5" x14ac:dyDescent="0.2">
      <c r="A479" s="71">
        <v>40515</v>
      </c>
      <c r="B479" s="71" t="s">
        <v>17268</v>
      </c>
      <c r="C479" s="71" t="s">
        <v>96</v>
      </c>
      <c r="D479" s="73">
        <v>211.59</v>
      </c>
      <c r="E479" s="272"/>
    </row>
    <row r="480" spans="1:5" x14ac:dyDescent="0.2">
      <c r="A480" s="71">
        <v>40516</v>
      </c>
      <c r="B480" s="71" t="s">
        <v>17269</v>
      </c>
      <c r="C480" s="71" t="s">
        <v>96</v>
      </c>
      <c r="D480" s="73">
        <v>297.56</v>
      </c>
      <c r="E480" s="272"/>
    </row>
    <row r="481" spans="1:5" x14ac:dyDescent="0.2">
      <c r="A481" s="71">
        <v>40517</v>
      </c>
      <c r="B481" s="71" t="s">
        <v>17270</v>
      </c>
      <c r="C481" s="71" t="s">
        <v>96</v>
      </c>
      <c r="D481" s="73">
        <v>395.35</v>
      </c>
      <c r="E481" s="272"/>
    </row>
    <row r="482" spans="1:5" x14ac:dyDescent="0.2">
      <c r="A482" s="71">
        <v>40518</v>
      </c>
      <c r="B482" s="71" t="s">
        <v>17271</v>
      </c>
      <c r="C482" s="71" t="s">
        <v>96</v>
      </c>
      <c r="D482" s="73">
        <v>560.23</v>
      </c>
      <c r="E482" s="272"/>
    </row>
    <row r="483" spans="1:5" x14ac:dyDescent="0.2">
      <c r="A483" s="71">
        <v>40524</v>
      </c>
      <c r="B483" s="71" t="s">
        <v>17272</v>
      </c>
      <c r="C483" s="71" t="s">
        <v>96</v>
      </c>
      <c r="D483" s="73">
        <v>319.62</v>
      </c>
      <c r="E483" s="272"/>
    </row>
    <row r="484" spans="1:5" x14ac:dyDescent="0.2">
      <c r="A484" s="71">
        <v>40525</v>
      </c>
      <c r="B484" s="71" t="s">
        <v>17273</v>
      </c>
      <c r="C484" s="71" t="s">
        <v>96</v>
      </c>
      <c r="D484" s="73">
        <v>507.14</v>
      </c>
      <c r="E484" s="272"/>
    </row>
    <row r="485" spans="1:5" x14ac:dyDescent="0.2">
      <c r="A485" s="71">
        <v>40526</v>
      </c>
      <c r="B485" s="71" t="s">
        <v>17274</v>
      </c>
      <c r="C485" s="71" t="s">
        <v>96</v>
      </c>
      <c r="D485" s="73">
        <v>733.25</v>
      </c>
      <c r="E485" s="272"/>
    </row>
    <row r="486" spans="1:5" x14ac:dyDescent="0.2">
      <c r="A486" s="71">
        <v>40527</v>
      </c>
      <c r="B486" s="71" t="s">
        <v>17275</v>
      </c>
      <c r="C486" s="71" t="s">
        <v>96</v>
      </c>
      <c r="D486" s="73">
        <v>994.87</v>
      </c>
      <c r="E486" s="272"/>
    </row>
    <row r="487" spans="1:5" x14ac:dyDescent="0.2">
      <c r="A487" s="71">
        <v>40528</v>
      </c>
      <c r="B487" s="71" t="s">
        <v>17276</v>
      </c>
      <c r="C487" s="71" t="s">
        <v>96</v>
      </c>
      <c r="D487" s="73">
        <v>1443.85</v>
      </c>
      <c r="E487" s="272"/>
    </row>
    <row r="488" spans="1:5" x14ac:dyDescent="0.2">
      <c r="A488" s="71">
        <v>41177</v>
      </c>
      <c r="B488" s="71" t="s">
        <v>17277</v>
      </c>
      <c r="C488" s="71" t="s">
        <v>96</v>
      </c>
      <c r="D488" s="73">
        <v>38.869999999999997</v>
      </c>
      <c r="E488" s="272"/>
    </row>
    <row r="489" spans="1:5" x14ac:dyDescent="0.2">
      <c r="A489" s="71">
        <v>100391</v>
      </c>
      <c r="B489" s="71" t="s">
        <v>17278</v>
      </c>
      <c r="C489" s="71" t="s">
        <v>96</v>
      </c>
      <c r="D489" s="73">
        <v>43.29</v>
      </c>
      <c r="E489" s="272"/>
    </row>
    <row r="490" spans="1:5" x14ac:dyDescent="0.2">
      <c r="A490" s="71">
        <v>41172</v>
      </c>
      <c r="B490" s="71" t="s">
        <v>17279</v>
      </c>
      <c r="C490" s="71" t="s">
        <v>96</v>
      </c>
      <c r="D490" s="73">
        <v>74.28</v>
      </c>
      <c r="E490" s="272"/>
    </row>
    <row r="491" spans="1:5" x14ac:dyDescent="0.2">
      <c r="A491" s="71">
        <v>40620</v>
      </c>
      <c r="B491" s="71" t="s">
        <v>17280</v>
      </c>
      <c r="C491" s="71" t="s">
        <v>109</v>
      </c>
      <c r="D491" s="73">
        <v>13888.19</v>
      </c>
      <c r="E491" s="272"/>
    </row>
    <row r="492" spans="1:5" x14ac:dyDescent="0.2">
      <c r="A492" s="71">
        <v>40626</v>
      </c>
      <c r="B492" s="71" t="s">
        <v>17281</v>
      </c>
      <c r="C492" s="71" t="s">
        <v>109</v>
      </c>
      <c r="D492" s="73">
        <v>13366.66</v>
      </c>
      <c r="E492" s="272"/>
    </row>
    <row r="493" spans="1:5" x14ac:dyDescent="0.2">
      <c r="A493" s="71">
        <v>40621</v>
      </c>
      <c r="B493" s="71" t="s">
        <v>17282</v>
      </c>
      <c r="C493" s="71" t="s">
        <v>109</v>
      </c>
      <c r="D493" s="73">
        <v>21164.65</v>
      </c>
      <c r="E493" s="272"/>
    </row>
    <row r="494" spans="1:5" x14ac:dyDescent="0.2">
      <c r="A494" s="71">
        <v>40622</v>
      </c>
      <c r="B494" s="71" t="s">
        <v>17283</v>
      </c>
      <c r="C494" s="71" t="s">
        <v>109</v>
      </c>
      <c r="D494" s="73">
        <v>33036.639999999999</v>
      </c>
      <c r="E494" s="272"/>
    </row>
    <row r="495" spans="1:5" x14ac:dyDescent="0.2">
      <c r="A495" s="71">
        <v>40627</v>
      </c>
      <c r="B495" s="71" t="s">
        <v>17284</v>
      </c>
      <c r="C495" s="71" t="s">
        <v>109</v>
      </c>
      <c r="D495" s="73">
        <v>24532.7</v>
      </c>
      <c r="E495" s="272"/>
    </row>
    <row r="496" spans="1:5" x14ac:dyDescent="0.2">
      <c r="A496" s="71">
        <v>40623</v>
      </c>
      <c r="B496" s="71" t="s">
        <v>17285</v>
      </c>
      <c r="C496" s="71" t="s">
        <v>109</v>
      </c>
      <c r="D496" s="73">
        <v>29365.93</v>
      </c>
      <c r="E496" s="272"/>
    </row>
    <row r="497" spans="1:5" x14ac:dyDescent="0.2">
      <c r="A497" s="71">
        <v>40624</v>
      </c>
      <c r="B497" s="71" t="s">
        <v>17286</v>
      </c>
      <c r="C497" s="71" t="s">
        <v>109</v>
      </c>
      <c r="D497" s="73">
        <v>37417.86</v>
      </c>
      <c r="E497" s="272"/>
    </row>
    <row r="498" spans="1:5" x14ac:dyDescent="0.2">
      <c r="A498" s="71">
        <v>40625</v>
      </c>
      <c r="B498" s="71" t="s">
        <v>17287</v>
      </c>
      <c r="C498" s="71" t="s">
        <v>109</v>
      </c>
      <c r="D498" s="73">
        <v>41857.14</v>
      </c>
      <c r="E498" s="272"/>
    </row>
    <row r="499" spans="1:5" x14ac:dyDescent="0.2">
      <c r="A499" s="71">
        <v>40613</v>
      </c>
      <c r="B499" s="71" t="s">
        <v>17288</v>
      </c>
      <c r="C499" s="71" t="s">
        <v>109</v>
      </c>
      <c r="D499" s="73">
        <v>12055.64</v>
      </c>
      <c r="E499" s="272"/>
    </row>
    <row r="500" spans="1:5" x14ac:dyDescent="0.2">
      <c r="A500" s="71">
        <v>40614</v>
      </c>
      <c r="B500" s="71" t="s">
        <v>17289</v>
      </c>
      <c r="C500" s="71" t="s">
        <v>109</v>
      </c>
      <c r="D500" s="73">
        <v>18519.5</v>
      </c>
      <c r="E500" s="272"/>
    </row>
    <row r="501" spans="1:5" x14ac:dyDescent="0.2">
      <c r="A501" s="71">
        <v>40615</v>
      </c>
      <c r="B501" s="71" t="s">
        <v>17290</v>
      </c>
      <c r="C501" s="71" t="s">
        <v>109</v>
      </c>
      <c r="D501" s="73">
        <v>27915.93</v>
      </c>
      <c r="E501" s="272"/>
    </row>
    <row r="502" spans="1:5" x14ac:dyDescent="0.2">
      <c r="A502" s="71">
        <v>40616</v>
      </c>
      <c r="B502" s="71" t="s">
        <v>17291</v>
      </c>
      <c r="C502" s="71" t="s">
        <v>109</v>
      </c>
      <c r="D502" s="73">
        <v>24410.78</v>
      </c>
      <c r="E502" s="272"/>
    </row>
    <row r="503" spans="1:5" x14ac:dyDescent="0.2">
      <c r="A503" s="71">
        <v>40617</v>
      </c>
      <c r="B503" s="71" t="s">
        <v>17292</v>
      </c>
      <c r="C503" s="71" t="s">
        <v>109</v>
      </c>
      <c r="D503" s="73">
        <v>31211.43</v>
      </c>
      <c r="E503" s="272"/>
    </row>
    <row r="504" spans="1:5" x14ac:dyDescent="0.2">
      <c r="A504" s="71">
        <v>40618</v>
      </c>
      <c r="B504" s="71" t="s">
        <v>17293</v>
      </c>
      <c r="C504" s="71" t="s">
        <v>109</v>
      </c>
      <c r="D504" s="73">
        <v>34813.32</v>
      </c>
      <c r="E504" s="272"/>
    </row>
    <row r="505" spans="1:5" x14ac:dyDescent="0.2">
      <c r="A505" s="71">
        <v>40629</v>
      </c>
      <c r="B505" s="71" t="s">
        <v>17294</v>
      </c>
      <c r="C505" s="71" t="s">
        <v>109</v>
      </c>
      <c r="D505" s="73">
        <v>17142.650000000001</v>
      </c>
      <c r="E505" s="272"/>
    </row>
    <row r="506" spans="1:5" x14ac:dyDescent="0.2">
      <c r="A506" s="71">
        <v>40630</v>
      </c>
      <c r="B506" s="71" t="s">
        <v>17295</v>
      </c>
      <c r="C506" s="71" t="s">
        <v>109</v>
      </c>
      <c r="D506" s="73">
        <v>25812.67</v>
      </c>
      <c r="E506" s="272"/>
    </row>
    <row r="507" spans="1:5" x14ac:dyDescent="0.2">
      <c r="A507" s="71">
        <v>40631</v>
      </c>
      <c r="B507" s="71" t="s">
        <v>17296</v>
      </c>
      <c r="C507" s="71" t="s">
        <v>109</v>
      </c>
      <c r="D507" s="73">
        <v>39143.46</v>
      </c>
      <c r="E507" s="272"/>
    </row>
    <row r="508" spans="1:5" x14ac:dyDescent="0.2">
      <c r="A508" s="71">
        <v>40632</v>
      </c>
      <c r="B508" s="71" t="s">
        <v>17297</v>
      </c>
      <c r="C508" s="71" t="s">
        <v>109</v>
      </c>
      <c r="D508" s="73">
        <v>36032.519999999997</v>
      </c>
      <c r="E508" s="272"/>
    </row>
    <row r="509" spans="1:5" x14ac:dyDescent="0.2">
      <c r="A509" s="71" t="s">
        <v>17093</v>
      </c>
      <c r="B509" s="71"/>
      <c r="C509" s="71"/>
      <c r="D509" s="73">
        <v>0</v>
      </c>
      <c r="E509" s="272"/>
    </row>
    <row r="510" spans="1:5" x14ac:dyDescent="0.2">
      <c r="A510" s="71" t="s">
        <v>16808</v>
      </c>
      <c r="B510" s="71" t="s">
        <v>17039</v>
      </c>
      <c r="C510" s="71" t="s">
        <v>16924</v>
      </c>
      <c r="D510" s="73" t="e">
        <v>#VALUE!</v>
      </c>
      <c r="E510" s="272"/>
    </row>
    <row r="511" spans="1:5" x14ac:dyDescent="0.2">
      <c r="A511" s="71">
        <v>40633</v>
      </c>
      <c r="B511" s="71" t="s">
        <v>17298</v>
      </c>
      <c r="C511" s="71" t="s">
        <v>109</v>
      </c>
      <c r="D511" s="73">
        <v>44589.65</v>
      </c>
      <c r="E511" s="272"/>
    </row>
    <row r="512" spans="1:5" x14ac:dyDescent="0.2">
      <c r="A512" s="71">
        <v>40634</v>
      </c>
      <c r="B512" s="71" t="s">
        <v>17299</v>
      </c>
      <c r="C512" s="71" t="s">
        <v>109</v>
      </c>
      <c r="D512" s="73">
        <v>50370.12</v>
      </c>
      <c r="E512" s="272"/>
    </row>
    <row r="513" spans="1:5" x14ac:dyDescent="0.2">
      <c r="A513" s="71">
        <v>40535</v>
      </c>
      <c r="B513" s="71" t="s">
        <v>17300</v>
      </c>
      <c r="C513" s="71" t="s">
        <v>109</v>
      </c>
      <c r="D513" s="73">
        <v>1200.18</v>
      </c>
      <c r="E513" s="272"/>
    </row>
    <row r="514" spans="1:5" x14ac:dyDescent="0.2">
      <c r="A514" s="71">
        <v>40536</v>
      </c>
      <c r="B514" s="71" t="s">
        <v>17301</v>
      </c>
      <c r="C514" s="71" t="s">
        <v>109</v>
      </c>
      <c r="D514" s="73">
        <v>1980.63</v>
      </c>
      <c r="E514" s="272"/>
    </row>
    <row r="515" spans="1:5" x14ac:dyDescent="0.2">
      <c r="A515" s="71">
        <v>40537</v>
      </c>
      <c r="B515" s="71" t="s">
        <v>17302</v>
      </c>
      <c r="C515" s="71" t="s">
        <v>109</v>
      </c>
      <c r="D515" s="73">
        <v>3720.69</v>
      </c>
      <c r="E515" s="272"/>
    </row>
    <row r="516" spans="1:5" x14ac:dyDescent="0.2">
      <c r="A516" s="71">
        <v>40538</v>
      </c>
      <c r="B516" s="71" t="s">
        <v>17303</v>
      </c>
      <c r="C516" s="71" t="s">
        <v>109</v>
      </c>
      <c r="D516" s="73">
        <v>5343.76</v>
      </c>
      <c r="E516" s="272"/>
    </row>
    <row r="517" spans="1:5" x14ac:dyDescent="0.2">
      <c r="A517" s="71">
        <v>40539</v>
      </c>
      <c r="B517" s="71" t="s">
        <v>17304</v>
      </c>
      <c r="C517" s="71" t="s">
        <v>109</v>
      </c>
      <c r="D517" s="73">
        <v>9320.77</v>
      </c>
      <c r="E517" s="272"/>
    </row>
    <row r="518" spans="1:5" x14ac:dyDescent="0.2">
      <c r="A518" s="71">
        <v>40529</v>
      </c>
      <c r="B518" s="71" t="s">
        <v>17305</v>
      </c>
      <c r="C518" s="71" t="s">
        <v>109</v>
      </c>
      <c r="D518" s="73">
        <v>351.31</v>
      </c>
      <c r="E518" s="272"/>
    </row>
    <row r="519" spans="1:5" x14ac:dyDescent="0.2">
      <c r="A519" s="71">
        <v>40530</v>
      </c>
      <c r="B519" s="71" t="s">
        <v>17306</v>
      </c>
      <c r="C519" s="71" t="s">
        <v>109</v>
      </c>
      <c r="D519" s="73">
        <v>1066.1400000000001</v>
      </c>
      <c r="E519" s="272"/>
    </row>
    <row r="520" spans="1:5" x14ac:dyDescent="0.2">
      <c r="A520" s="71">
        <v>40531</v>
      </c>
      <c r="B520" s="71" t="s">
        <v>17307</v>
      </c>
      <c r="C520" s="71" t="s">
        <v>109</v>
      </c>
      <c r="D520" s="73">
        <v>1755.56</v>
      </c>
      <c r="E520" s="272"/>
    </row>
    <row r="521" spans="1:5" x14ac:dyDescent="0.2">
      <c r="A521" s="71">
        <v>40532</v>
      </c>
      <c r="B521" s="71" t="s">
        <v>17308</v>
      </c>
      <c r="C521" s="71" t="s">
        <v>109</v>
      </c>
      <c r="D521" s="73">
        <v>2679.35</v>
      </c>
      <c r="E521" s="272"/>
    </row>
    <row r="522" spans="1:5" x14ac:dyDescent="0.2">
      <c r="A522" s="71">
        <v>40533</v>
      </c>
      <c r="B522" s="71" t="s">
        <v>17309</v>
      </c>
      <c r="C522" s="71" t="s">
        <v>109</v>
      </c>
      <c r="D522" s="73">
        <v>3837.32</v>
      </c>
      <c r="E522" s="272"/>
    </row>
    <row r="523" spans="1:5" x14ac:dyDescent="0.2">
      <c r="A523" s="71">
        <v>40534</v>
      </c>
      <c r="B523" s="71" t="s">
        <v>17310</v>
      </c>
      <c r="C523" s="71" t="s">
        <v>109</v>
      </c>
      <c r="D523" s="73">
        <v>6861.58</v>
      </c>
      <c r="E523" s="272"/>
    </row>
    <row r="524" spans="1:5" x14ac:dyDescent="0.2">
      <c r="A524" s="71">
        <v>40540</v>
      </c>
      <c r="B524" s="71" t="s">
        <v>17311</v>
      </c>
      <c r="C524" s="71" t="s">
        <v>109</v>
      </c>
      <c r="D524" s="73">
        <v>1491.53</v>
      </c>
      <c r="E524" s="272"/>
    </row>
    <row r="525" spans="1:5" x14ac:dyDescent="0.2">
      <c r="A525" s="71">
        <v>40541</v>
      </c>
      <c r="B525" s="71" t="s">
        <v>17312</v>
      </c>
      <c r="C525" s="71" t="s">
        <v>109</v>
      </c>
      <c r="D525" s="73">
        <v>2422.06</v>
      </c>
      <c r="E525" s="272"/>
    </row>
    <row r="526" spans="1:5" x14ac:dyDescent="0.2">
      <c r="A526" s="71">
        <v>40542</v>
      </c>
      <c r="B526" s="71" t="s">
        <v>17313</v>
      </c>
      <c r="C526" s="71" t="s">
        <v>109</v>
      </c>
      <c r="D526" s="73">
        <v>4762.03</v>
      </c>
      <c r="E526" s="272"/>
    </row>
    <row r="527" spans="1:5" x14ac:dyDescent="0.2">
      <c r="A527" s="71">
        <v>40543</v>
      </c>
      <c r="B527" s="71" t="s">
        <v>17314</v>
      </c>
      <c r="C527" s="71" t="s">
        <v>109</v>
      </c>
      <c r="D527" s="73">
        <v>6849.36</v>
      </c>
      <c r="E527" s="272"/>
    </row>
    <row r="528" spans="1:5" x14ac:dyDescent="0.2">
      <c r="A528" s="71">
        <v>40544</v>
      </c>
      <c r="B528" s="71" t="s">
        <v>17315</v>
      </c>
      <c r="C528" s="71" t="s">
        <v>109</v>
      </c>
      <c r="D528" s="73">
        <v>11826.77</v>
      </c>
      <c r="E528" s="272"/>
    </row>
    <row r="529" spans="1:5" x14ac:dyDescent="0.2">
      <c r="A529" s="71">
        <v>40565</v>
      </c>
      <c r="B529" s="71" t="s">
        <v>17316</v>
      </c>
      <c r="C529" s="71" t="s">
        <v>109</v>
      </c>
      <c r="D529" s="73">
        <v>2923.04</v>
      </c>
      <c r="E529" s="272"/>
    </row>
    <row r="530" spans="1:5" x14ac:dyDescent="0.2">
      <c r="A530" s="71">
        <v>40656</v>
      </c>
      <c r="B530" s="71" t="s">
        <v>17317</v>
      </c>
      <c r="C530" s="71" t="s">
        <v>109</v>
      </c>
      <c r="D530" s="73">
        <v>225.14</v>
      </c>
      <c r="E530" s="272"/>
    </row>
    <row r="531" spans="1:5" x14ac:dyDescent="0.2">
      <c r="A531" s="71">
        <v>41102</v>
      </c>
      <c r="B531" s="71" t="s">
        <v>17318</v>
      </c>
      <c r="C531" s="71" t="s">
        <v>96</v>
      </c>
      <c r="D531" s="73">
        <v>2019.75</v>
      </c>
      <c r="E531" s="272"/>
    </row>
    <row r="532" spans="1:5" x14ac:dyDescent="0.2">
      <c r="A532" s="71">
        <v>41103</v>
      </c>
      <c r="B532" s="71" t="s">
        <v>17319</v>
      </c>
      <c r="C532" s="71" t="s">
        <v>96</v>
      </c>
      <c r="D532" s="73">
        <v>2461.13</v>
      </c>
      <c r="E532" s="272"/>
    </row>
    <row r="533" spans="1:5" x14ac:dyDescent="0.2">
      <c r="A533" s="71">
        <v>41104</v>
      </c>
      <c r="B533" s="71" t="s">
        <v>17320</v>
      </c>
      <c r="C533" s="71" t="s">
        <v>96</v>
      </c>
      <c r="D533" s="73">
        <v>3175.58</v>
      </c>
      <c r="E533" s="272"/>
    </row>
    <row r="534" spans="1:5" x14ac:dyDescent="0.2">
      <c r="A534" s="71">
        <v>41155</v>
      </c>
      <c r="B534" s="71" t="s">
        <v>17321</v>
      </c>
      <c r="C534" s="71" t="s">
        <v>96</v>
      </c>
      <c r="D534" s="73">
        <v>3696.36</v>
      </c>
      <c r="E534" s="272"/>
    </row>
    <row r="535" spans="1:5" x14ac:dyDescent="0.2">
      <c r="A535" s="71">
        <v>40635</v>
      </c>
      <c r="B535" s="71" t="s">
        <v>17322</v>
      </c>
      <c r="C535" s="71" t="s">
        <v>96</v>
      </c>
      <c r="D535" s="73">
        <v>12115.67</v>
      </c>
      <c r="E535" s="272"/>
    </row>
    <row r="536" spans="1:5" x14ac:dyDescent="0.2">
      <c r="A536" s="71">
        <v>42230</v>
      </c>
      <c r="B536" s="71" t="s">
        <v>17323</v>
      </c>
      <c r="C536" s="71" t="s">
        <v>96</v>
      </c>
      <c r="D536" s="73">
        <v>9379.01</v>
      </c>
      <c r="E536" s="272"/>
    </row>
    <row r="537" spans="1:5" x14ac:dyDescent="0.2">
      <c r="A537" s="71">
        <v>40658</v>
      </c>
      <c r="B537" s="71" t="s">
        <v>17324</v>
      </c>
      <c r="C537" s="71" t="s">
        <v>63</v>
      </c>
      <c r="D537" s="73">
        <v>5.05</v>
      </c>
      <c r="E537" s="272"/>
    </row>
    <row r="538" spans="1:5" x14ac:dyDescent="0.2">
      <c r="A538" s="71">
        <v>41161</v>
      </c>
      <c r="B538" s="71" t="s">
        <v>17325</v>
      </c>
      <c r="C538" s="71" t="s">
        <v>109</v>
      </c>
      <c r="D538" s="73">
        <v>3914.21</v>
      </c>
      <c r="E538" s="272"/>
    </row>
    <row r="539" spans="1:5" x14ac:dyDescent="0.2">
      <c r="A539" s="71">
        <v>40563</v>
      </c>
      <c r="B539" s="71" t="s">
        <v>17326</v>
      </c>
      <c r="C539" s="71" t="s">
        <v>109</v>
      </c>
      <c r="D539" s="73">
        <v>4154.13</v>
      </c>
      <c r="E539" s="272"/>
    </row>
    <row r="540" spans="1:5" x14ac:dyDescent="0.2">
      <c r="A540" s="71">
        <v>40564</v>
      </c>
      <c r="B540" s="71" t="s">
        <v>17327</v>
      </c>
      <c r="C540" s="71" t="s">
        <v>109</v>
      </c>
      <c r="D540" s="73">
        <v>5104.3</v>
      </c>
      <c r="E540" s="272"/>
    </row>
    <row r="541" spans="1:5" x14ac:dyDescent="0.2">
      <c r="A541" s="71">
        <v>41333</v>
      </c>
      <c r="B541" s="71" t="s">
        <v>17328</v>
      </c>
      <c r="C541" s="71" t="s">
        <v>109</v>
      </c>
      <c r="D541" s="73">
        <v>1935.52</v>
      </c>
      <c r="E541" s="272"/>
    </row>
    <row r="542" spans="1:5" x14ac:dyDescent="0.2">
      <c r="A542" s="71">
        <v>40545</v>
      </c>
      <c r="B542" s="71" t="s">
        <v>17329</v>
      </c>
      <c r="C542" s="71" t="s">
        <v>109</v>
      </c>
      <c r="D542" s="73">
        <v>1946.75</v>
      </c>
      <c r="E542" s="272"/>
    </row>
    <row r="543" spans="1:5" x14ac:dyDescent="0.2">
      <c r="A543" s="71">
        <v>40546</v>
      </c>
      <c r="B543" s="71" t="s">
        <v>17330</v>
      </c>
      <c r="C543" s="71" t="s">
        <v>109</v>
      </c>
      <c r="D543" s="73">
        <v>3022.17</v>
      </c>
      <c r="E543" s="272"/>
    </row>
    <row r="544" spans="1:5" x14ac:dyDescent="0.2">
      <c r="A544" s="71">
        <v>40547</v>
      </c>
      <c r="B544" s="71" t="s">
        <v>17331</v>
      </c>
      <c r="C544" s="71" t="s">
        <v>109</v>
      </c>
      <c r="D544" s="73">
        <v>3755.75</v>
      </c>
      <c r="E544" s="272"/>
    </row>
    <row r="545" spans="1:5" x14ac:dyDescent="0.2">
      <c r="A545" s="71">
        <v>40548</v>
      </c>
      <c r="B545" s="71" t="s">
        <v>17332</v>
      </c>
      <c r="C545" s="71" t="s">
        <v>109</v>
      </c>
      <c r="D545" s="73">
        <v>4462.21</v>
      </c>
      <c r="E545" s="272"/>
    </row>
    <row r="546" spans="1:5" x14ac:dyDescent="0.2">
      <c r="A546" s="71">
        <v>40549</v>
      </c>
      <c r="B546" s="71" t="s">
        <v>17333</v>
      </c>
      <c r="C546" s="71" t="s">
        <v>109</v>
      </c>
      <c r="D546" s="73">
        <v>1286.8599999999999</v>
      </c>
      <c r="E546" s="272"/>
    </row>
    <row r="547" spans="1:5" x14ac:dyDescent="0.2">
      <c r="A547" s="71">
        <v>40550</v>
      </c>
      <c r="B547" s="71" t="s">
        <v>17334</v>
      </c>
      <c r="C547" s="71" t="s">
        <v>109</v>
      </c>
      <c r="D547" s="73">
        <v>1627.37</v>
      </c>
      <c r="E547" s="272"/>
    </row>
    <row r="548" spans="1:5" x14ac:dyDescent="0.2">
      <c r="A548" s="71">
        <v>40551</v>
      </c>
      <c r="B548" s="71" t="s">
        <v>17335</v>
      </c>
      <c r="C548" s="71" t="s">
        <v>109</v>
      </c>
      <c r="D548" s="73">
        <v>2047.8</v>
      </c>
      <c r="E548" s="272"/>
    </row>
    <row r="549" spans="1:5" x14ac:dyDescent="0.2">
      <c r="A549" s="71">
        <v>40552</v>
      </c>
      <c r="B549" s="71" t="s">
        <v>17336</v>
      </c>
      <c r="C549" s="71" t="s">
        <v>109</v>
      </c>
      <c r="D549" s="73">
        <v>3268.94</v>
      </c>
      <c r="E549" s="272"/>
    </row>
    <row r="550" spans="1:5" x14ac:dyDescent="0.2">
      <c r="A550" s="71">
        <v>41320</v>
      </c>
      <c r="B550" s="71" t="s">
        <v>17337</v>
      </c>
      <c r="C550" s="71" t="s">
        <v>109</v>
      </c>
      <c r="D550" s="73">
        <v>7143.85</v>
      </c>
      <c r="E550" s="272"/>
    </row>
    <row r="551" spans="1:5" x14ac:dyDescent="0.2">
      <c r="A551" s="71">
        <v>41184</v>
      </c>
      <c r="B551" s="71" t="s">
        <v>17338</v>
      </c>
      <c r="C551" s="71" t="s">
        <v>96</v>
      </c>
      <c r="D551" s="73">
        <v>1176.82</v>
      </c>
      <c r="E551" s="272"/>
    </row>
    <row r="552" spans="1:5" x14ac:dyDescent="0.2">
      <c r="A552" s="71">
        <v>41338</v>
      </c>
      <c r="B552" s="71" t="s">
        <v>17339</v>
      </c>
      <c r="C552" s="71" t="s">
        <v>109</v>
      </c>
      <c r="D552" s="73">
        <v>541.16999999999996</v>
      </c>
      <c r="E552" s="272"/>
    </row>
    <row r="553" spans="1:5" x14ac:dyDescent="0.2">
      <c r="A553" s="71">
        <v>40561</v>
      </c>
      <c r="B553" s="71" t="s">
        <v>17340</v>
      </c>
      <c r="C553" s="71" t="s">
        <v>109</v>
      </c>
      <c r="D553" s="73">
        <v>644.49</v>
      </c>
      <c r="E553" s="272"/>
    </row>
    <row r="554" spans="1:5" x14ac:dyDescent="0.2">
      <c r="A554" s="71">
        <v>40672</v>
      </c>
      <c r="B554" s="71" t="s">
        <v>17341</v>
      </c>
      <c r="C554" s="71" t="s">
        <v>96</v>
      </c>
      <c r="D554" s="73">
        <v>574.86</v>
      </c>
      <c r="E554" s="272"/>
    </row>
    <row r="555" spans="1:5" x14ac:dyDescent="0.2">
      <c r="A555" s="71">
        <v>40703</v>
      </c>
      <c r="B555" s="71" t="s">
        <v>17342</v>
      </c>
      <c r="C555" s="71" t="s">
        <v>96</v>
      </c>
      <c r="D555" s="73">
        <v>184.55</v>
      </c>
      <c r="E555" s="272"/>
    </row>
    <row r="556" spans="1:5" x14ac:dyDescent="0.2">
      <c r="A556" s="71">
        <v>40671</v>
      </c>
      <c r="B556" s="71" t="s">
        <v>17343</v>
      </c>
      <c r="C556" s="71" t="s">
        <v>96</v>
      </c>
      <c r="D556" s="73">
        <v>236.82</v>
      </c>
      <c r="E556" s="272"/>
    </row>
    <row r="557" spans="1:5" x14ac:dyDescent="0.2">
      <c r="A557" s="71">
        <v>41016</v>
      </c>
      <c r="B557" s="71" t="s">
        <v>17344</v>
      </c>
      <c r="C557" s="71" t="s">
        <v>96</v>
      </c>
      <c r="D557" s="73">
        <v>174.41</v>
      </c>
      <c r="E557" s="272"/>
    </row>
    <row r="558" spans="1:5" x14ac:dyDescent="0.2">
      <c r="A558" s="71">
        <v>40952</v>
      </c>
      <c r="B558" s="71" t="s">
        <v>17345</v>
      </c>
      <c r="C558" s="71" t="s">
        <v>63</v>
      </c>
      <c r="D558" s="73">
        <v>34.5</v>
      </c>
      <c r="E558" s="272"/>
    </row>
    <row r="559" spans="1:5" x14ac:dyDescent="0.2">
      <c r="A559" s="71">
        <v>40953</v>
      </c>
      <c r="B559" s="71" t="s">
        <v>17346</v>
      </c>
      <c r="C559" s="71" t="s">
        <v>96</v>
      </c>
      <c r="D559" s="73">
        <v>76.63</v>
      </c>
      <c r="E559" s="272"/>
    </row>
    <row r="560" spans="1:5" x14ac:dyDescent="0.2">
      <c r="A560" s="71">
        <v>40708</v>
      </c>
      <c r="B560" s="71" t="s">
        <v>17347</v>
      </c>
      <c r="C560" s="71" t="s">
        <v>63</v>
      </c>
      <c r="D560" s="73">
        <v>78.84</v>
      </c>
      <c r="E560" s="272"/>
    </row>
    <row r="561" spans="1:5" x14ac:dyDescent="0.2">
      <c r="A561" s="71">
        <v>40377</v>
      </c>
      <c r="B561" s="71" t="s">
        <v>17348</v>
      </c>
      <c r="C561" s="71" t="s">
        <v>63</v>
      </c>
      <c r="D561" s="73">
        <v>4.9400000000000004</v>
      </c>
      <c r="E561" s="272"/>
    </row>
    <row r="562" spans="1:5" x14ac:dyDescent="0.2">
      <c r="A562" s="71">
        <v>40378</v>
      </c>
      <c r="B562" s="71" t="s">
        <v>17349</v>
      </c>
      <c r="C562" s="71" t="s">
        <v>63</v>
      </c>
      <c r="D562" s="73">
        <v>8.26</v>
      </c>
      <c r="E562" s="272"/>
    </row>
    <row r="563" spans="1:5" x14ac:dyDescent="0.2">
      <c r="A563" s="71">
        <v>41389</v>
      </c>
      <c r="B563" s="71" t="s">
        <v>17350</v>
      </c>
      <c r="C563" s="71" t="s">
        <v>48</v>
      </c>
      <c r="D563" s="73">
        <v>4.05</v>
      </c>
      <c r="E563" s="272"/>
    </row>
    <row r="564" spans="1:5" x14ac:dyDescent="0.2">
      <c r="A564" s="71">
        <v>40715</v>
      </c>
      <c r="B564" s="71" t="s">
        <v>17351</v>
      </c>
      <c r="C564" s="71" t="s">
        <v>48</v>
      </c>
      <c r="D564" s="73">
        <v>64.040000000000006</v>
      </c>
      <c r="E564" s="272"/>
    </row>
    <row r="565" spans="1:5" x14ac:dyDescent="0.2">
      <c r="A565" s="71">
        <v>40716</v>
      </c>
      <c r="B565" s="71" t="s">
        <v>17352</v>
      </c>
      <c r="C565" s="71" t="s">
        <v>48</v>
      </c>
      <c r="D565" s="73">
        <v>86.08</v>
      </c>
      <c r="E565" s="272"/>
    </row>
    <row r="566" spans="1:5" x14ac:dyDescent="0.2">
      <c r="A566" s="71">
        <v>40717</v>
      </c>
      <c r="B566" s="71" t="s">
        <v>17353</v>
      </c>
      <c r="C566" s="71" t="s">
        <v>48</v>
      </c>
      <c r="D566" s="73">
        <v>86.08</v>
      </c>
      <c r="E566" s="272"/>
    </row>
    <row r="567" spans="1:5" x14ac:dyDescent="0.2">
      <c r="A567" s="71">
        <v>40718</v>
      </c>
      <c r="B567" s="71" t="s">
        <v>17354</v>
      </c>
      <c r="C567" s="71" t="s">
        <v>48</v>
      </c>
      <c r="D567" s="73">
        <v>86.08</v>
      </c>
      <c r="E567" s="272"/>
    </row>
    <row r="568" spans="1:5" x14ac:dyDescent="0.2">
      <c r="A568" s="71">
        <v>40652</v>
      </c>
      <c r="B568" s="71" t="s">
        <v>17355</v>
      </c>
      <c r="C568" s="71" t="s">
        <v>96</v>
      </c>
      <c r="D568" s="73">
        <v>320.3</v>
      </c>
      <c r="E568" s="272"/>
    </row>
    <row r="569" spans="1:5" x14ac:dyDescent="0.2">
      <c r="A569" s="71">
        <v>41090</v>
      </c>
      <c r="B569" s="71" t="s">
        <v>17356</v>
      </c>
      <c r="C569" s="71" t="s">
        <v>48</v>
      </c>
      <c r="D569" s="73">
        <v>918.29</v>
      </c>
      <c r="E569" s="272"/>
    </row>
    <row r="570" spans="1:5" x14ac:dyDescent="0.2">
      <c r="A570" s="71" t="s">
        <v>16808</v>
      </c>
      <c r="B570" s="71" t="s">
        <v>17039</v>
      </c>
      <c r="C570" s="71" t="s">
        <v>16924</v>
      </c>
      <c r="D570" s="73" t="e">
        <v>#VALUE!</v>
      </c>
      <c r="E570" s="272"/>
    </row>
    <row r="571" spans="1:5" x14ac:dyDescent="0.2">
      <c r="A571" s="71">
        <v>40350</v>
      </c>
      <c r="B571" s="71" t="s">
        <v>17357</v>
      </c>
      <c r="C571" s="71" t="s">
        <v>48</v>
      </c>
      <c r="D571" s="73">
        <v>357.05</v>
      </c>
      <c r="E571" s="272"/>
    </row>
    <row r="572" spans="1:5" x14ac:dyDescent="0.2">
      <c r="A572" s="71">
        <v>40351</v>
      </c>
      <c r="B572" s="71" t="s">
        <v>17358</v>
      </c>
      <c r="C572" s="71" t="s">
        <v>48</v>
      </c>
      <c r="D572" s="73">
        <v>381.85</v>
      </c>
      <c r="E572" s="272"/>
    </row>
    <row r="573" spans="1:5" x14ac:dyDescent="0.2">
      <c r="A573" s="71">
        <v>40353</v>
      </c>
      <c r="B573" s="71" t="s">
        <v>17359</v>
      </c>
      <c r="C573" s="71" t="s">
        <v>48</v>
      </c>
      <c r="D573" s="73">
        <v>394.31</v>
      </c>
      <c r="E573" s="272"/>
    </row>
    <row r="574" spans="1:5" x14ac:dyDescent="0.2">
      <c r="A574" s="71">
        <v>40349</v>
      </c>
      <c r="B574" s="71" t="s">
        <v>17360</v>
      </c>
      <c r="C574" s="71" t="s">
        <v>48</v>
      </c>
      <c r="D574" s="73">
        <v>386.72</v>
      </c>
      <c r="E574" s="272"/>
    </row>
    <row r="575" spans="1:5" x14ac:dyDescent="0.2">
      <c r="A575" s="71">
        <v>40358</v>
      </c>
      <c r="B575" s="71" t="s">
        <v>17361</v>
      </c>
      <c r="C575" s="71" t="s">
        <v>48</v>
      </c>
      <c r="D575" s="73">
        <v>495.47</v>
      </c>
      <c r="E575" s="272"/>
    </row>
    <row r="576" spans="1:5" x14ac:dyDescent="0.2">
      <c r="A576" s="71">
        <v>40361</v>
      </c>
      <c r="B576" s="71" t="s">
        <v>17362</v>
      </c>
      <c r="C576" s="71" t="s">
        <v>48</v>
      </c>
      <c r="D576" s="73">
        <v>517.41</v>
      </c>
      <c r="E576" s="272"/>
    </row>
    <row r="577" spans="1:5" x14ac:dyDescent="0.2">
      <c r="A577" s="71">
        <v>40360</v>
      </c>
      <c r="B577" s="71" t="s">
        <v>17363</v>
      </c>
      <c r="C577" s="71" t="s">
        <v>48</v>
      </c>
      <c r="D577" s="73">
        <v>513.24</v>
      </c>
      <c r="E577" s="272"/>
    </row>
    <row r="578" spans="1:5" x14ac:dyDescent="0.2">
      <c r="A578" s="71">
        <v>40363</v>
      </c>
      <c r="B578" s="71" t="s">
        <v>17364</v>
      </c>
      <c r="C578" s="71" t="s">
        <v>48</v>
      </c>
      <c r="D578" s="73">
        <v>536.79999999999995</v>
      </c>
      <c r="E578" s="272"/>
    </row>
    <row r="579" spans="1:5" x14ac:dyDescent="0.2">
      <c r="A579" s="71">
        <v>40362</v>
      </c>
      <c r="B579" s="71" t="s">
        <v>17365</v>
      </c>
      <c r="C579" s="71" t="s">
        <v>48</v>
      </c>
      <c r="D579" s="73">
        <v>532.14</v>
      </c>
      <c r="E579" s="272"/>
    </row>
    <row r="580" spans="1:5" x14ac:dyDescent="0.2">
      <c r="A580" s="71">
        <v>40368</v>
      </c>
      <c r="B580" s="71" t="s">
        <v>17366</v>
      </c>
      <c r="C580" s="71" t="s">
        <v>48</v>
      </c>
      <c r="D580" s="73">
        <v>678.03</v>
      </c>
      <c r="E580" s="272"/>
    </row>
    <row r="581" spans="1:5" x14ac:dyDescent="0.2">
      <c r="A581" s="71">
        <v>40365</v>
      </c>
      <c r="B581" s="71" t="s">
        <v>17367</v>
      </c>
      <c r="C581" s="71" t="s">
        <v>48</v>
      </c>
      <c r="D581" s="73">
        <v>554.69000000000005</v>
      </c>
      <c r="E581" s="272"/>
    </row>
    <row r="582" spans="1:5" x14ac:dyDescent="0.2">
      <c r="A582" s="71">
        <v>40364</v>
      </c>
      <c r="B582" s="71" t="s">
        <v>17368</v>
      </c>
      <c r="C582" s="71" t="s">
        <v>48</v>
      </c>
      <c r="D582" s="73">
        <v>549.54999999999995</v>
      </c>
      <c r="E582" s="272"/>
    </row>
    <row r="583" spans="1:5" x14ac:dyDescent="0.2">
      <c r="A583" s="71">
        <v>40369</v>
      </c>
      <c r="B583" s="71" t="s">
        <v>17369</v>
      </c>
      <c r="C583" s="71" t="s">
        <v>48</v>
      </c>
      <c r="D583" s="73">
        <v>709.8</v>
      </c>
      <c r="E583" s="272"/>
    </row>
    <row r="584" spans="1:5" x14ac:dyDescent="0.2">
      <c r="A584" s="71">
        <v>40371</v>
      </c>
      <c r="B584" s="71" t="s">
        <v>17370</v>
      </c>
      <c r="C584" s="71" t="s">
        <v>48</v>
      </c>
      <c r="D584" s="73">
        <v>939.61</v>
      </c>
      <c r="E584" s="272"/>
    </row>
    <row r="585" spans="1:5" x14ac:dyDescent="0.2">
      <c r="A585" s="71">
        <v>40467</v>
      </c>
      <c r="B585" s="71" t="s">
        <v>17371</v>
      </c>
      <c r="C585" s="71" t="s">
        <v>96</v>
      </c>
      <c r="D585" s="73">
        <v>284.8</v>
      </c>
      <c r="E585" s="272"/>
    </row>
    <row r="586" spans="1:5" x14ac:dyDescent="0.2">
      <c r="A586" s="71">
        <v>40468</v>
      </c>
      <c r="B586" s="71" t="s">
        <v>17372</v>
      </c>
      <c r="C586" s="71" t="s">
        <v>96</v>
      </c>
      <c r="D586" s="73">
        <v>306.18</v>
      </c>
      <c r="E586" s="272"/>
    </row>
    <row r="587" spans="1:5" x14ac:dyDescent="0.2">
      <c r="A587" s="71">
        <v>40469</v>
      </c>
      <c r="B587" s="71" t="s">
        <v>17373</v>
      </c>
      <c r="C587" s="71" t="s">
        <v>96</v>
      </c>
      <c r="D587" s="73">
        <v>288.31</v>
      </c>
      <c r="E587" s="272"/>
    </row>
    <row r="588" spans="1:5" x14ac:dyDescent="0.2">
      <c r="A588" s="71">
        <v>40470</v>
      </c>
      <c r="B588" s="71" t="s">
        <v>17374</v>
      </c>
      <c r="C588" s="71" t="s">
        <v>96</v>
      </c>
      <c r="D588" s="73">
        <v>281.27999999999997</v>
      </c>
      <c r="E588" s="272"/>
    </row>
    <row r="589" spans="1:5" x14ac:dyDescent="0.2">
      <c r="A589" s="71">
        <v>40471</v>
      </c>
      <c r="B589" s="71" t="s">
        <v>17375</v>
      </c>
      <c r="C589" s="71" t="s">
        <v>96</v>
      </c>
      <c r="D589" s="73">
        <v>600.19000000000005</v>
      </c>
      <c r="E589" s="272"/>
    </row>
    <row r="590" spans="1:5" x14ac:dyDescent="0.2">
      <c r="A590" s="71">
        <v>40472</v>
      </c>
      <c r="B590" s="71" t="s">
        <v>17376</v>
      </c>
      <c r="C590" s="71" t="s">
        <v>96</v>
      </c>
      <c r="D590" s="73">
        <v>593.34</v>
      </c>
      <c r="E590" s="272"/>
    </row>
    <row r="591" spans="1:5" x14ac:dyDescent="0.2">
      <c r="A591" s="71">
        <v>40473</v>
      </c>
      <c r="B591" s="71" t="s">
        <v>17377</v>
      </c>
      <c r="C591" s="71" t="s">
        <v>96</v>
      </c>
      <c r="D591" s="73">
        <v>612.23</v>
      </c>
      <c r="E591" s="272"/>
    </row>
    <row r="592" spans="1:5" x14ac:dyDescent="0.2">
      <c r="A592" s="71">
        <v>40474</v>
      </c>
      <c r="B592" s="71" t="s">
        <v>17378</v>
      </c>
      <c r="C592" s="71" t="s">
        <v>96</v>
      </c>
      <c r="D592" s="73">
        <v>584.65</v>
      </c>
      <c r="E592" s="272"/>
    </row>
    <row r="593" spans="1:5" x14ac:dyDescent="0.2">
      <c r="A593" s="71">
        <v>40475</v>
      </c>
      <c r="B593" s="71" t="s">
        <v>17379</v>
      </c>
      <c r="C593" s="71" t="s">
        <v>96</v>
      </c>
      <c r="D593" s="73">
        <v>705.24</v>
      </c>
      <c r="E593" s="272"/>
    </row>
    <row r="594" spans="1:5" x14ac:dyDescent="0.2">
      <c r="A594" s="71">
        <v>40476</v>
      </c>
      <c r="B594" s="71" t="s">
        <v>17380</v>
      </c>
      <c r="C594" s="71" t="s">
        <v>96</v>
      </c>
      <c r="D594" s="73">
        <v>692.87</v>
      </c>
      <c r="E594" s="272"/>
    </row>
    <row r="595" spans="1:5" x14ac:dyDescent="0.2">
      <c r="A595" s="71">
        <v>40477</v>
      </c>
      <c r="B595" s="71" t="s">
        <v>17381</v>
      </c>
      <c r="C595" s="71" t="s">
        <v>96</v>
      </c>
      <c r="D595" s="73">
        <v>742.56</v>
      </c>
      <c r="E595" s="272"/>
    </row>
    <row r="596" spans="1:5" x14ac:dyDescent="0.2">
      <c r="A596" s="71">
        <v>40478</v>
      </c>
      <c r="B596" s="71" t="s">
        <v>17382</v>
      </c>
      <c r="C596" s="71" t="s">
        <v>96</v>
      </c>
      <c r="D596" s="73">
        <v>723.26</v>
      </c>
      <c r="E596" s="272"/>
    </row>
    <row r="597" spans="1:5" x14ac:dyDescent="0.2">
      <c r="A597" s="71">
        <v>40479</v>
      </c>
      <c r="B597" s="71" t="s">
        <v>17383</v>
      </c>
      <c r="C597" s="71" t="s">
        <v>96</v>
      </c>
      <c r="D597" s="73">
        <v>833.86</v>
      </c>
      <c r="E597" s="272"/>
    </row>
    <row r="598" spans="1:5" x14ac:dyDescent="0.2">
      <c r="A598" s="71">
        <v>40480</v>
      </c>
      <c r="B598" s="71" t="s">
        <v>17384</v>
      </c>
      <c r="C598" s="71" t="s">
        <v>96</v>
      </c>
      <c r="D598" s="73">
        <v>1010.08</v>
      </c>
      <c r="E598" s="272"/>
    </row>
    <row r="599" spans="1:5" x14ac:dyDescent="0.2">
      <c r="A599" s="71">
        <v>40481</v>
      </c>
      <c r="B599" s="71" t="s">
        <v>17385</v>
      </c>
      <c r="C599" s="71" t="s">
        <v>96</v>
      </c>
      <c r="D599" s="73">
        <v>950.1</v>
      </c>
      <c r="E599" s="272"/>
    </row>
    <row r="600" spans="1:5" x14ac:dyDescent="0.2">
      <c r="A600" s="71">
        <v>40482</v>
      </c>
      <c r="B600" s="71" t="s">
        <v>17386</v>
      </c>
      <c r="C600" s="71" t="s">
        <v>96</v>
      </c>
      <c r="D600" s="73">
        <v>1035.56</v>
      </c>
      <c r="E600" s="272"/>
    </row>
    <row r="601" spans="1:5" x14ac:dyDescent="0.2">
      <c r="A601" s="71">
        <v>40483</v>
      </c>
      <c r="B601" s="71" t="s">
        <v>17387</v>
      </c>
      <c r="C601" s="71" t="s">
        <v>96</v>
      </c>
      <c r="D601" s="73">
        <v>993.54</v>
      </c>
      <c r="E601" s="272"/>
    </row>
    <row r="602" spans="1:5" x14ac:dyDescent="0.2">
      <c r="A602" s="71">
        <v>40484</v>
      </c>
      <c r="B602" s="71" t="s">
        <v>17388</v>
      </c>
      <c r="C602" s="71" t="s">
        <v>96</v>
      </c>
      <c r="D602" s="73">
        <v>1219.3</v>
      </c>
      <c r="E602" s="272"/>
    </row>
    <row r="603" spans="1:5" x14ac:dyDescent="0.2">
      <c r="A603" s="71">
        <v>40485</v>
      </c>
      <c r="B603" s="71" t="s">
        <v>17389</v>
      </c>
      <c r="C603" s="71" t="s">
        <v>96</v>
      </c>
      <c r="D603" s="73">
        <v>1307.79</v>
      </c>
      <c r="E603" s="272"/>
    </row>
    <row r="604" spans="1:5" x14ac:dyDescent="0.2">
      <c r="A604" s="71">
        <v>40486</v>
      </c>
      <c r="B604" s="71" t="s">
        <v>17390</v>
      </c>
      <c r="C604" s="71" t="s">
        <v>96</v>
      </c>
      <c r="D604" s="73">
        <v>1297.4000000000001</v>
      </c>
      <c r="E604" s="272"/>
    </row>
    <row r="605" spans="1:5" x14ac:dyDescent="0.2">
      <c r="A605" s="71">
        <v>40487</v>
      </c>
      <c r="B605" s="71" t="s">
        <v>17391</v>
      </c>
      <c r="C605" s="71" t="s">
        <v>96</v>
      </c>
      <c r="D605" s="73">
        <v>1305.8800000000001</v>
      </c>
      <c r="E605" s="272"/>
    </row>
    <row r="606" spans="1:5" x14ac:dyDescent="0.2">
      <c r="A606" s="71">
        <v>40488</v>
      </c>
      <c r="B606" s="71" t="s">
        <v>17392</v>
      </c>
      <c r="C606" s="71" t="s">
        <v>96</v>
      </c>
      <c r="D606" s="73">
        <v>1352.69</v>
      </c>
      <c r="E606" s="272"/>
    </row>
    <row r="607" spans="1:5" x14ac:dyDescent="0.2">
      <c r="A607" s="71">
        <v>40489</v>
      </c>
      <c r="B607" s="71" t="s">
        <v>17393</v>
      </c>
      <c r="C607" s="71" t="s">
        <v>96</v>
      </c>
      <c r="D607" s="73">
        <v>1744.49</v>
      </c>
      <c r="E607" s="272"/>
    </row>
    <row r="608" spans="1:5" x14ac:dyDescent="0.2">
      <c r="A608" s="71">
        <v>40417</v>
      </c>
      <c r="B608" s="71" t="s">
        <v>17394</v>
      </c>
      <c r="C608" s="71" t="s">
        <v>96</v>
      </c>
      <c r="D608" s="73">
        <v>79.599999999999994</v>
      </c>
      <c r="E608" s="272"/>
    </row>
    <row r="609" spans="1:5" x14ac:dyDescent="0.2">
      <c r="A609" s="71">
        <v>40418</v>
      </c>
      <c r="B609" s="71" t="s">
        <v>113</v>
      </c>
      <c r="C609" s="71" t="s">
        <v>96</v>
      </c>
      <c r="D609" s="73">
        <v>84.32</v>
      </c>
      <c r="E609" s="272"/>
    </row>
    <row r="610" spans="1:5" x14ac:dyDescent="0.2">
      <c r="A610" s="71">
        <v>40419</v>
      </c>
      <c r="B610" s="71" t="s">
        <v>17395</v>
      </c>
      <c r="C610" s="71" t="s">
        <v>96</v>
      </c>
      <c r="D610" s="73">
        <v>101.81</v>
      </c>
      <c r="E610" s="272"/>
    </row>
    <row r="611" spans="1:5" x14ac:dyDescent="0.2">
      <c r="A611" s="71">
        <v>40420</v>
      </c>
      <c r="B611" s="71" t="s">
        <v>115</v>
      </c>
      <c r="C611" s="71" t="s">
        <v>96</v>
      </c>
      <c r="D611" s="73">
        <v>107.66</v>
      </c>
      <c r="E611" s="272"/>
    </row>
    <row r="612" spans="1:5" x14ac:dyDescent="0.2">
      <c r="A612" s="71">
        <v>40422</v>
      </c>
      <c r="B612" s="71" t="s">
        <v>17396</v>
      </c>
      <c r="C612" s="71" t="s">
        <v>96</v>
      </c>
      <c r="D612" s="73">
        <v>142.72999999999999</v>
      </c>
      <c r="E612" s="272"/>
    </row>
    <row r="613" spans="1:5" x14ac:dyDescent="0.2">
      <c r="A613" s="71">
        <v>40423</v>
      </c>
      <c r="B613" s="71" t="s">
        <v>117</v>
      </c>
      <c r="C613" s="71" t="s">
        <v>96</v>
      </c>
      <c r="D613" s="73">
        <v>143.41999999999999</v>
      </c>
      <c r="E613" s="272"/>
    </row>
    <row r="614" spans="1:5" x14ac:dyDescent="0.2">
      <c r="A614" s="71">
        <v>40426</v>
      </c>
      <c r="B614" s="71" t="s">
        <v>17397</v>
      </c>
      <c r="C614" s="71" t="s">
        <v>96</v>
      </c>
      <c r="D614" s="73">
        <v>225.92</v>
      </c>
      <c r="E614" s="272"/>
    </row>
    <row r="615" spans="1:5" x14ac:dyDescent="0.2">
      <c r="A615" s="71">
        <v>40427</v>
      </c>
      <c r="B615" s="71" t="s">
        <v>119</v>
      </c>
      <c r="C615" s="71" t="s">
        <v>96</v>
      </c>
      <c r="D615" s="73">
        <v>231.53</v>
      </c>
      <c r="E615" s="272"/>
    </row>
    <row r="616" spans="1:5" x14ac:dyDescent="0.2">
      <c r="A616" s="71">
        <v>40421</v>
      </c>
      <c r="B616" s="71" t="s">
        <v>17398</v>
      </c>
      <c r="C616" s="71" t="s">
        <v>96</v>
      </c>
      <c r="D616" s="73">
        <v>115.76</v>
      </c>
      <c r="E616" s="272"/>
    </row>
    <row r="617" spans="1:5" x14ac:dyDescent="0.2">
      <c r="A617" s="71" t="s">
        <v>16808</v>
      </c>
      <c r="B617" s="71" t="s">
        <v>17039</v>
      </c>
      <c r="C617" s="71" t="s">
        <v>16924</v>
      </c>
      <c r="D617" s="73" t="e">
        <v>#VALUE!</v>
      </c>
      <c r="E617" s="272"/>
    </row>
    <row r="618" spans="1:5" x14ac:dyDescent="0.2">
      <c r="A618" s="71">
        <v>40424</v>
      </c>
      <c r="B618" s="71" t="s">
        <v>17399</v>
      </c>
      <c r="C618" s="71" t="s">
        <v>96</v>
      </c>
      <c r="D618" s="73">
        <v>150.69</v>
      </c>
      <c r="E618" s="272"/>
    </row>
    <row r="619" spans="1:5" x14ac:dyDescent="0.2">
      <c r="A619" s="71">
        <v>40425</v>
      </c>
      <c r="B619" s="71" t="s">
        <v>17400</v>
      </c>
      <c r="C619" s="71" t="s">
        <v>96</v>
      </c>
      <c r="D619" s="73">
        <v>153.44999999999999</v>
      </c>
      <c r="E619" s="272"/>
    </row>
    <row r="620" spans="1:5" x14ac:dyDescent="0.2">
      <c r="A620" s="71">
        <v>40428</v>
      </c>
      <c r="B620" s="71" t="s">
        <v>17401</v>
      </c>
      <c r="C620" s="71" t="s">
        <v>96</v>
      </c>
      <c r="D620" s="73">
        <v>241.26</v>
      </c>
      <c r="E620" s="272"/>
    </row>
    <row r="621" spans="1:5" x14ac:dyDescent="0.2">
      <c r="A621" s="71">
        <v>40429</v>
      </c>
      <c r="B621" s="71" t="s">
        <v>17402</v>
      </c>
      <c r="C621" s="71" t="s">
        <v>96</v>
      </c>
      <c r="D621" s="73">
        <v>251.95</v>
      </c>
      <c r="E621" s="272"/>
    </row>
    <row r="622" spans="1:5" x14ac:dyDescent="0.2">
      <c r="A622" s="71">
        <v>40430</v>
      </c>
      <c r="B622" s="71" t="s">
        <v>17403</v>
      </c>
      <c r="C622" s="71" t="s">
        <v>96</v>
      </c>
      <c r="D622" s="73">
        <v>243.02</v>
      </c>
      <c r="E622" s="272"/>
    </row>
    <row r="623" spans="1:5" x14ac:dyDescent="0.2">
      <c r="A623" s="71">
        <v>40431</v>
      </c>
      <c r="B623" s="71" t="s">
        <v>17404</v>
      </c>
      <c r="C623" s="71" t="s">
        <v>96</v>
      </c>
      <c r="D623" s="73">
        <v>239.5</v>
      </c>
      <c r="E623" s="272"/>
    </row>
    <row r="624" spans="1:5" x14ac:dyDescent="0.2">
      <c r="A624" s="71">
        <v>40432</v>
      </c>
      <c r="B624" s="71" t="s">
        <v>17405</v>
      </c>
      <c r="C624" s="71" t="s">
        <v>96</v>
      </c>
      <c r="D624" s="73">
        <v>472.83</v>
      </c>
      <c r="E624" s="272"/>
    </row>
    <row r="625" spans="1:5" x14ac:dyDescent="0.2">
      <c r="A625" s="71">
        <v>40433</v>
      </c>
      <c r="B625" s="71" t="s">
        <v>17406</v>
      </c>
      <c r="C625" s="71" t="s">
        <v>96</v>
      </c>
      <c r="D625" s="73">
        <v>469.4</v>
      </c>
      <c r="E625" s="272"/>
    </row>
    <row r="626" spans="1:5" x14ac:dyDescent="0.2">
      <c r="A626" s="71">
        <v>40434</v>
      </c>
      <c r="B626" s="71" t="s">
        <v>17407</v>
      </c>
      <c r="C626" s="71" t="s">
        <v>96</v>
      </c>
      <c r="D626" s="73">
        <v>478.84</v>
      </c>
      <c r="E626" s="272"/>
    </row>
    <row r="627" spans="1:5" x14ac:dyDescent="0.2">
      <c r="A627" s="71">
        <v>40435</v>
      </c>
      <c r="B627" s="71" t="s">
        <v>17408</v>
      </c>
      <c r="C627" s="71" t="s">
        <v>96</v>
      </c>
      <c r="D627" s="73">
        <v>465.06</v>
      </c>
      <c r="E627" s="272"/>
    </row>
    <row r="628" spans="1:5" x14ac:dyDescent="0.2">
      <c r="A628" s="71">
        <v>40436</v>
      </c>
      <c r="B628" s="71" t="s">
        <v>17409</v>
      </c>
      <c r="C628" s="71" t="s">
        <v>96</v>
      </c>
      <c r="D628" s="73">
        <v>608.71</v>
      </c>
      <c r="E628" s="272"/>
    </row>
    <row r="629" spans="1:5" x14ac:dyDescent="0.2">
      <c r="A629" s="71">
        <v>40437</v>
      </c>
      <c r="B629" s="71" t="s">
        <v>122</v>
      </c>
      <c r="C629" s="71" t="s">
        <v>96</v>
      </c>
      <c r="D629" s="73">
        <v>602.52</v>
      </c>
      <c r="E629" s="272"/>
    </row>
    <row r="630" spans="1:5" x14ac:dyDescent="0.2">
      <c r="A630" s="71">
        <v>40438</v>
      </c>
      <c r="B630" s="71" t="s">
        <v>17410</v>
      </c>
      <c r="C630" s="71" t="s">
        <v>96</v>
      </c>
      <c r="D630" s="73">
        <v>627.37</v>
      </c>
      <c r="E630" s="272"/>
    </row>
    <row r="631" spans="1:5" x14ac:dyDescent="0.2">
      <c r="A631" s="71">
        <v>40439</v>
      </c>
      <c r="B631" s="71" t="s">
        <v>17411</v>
      </c>
      <c r="C631" s="71" t="s">
        <v>96</v>
      </c>
      <c r="D631" s="73">
        <v>617.72</v>
      </c>
      <c r="E631" s="272"/>
    </row>
    <row r="632" spans="1:5" x14ac:dyDescent="0.2">
      <c r="A632" s="71">
        <v>40440</v>
      </c>
      <c r="B632" s="71" t="s">
        <v>17412</v>
      </c>
      <c r="C632" s="71" t="s">
        <v>96</v>
      </c>
      <c r="D632" s="73">
        <v>842.41</v>
      </c>
      <c r="E632" s="272"/>
    </row>
    <row r="633" spans="1:5" x14ac:dyDescent="0.2">
      <c r="A633" s="71">
        <v>40441</v>
      </c>
      <c r="B633" s="71" t="s">
        <v>17413</v>
      </c>
      <c r="C633" s="71" t="s">
        <v>96</v>
      </c>
      <c r="D633" s="73">
        <v>812.41</v>
      </c>
      <c r="E633" s="272"/>
    </row>
    <row r="634" spans="1:5" x14ac:dyDescent="0.2">
      <c r="A634" s="71">
        <v>40442</v>
      </c>
      <c r="B634" s="71" t="s">
        <v>17414</v>
      </c>
      <c r="C634" s="71" t="s">
        <v>96</v>
      </c>
      <c r="D634" s="73">
        <v>855.15</v>
      </c>
      <c r="E634" s="272"/>
    </row>
    <row r="635" spans="1:5" x14ac:dyDescent="0.2">
      <c r="A635" s="71">
        <v>40443</v>
      </c>
      <c r="B635" s="71" t="s">
        <v>17415</v>
      </c>
      <c r="C635" s="71" t="s">
        <v>96</v>
      </c>
      <c r="D635" s="73">
        <v>834.14</v>
      </c>
      <c r="E635" s="272"/>
    </row>
    <row r="636" spans="1:5" x14ac:dyDescent="0.2">
      <c r="A636" s="71">
        <v>40444</v>
      </c>
      <c r="B636" s="71" t="s">
        <v>17416</v>
      </c>
      <c r="C636" s="71" t="s">
        <v>96</v>
      </c>
      <c r="D636" s="73">
        <v>143.87</v>
      </c>
      <c r="E636" s="272"/>
    </row>
    <row r="637" spans="1:5" x14ac:dyDescent="0.2">
      <c r="A637" s="71">
        <v>40445</v>
      </c>
      <c r="B637" s="71" t="s">
        <v>17417</v>
      </c>
      <c r="C637" s="71" t="s">
        <v>96</v>
      </c>
      <c r="D637" s="73">
        <v>154.56</v>
      </c>
      <c r="E637" s="272"/>
    </row>
    <row r="638" spans="1:5" x14ac:dyDescent="0.2">
      <c r="A638" s="71">
        <v>40446</v>
      </c>
      <c r="B638" s="71" t="s">
        <v>17418</v>
      </c>
      <c r="C638" s="71" t="s">
        <v>96</v>
      </c>
      <c r="D638" s="73">
        <v>145.63</v>
      </c>
      <c r="E638" s="272"/>
    </row>
    <row r="639" spans="1:5" x14ac:dyDescent="0.2">
      <c r="A639" s="71">
        <v>40447</v>
      </c>
      <c r="B639" s="71" t="s">
        <v>17419</v>
      </c>
      <c r="C639" s="71" t="s">
        <v>96</v>
      </c>
      <c r="D639" s="73">
        <v>142.11000000000001</v>
      </c>
      <c r="E639" s="272"/>
    </row>
    <row r="640" spans="1:5" x14ac:dyDescent="0.2">
      <c r="A640" s="71">
        <v>40448</v>
      </c>
      <c r="B640" s="71" t="s">
        <v>17420</v>
      </c>
      <c r="C640" s="71" t="s">
        <v>96</v>
      </c>
      <c r="D640" s="73">
        <v>335.38</v>
      </c>
      <c r="E640" s="272"/>
    </row>
    <row r="641" spans="1:5" x14ac:dyDescent="0.2">
      <c r="A641" s="71">
        <v>40449</v>
      </c>
      <c r="B641" s="71" t="s">
        <v>17421</v>
      </c>
      <c r="C641" s="71" t="s">
        <v>96</v>
      </c>
      <c r="D641" s="73">
        <v>331.96</v>
      </c>
      <c r="E641" s="272"/>
    </row>
    <row r="642" spans="1:5" x14ac:dyDescent="0.2">
      <c r="A642" s="71">
        <v>40450</v>
      </c>
      <c r="B642" s="71" t="s">
        <v>17422</v>
      </c>
      <c r="C642" s="71" t="s">
        <v>96</v>
      </c>
      <c r="D642" s="73">
        <v>341.4</v>
      </c>
      <c r="E642" s="272"/>
    </row>
    <row r="643" spans="1:5" x14ac:dyDescent="0.2">
      <c r="A643" s="71">
        <v>40451</v>
      </c>
      <c r="B643" s="71" t="s">
        <v>17423</v>
      </c>
      <c r="C643" s="71" t="s">
        <v>96</v>
      </c>
      <c r="D643" s="73">
        <v>327.60000000000002</v>
      </c>
      <c r="E643" s="272"/>
    </row>
    <row r="644" spans="1:5" x14ac:dyDescent="0.2">
      <c r="A644" s="71">
        <v>40452</v>
      </c>
      <c r="B644" s="71" t="s">
        <v>17424</v>
      </c>
      <c r="C644" s="71" t="s">
        <v>96</v>
      </c>
      <c r="D644" s="73">
        <v>387.08</v>
      </c>
      <c r="E644" s="272"/>
    </row>
    <row r="645" spans="1:5" x14ac:dyDescent="0.2">
      <c r="A645" s="71">
        <v>40453</v>
      </c>
      <c r="B645" s="71" t="s">
        <v>17425</v>
      </c>
      <c r="C645" s="71" t="s">
        <v>96</v>
      </c>
      <c r="D645" s="73">
        <v>380.9</v>
      </c>
      <c r="E645" s="272"/>
    </row>
    <row r="646" spans="1:5" x14ac:dyDescent="0.2">
      <c r="A646" s="71">
        <v>40454</v>
      </c>
      <c r="B646" s="71" t="s">
        <v>17426</v>
      </c>
      <c r="C646" s="71" t="s">
        <v>96</v>
      </c>
      <c r="D646" s="73">
        <v>405.75</v>
      </c>
      <c r="E646" s="272"/>
    </row>
    <row r="647" spans="1:5" x14ac:dyDescent="0.2">
      <c r="A647" s="71">
        <v>40455</v>
      </c>
      <c r="B647" s="71" t="s">
        <v>17427</v>
      </c>
      <c r="C647" s="71" t="s">
        <v>96</v>
      </c>
      <c r="D647" s="73">
        <v>396.1</v>
      </c>
      <c r="E647" s="272"/>
    </row>
    <row r="648" spans="1:5" x14ac:dyDescent="0.2">
      <c r="A648" s="71">
        <v>40456</v>
      </c>
      <c r="B648" s="71" t="s">
        <v>17428</v>
      </c>
      <c r="C648" s="71" t="s">
        <v>96</v>
      </c>
      <c r="D648" s="73">
        <v>451.39</v>
      </c>
      <c r="E648" s="272"/>
    </row>
    <row r="649" spans="1:5" x14ac:dyDescent="0.2">
      <c r="A649" s="71">
        <v>40457</v>
      </c>
      <c r="B649" s="71" t="s">
        <v>17429</v>
      </c>
      <c r="C649" s="71" t="s">
        <v>96</v>
      </c>
      <c r="D649" s="73">
        <v>542.47</v>
      </c>
      <c r="E649" s="272"/>
    </row>
    <row r="650" spans="1:5" x14ac:dyDescent="0.2">
      <c r="A650" s="71">
        <v>40458</v>
      </c>
      <c r="B650" s="71" t="s">
        <v>17430</v>
      </c>
      <c r="C650" s="71" t="s">
        <v>96</v>
      </c>
      <c r="D650" s="73">
        <v>512.48</v>
      </c>
      <c r="E650" s="272"/>
    </row>
    <row r="651" spans="1:5" x14ac:dyDescent="0.2">
      <c r="A651" s="71">
        <v>40459</v>
      </c>
      <c r="B651" s="71" t="s">
        <v>17431</v>
      </c>
      <c r="C651" s="71" t="s">
        <v>96</v>
      </c>
      <c r="D651" s="73">
        <v>555.21</v>
      </c>
      <c r="E651" s="272"/>
    </row>
    <row r="652" spans="1:5" x14ac:dyDescent="0.2">
      <c r="A652" s="71">
        <v>40460</v>
      </c>
      <c r="B652" s="71" t="s">
        <v>17432</v>
      </c>
      <c r="C652" s="71" t="s">
        <v>96</v>
      </c>
      <c r="D652" s="73">
        <v>534.20000000000005</v>
      </c>
      <c r="E652" s="272"/>
    </row>
    <row r="653" spans="1:5" x14ac:dyDescent="0.2">
      <c r="A653" s="71" t="s">
        <v>17093</v>
      </c>
      <c r="B653" s="71"/>
      <c r="C653" s="71"/>
      <c r="D653" s="73">
        <v>0</v>
      </c>
      <c r="E653" s="272"/>
    </row>
    <row r="654" spans="1:5" x14ac:dyDescent="0.2">
      <c r="A654" s="71" t="s">
        <v>16808</v>
      </c>
      <c r="B654" s="71" t="s">
        <v>17039</v>
      </c>
      <c r="C654" s="71" t="s">
        <v>16924</v>
      </c>
      <c r="D654" s="73" t="e">
        <v>#VALUE!</v>
      </c>
      <c r="E654" s="272"/>
    </row>
    <row r="655" spans="1:5" x14ac:dyDescent="0.2">
      <c r="A655" s="71">
        <v>40461</v>
      </c>
      <c r="B655" s="71" t="s">
        <v>17433</v>
      </c>
      <c r="C655" s="71" t="s">
        <v>96</v>
      </c>
      <c r="D655" s="73">
        <v>647.07000000000005</v>
      </c>
      <c r="E655" s="272"/>
    </row>
    <row r="656" spans="1:5" x14ac:dyDescent="0.2">
      <c r="A656" s="71">
        <v>40462</v>
      </c>
      <c r="B656" s="71" t="s">
        <v>17434</v>
      </c>
      <c r="C656" s="71" t="s">
        <v>96</v>
      </c>
      <c r="D656" s="73">
        <v>688.36</v>
      </c>
      <c r="E656" s="272"/>
    </row>
    <row r="657" spans="1:5" x14ac:dyDescent="0.2">
      <c r="A657" s="71">
        <v>40463</v>
      </c>
      <c r="B657" s="71" t="s">
        <v>17435</v>
      </c>
      <c r="C657" s="71" t="s">
        <v>96</v>
      </c>
      <c r="D657" s="73">
        <v>683.16</v>
      </c>
      <c r="E657" s="272"/>
    </row>
    <row r="658" spans="1:5" x14ac:dyDescent="0.2">
      <c r="A658" s="71">
        <v>40464</v>
      </c>
      <c r="B658" s="71" t="s">
        <v>17436</v>
      </c>
      <c r="C658" s="71" t="s">
        <v>96</v>
      </c>
      <c r="D658" s="73">
        <v>687.4</v>
      </c>
      <c r="E658" s="272"/>
    </row>
    <row r="659" spans="1:5" x14ac:dyDescent="0.2">
      <c r="A659" s="71">
        <v>40465</v>
      </c>
      <c r="B659" s="71" t="s">
        <v>17437</v>
      </c>
      <c r="C659" s="71" t="s">
        <v>96</v>
      </c>
      <c r="D659" s="73">
        <v>710.81</v>
      </c>
      <c r="E659" s="272"/>
    </row>
    <row r="660" spans="1:5" x14ac:dyDescent="0.2">
      <c r="A660" s="71">
        <v>40466</v>
      </c>
      <c r="B660" s="71" t="s">
        <v>17438</v>
      </c>
      <c r="C660" s="71" t="s">
        <v>96</v>
      </c>
      <c r="D660" s="73">
        <v>906.71</v>
      </c>
      <c r="E660" s="272"/>
    </row>
    <row r="661" spans="1:5" x14ac:dyDescent="0.2">
      <c r="A661" s="71">
        <v>40490</v>
      </c>
      <c r="B661" s="71" t="s">
        <v>17439</v>
      </c>
      <c r="C661" s="71" t="s">
        <v>96</v>
      </c>
      <c r="D661" s="73">
        <v>428.69</v>
      </c>
      <c r="E661" s="272"/>
    </row>
    <row r="662" spans="1:5" x14ac:dyDescent="0.2">
      <c r="A662" s="71">
        <v>40491</v>
      </c>
      <c r="B662" s="71" t="s">
        <v>17440</v>
      </c>
      <c r="C662" s="71" t="s">
        <v>96</v>
      </c>
      <c r="D662" s="73">
        <v>460.75</v>
      </c>
      <c r="E662" s="272"/>
    </row>
    <row r="663" spans="1:5" x14ac:dyDescent="0.2">
      <c r="A663" s="71">
        <v>40492</v>
      </c>
      <c r="B663" s="71" t="s">
        <v>17441</v>
      </c>
      <c r="C663" s="71" t="s">
        <v>96</v>
      </c>
      <c r="D663" s="73">
        <v>433.97</v>
      </c>
      <c r="E663" s="272"/>
    </row>
    <row r="664" spans="1:5" x14ac:dyDescent="0.2">
      <c r="A664" s="71">
        <v>40493</v>
      </c>
      <c r="B664" s="71" t="s">
        <v>17442</v>
      </c>
      <c r="C664" s="71" t="s">
        <v>96</v>
      </c>
      <c r="D664" s="73">
        <v>423.4</v>
      </c>
      <c r="E664" s="272"/>
    </row>
    <row r="665" spans="1:5" x14ac:dyDescent="0.2">
      <c r="A665" s="71">
        <v>40494</v>
      </c>
      <c r="B665" s="71" t="s">
        <v>17443</v>
      </c>
      <c r="C665" s="71" t="s">
        <v>96</v>
      </c>
      <c r="D665" s="73">
        <v>868.28</v>
      </c>
      <c r="E665" s="272"/>
    </row>
    <row r="666" spans="1:5" x14ac:dyDescent="0.2">
      <c r="A666" s="71">
        <v>40495</v>
      </c>
      <c r="B666" s="71" t="s">
        <v>17444</v>
      </c>
      <c r="C666" s="71" t="s">
        <v>96</v>
      </c>
      <c r="D666" s="73">
        <v>858.02</v>
      </c>
      <c r="E666" s="272"/>
    </row>
    <row r="667" spans="1:5" x14ac:dyDescent="0.2">
      <c r="A667" s="71">
        <v>40496</v>
      </c>
      <c r="B667" s="71" t="s">
        <v>17445</v>
      </c>
      <c r="C667" s="71" t="s">
        <v>96</v>
      </c>
      <c r="D667" s="73">
        <v>886.34</v>
      </c>
      <c r="E667" s="272"/>
    </row>
    <row r="668" spans="1:5" x14ac:dyDescent="0.2">
      <c r="A668" s="71">
        <v>40497</v>
      </c>
      <c r="B668" s="71" t="s">
        <v>17446</v>
      </c>
      <c r="C668" s="71" t="s">
        <v>96</v>
      </c>
      <c r="D668" s="73">
        <v>844.96</v>
      </c>
      <c r="E668" s="272"/>
    </row>
    <row r="669" spans="1:5" x14ac:dyDescent="0.2">
      <c r="A669" s="71">
        <v>40498</v>
      </c>
      <c r="B669" s="71" t="s">
        <v>17447</v>
      </c>
      <c r="C669" s="71" t="s">
        <v>96</v>
      </c>
      <c r="D669" s="73">
        <v>1023.39</v>
      </c>
      <c r="E669" s="272"/>
    </row>
    <row r="670" spans="1:5" x14ac:dyDescent="0.2">
      <c r="A670" s="71">
        <v>40499</v>
      </c>
      <c r="B670" s="71" t="s">
        <v>17448</v>
      </c>
      <c r="C670" s="71" t="s">
        <v>96</v>
      </c>
      <c r="D670" s="73">
        <v>1004.86</v>
      </c>
      <c r="E670" s="272"/>
    </row>
    <row r="671" spans="1:5" x14ac:dyDescent="0.2">
      <c r="A671" s="71">
        <v>40500</v>
      </c>
      <c r="B671" s="71" t="s">
        <v>17449</v>
      </c>
      <c r="C671" s="71" t="s">
        <v>96</v>
      </c>
      <c r="D671" s="73">
        <v>1079.3800000000001</v>
      </c>
      <c r="E671" s="272"/>
    </row>
    <row r="672" spans="1:5" x14ac:dyDescent="0.2">
      <c r="A672" s="71">
        <v>40501</v>
      </c>
      <c r="B672" s="71" t="s">
        <v>17450</v>
      </c>
      <c r="C672" s="71" t="s">
        <v>96</v>
      </c>
      <c r="D672" s="73">
        <v>1050.43</v>
      </c>
      <c r="E672" s="272"/>
    </row>
    <row r="673" spans="1:5" x14ac:dyDescent="0.2">
      <c r="A673" s="71">
        <v>40502</v>
      </c>
      <c r="B673" s="71" t="s">
        <v>17451</v>
      </c>
      <c r="C673" s="71" t="s">
        <v>96</v>
      </c>
      <c r="D673" s="73">
        <v>1216.32</v>
      </c>
      <c r="E673" s="272"/>
    </row>
    <row r="674" spans="1:5" x14ac:dyDescent="0.2">
      <c r="A674" s="71">
        <v>40503</v>
      </c>
      <c r="B674" s="71" t="s">
        <v>17452</v>
      </c>
      <c r="C674" s="71" t="s">
        <v>96</v>
      </c>
      <c r="D674" s="73">
        <v>1489.56</v>
      </c>
      <c r="E674" s="272"/>
    </row>
    <row r="675" spans="1:5" x14ac:dyDescent="0.2">
      <c r="A675" s="71">
        <v>40504</v>
      </c>
      <c r="B675" s="71" t="s">
        <v>17453</v>
      </c>
      <c r="C675" s="71" t="s">
        <v>96</v>
      </c>
      <c r="D675" s="73">
        <v>1399.59</v>
      </c>
      <c r="E675" s="272"/>
    </row>
    <row r="676" spans="1:5" x14ac:dyDescent="0.2">
      <c r="A676" s="71">
        <v>40505</v>
      </c>
      <c r="B676" s="71" t="s">
        <v>17454</v>
      </c>
      <c r="C676" s="71" t="s">
        <v>96</v>
      </c>
      <c r="D676" s="73">
        <v>1527.77</v>
      </c>
      <c r="E676" s="272"/>
    </row>
    <row r="677" spans="1:5" x14ac:dyDescent="0.2">
      <c r="A677" s="71">
        <v>40506</v>
      </c>
      <c r="B677" s="71" t="s">
        <v>17455</v>
      </c>
      <c r="C677" s="71" t="s">
        <v>96</v>
      </c>
      <c r="D677" s="73">
        <v>1464.74</v>
      </c>
      <c r="E677" s="272"/>
    </row>
    <row r="678" spans="1:5" x14ac:dyDescent="0.2">
      <c r="A678" s="71">
        <v>40507</v>
      </c>
      <c r="B678" s="71" t="s">
        <v>17456</v>
      </c>
      <c r="C678" s="71" t="s">
        <v>96</v>
      </c>
      <c r="D678" s="73">
        <v>1803.39</v>
      </c>
      <c r="E678" s="272"/>
    </row>
    <row r="679" spans="1:5" x14ac:dyDescent="0.2">
      <c r="A679" s="71">
        <v>40508</v>
      </c>
      <c r="B679" s="71" t="s">
        <v>17457</v>
      </c>
      <c r="C679" s="71" t="s">
        <v>96</v>
      </c>
      <c r="D679" s="73">
        <v>1927.25</v>
      </c>
      <c r="E679" s="272"/>
    </row>
    <row r="680" spans="1:5" x14ac:dyDescent="0.2">
      <c r="A680" s="71">
        <v>40509</v>
      </c>
      <c r="B680" s="71" t="s">
        <v>17458</v>
      </c>
      <c r="C680" s="71" t="s">
        <v>96</v>
      </c>
      <c r="D680" s="73">
        <v>1911.64</v>
      </c>
      <c r="E680" s="272"/>
    </row>
    <row r="681" spans="1:5" x14ac:dyDescent="0.2">
      <c r="A681" s="71">
        <v>40510</v>
      </c>
      <c r="B681" s="71" t="s">
        <v>17459</v>
      </c>
      <c r="C681" s="71" t="s">
        <v>96</v>
      </c>
      <c r="D681" s="73">
        <v>1924.37</v>
      </c>
      <c r="E681" s="272"/>
    </row>
    <row r="682" spans="1:5" x14ac:dyDescent="0.2">
      <c r="A682" s="71">
        <v>40511</v>
      </c>
      <c r="B682" s="71" t="s">
        <v>17460</v>
      </c>
      <c r="C682" s="71" t="s">
        <v>96</v>
      </c>
      <c r="D682" s="73">
        <v>1994.6</v>
      </c>
      <c r="E682" s="272"/>
    </row>
    <row r="683" spans="1:5" x14ac:dyDescent="0.2">
      <c r="A683" s="71">
        <v>40512</v>
      </c>
      <c r="B683" s="71" t="s">
        <v>17461</v>
      </c>
      <c r="C683" s="71" t="s">
        <v>96</v>
      </c>
      <c r="D683" s="73">
        <v>2582.3000000000002</v>
      </c>
      <c r="E683" s="272"/>
    </row>
    <row r="684" spans="1:5" x14ac:dyDescent="0.2">
      <c r="A684" s="71">
        <v>40586</v>
      </c>
      <c r="B684" s="71" t="s">
        <v>17462</v>
      </c>
      <c r="C684" s="71" t="s">
        <v>96</v>
      </c>
      <c r="D684" s="73">
        <v>3940.67</v>
      </c>
      <c r="E684" s="272"/>
    </row>
    <row r="685" spans="1:5" x14ac:dyDescent="0.2">
      <c r="A685" s="71">
        <v>40592</v>
      </c>
      <c r="B685" s="71" t="s">
        <v>17463</v>
      </c>
      <c r="C685" s="71" t="s">
        <v>96</v>
      </c>
      <c r="D685" s="73">
        <v>4153.07</v>
      </c>
      <c r="E685" s="272"/>
    </row>
    <row r="686" spans="1:5" x14ac:dyDescent="0.2">
      <c r="A686" s="71">
        <v>40598</v>
      </c>
      <c r="B686" s="71" t="s">
        <v>17464</v>
      </c>
      <c r="C686" s="71" t="s">
        <v>96</v>
      </c>
      <c r="D686" s="73">
        <v>5832.92</v>
      </c>
      <c r="E686" s="272"/>
    </row>
    <row r="687" spans="1:5" x14ac:dyDescent="0.2">
      <c r="A687" s="71">
        <v>40587</v>
      </c>
      <c r="B687" s="71" t="s">
        <v>17465</v>
      </c>
      <c r="C687" s="71" t="s">
        <v>96</v>
      </c>
      <c r="D687" s="73">
        <v>5719.8</v>
      </c>
      <c r="E687" s="272"/>
    </row>
    <row r="688" spans="1:5" x14ac:dyDescent="0.2">
      <c r="A688" s="71">
        <v>40593</v>
      </c>
      <c r="B688" s="71" t="s">
        <v>17466</v>
      </c>
      <c r="C688" s="71" t="s">
        <v>96</v>
      </c>
      <c r="D688" s="73">
        <v>6417.26</v>
      </c>
      <c r="E688" s="272"/>
    </row>
    <row r="689" spans="1:5" x14ac:dyDescent="0.2">
      <c r="A689" s="71">
        <v>40588</v>
      </c>
      <c r="B689" s="71" t="s">
        <v>17467</v>
      </c>
      <c r="C689" s="71" t="s">
        <v>96</v>
      </c>
      <c r="D689" s="73">
        <v>8063.73</v>
      </c>
      <c r="E689" s="272"/>
    </row>
    <row r="690" spans="1:5" x14ac:dyDescent="0.2">
      <c r="A690" s="71">
        <v>40594</v>
      </c>
      <c r="B690" s="71" t="s">
        <v>17468</v>
      </c>
      <c r="C690" s="71" t="s">
        <v>96</v>
      </c>
      <c r="D690" s="73">
        <v>9493.2999999999993</v>
      </c>
      <c r="E690" s="272"/>
    </row>
    <row r="691" spans="1:5" x14ac:dyDescent="0.2">
      <c r="A691" s="71">
        <v>40599</v>
      </c>
      <c r="B691" s="71" t="s">
        <v>17469</v>
      </c>
      <c r="C691" s="71" t="s">
        <v>96</v>
      </c>
      <c r="D691" s="73">
        <v>8412.7099999999991</v>
      </c>
      <c r="E691" s="272"/>
    </row>
    <row r="692" spans="1:5" x14ac:dyDescent="0.2">
      <c r="A692" s="71">
        <v>40589</v>
      </c>
      <c r="B692" s="71" t="s">
        <v>17470</v>
      </c>
      <c r="C692" s="71" t="s">
        <v>96</v>
      </c>
      <c r="D692" s="73">
        <v>7706.93</v>
      </c>
      <c r="E692" s="272"/>
    </row>
    <row r="693" spans="1:5" x14ac:dyDescent="0.2">
      <c r="A693" s="71">
        <v>40595</v>
      </c>
      <c r="B693" s="71" t="s">
        <v>17471</v>
      </c>
      <c r="C693" s="71" t="s">
        <v>96</v>
      </c>
      <c r="D693" s="73">
        <v>8588.14</v>
      </c>
      <c r="E693" s="272"/>
    </row>
    <row r="694" spans="1:5" x14ac:dyDescent="0.2">
      <c r="A694" s="71">
        <v>40590</v>
      </c>
      <c r="B694" s="71" t="s">
        <v>17472</v>
      </c>
      <c r="C694" s="71" t="s">
        <v>96</v>
      </c>
      <c r="D694" s="73">
        <v>9266.4</v>
      </c>
      <c r="E694" s="272"/>
    </row>
    <row r="695" spans="1:5" x14ac:dyDescent="0.2">
      <c r="A695" s="71">
        <v>40596</v>
      </c>
      <c r="B695" s="71" t="s">
        <v>17473</v>
      </c>
      <c r="C695" s="71" t="s">
        <v>96</v>
      </c>
      <c r="D695" s="73">
        <v>10242.11</v>
      </c>
      <c r="E695" s="272"/>
    </row>
    <row r="696" spans="1:5" x14ac:dyDescent="0.2">
      <c r="A696" s="71" t="s">
        <v>17093</v>
      </c>
      <c r="B696" s="71"/>
      <c r="C696" s="71"/>
      <c r="D696" s="73">
        <v>0</v>
      </c>
      <c r="E696" s="272"/>
    </row>
    <row r="697" spans="1:5" x14ac:dyDescent="0.2">
      <c r="A697" s="71" t="s">
        <v>16808</v>
      </c>
      <c r="B697" s="71" t="s">
        <v>17039</v>
      </c>
      <c r="C697" s="71" t="s">
        <v>16924</v>
      </c>
      <c r="D697" s="73" t="e">
        <v>#VALUE!</v>
      </c>
      <c r="E697" s="272"/>
    </row>
    <row r="698" spans="1:5" x14ac:dyDescent="0.2">
      <c r="A698" s="71">
        <v>40591</v>
      </c>
      <c r="B698" s="71" t="s">
        <v>17474</v>
      </c>
      <c r="C698" s="71" t="s">
        <v>96</v>
      </c>
      <c r="D698" s="73">
        <v>10149.33</v>
      </c>
      <c r="E698" s="272"/>
    </row>
    <row r="699" spans="1:5" x14ac:dyDescent="0.2">
      <c r="A699" s="71">
        <v>40597</v>
      </c>
      <c r="B699" s="71" t="s">
        <v>17475</v>
      </c>
      <c r="C699" s="71" t="s">
        <v>96</v>
      </c>
      <c r="D699" s="73">
        <v>10872.95</v>
      </c>
      <c r="E699" s="272"/>
    </row>
    <row r="700" spans="1:5" x14ac:dyDescent="0.2">
      <c r="A700" s="71">
        <v>40573</v>
      </c>
      <c r="B700" s="71" t="s">
        <v>17476</v>
      </c>
      <c r="C700" s="71" t="s">
        <v>96</v>
      </c>
      <c r="D700" s="73">
        <v>2411.56</v>
      </c>
      <c r="E700" s="272"/>
    </row>
    <row r="701" spans="1:5" x14ac:dyDescent="0.2">
      <c r="A701" s="71">
        <v>40579</v>
      </c>
      <c r="B701" s="71" t="s">
        <v>17477</v>
      </c>
      <c r="C701" s="71" t="s">
        <v>96</v>
      </c>
      <c r="D701" s="73">
        <v>2570.86</v>
      </c>
      <c r="E701" s="272"/>
    </row>
    <row r="702" spans="1:5" x14ac:dyDescent="0.2">
      <c r="A702" s="71">
        <v>41113</v>
      </c>
      <c r="B702" s="71" t="s">
        <v>17478</v>
      </c>
      <c r="C702" s="71" t="s">
        <v>96</v>
      </c>
      <c r="D702" s="73">
        <v>4212.7</v>
      </c>
      <c r="E702" s="272"/>
    </row>
    <row r="703" spans="1:5" x14ac:dyDescent="0.2">
      <c r="A703" s="71">
        <v>40574</v>
      </c>
      <c r="B703" s="71" t="s">
        <v>17479</v>
      </c>
      <c r="C703" s="71" t="s">
        <v>96</v>
      </c>
      <c r="D703" s="73">
        <v>3431.25</v>
      </c>
      <c r="E703" s="272"/>
    </row>
    <row r="704" spans="1:5" x14ac:dyDescent="0.2">
      <c r="A704" s="71">
        <v>40580</v>
      </c>
      <c r="B704" s="71" t="s">
        <v>17480</v>
      </c>
      <c r="C704" s="71" t="s">
        <v>96</v>
      </c>
      <c r="D704" s="73">
        <v>3841</v>
      </c>
      <c r="E704" s="272"/>
    </row>
    <row r="705" spans="1:5" x14ac:dyDescent="0.2">
      <c r="A705" s="71">
        <v>40575</v>
      </c>
      <c r="B705" s="71" t="s">
        <v>17481</v>
      </c>
      <c r="C705" s="71" t="s">
        <v>96</v>
      </c>
      <c r="D705" s="73">
        <v>4945.83</v>
      </c>
      <c r="E705" s="272"/>
    </row>
    <row r="706" spans="1:5" x14ac:dyDescent="0.2">
      <c r="A706" s="71">
        <v>40581</v>
      </c>
      <c r="B706" s="71" t="s">
        <v>17482</v>
      </c>
      <c r="C706" s="71" t="s">
        <v>96</v>
      </c>
      <c r="D706" s="73">
        <v>6250.05</v>
      </c>
      <c r="E706" s="272"/>
    </row>
    <row r="707" spans="1:5" x14ac:dyDescent="0.2">
      <c r="A707" s="71">
        <v>40576</v>
      </c>
      <c r="B707" s="71" t="s">
        <v>17483</v>
      </c>
      <c r="C707" s="71" t="s">
        <v>96</v>
      </c>
      <c r="D707" s="73">
        <v>4850.24</v>
      </c>
      <c r="E707" s="272"/>
    </row>
    <row r="708" spans="1:5" x14ac:dyDescent="0.2">
      <c r="A708" s="71">
        <v>40582</v>
      </c>
      <c r="B708" s="71" t="s">
        <v>17484</v>
      </c>
      <c r="C708" s="71" t="s">
        <v>96</v>
      </c>
      <c r="D708" s="73">
        <v>5413.1</v>
      </c>
      <c r="E708" s="272"/>
    </row>
    <row r="709" spans="1:5" x14ac:dyDescent="0.2">
      <c r="A709" s="71">
        <v>40577</v>
      </c>
      <c r="B709" s="71" t="s">
        <v>17485</v>
      </c>
      <c r="C709" s="71" t="s">
        <v>96</v>
      </c>
      <c r="D709" s="73">
        <v>6087.07</v>
      </c>
      <c r="E709" s="272"/>
    </row>
    <row r="710" spans="1:5" x14ac:dyDescent="0.2">
      <c r="A710" s="71">
        <v>40583</v>
      </c>
      <c r="B710" s="71" t="s">
        <v>17486</v>
      </c>
      <c r="C710" s="71" t="s">
        <v>96</v>
      </c>
      <c r="D710" s="73">
        <v>7338.19</v>
      </c>
      <c r="E710" s="272"/>
    </row>
    <row r="711" spans="1:5" x14ac:dyDescent="0.2">
      <c r="A711" s="71">
        <v>40578</v>
      </c>
      <c r="B711" s="71" t="s">
        <v>17487</v>
      </c>
      <c r="C711" s="71" t="s">
        <v>96</v>
      </c>
      <c r="D711" s="73">
        <v>6601.99</v>
      </c>
      <c r="E711" s="272"/>
    </row>
    <row r="712" spans="1:5" x14ac:dyDescent="0.2">
      <c r="A712" s="71">
        <v>40584</v>
      </c>
      <c r="B712" s="71" t="s">
        <v>17488</v>
      </c>
      <c r="C712" s="71" t="s">
        <v>96</v>
      </c>
      <c r="D712" s="73">
        <v>7582.7</v>
      </c>
      <c r="E712" s="272"/>
    </row>
    <row r="713" spans="1:5" x14ac:dyDescent="0.2">
      <c r="A713" s="71">
        <v>40601</v>
      </c>
      <c r="B713" s="71" t="s">
        <v>17489</v>
      </c>
      <c r="C713" s="71" t="s">
        <v>96</v>
      </c>
      <c r="D713" s="73">
        <v>5530.73</v>
      </c>
      <c r="E713" s="272"/>
    </row>
    <row r="714" spans="1:5" x14ac:dyDescent="0.2">
      <c r="A714" s="71">
        <v>40607</v>
      </c>
      <c r="B714" s="71" t="s">
        <v>17490</v>
      </c>
      <c r="C714" s="71" t="s">
        <v>96</v>
      </c>
      <c r="D714" s="73">
        <v>5923.68</v>
      </c>
      <c r="E714" s="272"/>
    </row>
    <row r="715" spans="1:5" x14ac:dyDescent="0.2">
      <c r="A715" s="71">
        <v>40602</v>
      </c>
      <c r="B715" s="71" t="s">
        <v>17491</v>
      </c>
      <c r="C715" s="71" t="s">
        <v>96</v>
      </c>
      <c r="D715" s="73">
        <v>8116.39</v>
      </c>
      <c r="E715" s="272"/>
    </row>
    <row r="716" spans="1:5" x14ac:dyDescent="0.2">
      <c r="A716" s="71">
        <v>40608</v>
      </c>
      <c r="B716" s="71" t="s">
        <v>17492</v>
      </c>
      <c r="C716" s="71" t="s">
        <v>96</v>
      </c>
      <c r="D716" s="73">
        <v>8820.77</v>
      </c>
      <c r="E716" s="272"/>
    </row>
    <row r="717" spans="1:5" x14ac:dyDescent="0.2">
      <c r="A717" s="71">
        <v>40603</v>
      </c>
      <c r="B717" s="71" t="s">
        <v>17493</v>
      </c>
      <c r="C717" s="71" t="s">
        <v>96</v>
      </c>
      <c r="D717" s="73">
        <v>11766.75</v>
      </c>
      <c r="E717" s="272"/>
    </row>
    <row r="718" spans="1:5" x14ac:dyDescent="0.2">
      <c r="A718" s="71">
        <v>40609</v>
      </c>
      <c r="B718" s="71" t="s">
        <v>17494</v>
      </c>
      <c r="C718" s="71" t="s">
        <v>96</v>
      </c>
      <c r="D718" s="73">
        <v>13362.67</v>
      </c>
      <c r="E718" s="272"/>
    </row>
    <row r="719" spans="1:5" x14ac:dyDescent="0.2">
      <c r="A719" s="71">
        <v>40604</v>
      </c>
      <c r="B719" s="71" t="s">
        <v>17495</v>
      </c>
      <c r="C719" s="71" t="s">
        <v>96</v>
      </c>
      <c r="D719" s="73">
        <v>10629.09</v>
      </c>
      <c r="E719" s="272"/>
    </row>
    <row r="720" spans="1:5" x14ac:dyDescent="0.2">
      <c r="A720" s="71">
        <v>40610</v>
      </c>
      <c r="B720" s="71" t="s">
        <v>17496</v>
      </c>
      <c r="C720" s="71" t="s">
        <v>96</v>
      </c>
      <c r="D720" s="73">
        <v>11887.21</v>
      </c>
      <c r="E720" s="272"/>
    </row>
    <row r="721" spans="1:5" x14ac:dyDescent="0.2">
      <c r="A721" s="71">
        <v>40605</v>
      </c>
      <c r="B721" s="71" t="s">
        <v>17497</v>
      </c>
      <c r="C721" s="71" t="s">
        <v>96</v>
      </c>
      <c r="D721" s="73">
        <v>13151.27</v>
      </c>
      <c r="E721" s="272"/>
    </row>
    <row r="722" spans="1:5" x14ac:dyDescent="0.2">
      <c r="A722" s="71">
        <v>40611</v>
      </c>
      <c r="B722" s="71" t="s">
        <v>17498</v>
      </c>
      <c r="C722" s="71" t="s">
        <v>96</v>
      </c>
      <c r="D722" s="73">
        <v>14935.43</v>
      </c>
      <c r="E722" s="272"/>
    </row>
    <row r="723" spans="1:5" x14ac:dyDescent="0.2">
      <c r="A723" s="71">
        <v>40606</v>
      </c>
      <c r="B723" s="71" t="s">
        <v>17499</v>
      </c>
      <c r="C723" s="71" t="s">
        <v>96</v>
      </c>
      <c r="D723" s="73">
        <v>14053.16</v>
      </c>
      <c r="E723" s="272"/>
    </row>
    <row r="724" spans="1:5" x14ac:dyDescent="0.2">
      <c r="A724" s="71">
        <v>40612</v>
      </c>
      <c r="B724" s="71" t="s">
        <v>17500</v>
      </c>
      <c r="C724" s="71" t="s">
        <v>96</v>
      </c>
      <c r="D724" s="73">
        <v>15752.34</v>
      </c>
      <c r="E724" s="272"/>
    </row>
    <row r="725" spans="1:5" x14ac:dyDescent="0.2">
      <c r="A725" s="71">
        <v>40305</v>
      </c>
      <c r="B725" s="71" t="s">
        <v>17501</v>
      </c>
      <c r="C725" s="71" t="s">
        <v>48</v>
      </c>
      <c r="D725" s="73">
        <v>12.71</v>
      </c>
      <c r="E725" s="272"/>
    </row>
    <row r="726" spans="1:5" x14ac:dyDescent="0.2">
      <c r="A726" s="71">
        <v>40306</v>
      </c>
      <c r="B726" s="71" t="s">
        <v>17502</v>
      </c>
      <c r="C726" s="71" t="s">
        <v>48</v>
      </c>
      <c r="D726" s="73">
        <v>25.43</v>
      </c>
      <c r="E726" s="272"/>
    </row>
    <row r="727" spans="1:5" x14ac:dyDescent="0.2">
      <c r="A727" s="71">
        <v>41049</v>
      </c>
      <c r="B727" s="71" t="s">
        <v>17503</v>
      </c>
      <c r="C727" s="71" t="s">
        <v>96</v>
      </c>
      <c r="D727" s="73">
        <v>17.68</v>
      </c>
      <c r="E727" s="272"/>
    </row>
    <row r="728" spans="1:5" x14ac:dyDescent="0.2">
      <c r="A728" s="71">
        <v>40372</v>
      </c>
      <c r="B728" s="71" t="s">
        <v>17504</v>
      </c>
      <c r="C728" s="71" t="s">
        <v>48</v>
      </c>
      <c r="D728" s="73">
        <v>177.97</v>
      </c>
      <c r="E728" s="272"/>
    </row>
    <row r="729" spans="1:5" x14ac:dyDescent="0.2">
      <c r="A729" s="71">
        <v>40374</v>
      </c>
      <c r="B729" s="71" t="s">
        <v>17505</v>
      </c>
      <c r="C729" s="71" t="s">
        <v>48</v>
      </c>
      <c r="D729" s="73">
        <v>262.67</v>
      </c>
      <c r="E729" s="272"/>
    </row>
    <row r="730" spans="1:5" x14ac:dyDescent="0.2">
      <c r="A730" s="71">
        <v>40373</v>
      </c>
      <c r="B730" s="71" t="s">
        <v>17506</v>
      </c>
      <c r="C730" s="71" t="s">
        <v>48</v>
      </c>
      <c r="D730" s="73">
        <v>231.76</v>
      </c>
      <c r="E730" s="272"/>
    </row>
    <row r="731" spans="1:5" x14ac:dyDescent="0.2">
      <c r="A731" s="71">
        <v>40375</v>
      </c>
      <c r="B731" s="71" t="s">
        <v>17507</v>
      </c>
      <c r="C731" s="71" t="s">
        <v>48</v>
      </c>
      <c r="D731" s="73">
        <v>134.24</v>
      </c>
      <c r="E731" s="272"/>
    </row>
    <row r="732" spans="1:5" x14ac:dyDescent="0.2">
      <c r="A732" s="71">
        <v>40678</v>
      </c>
      <c r="B732" s="71" t="s">
        <v>17508</v>
      </c>
      <c r="C732" s="71" t="s">
        <v>96</v>
      </c>
      <c r="D732" s="73">
        <v>344.15</v>
      </c>
      <c r="E732" s="272"/>
    </row>
    <row r="733" spans="1:5" x14ac:dyDescent="0.2">
      <c r="A733" s="71">
        <v>40679</v>
      </c>
      <c r="B733" s="71" t="s">
        <v>17509</v>
      </c>
      <c r="C733" s="71" t="s">
        <v>109</v>
      </c>
      <c r="D733" s="73">
        <v>654.94000000000005</v>
      </c>
      <c r="E733" s="272"/>
    </row>
    <row r="734" spans="1:5" x14ac:dyDescent="0.2">
      <c r="A734" s="71">
        <v>40684</v>
      </c>
      <c r="B734" s="71" t="s">
        <v>17510</v>
      </c>
      <c r="C734" s="71" t="s">
        <v>109</v>
      </c>
      <c r="D734" s="73">
        <v>692.2</v>
      </c>
      <c r="E734" s="272"/>
    </row>
    <row r="735" spans="1:5" x14ac:dyDescent="0.2">
      <c r="A735" s="71">
        <v>40683</v>
      </c>
      <c r="B735" s="71" t="s">
        <v>17511</v>
      </c>
      <c r="C735" s="71" t="s">
        <v>96</v>
      </c>
      <c r="D735" s="73">
        <v>345.34</v>
      </c>
      <c r="E735" s="272"/>
    </row>
    <row r="736" spans="1:5" x14ac:dyDescent="0.2">
      <c r="A736" s="71">
        <v>40685</v>
      </c>
      <c r="B736" s="71" t="s">
        <v>17512</v>
      </c>
      <c r="C736" s="71" t="s">
        <v>109</v>
      </c>
      <c r="D736" s="73">
        <v>619.55999999999995</v>
      </c>
      <c r="E736" s="272"/>
    </row>
    <row r="737" spans="1:5" x14ac:dyDescent="0.2">
      <c r="A737" s="71">
        <v>40686</v>
      </c>
      <c r="B737" s="71" t="s">
        <v>17513</v>
      </c>
      <c r="C737" s="71" t="s">
        <v>96</v>
      </c>
      <c r="D737" s="73">
        <v>472.27</v>
      </c>
      <c r="E737" s="272"/>
    </row>
    <row r="738" spans="1:5" x14ac:dyDescent="0.2">
      <c r="A738" s="71">
        <v>40687</v>
      </c>
      <c r="B738" s="71" t="s">
        <v>17514</v>
      </c>
      <c r="C738" s="71" t="s">
        <v>96</v>
      </c>
      <c r="D738" s="73">
        <v>441.74</v>
      </c>
      <c r="E738" s="272"/>
    </row>
    <row r="739" spans="1:5" x14ac:dyDescent="0.2">
      <c r="A739" s="71">
        <v>40676</v>
      </c>
      <c r="B739" s="71" t="s">
        <v>17515</v>
      </c>
      <c r="C739" s="71" t="s">
        <v>96</v>
      </c>
      <c r="D739" s="73">
        <v>269.8</v>
      </c>
      <c r="E739" s="272"/>
    </row>
    <row r="740" spans="1:5" x14ac:dyDescent="0.2">
      <c r="A740" s="71">
        <v>40677</v>
      </c>
      <c r="B740" s="71" t="s">
        <v>17516</v>
      </c>
      <c r="C740" s="71" t="s">
        <v>109</v>
      </c>
      <c r="D740" s="73">
        <v>569.97</v>
      </c>
      <c r="E740" s="272"/>
    </row>
    <row r="741" spans="1:5" x14ac:dyDescent="0.2">
      <c r="A741" s="71">
        <v>40681</v>
      </c>
      <c r="B741" s="71" t="s">
        <v>17517</v>
      </c>
      <c r="C741" s="71" t="s">
        <v>109</v>
      </c>
      <c r="D741" s="73">
        <v>630.08000000000004</v>
      </c>
      <c r="E741" s="272"/>
    </row>
    <row r="742" spans="1:5" x14ac:dyDescent="0.2">
      <c r="A742" s="71">
        <v>40680</v>
      </c>
      <c r="B742" s="71" t="s">
        <v>17518</v>
      </c>
      <c r="C742" s="71" t="s">
        <v>96</v>
      </c>
      <c r="D742" s="73">
        <v>324.10000000000002</v>
      </c>
      <c r="E742" s="272"/>
    </row>
    <row r="743" spans="1:5" x14ac:dyDescent="0.2">
      <c r="A743" s="71">
        <v>40682</v>
      </c>
      <c r="B743" s="71" t="s">
        <v>17519</v>
      </c>
      <c r="C743" s="71" t="s">
        <v>109</v>
      </c>
      <c r="D743" s="73">
        <v>566.45000000000005</v>
      </c>
      <c r="E743" s="272"/>
    </row>
    <row r="744" spans="1:5" x14ac:dyDescent="0.2">
      <c r="A744" s="71">
        <v>41189</v>
      </c>
      <c r="B744" s="71" t="s">
        <v>17520</v>
      </c>
      <c r="C744" s="71" t="s">
        <v>96</v>
      </c>
      <c r="D744" s="73">
        <v>34.06</v>
      </c>
      <c r="E744" s="272"/>
    </row>
    <row r="745" spans="1:5" x14ac:dyDescent="0.2">
      <c r="A745" s="71">
        <v>40728</v>
      </c>
      <c r="B745" s="71" t="s">
        <v>17521</v>
      </c>
      <c r="C745" s="71" t="s">
        <v>109</v>
      </c>
      <c r="D745" s="73">
        <v>324.7</v>
      </c>
      <c r="E745" s="272"/>
    </row>
    <row r="746" spans="1:5" x14ac:dyDescent="0.2">
      <c r="A746" s="71">
        <v>40732</v>
      </c>
      <c r="B746" s="71" t="s">
        <v>17522</v>
      </c>
      <c r="C746" s="71" t="s">
        <v>109</v>
      </c>
      <c r="D746" s="73">
        <v>562.54</v>
      </c>
      <c r="E746" s="272"/>
    </row>
    <row r="747" spans="1:5" x14ac:dyDescent="0.2">
      <c r="A747" s="71">
        <v>40733</v>
      </c>
      <c r="B747" s="71" t="s">
        <v>17523</v>
      </c>
      <c r="C747" s="71" t="s">
        <v>109</v>
      </c>
      <c r="D747" s="73">
        <v>1381.2</v>
      </c>
      <c r="E747" s="272"/>
    </row>
    <row r="748" spans="1:5" x14ac:dyDescent="0.2">
      <c r="A748" s="71">
        <v>40734</v>
      </c>
      <c r="B748" s="71" t="s">
        <v>17524</v>
      </c>
      <c r="C748" s="71" t="s">
        <v>109</v>
      </c>
      <c r="D748" s="73">
        <v>2160.52</v>
      </c>
      <c r="E748" s="272"/>
    </row>
    <row r="749" spans="1:5" x14ac:dyDescent="0.2">
      <c r="A749" s="71">
        <v>40735</v>
      </c>
      <c r="B749" s="71" t="s">
        <v>17525</v>
      </c>
      <c r="C749" s="71" t="s">
        <v>109</v>
      </c>
      <c r="D749" s="73">
        <v>3119.32</v>
      </c>
      <c r="E749" s="272"/>
    </row>
    <row r="750" spans="1:5" x14ac:dyDescent="0.2">
      <c r="A750" s="71">
        <v>40736</v>
      </c>
      <c r="B750" s="71" t="s">
        <v>17526</v>
      </c>
      <c r="C750" s="71" t="s">
        <v>109</v>
      </c>
      <c r="D750" s="73">
        <v>4194.32</v>
      </c>
      <c r="E750" s="272"/>
    </row>
    <row r="751" spans="1:5" x14ac:dyDescent="0.2">
      <c r="A751" s="71">
        <v>40737</v>
      </c>
      <c r="B751" s="71" t="s">
        <v>17527</v>
      </c>
      <c r="C751" s="71" t="s">
        <v>109</v>
      </c>
      <c r="D751" s="73">
        <v>6655.86</v>
      </c>
      <c r="E751" s="272"/>
    </row>
    <row r="752" spans="1:5" x14ac:dyDescent="0.2">
      <c r="A752" s="71">
        <v>40738</v>
      </c>
      <c r="B752" s="71" t="s">
        <v>17528</v>
      </c>
      <c r="C752" s="71" t="s">
        <v>109</v>
      </c>
      <c r="D752" s="73">
        <v>4264.6899999999996</v>
      </c>
      <c r="E752" s="272"/>
    </row>
    <row r="753" spans="1:5" x14ac:dyDescent="0.2">
      <c r="A753" s="71">
        <v>40739</v>
      </c>
      <c r="B753" s="71" t="s">
        <v>17529</v>
      </c>
      <c r="C753" s="71" t="s">
        <v>109</v>
      </c>
      <c r="D753" s="73">
        <v>5737.63</v>
      </c>
      <c r="E753" s="272"/>
    </row>
    <row r="754" spans="1:5" x14ac:dyDescent="0.2">
      <c r="A754" s="71">
        <v>40740</v>
      </c>
      <c r="B754" s="71" t="s">
        <v>17530</v>
      </c>
      <c r="C754" s="71" t="s">
        <v>109</v>
      </c>
      <c r="D754" s="73">
        <v>8888.14</v>
      </c>
      <c r="E754" s="272"/>
    </row>
    <row r="755" spans="1:5" x14ac:dyDescent="0.2">
      <c r="A755" s="71">
        <v>40741</v>
      </c>
      <c r="B755" s="71" t="s">
        <v>17531</v>
      </c>
      <c r="C755" s="71" t="s">
        <v>109</v>
      </c>
      <c r="D755" s="73">
        <v>5416.79</v>
      </c>
      <c r="E755" s="272"/>
    </row>
    <row r="756" spans="1:5" x14ac:dyDescent="0.2">
      <c r="A756" s="71">
        <v>40742</v>
      </c>
      <c r="B756" s="71" t="s">
        <v>17532</v>
      </c>
      <c r="C756" s="71" t="s">
        <v>109</v>
      </c>
      <c r="D756" s="73">
        <v>11118.67</v>
      </c>
      <c r="E756" s="272"/>
    </row>
    <row r="757" spans="1:5" x14ac:dyDescent="0.2">
      <c r="A757" s="71">
        <v>40729</v>
      </c>
      <c r="B757" s="71" t="s">
        <v>17533</v>
      </c>
      <c r="C757" s="71" t="s">
        <v>109</v>
      </c>
      <c r="D757" s="73">
        <v>273.01</v>
      </c>
      <c r="E757" s="272"/>
    </row>
    <row r="758" spans="1:5" x14ac:dyDescent="0.2">
      <c r="A758" s="71">
        <v>40730</v>
      </c>
      <c r="B758" s="71" t="s">
        <v>17534</v>
      </c>
      <c r="C758" s="71" t="s">
        <v>109</v>
      </c>
      <c r="D758" s="73">
        <v>324.7</v>
      </c>
      <c r="E758" s="272"/>
    </row>
    <row r="759" spans="1:5" x14ac:dyDescent="0.2">
      <c r="A759" s="71">
        <v>40731</v>
      </c>
      <c r="B759" s="71" t="s">
        <v>17535</v>
      </c>
      <c r="C759" s="71" t="s">
        <v>109</v>
      </c>
      <c r="D759" s="73">
        <v>387.18</v>
      </c>
      <c r="E759" s="272"/>
    </row>
    <row r="760" spans="1:5" x14ac:dyDescent="0.2">
      <c r="A760" s="71">
        <v>40650</v>
      </c>
      <c r="B760" s="71" t="s">
        <v>17536</v>
      </c>
      <c r="C760" s="71" t="s">
        <v>96</v>
      </c>
      <c r="D760" s="73">
        <v>50.48</v>
      </c>
      <c r="E760" s="272"/>
    </row>
    <row r="761" spans="1:5" x14ac:dyDescent="0.2">
      <c r="A761" s="71">
        <v>40637</v>
      </c>
      <c r="B761" s="71" t="s">
        <v>17537</v>
      </c>
      <c r="C761" s="71" t="s">
        <v>96</v>
      </c>
      <c r="D761" s="73">
        <v>25.28</v>
      </c>
      <c r="E761" s="272"/>
    </row>
    <row r="762" spans="1:5" x14ac:dyDescent="0.2">
      <c r="A762" s="71">
        <v>40636</v>
      </c>
      <c r="B762" s="71" t="s">
        <v>17538</v>
      </c>
      <c r="C762" s="71" t="s">
        <v>96</v>
      </c>
      <c r="D762" s="73">
        <v>24.58</v>
      </c>
      <c r="E762" s="272"/>
    </row>
    <row r="763" spans="1:5" x14ac:dyDescent="0.2">
      <c r="A763" s="71">
        <v>40712</v>
      </c>
      <c r="B763" s="71" t="s">
        <v>17539</v>
      </c>
      <c r="C763" s="71" t="s">
        <v>96</v>
      </c>
      <c r="D763" s="73">
        <v>81.99</v>
      </c>
      <c r="E763" s="272"/>
    </row>
    <row r="764" spans="1:5" x14ac:dyDescent="0.2">
      <c r="A764" s="71">
        <v>40713</v>
      </c>
      <c r="B764" s="71" t="s">
        <v>17540</v>
      </c>
      <c r="C764" s="71" t="s">
        <v>96</v>
      </c>
      <c r="D764" s="73">
        <v>101.19</v>
      </c>
      <c r="E764" s="272"/>
    </row>
    <row r="765" spans="1:5" x14ac:dyDescent="0.2">
      <c r="A765" s="71" t="s">
        <v>17093</v>
      </c>
      <c r="B765" s="71"/>
      <c r="C765" s="71"/>
      <c r="D765" s="73">
        <v>0</v>
      </c>
      <c r="E765" s="272"/>
    </row>
    <row r="766" spans="1:5" x14ac:dyDescent="0.2">
      <c r="A766" s="71" t="s">
        <v>16808</v>
      </c>
      <c r="B766" s="71" t="s">
        <v>17039</v>
      </c>
      <c r="C766" s="71" t="s">
        <v>16924</v>
      </c>
      <c r="D766" s="73" t="e">
        <v>#VALUE!</v>
      </c>
      <c r="E766" s="272"/>
    </row>
    <row r="767" spans="1:5" x14ac:dyDescent="0.2">
      <c r="A767" s="71">
        <v>41262</v>
      </c>
      <c r="B767" s="71" t="s">
        <v>17541</v>
      </c>
      <c r="C767" s="71" t="s">
        <v>96</v>
      </c>
      <c r="D767" s="73">
        <v>81.27</v>
      </c>
      <c r="E767" s="272"/>
    </row>
    <row r="768" spans="1:5" x14ac:dyDescent="0.2">
      <c r="A768" s="71">
        <v>41259</v>
      </c>
      <c r="B768" s="71" t="s">
        <v>17542</v>
      </c>
      <c r="C768" s="71" t="s">
        <v>96</v>
      </c>
      <c r="D768" s="73">
        <v>22.83</v>
      </c>
      <c r="E768" s="272"/>
    </row>
    <row r="769" spans="1:5" x14ac:dyDescent="0.2">
      <c r="A769" s="71">
        <v>40640</v>
      </c>
      <c r="B769" s="71" t="s">
        <v>17543</v>
      </c>
      <c r="C769" s="71" t="s">
        <v>96</v>
      </c>
      <c r="D769" s="73">
        <v>83.64</v>
      </c>
      <c r="E769" s="272"/>
    </row>
    <row r="770" spans="1:5" x14ac:dyDescent="0.2">
      <c r="A770" s="71">
        <v>40642</v>
      </c>
      <c r="B770" s="71" t="s">
        <v>17544</v>
      </c>
      <c r="C770" s="71" t="s">
        <v>96</v>
      </c>
      <c r="D770" s="73">
        <v>86.48</v>
      </c>
      <c r="E770" s="272"/>
    </row>
    <row r="771" spans="1:5" x14ac:dyDescent="0.2">
      <c r="A771" s="71">
        <v>40643</v>
      </c>
      <c r="B771" s="71" t="s">
        <v>17545</v>
      </c>
      <c r="C771" s="71" t="s">
        <v>96</v>
      </c>
      <c r="D771" s="73">
        <v>93.71</v>
      </c>
      <c r="E771" s="272"/>
    </row>
    <row r="772" spans="1:5" x14ac:dyDescent="0.2">
      <c r="A772" s="71">
        <v>40641</v>
      </c>
      <c r="B772" s="71" t="s">
        <v>17546</v>
      </c>
      <c r="C772" s="71" t="s">
        <v>96</v>
      </c>
      <c r="D772" s="73">
        <v>82.66</v>
      </c>
      <c r="E772" s="272"/>
    </row>
    <row r="773" spans="1:5" x14ac:dyDescent="0.2">
      <c r="A773" s="71">
        <v>40648</v>
      </c>
      <c r="B773" s="71" t="s">
        <v>17547</v>
      </c>
      <c r="C773" s="71" t="s">
        <v>96</v>
      </c>
      <c r="D773" s="73">
        <v>105.62</v>
      </c>
      <c r="E773" s="272"/>
    </row>
    <row r="774" spans="1:5" x14ac:dyDescent="0.2">
      <c r="A774" s="71">
        <v>40649</v>
      </c>
      <c r="B774" s="71" t="s">
        <v>17548</v>
      </c>
      <c r="C774" s="71" t="s">
        <v>96</v>
      </c>
      <c r="D774" s="73">
        <v>86.9</v>
      </c>
      <c r="E774" s="272"/>
    </row>
    <row r="775" spans="1:5" x14ac:dyDescent="0.2">
      <c r="A775" s="71">
        <v>40645</v>
      </c>
      <c r="B775" s="71" t="s">
        <v>17549</v>
      </c>
      <c r="C775" s="71" t="s">
        <v>96</v>
      </c>
      <c r="D775" s="73">
        <v>185.55</v>
      </c>
      <c r="E775" s="272"/>
    </row>
    <row r="776" spans="1:5" x14ac:dyDescent="0.2">
      <c r="A776" s="71">
        <v>40644</v>
      </c>
      <c r="B776" s="71" t="s">
        <v>17550</v>
      </c>
      <c r="C776" s="71" t="s">
        <v>96</v>
      </c>
      <c r="D776" s="73">
        <v>117.17</v>
      </c>
      <c r="E776" s="272"/>
    </row>
    <row r="777" spans="1:5" x14ac:dyDescent="0.2">
      <c r="A777" s="71">
        <v>40646</v>
      </c>
      <c r="B777" s="71" t="s">
        <v>17551</v>
      </c>
      <c r="C777" s="71" t="s">
        <v>96</v>
      </c>
      <c r="D777" s="73">
        <v>101.53</v>
      </c>
      <c r="E777" s="272"/>
    </row>
    <row r="778" spans="1:5" x14ac:dyDescent="0.2">
      <c r="A778" s="71">
        <v>40647</v>
      </c>
      <c r="B778" s="71" t="s">
        <v>17552</v>
      </c>
      <c r="C778" s="71" t="s">
        <v>96</v>
      </c>
      <c r="D778" s="73">
        <v>98.39</v>
      </c>
      <c r="E778" s="272"/>
    </row>
    <row r="779" spans="1:5" x14ac:dyDescent="0.2">
      <c r="A779" s="71">
        <v>40704</v>
      </c>
      <c r="B779" s="71" t="s">
        <v>17553</v>
      </c>
      <c r="C779" s="71" t="s">
        <v>96</v>
      </c>
      <c r="D779" s="73">
        <v>83.71</v>
      </c>
      <c r="E779" s="272"/>
    </row>
    <row r="780" spans="1:5" x14ac:dyDescent="0.2">
      <c r="A780" s="71">
        <v>41107</v>
      </c>
      <c r="B780" s="71" t="s">
        <v>17554</v>
      </c>
      <c r="C780" s="71" t="s">
        <v>96</v>
      </c>
      <c r="D780" s="73">
        <v>106.97</v>
      </c>
      <c r="E780" s="272"/>
    </row>
    <row r="781" spans="1:5" x14ac:dyDescent="0.2">
      <c r="A781" s="71">
        <v>40638</v>
      </c>
      <c r="B781" s="71" t="s">
        <v>17555</v>
      </c>
      <c r="C781" s="71" t="s">
        <v>96</v>
      </c>
      <c r="D781" s="73">
        <v>418.25</v>
      </c>
      <c r="E781" s="272"/>
    </row>
    <row r="782" spans="1:5" x14ac:dyDescent="0.2">
      <c r="A782" s="71">
        <v>41188</v>
      </c>
      <c r="B782" s="71" t="s">
        <v>17556</v>
      </c>
      <c r="C782" s="71" t="s">
        <v>96</v>
      </c>
      <c r="D782" s="73">
        <v>653.07000000000005</v>
      </c>
      <c r="E782" s="272"/>
    </row>
    <row r="783" spans="1:5" x14ac:dyDescent="0.2">
      <c r="A783" s="71">
        <v>41187</v>
      </c>
      <c r="B783" s="71" t="s">
        <v>17557</v>
      </c>
      <c r="C783" s="71" t="s">
        <v>96</v>
      </c>
      <c r="D783" s="73">
        <v>862.24</v>
      </c>
      <c r="E783" s="272"/>
    </row>
    <row r="784" spans="1:5" x14ac:dyDescent="0.2">
      <c r="A784" s="71">
        <v>40705</v>
      </c>
      <c r="B784" s="71" t="s">
        <v>17558</v>
      </c>
      <c r="C784" s="71" t="s">
        <v>96</v>
      </c>
      <c r="D784" s="73">
        <v>65.11</v>
      </c>
      <c r="E784" s="272"/>
    </row>
    <row r="785" spans="1:5" x14ac:dyDescent="0.2">
      <c r="A785" s="71">
        <v>40639</v>
      </c>
      <c r="B785" s="71" t="s">
        <v>17559</v>
      </c>
      <c r="C785" s="71" t="s">
        <v>96</v>
      </c>
      <c r="D785" s="73">
        <v>424.04</v>
      </c>
      <c r="E785" s="272"/>
    </row>
    <row r="786" spans="1:5" x14ac:dyDescent="0.2">
      <c r="A786" s="71">
        <v>41227</v>
      </c>
      <c r="B786" s="71" t="s">
        <v>17560</v>
      </c>
      <c r="C786" s="71" t="s">
        <v>96</v>
      </c>
      <c r="D786" s="73">
        <v>123.22</v>
      </c>
      <c r="E786" s="272"/>
    </row>
    <row r="787" spans="1:5" x14ac:dyDescent="0.2">
      <c r="A787" s="71">
        <v>40951</v>
      </c>
      <c r="B787" s="71" t="s">
        <v>17561</v>
      </c>
      <c r="C787" s="71" t="s">
        <v>96</v>
      </c>
      <c r="D787" s="73">
        <v>21.33</v>
      </c>
      <c r="E787" s="272"/>
    </row>
    <row r="788" spans="1:5" x14ac:dyDescent="0.2">
      <c r="A788" s="71">
        <v>41121</v>
      </c>
      <c r="B788" s="71" t="s">
        <v>17562</v>
      </c>
      <c r="C788" s="71" t="s">
        <v>96</v>
      </c>
      <c r="D788" s="73">
        <v>22.67</v>
      </c>
      <c r="E788" s="272"/>
    </row>
    <row r="789" spans="1:5" x14ac:dyDescent="0.2">
      <c r="A789" s="71">
        <v>41120</v>
      </c>
      <c r="B789" s="71" t="s">
        <v>17563</v>
      </c>
      <c r="C789" s="71" t="s">
        <v>96</v>
      </c>
      <c r="D789" s="73">
        <v>13.95</v>
      </c>
      <c r="E789" s="272"/>
    </row>
    <row r="790" spans="1:5" x14ac:dyDescent="0.2">
      <c r="A790" s="71">
        <v>41128</v>
      </c>
      <c r="B790" s="71" t="s">
        <v>17564</v>
      </c>
      <c r="C790" s="71" t="s">
        <v>96</v>
      </c>
      <c r="D790" s="73">
        <v>5.85</v>
      </c>
      <c r="E790" s="272"/>
    </row>
    <row r="791" spans="1:5" x14ac:dyDescent="0.2">
      <c r="A791" s="71">
        <v>41129</v>
      </c>
      <c r="B791" s="71" t="s">
        <v>17565</v>
      </c>
      <c r="C791" s="71" t="s">
        <v>96</v>
      </c>
      <c r="D791" s="73">
        <v>6.46</v>
      </c>
      <c r="E791" s="272"/>
    </row>
    <row r="792" spans="1:5" x14ac:dyDescent="0.2">
      <c r="A792" s="71">
        <v>41131</v>
      </c>
      <c r="B792" s="71" t="s">
        <v>17566</v>
      </c>
      <c r="C792" s="71" t="s">
        <v>96</v>
      </c>
      <c r="D792" s="73">
        <v>7.64</v>
      </c>
      <c r="E792" s="272"/>
    </row>
    <row r="793" spans="1:5" x14ac:dyDescent="0.2">
      <c r="A793" s="71">
        <v>41130</v>
      </c>
      <c r="B793" s="71" t="s">
        <v>17567</v>
      </c>
      <c r="C793" s="71" t="s">
        <v>96</v>
      </c>
      <c r="D793" s="73">
        <v>11.54</v>
      </c>
      <c r="E793" s="272"/>
    </row>
    <row r="794" spans="1:5" x14ac:dyDescent="0.2">
      <c r="A794" s="71">
        <v>40997</v>
      </c>
      <c r="B794" s="71" t="s">
        <v>17568</v>
      </c>
      <c r="C794" s="71" t="s">
        <v>48</v>
      </c>
      <c r="D794" s="73">
        <v>90.59</v>
      </c>
      <c r="E794" s="272"/>
    </row>
    <row r="795" spans="1:5" x14ac:dyDescent="0.2">
      <c r="A795" s="71">
        <v>40724</v>
      </c>
      <c r="B795" s="71" t="s">
        <v>17569</v>
      </c>
      <c r="C795" s="71" t="s">
        <v>48</v>
      </c>
      <c r="D795" s="73">
        <v>154.56</v>
      </c>
      <c r="E795" s="272"/>
    </row>
    <row r="796" spans="1:5" x14ac:dyDescent="0.2">
      <c r="A796" s="71">
        <v>40722</v>
      </c>
      <c r="B796" s="71" t="s">
        <v>17570</v>
      </c>
      <c r="C796" s="71" t="s">
        <v>48</v>
      </c>
      <c r="D796" s="73">
        <v>8.3800000000000008</v>
      </c>
      <c r="E796" s="272"/>
    </row>
    <row r="797" spans="1:5" x14ac:dyDescent="0.2">
      <c r="A797" s="71">
        <v>40998</v>
      </c>
      <c r="B797" s="71" t="s">
        <v>17571</v>
      </c>
      <c r="C797" s="71" t="s">
        <v>48</v>
      </c>
      <c r="D797" s="73">
        <v>8.8800000000000008</v>
      </c>
      <c r="E797" s="272"/>
    </row>
    <row r="798" spans="1:5" x14ac:dyDescent="0.2">
      <c r="A798" s="71">
        <v>40723</v>
      </c>
      <c r="B798" s="71" t="s">
        <v>17572</v>
      </c>
      <c r="C798" s="71" t="s">
        <v>48</v>
      </c>
      <c r="D798" s="73">
        <v>67.209999999999994</v>
      </c>
      <c r="E798" s="272"/>
    </row>
    <row r="799" spans="1:5" x14ac:dyDescent="0.2">
      <c r="A799" s="71">
        <v>40335</v>
      </c>
      <c r="B799" s="71" t="s">
        <v>17573</v>
      </c>
      <c r="C799" s="71" t="s">
        <v>63</v>
      </c>
      <c r="D799" s="73">
        <v>498.68</v>
      </c>
      <c r="E799" s="272"/>
    </row>
    <row r="800" spans="1:5" x14ac:dyDescent="0.2">
      <c r="A800" s="71">
        <v>40334</v>
      </c>
      <c r="B800" s="71" t="s">
        <v>17574</v>
      </c>
      <c r="C800" s="71" t="s">
        <v>63</v>
      </c>
      <c r="D800" s="73">
        <v>677.99</v>
      </c>
      <c r="E800" s="272"/>
    </row>
    <row r="801" spans="1:5" x14ac:dyDescent="0.2">
      <c r="A801" s="71">
        <v>40333</v>
      </c>
      <c r="B801" s="71" t="s">
        <v>17575</v>
      </c>
      <c r="C801" s="71" t="s">
        <v>63</v>
      </c>
      <c r="D801" s="73">
        <v>249.34</v>
      </c>
      <c r="E801" s="272"/>
    </row>
    <row r="802" spans="1:5" x14ac:dyDescent="0.2">
      <c r="A802" s="71">
        <v>40332</v>
      </c>
      <c r="B802" s="71" t="s">
        <v>17576</v>
      </c>
      <c r="C802" s="71" t="s">
        <v>63</v>
      </c>
      <c r="D802" s="73">
        <v>339</v>
      </c>
      <c r="E802" s="272"/>
    </row>
    <row r="803" spans="1:5" x14ac:dyDescent="0.2">
      <c r="A803" s="71">
        <v>40675</v>
      </c>
      <c r="B803" s="71" t="s">
        <v>17577</v>
      </c>
      <c r="C803" s="71" t="s">
        <v>109</v>
      </c>
      <c r="D803" s="73">
        <v>204.05</v>
      </c>
      <c r="E803" s="272"/>
    </row>
    <row r="804" spans="1:5" x14ac:dyDescent="0.2">
      <c r="A804" s="71">
        <v>40673</v>
      </c>
      <c r="B804" s="71" t="s">
        <v>17578</v>
      </c>
      <c r="C804" s="71" t="s">
        <v>109</v>
      </c>
      <c r="D804" s="73">
        <v>64.03</v>
      </c>
      <c r="E804" s="272"/>
    </row>
    <row r="805" spans="1:5" x14ac:dyDescent="0.2">
      <c r="A805" s="71">
        <v>40674</v>
      </c>
      <c r="B805" s="71" t="s">
        <v>17579</v>
      </c>
      <c r="C805" s="71" t="s">
        <v>109</v>
      </c>
      <c r="D805" s="73">
        <v>68.680000000000007</v>
      </c>
      <c r="E805" s="272"/>
    </row>
    <row r="806" spans="1:5" x14ac:dyDescent="0.2">
      <c r="A806" s="71">
        <v>41037</v>
      </c>
      <c r="B806" s="71" t="s">
        <v>17580</v>
      </c>
      <c r="C806" s="71" t="s">
        <v>96</v>
      </c>
      <c r="D806" s="73">
        <v>64.34</v>
      </c>
      <c r="E806" s="272"/>
    </row>
    <row r="807" spans="1:5" x14ac:dyDescent="0.2">
      <c r="A807" s="71">
        <v>40258</v>
      </c>
      <c r="B807" s="71" t="s">
        <v>17581</v>
      </c>
      <c r="C807" s="71" t="s">
        <v>48</v>
      </c>
      <c r="D807" s="73">
        <v>56.59</v>
      </c>
      <c r="E807" s="272"/>
    </row>
    <row r="808" spans="1:5" x14ac:dyDescent="0.2">
      <c r="A808" s="71">
        <v>40261</v>
      </c>
      <c r="B808" s="71" t="s">
        <v>17582</v>
      </c>
      <c r="C808" s="71" t="s">
        <v>48</v>
      </c>
      <c r="D808" s="73">
        <v>64.09</v>
      </c>
      <c r="E808" s="272"/>
    </row>
    <row r="809" spans="1:5" x14ac:dyDescent="0.2">
      <c r="A809" s="71">
        <v>40259</v>
      </c>
      <c r="B809" s="71" t="s">
        <v>17583</v>
      </c>
      <c r="C809" s="71" t="s">
        <v>48</v>
      </c>
      <c r="D809" s="73">
        <v>83.42</v>
      </c>
      <c r="E809" s="272"/>
    </row>
    <row r="810" spans="1:5" x14ac:dyDescent="0.2">
      <c r="A810" s="71">
        <v>40262</v>
      </c>
      <c r="B810" s="71" t="s">
        <v>17584</v>
      </c>
      <c r="C810" s="71" t="s">
        <v>48</v>
      </c>
      <c r="D810" s="73">
        <v>90.91</v>
      </c>
      <c r="E810" s="272"/>
    </row>
    <row r="811" spans="1:5" x14ac:dyDescent="0.2">
      <c r="A811" s="71">
        <v>40260</v>
      </c>
      <c r="B811" s="71" t="s">
        <v>17585</v>
      </c>
      <c r="C811" s="71" t="s">
        <v>48</v>
      </c>
      <c r="D811" s="73">
        <v>123.64</v>
      </c>
      <c r="E811" s="272"/>
    </row>
    <row r="812" spans="1:5" x14ac:dyDescent="0.2">
      <c r="A812" s="71">
        <v>40263</v>
      </c>
      <c r="B812" s="71" t="s">
        <v>17586</v>
      </c>
      <c r="C812" s="71" t="s">
        <v>48</v>
      </c>
      <c r="D812" s="73">
        <v>131.12</v>
      </c>
      <c r="E812" s="272"/>
    </row>
    <row r="813" spans="1:5" x14ac:dyDescent="0.2">
      <c r="A813" s="71">
        <v>40267</v>
      </c>
      <c r="B813" s="71" t="s">
        <v>17587</v>
      </c>
      <c r="C813" s="71" t="s">
        <v>48</v>
      </c>
      <c r="D813" s="73">
        <v>135.1</v>
      </c>
      <c r="E813" s="272"/>
    </row>
    <row r="814" spans="1:5" x14ac:dyDescent="0.2">
      <c r="A814" s="71">
        <v>40264</v>
      </c>
      <c r="B814" s="71" t="s">
        <v>17588</v>
      </c>
      <c r="C814" s="71" t="s">
        <v>48</v>
      </c>
      <c r="D814" s="73">
        <v>127.62</v>
      </c>
      <c r="E814" s="272"/>
    </row>
    <row r="815" spans="1:5" x14ac:dyDescent="0.2">
      <c r="A815" s="71" t="s">
        <v>17093</v>
      </c>
      <c r="B815" s="71"/>
      <c r="C815" s="71"/>
      <c r="D815" s="73">
        <v>0</v>
      </c>
      <c r="E815" s="272"/>
    </row>
    <row r="816" spans="1:5" x14ac:dyDescent="0.2">
      <c r="A816" s="71" t="s">
        <v>16808</v>
      </c>
      <c r="B816" s="71" t="s">
        <v>17039</v>
      </c>
      <c r="C816" s="71" t="s">
        <v>16924</v>
      </c>
      <c r="D816" s="73" t="e">
        <v>#VALUE!</v>
      </c>
      <c r="E816" s="272"/>
    </row>
    <row r="817" spans="1:5" x14ac:dyDescent="0.2">
      <c r="A817" s="71">
        <v>40268</v>
      </c>
      <c r="B817" s="71" t="s">
        <v>17589</v>
      </c>
      <c r="C817" s="71" t="s">
        <v>48</v>
      </c>
      <c r="D817" s="73">
        <v>166.31</v>
      </c>
      <c r="E817" s="272"/>
    </row>
    <row r="818" spans="1:5" x14ac:dyDescent="0.2">
      <c r="A818" s="71">
        <v>40265</v>
      </c>
      <c r="B818" s="71" t="s">
        <v>17590</v>
      </c>
      <c r="C818" s="71" t="s">
        <v>48</v>
      </c>
      <c r="D818" s="73">
        <v>158.81</v>
      </c>
      <c r="E818" s="272"/>
    </row>
    <row r="819" spans="1:5" x14ac:dyDescent="0.2">
      <c r="A819" s="71">
        <v>40269</v>
      </c>
      <c r="B819" s="71" t="s">
        <v>17591</v>
      </c>
      <c r="C819" s="71" t="s">
        <v>48</v>
      </c>
      <c r="D819" s="73">
        <v>289.56</v>
      </c>
      <c r="E819" s="272"/>
    </row>
    <row r="820" spans="1:5" x14ac:dyDescent="0.2">
      <c r="A820" s="71">
        <v>40266</v>
      </c>
      <c r="B820" s="71" t="s">
        <v>17592</v>
      </c>
      <c r="C820" s="71" t="s">
        <v>48</v>
      </c>
      <c r="D820" s="73">
        <v>282.06</v>
      </c>
      <c r="E820" s="272"/>
    </row>
    <row r="821" spans="1:5" x14ac:dyDescent="0.2">
      <c r="A821" s="71">
        <v>40276</v>
      </c>
      <c r="B821" s="71" t="s">
        <v>17593</v>
      </c>
      <c r="C821" s="71" t="s">
        <v>48</v>
      </c>
      <c r="D821" s="73">
        <v>227.76</v>
      </c>
      <c r="E821" s="272"/>
    </row>
    <row r="822" spans="1:5" x14ac:dyDescent="0.2">
      <c r="A822" s="71">
        <v>40256</v>
      </c>
      <c r="B822" s="71" t="s">
        <v>17594</v>
      </c>
      <c r="C822" s="71" t="s">
        <v>48</v>
      </c>
      <c r="D822" s="73">
        <v>83.42</v>
      </c>
      <c r="E822" s="272"/>
    </row>
    <row r="823" spans="1:5" x14ac:dyDescent="0.2">
      <c r="A823" s="71">
        <v>40257</v>
      </c>
      <c r="B823" s="71" t="s">
        <v>17595</v>
      </c>
      <c r="C823" s="71" t="s">
        <v>48</v>
      </c>
      <c r="D823" s="73">
        <v>189.94</v>
      </c>
      <c r="E823" s="272"/>
    </row>
    <row r="824" spans="1:5" x14ac:dyDescent="0.2">
      <c r="A824" s="71">
        <v>40282</v>
      </c>
      <c r="B824" s="71" t="s">
        <v>17596</v>
      </c>
      <c r="C824" s="71" t="s">
        <v>48</v>
      </c>
      <c r="D824" s="73">
        <v>11.56</v>
      </c>
      <c r="E824" s="272"/>
    </row>
    <row r="825" spans="1:5" x14ac:dyDescent="0.2">
      <c r="A825" s="71">
        <v>40285</v>
      </c>
      <c r="B825" s="71" t="s">
        <v>17597</v>
      </c>
      <c r="C825" s="71" t="s">
        <v>48</v>
      </c>
      <c r="D825" s="73">
        <v>19.05</v>
      </c>
      <c r="E825" s="272"/>
    </row>
    <row r="826" spans="1:5" x14ac:dyDescent="0.2">
      <c r="A826" s="71">
        <v>40283</v>
      </c>
      <c r="B826" s="71" t="s">
        <v>17598</v>
      </c>
      <c r="C826" s="71" t="s">
        <v>48</v>
      </c>
      <c r="D826" s="73">
        <v>12.71</v>
      </c>
      <c r="E826" s="272"/>
    </row>
    <row r="827" spans="1:5" x14ac:dyDescent="0.2">
      <c r="A827" s="71">
        <v>40286</v>
      </c>
      <c r="B827" s="71" t="s">
        <v>17599</v>
      </c>
      <c r="C827" s="71" t="s">
        <v>48</v>
      </c>
      <c r="D827" s="73">
        <v>20.2</v>
      </c>
      <c r="E827" s="272"/>
    </row>
    <row r="828" spans="1:5" x14ac:dyDescent="0.2">
      <c r="A828" s="71">
        <v>40284</v>
      </c>
      <c r="B828" s="71" t="s">
        <v>17600</v>
      </c>
      <c r="C828" s="71" t="s">
        <v>48</v>
      </c>
      <c r="D828" s="73">
        <v>14.95</v>
      </c>
      <c r="E828" s="272"/>
    </row>
    <row r="829" spans="1:5" x14ac:dyDescent="0.2">
      <c r="A829" s="71">
        <v>40287</v>
      </c>
      <c r="B829" s="71" t="s">
        <v>17601</v>
      </c>
      <c r="C829" s="71" t="s">
        <v>48</v>
      </c>
      <c r="D829" s="73">
        <v>22.45</v>
      </c>
      <c r="E829" s="272"/>
    </row>
    <row r="830" spans="1:5" x14ac:dyDescent="0.2">
      <c r="A830" s="71">
        <v>40288</v>
      </c>
      <c r="B830" s="71" t="s">
        <v>17602</v>
      </c>
      <c r="C830" s="71" t="s">
        <v>48</v>
      </c>
      <c r="D830" s="73">
        <v>21.19</v>
      </c>
      <c r="E830" s="272"/>
    </row>
    <row r="831" spans="1:5" x14ac:dyDescent="0.2">
      <c r="A831" s="71">
        <v>40291</v>
      </c>
      <c r="B831" s="71" t="s">
        <v>17603</v>
      </c>
      <c r="C831" s="71" t="s">
        <v>48</v>
      </c>
      <c r="D831" s="73">
        <v>28.67</v>
      </c>
      <c r="E831" s="272"/>
    </row>
    <row r="832" spans="1:5" x14ac:dyDescent="0.2">
      <c r="A832" s="71">
        <v>40289</v>
      </c>
      <c r="B832" s="71" t="s">
        <v>17604</v>
      </c>
      <c r="C832" s="71" t="s">
        <v>48</v>
      </c>
      <c r="D832" s="73">
        <v>25.43</v>
      </c>
      <c r="E832" s="272"/>
    </row>
    <row r="833" spans="1:5" x14ac:dyDescent="0.2">
      <c r="A833" s="71">
        <v>40292</v>
      </c>
      <c r="B833" s="71" t="s">
        <v>17605</v>
      </c>
      <c r="C833" s="71" t="s">
        <v>48</v>
      </c>
      <c r="D833" s="73">
        <v>32.909999999999997</v>
      </c>
      <c r="E833" s="272"/>
    </row>
    <row r="834" spans="1:5" x14ac:dyDescent="0.2">
      <c r="A834" s="71">
        <v>40290</v>
      </c>
      <c r="B834" s="71" t="s">
        <v>17606</v>
      </c>
      <c r="C834" s="71" t="s">
        <v>48</v>
      </c>
      <c r="D834" s="73">
        <v>31.79</v>
      </c>
      <c r="E834" s="272"/>
    </row>
    <row r="835" spans="1:5" x14ac:dyDescent="0.2">
      <c r="A835" s="71">
        <v>40293</v>
      </c>
      <c r="B835" s="71" t="s">
        <v>17607</v>
      </c>
      <c r="C835" s="71" t="s">
        <v>48</v>
      </c>
      <c r="D835" s="73">
        <v>39.28</v>
      </c>
      <c r="E835" s="272"/>
    </row>
    <row r="836" spans="1:5" x14ac:dyDescent="0.2">
      <c r="A836" s="71">
        <v>40294</v>
      </c>
      <c r="B836" s="71" t="s">
        <v>17608</v>
      </c>
      <c r="C836" s="71" t="s">
        <v>48</v>
      </c>
      <c r="D836" s="73">
        <v>102.73</v>
      </c>
      <c r="E836" s="272"/>
    </row>
    <row r="837" spans="1:5" x14ac:dyDescent="0.2">
      <c r="A837" s="71">
        <v>40297</v>
      </c>
      <c r="B837" s="71" t="s">
        <v>17609</v>
      </c>
      <c r="C837" s="71" t="s">
        <v>48</v>
      </c>
      <c r="D837" s="73">
        <v>110.23</v>
      </c>
      <c r="E837" s="272"/>
    </row>
    <row r="838" spans="1:5" x14ac:dyDescent="0.2">
      <c r="A838" s="71">
        <v>40295</v>
      </c>
      <c r="B838" s="71" t="s">
        <v>17610</v>
      </c>
      <c r="C838" s="71" t="s">
        <v>48</v>
      </c>
      <c r="D838" s="73">
        <v>115.83</v>
      </c>
      <c r="E838" s="272"/>
    </row>
    <row r="839" spans="1:5" x14ac:dyDescent="0.2">
      <c r="A839" s="71">
        <v>40298</v>
      </c>
      <c r="B839" s="71" t="s">
        <v>17611</v>
      </c>
      <c r="C839" s="71" t="s">
        <v>48</v>
      </c>
      <c r="D839" s="73">
        <v>123.31</v>
      </c>
      <c r="E839" s="272"/>
    </row>
    <row r="840" spans="1:5" x14ac:dyDescent="0.2">
      <c r="A840" s="71">
        <v>40296</v>
      </c>
      <c r="B840" s="71" t="s">
        <v>17612</v>
      </c>
      <c r="C840" s="71" t="s">
        <v>48</v>
      </c>
      <c r="D840" s="73">
        <v>139.76</v>
      </c>
      <c r="E840" s="272"/>
    </row>
    <row r="841" spans="1:5" x14ac:dyDescent="0.2">
      <c r="A841" s="71">
        <v>40299</v>
      </c>
      <c r="B841" s="71" t="s">
        <v>17613</v>
      </c>
      <c r="C841" s="71" t="s">
        <v>48</v>
      </c>
      <c r="D841" s="73">
        <v>147.24</v>
      </c>
      <c r="E841" s="272"/>
    </row>
    <row r="842" spans="1:5" x14ac:dyDescent="0.2">
      <c r="A842" s="71">
        <v>40327</v>
      </c>
      <c r="B842" s="71" t="s">
        <v>17614</v>
      </c>
      <c r="C842" s="71" t="s">
        <v>63</v>
      </c>
      <c r="D842" s="73">
        <v>193.32</v>
      </c>
      <c r="E842" s="272"/>
    </row>
    <row r="843" spans="1:5" x14ac:dyDescent="0.2">
      <c r="A843" s="71">
        <v>40328</v>
      </c>
      <c r="B843" s="71" t="s">
        <v>17615</v>
      </c>
      <c r="C843" s="71" t="s">
        <v>48</v>
      </c>
      <c r="D843" s="73">
        <v>107.94</v>
      </c>
      <c r="E843" s="272"/>
    </row>
    <row r="844" spans="1:5" x14ac:dyDescent="0.2">
      <c r="A844" s="71">
        <v>43332</v>
      </c>
      <c r="B844" s="71" t="s">
        <v>17616</v>
      </c>
      <c r="C844" s="71" t="s">
        <v>16992</v>
      </c>
      <c r="D844" s="73">
        <v>5553.32</v>
      </c>
      <c r="E844" s="272"/>
    </row>
    <row r="845" spans="1:5" x14ac:dyDescent="0.2">
      <c r="A845" s="71">
        <v>40316</v>
      </c>
      <c r="B845" s="71" t="s">
        <v>17617</v>
      </c>
      <c r="C845" s="71" t="s">
        <v>63</v>
      </c>
      <c r="D845" s="73">
        <v>63.96</v>
      </c>
      <c r="E845" s="272"/>
    </row>
    <row r="846" spans="1:5" x14ac:dyDescent="0.2">
      <c r="A846" s="71">
        <v>40317</v>
      </c>
      <c r="B846" s="71" t="s">
        <v>17618</v>
      </c>
      <c r="C846" s="71" t="s">
        <v>63</v>
      </c>
      <c r="D846" s="73">
        <v>54.66</v>
      </c>
      <c r="E846" s="272"/>
    </row>
    <row r="847" spans="1:5" x14ac:dyDescent="0.2">
      <c r="A847" s="71">
        <v>40318</v>
      </c>
      <c r="B847" s="71" t="s">
        <v>17619</v>
      </c>
      <c r="C847" s="71" t="s">
        <v>63</v>
      </c>
      <c r="D847" s="73">
        <v>7.43</v>
      </c>
      <c r="E847" s="272"/>
    </row>
    <row r="848" spans="1:5" x14ac:dyDescent="0.2">
      <c r="A848" s="71">
        <v>40311</v>
      </c>
      <c r="B848" s="71" t="s">
        <v>17620</v>
      </c>
      <c r="C848" s="71" t="s">
        <v>63</v>
      </c>
      <c r="D848" s="73">
        <v>100.36</v>
      </c>
      <c r="E848" s="272"/>
    </row>
    <row r="849" spans="1:5" x14ac:dyDescent="0.2">
      <c r="A849" s="71">
        <v>40312</v>
      </c>
      <c r="B849" s="71" t="s">
        <v>17621</v>
      </c>
      <c r="C849" s="71" t="s">
        <v>63</v>
      </c>
      <c r="D849" s="73">
        <v>84.01</v>
      </c>
      <c r="E849" s="272"/>
    </row>
    <row r="850" spans="1:5" x14ac:dyDescent="0.2">
      <c r="A850" s="71">
        <v>40313</v>
      </c>
      <c r="B850" s="71" t="s">
        <v>17622</v>
      </c>
      <c r="C850" s="71" t="s">
        <v>63</v>
      </c>
      <c r="D850" s="73">
        <v>71.33</v>
      </c>
      <c r="E850" s="272"/>
    </row>
    <row r="851" spans="1:5" x14ac:dyDescent="0.2">
      <c r="A851" s="71">
        <v>40310</v>
      </c>
      <c r="B851" s="71" t="s">
        <v>17623</v>
      </c>
      <c r="C851" s="71" t="s">
        <v>63</v>
      </c>
      <c r="D851" s="73">
        <v>147.06</v>
      </c>
      <c r="E851" s="272"/>
    </row>
    <row r="852" spans="1:5" x14ac:dyDescent="0.2">
      <c r="A852" s="71">
        <v>40748</v>
      </c>
      <c r="B852" s="71" t="s">
        <v>17624</v>
      </c>
      <c r="C852" s="71" t="s">
        <v>63</v>
      </c>
      <c r="D852" s="73">
        <v>209.72</v>
      </c>
      <c r="E852" s="272"/>
    </row>
    <row r="853" spans="1:5" x14ac:dyDescent="0.2">
      <c r="A853" s="71">
        <v>40726</v>
      </c>
      <c r="B853" s="71" t="s">
        <v>17625</v>
      </c>
      <c r="C853" s="71" t="s">
        <v>48</v>
      </c>
      <c r="D853" s="73">
        <v>452.51</v>
      </c>
      <c r="E853" s="272"/>
    </row>
    <row r="854" spans="1:5" x14ac:dyDescent="0.2">
      <c r="A854" s="71">
        <v>40725</v>
      </c>
      <c r="B854" s="71" t="s">
        <v>17626</v>
      </c>
      <c r="C854" s="71" t="s">
        <v>48</v>
      </c>
      <c r="D854" s="73">
        <v>450.03</v>
      </c>
      <c r="E854" s="272"/>
    </row>
    <row r="855" spans="1:5" x14ac:dyDescent="0.2">
      <c r="A855" s="71">
        <v>41394</v>
      </c>
      <c r="B855" s="71" t="s">
        <v>17627</v>
      </c>
      <c r="C855" s="71" t="s">
        <v>63</v>
      </c>
      <c r="D855" s="73">
        <v>26.94</v>
      </c>
      <c r="E855" s="272"/>
    </row>
    <row r="856" spans="1:5" x14ac:dyDescent="0.2">
      <c r="A856" s="71">
        <v>41393</v>
      </c>
      <c r="B856" s="71" t="s">
        <v>17628</v>
      </c>
      <c r="C856" s="71" t="s">
        <v>63</v>
      </c>
      <c r="D856" s="73">
        <v>37.71</v>
      </c>
      <c r="E856" s="272"/>
    </row>
    <row r="857" spans="1:5" x14ac:dyDescent="0.2">
      <c r="A857" s="71">
        <v>41391</v>
      </c>
      <c r="B857" s="71" t="s">
        <v>17629</v>
      </c>
      <c r="C857" s="71" t="s">
        <v>63</v>
      </c>
      <c r="D857" s="73">
        <v>51.57</v>
      </c>
      <c r="E857" s="272"/>
    </row>
    <row r="858" spans="1:5" x14ac:dyDescent="0.2">
      <c r="A858" s="71">
        <v>102596</v>
      </c>
      <c r="B858" s="71" t="s">
        <v>17630</v>
      </c>
      <c r="C858" s="71" t="s">
        <v>50</v>
      </c>
      <c r="D858" s="73">
        <v>16.18</v>
      </c>
      <c r="E858" s="272"/>
    </row>
    <row r="859" spans="1:5" x14ac:dyDescent="0.2">
      <c r="A859" s="71">
        <v>102595</v>
      </c>
      <c r="B859" s="71" t="s">
        <v>17631</v>
      </c>
      <c r="C859" s="71" t="s">
        <v>50</v>
      </c>
      <c r="D859" s="73">
        <v>18.5</v>
      </c>
      <c r="E859" s="272"/>
    </row>
    <row r="860" spans="1:5" x14ac:dyDescent="0.2">
      <c r="A860" s="71">
        <v>41392</v>
      </c>
      <c r="B860" s="71" t="s">
        <v>17632</v>
      </c>
      <c r="C860" s="71" t="s">
        <v>63</v>
      </c>
      <c r="D860" s="73">
        <v>45.55</v>
      </c>
      <c r="E860" s="272"/>
    </row>
    <row r="861" spans="1:5" x14ac:dyDescent="0.2">
      <c r="A861" s="71">
        <v>102594</v>
      </c>
      <c r="B861" s="71" t="s">
        <v>17633</v>
      </c>
      <c r="C861" s="71" t="s">
        <v>50</v>
      </c>
      <c r="D861" s="73">
        <v>21.73</v>
      </c>
      <c r="E861" s="272"/>
    </row>
    <row r="862" spans="1:5" x14ac:dyDescent="0.2">
      <c r="A862" s="71">
        <v>41197</v>
      </c>
      <c r="B862" s="71" t="s">
        <v>17634</v>
      </c>
      <c r="C862" s="71" t="s">
        <v>63</v>
      </c>
      <c r="D862" s="73">
        <v>40.659999999999997</v>
      </c>
      <c r="E862" s="272"/>
    </row>
    <row r="863" spans="1:5" x14ac:dyDescent="0.2">
      <c r="A863" s="71">
        <v>40709</v>
      </c>
      <c r="B863" s="71" t="s">
        <v>17635</v>
      </c>
      <c r="C863" s="71" t="s">
        <v>63</v>
      </c>
      <c r="D863" s="73">
        <v>21.46</v>
      </c>
      <c r="E863" s="272"/>
    </row>
    <row r="864" spans="1:5" x14ac:dyDescent="0.2">
      <c r="A864" s="71">
        <v>40721</v>
      </c>
      <c r="B864" s="71" t="s">
        <v>17636</v>
      </c>
      <c r="C864" s="71" t="s">
        <v>48</v>
      </c>
      <c r="D864" s="73">
        <v>110.18</v>
      </c>
      <c r="E864" s="272"/>
    </row>
    <row r="865" spans="1:5" x14ac:dyDescent="0.2">
      <c r="A865" s="71">
        <v>40396</v>
      </c>
      <c r="B865" s="71" t="s">
        <v>17637</v>
      </c>
      <c r="C865" s="71" t="s">
        <v>63</v>
      </c>
      <c r="D865" s="73">
        <v>30.99</v>
      </c>
      <c r="E865" s="272"/>
    </row>
    <row r="866" spans="1:5" x14ac:dyDescent="0.2">
      <c r="A866" s="71">
        <v>40744</v>
      </c>
      <c r="B866" s="71" t="s">
        <v>17638</v>
      </c>
      <c r="C866" s="71" t="s">
        <v>96</v>
      </c>
      <c r="D866" s="73">
        <v>27.77</v>
      </c>
      <c r="E866" s="272"/>
    </row>
    <row r="867" spans="1:5" x14ac:dyDescent="0.2">
      <c r="A867" s="71">
        <v>40746</v>
      </c>
      <c r="B867" s="71" t="s">
        <v>17639</v>
      </c>
      <c r="C867" s="71" t="s">
        <v>96</v>
      </c>
      <c r="D867" s="73">
        <v>54.05</v>
      </c>
      <c r="E867" s="272"/>
    </row>
    <row r="868" spans="1:5" x14ac:dyDescent="0.2">
      <c r="A868" s="71">
        <v>40743</v>
      </c>
      <c r="B868" s="71" t="s">
        <v>17640</v>
      </c>
      <c r="C868" s="71" t="s">
        <v>96</v>
      </c>
      <c r="D868" s="73">
        <v>14.61</v>
      </c>
      <c r="E868" s="272"/>
    </row>
    <row r="869" spans="1:5" x14ac:dyDescent="0.2">
      <c r="A869" s="71">
        <v>40745</v>
      </c>
      <c r="B869" s="71" t="s">
        <v>17641</v>
      </c>
      <c r="C869" s="71" t="s">
        <v>96</v>
      </c>
      <c r="D869" s="73">
        <v>40.909999999999997</v>
      </c>
      <c r="E869" s="272"/>
    </row>
    <row r="870" spans="1:5" x14ac:dyDescent="0.2">
      <c r="A870" s="71" t="s">
        <v>17093</v>
      </c>
      <c r="B870" s="71"/>
      <c r="C870" s="71"/>
      <c r="D870" s="73">
        <v>0</v>
      </c>
      <c r="E870" s="272"/>
    </row>
    <row r="871" spans="1:5" x14ac:dyDescent="0.2">
      <c r="A871" s="71" t="s">
        <v>16808</v>
      </c>
      <c r="B871" s="71" t="s">
        <v>17039</v>
      </c>
      <c r="C871" s="71" t="s">
        <v>16924</v>
      </c>
      <c r="D871" s="73" t="e">
        <v>#VALUE!</v>
      </c>
      <c r="E871" s="272"/>
    </row>
    <row r="872" spans="1:5" x14ac:dyDescent="0.2">
      <c r="A872" s="71">
        <v>40397</v>
      </c>
      <c r="B872" s="71" t="s">
        <v>17642</v>
      </c>
      <c r="C872" s="71" t="s">
        <v>63</v>
      </c>
      <c r="D872" s="73">
        <v>72.37</v>
      </c>
      <c r="E872" s="272"/>
    </row>
    <row r="873" spans="1:5" x14ac:dyDescent="0.2">
      <c r="A873" s="71">
        <v>41221</v>
      </c>
      <c r="B873" s="71" t="s">
        <v>62</v>
      </c>
      <c r="C873" s="71" t="s">
        <v>63</v>
      </c>
      <c r="D873" s="73">
        <v>3.71</v>
      </c>
      <c r="E873" s="272"/>
    </row>
    <row r="874" spans="1:5" x14ac:dyDescent="0.2">
      <c r="A874" s="71">
        <v>41401</v>
      </c>
      <c r="B874" s="71" t="s">
        <v>17643</v>
      </c>
      <c r="C874" s="71" t="s">
        <v>63</v>
      </c>
      <c r="D874" s="73">
        <v>6.48</v>
      </c>
      <c r="E874" s="272"/>
    </row>
    <row r="875" spans="1:5" x14ac:dyDescent="0.2">
      <c r="A875" s="71">
        <v>40714</v>
      </c>
      <c r="B875" s="71" t="s">
        <v>17644</v>
      </c>
      <c r="C875" s="71" t="s">
        <v>63</v>
      </c>
      <c r="D875" s="73">
        <v>9.2200000000000006</v>
      </c>
      <c r="E875" s="272"/>
    </row>
    <row r="876" spans="1:5" x14ac:dyDescent="0.2">
      <c r="A876" s="71">
        <v>40660</v>
      </c>
      <c r="B876" s="71" t="s">
        <v>17645</v>
      </c>
      <c r="C876" s="71" t="s">
        <v>96</v>
      </c>
      <c r="D876" s="73">
        <v>48.39</v>
      </c>
      <c r="E876" s="272"/>
    </row>
    <row r="877" spans="1:5" x14ac:dyDescent="0.2">
      <c r="A877" s="71">
        <v>40661</v>
      </c>
      <c r="B877" s="71" t="s">
        <v>17646</v>
      </c>
      <c r="C877" s="71" t="s">
        <v>96</v>
      </c>
      <c r="D877" s="73">
        <v>96.21</v>
      </c>
      <c r="E877" s="272"/>
    </row>
    <row r="878" spans="1:5" x14ac:dyDescent="0.2">
      <c r="A878" s="71">
        <v>40662</v>
      </c>
      <c r="B878" s="71" t="s">
        <v>17647</v>
      </c>
      <c r="C878" s="71" t="s">
        <v>96</v>
      </c>
      <c r="D878" s="73">
        <v>51.35</v>
      </c>
      <c r="E878" s="272"/>
    </row>
    <row r="879" spans="1:5" x14ac:dyDescent="0.2">
      <c r="A879" s="71">
        <v>40663</v>
      </c>
      <c r="B879" s="71" t="s">
        <v>17648</v>
      </c>
      <c r="C879" s="71" t="s">
        <v>96</v>
      </c>
      <c r="D879" s="73">
        <v>50.36</v>
      </c>
      <c r="E879" s="272"/>
    </row>
    <row r="880" spans="1:5" x14ac:dyDescent="0.2">
      <c r="A880" s="71">
        <v>40659</v>
      </c>
      <c r="B880" s="71" t="s">
        <v>17649</v>
      </c>
      <c r="C880" s="71" t="s">
        <v>96</v>
      </c>
      <c r="D880" s="73">
        <v>44.31</v>
      </c>
      <c r="E880" s="272"/>
    </row>
    <row r="881" spans="1:5" x14ac:dyDescent="0.2">
      <c r="A881" s="71">
        <v>41024</v>
      </c>
      <c r="B881" s="71" t="s">
        <v>17650</v>
      </c>
      <c r="C881" s="71" t="s">
        <v>96</v>
      </c>
      <c r="D881" s="73">
        <v>17.86</v>
      </c>
      <c r="E881" s="272"/>
    </row>
    <row r="882" spans="1:5" x14ac:dyDescent="0.2">
      <c r="A882" s="71">
        <v>40657</v>
      </c>
      <c r="B882" s="71" t="s">
        <v>17651</v>
      </c>
      <c r="C882" s="71" t="s">
        <v>96</v>
      </c>
      <c r="D882" s="73">
        <v>173.46</v>
      </c>
      <c r="E882" s="272"/>
    </row>
    <row r="883" spans="1:5" x14ac:dyDescent="0.2">
      <c r="A883" s="71">
        <v>41395</v>
      </c>
      <c r="B883" s="71" t="s">
        <v>17652</v>
      </c>
      <c r="C883" s="71" t="s">
        <v>63</v>
      </c>
      <c r="D883" s="73">
        <v>641.48</v>
      </c>
      <c r="E883" s="272"/>
    </row>
    <row r="884" spans="1:5" x14ac:dyDescent="0.2">
      <c r="A884" s="71">
        <v>41396</v>
      </c>
      <c r="B884" s="71" t="s">
        <v>17653</v>
      </c>
      <c r="C884" s="71" t="s">
        <v>63</v>
      </c>
      <c r="D884" s="73">
        <v>767.82</v>
      </c>
      <c r="E884" s="272"/>
    </row>
    <row r="885" spans="1:5" x14ac:dyDescent="0.2">
      <c r="A885" s="71">
        <v>41397</v>
      </c>
      <c r="B885" s="71" t="s">
        <v>17654</v>
      </c>
      <c r="C885" s="71" t="s">
        <v>63</v>
      </c>
      <c r="D885" s="73">
        <v>747.71</v>
      </c>
      <c r="E885" s="272"/>
    </row>
    <row r="886" spans="1:5" x14ac:dyDescent="0.2">
      <c r="A886" s="71">
        <v>41398</v>
      </c>
      <c r="B886" s="71" t="s">
        <v>17655</v>
      </c>
      <c r="C886" s="71" t="s">
        <v>63</v>
      </c>
      <c r="D886" s="73">
        <v>802.94</v>
      </c>
      <c r="E886" s="272"/>
    </row>
    <row r="887" spans="1:5" x14ac:dyDescent="0.2">
      <c r="A887" s="71">
        <v>41399</v>
      </c>
      <c r="B887" s="71" t="s">
        <v>17656</v>
      </c>
      <c r="C887" s="71" t="s">
        <v>63</v>
      </c>
      <c r="D887" s="73">
        <v>810.6</v>
      </c>
      <c r="E887" s="272"/>
    </row>
    <row r="888" spans="1:5" x14ac:dyDescent="0.2">
      <c r="A888" s="71">
        <v>40654</v>
      </c>
      <c r="B888" s="71" t="s">
        <v>17657</v>
      </c>
      <c r="C888" s="71" t="s">
        <v>109</v>
      </c>
      <c r="D888" s="73">
        <v>566.14</v>
      </c>
      <c r="E888" s="272"/>
    </row>
    <row r="889" spans="1:5" x14ac:dyDescent="0.2">
      <c r="A889" s="71">
        <v>40653</v>
      </c>
      <c r="B889" s="71" t="s">
        <v>17658</v>
      </c>
      <c r="C889" s="71" t="s">
        <v>109</v>
      </c>
      <c r="D889" s="73">
        <v>621.42999999999995</v>
      </c>
      <c r="E889" s="272"/>
    </row>
    <row r="890" spans="1:5" x14ac:dyDescent="0.2">
      <c r="A890" s="71">
        <v>41337</v>
      </c>
      <c r="B890" s="71" t="s">
        <v>17659</v>
      </c>
      <c r="C890" s="71" t="s">
        <v>109</v>
      </c>
      <c r="D890" s="73">
        <v>252.72</v>
      </c>
      <c r="E890" s="272"/>
    </row>
    <row r="891" spans="1:5" x14ac:dyDescent="0.2">
      <c r="A891" s="71">
        <v>40719</v>
      </c>
      <c r="B891" s="71" t="s">
        <v>17660</v>
      </c>
      <c r="C891" s="71" t="s">
        <v>48</v>
      </c>
      <c r="D891" s="73">
        <v>43.34</v>
      </c>
      <c r="E891" s="272"/>
    </row>
    <row r="892" spans="1:5" x14ac:dyDescent="0.2">
      <c r="A892" s="71">
        <v>41019</v>
      </c>
      <c r="B892" s="71" t="s">
        <v>17661</v>
      </c>
      <c r="C892" s="71" t="s">
        <v>96</v>
      </c>
      <c r="D892" s="73">
        <v>635.22</v>
      </c>
      <c r="E892" s="272"/>
    </row>
    <row r="893" spans="1:5" x14ac:dyDescent="0.2">
      <c r="A893" s="71">
        <v>40557</v>
      </c>
      <c r="B893" s="71" t="s">
        <v>17662</v>
      </c>
      <c r="C893" s="71" t="s">
        <v>109</v>
      </c>
      <c r="D893" s="73">
        <v>83.77</v>
      </c>
      <c r="E893" s="272"/>
    </row>
    <row r="894" spans="1:5" x14ac:dyDescent="0.2">
      <c r="A894" s="71">
        <v>40391</v>
      </c>
      <c r="B894" s="71" t="s">
        <v>17663</v>
      </c>
      <c r="C894" s="71" t="s">
        <v>63</v>
      </c>
      <c r="D894" s="73">
        <v>4.0599999999999996</v>
      </c>
      <c r="E894" s="272"/>
    </row>
    <row r="895" spans="1:5" x14ac:dyDescent="0.2">
      <c r="A895" s="71">
        <v>40380</v>
      </c>
      <c r="B895" s="71" t="s">
        <v>17664</v>
      </c>
      <c r="C895" s="71" t="s">
        <v>63</v>
      </c>
      <c r="D895" s="73">
        <v>51.82</v>
      </c>
      <c r="E895" s="272"/>
    </row>
    <row r="896" spans="1:5" x14ac:dyDescent="0.2">
      <c r="A896" s="71">
        <v>40399</v>
      </c>
      <c r="B896" s="71" t="s">
        <v>17665</v>
      </c>
      <c r="C896" s="71" t="s">
        <v>63</v>
      </c>
      <c r="D896" s="73">
        <v>184.1</v>
      </c>
      <c r="E896" s="272"/>
    </row>
    <row r="897" spans="1:5" x14ac:dyDescent="0.2">
      <c r="A897" s="71">
        <v>41028</v>
      </c>
      <c r="B897" s="71" t="s">
        <v>17666</v>
      </c>
      <c r="C897" s="71" t="s">
        <v>63</v>
      </c>
      <c r="D897" s="73">
        <v>2.99</v>
      </c>
      <c r="E897" s="272"/>
    </row>
    <row r="898" spans="1:5" x14ac:dyDescent="0.2">
      <c r="A898" s="71">
        <v>41167</v>
      </c>
      <c r="B898" s="71" t="s">
        <v>17667</v>
      </c>
      <c r="C898" s="71" t="s">
        <v>109</v>
      </c>
      <c r="D898" s="73">
        <v>2333.64</v>
      </c>
      <c r="E898" s="272"/>
    </row>
    <row r="899" spans="1:5" x14ac:dyDescent="0.2">
      <c r="A899" s="71">
        <v>41168</v>
      </c>
      <c r="B899" s="71" t="s">
        <v>17668</v>
      </c>
      <c r="C899" s="71" t="s">
        <v>109</v>
      </c>
      <c r="D899" s="73">
        <v>2698.64</v>
      </c>
      <c r="E899" s="272"/>
    </row>
    <row r="900" spans="1:5" x14ac:dyDescent="0.2">
      <c r="A900" s="71">
        <v>40570</v>
      </c>
      <c r="B900" s="71" t="s">
        <v>17669</v>
      </c>
      <c r="C900" s="71" t="s">
        <v>109</v>
      </c>
      <c r="D900" s="73">
        <v>10068.14</v>
      </c>
      <c r="E900" s="272"/>
    </row>
    <row r="901" spans="1:5" x14ac:dyDescent="0.2">
      <c r="A901" s="71">
        <v>41115</v>
      </c>
      <c r="B901" s="71" t="s">
        <v>17670</v>
      </c>
      <c r="C901" s="71" t="s">
        <v>109</v>
      </c>
      <c r="D901" s="73">
        <v>1331.01</v>
      </c>
      <c r="E901" s="272"/>
    </row>
    <row r="902" spans="1:5" x14ac:dyDescent="0.2">
      <c r="A902" s="71">
        <v>41116</v>
      </c>
      <c r="B902" s="71" t="s">
        <v>130</v>
      </c>
      <c r="C902" s="71" t="s">
        <v>109</v>
      </c>
      <c r="D902" s="73">
        <v>1710.19</v>
      </c>
      <c r="E902" s="272"/>
    </row>
    <row r="903" spans="1:5" x14ac:dyDescent="0.2">
      <c r="A903" s="71">
        <v>41117</v>
      </c>
      <c r="B903" s="71" t="s">
        <v>17671</v>
      </c>
      <c r="C903" s="71" t="s">
        <v>109</v>
      </c>
      <c r="D903" s="73">
        <v>2090.31</v>
      </c>
      <c r="E903" s="272"/>
    </row>
    <row r="904" spans="1:5" x14ac:dyDescent="0.2">
      <c r="A904" s="71">
        <v>40572</v>
      </c>
      <c r="B904" s="71" t="s">
        <v>17672</v>
      </c>
      <c r="C904" s="71" t="s">
        <v>109</v>
      </c>
      <c r="D904" s="73">
        <v>16520.77</v>
      </c>
      <c r="E904" s="272"/>
    </row>
    <row r="905" spans="1:5" x14ac:dyDescent="0.2">
      <c r="A905" s="71">
        <v>40553</v>
      </c>
      <c r="B905" s="71" t="s">
        <v>17673</v>
      </c>
      <c r="C905" s="71" t="s">
        <v>109</v>
      </c>
      <c r="D905" s="73">
        <v>3576.01</v>
      </c>
      <c r="E905" s="272"/>
    </row>
    <row r="906" spans="1:5" x14ac:dyDescent="0.2">
      <c r="A906" s="71">
        <v>40554</v>
      </c>
      <c r="B906" s="71" t="s">
        <v>17674</v>
      </c>
      <c r="C906" s="71" t="s">
        <v>109</v>
      </c>
      <c r="D906" s="73">
        <v>3960.09</v>
      </c>
      <c r="E906" s="272"/>
    </row>
    <row r="907" spans="1:5" x14ac:dyDescent="0.2">
      <c r="A907" s="71">
        <v>40555</v>
      </c>
      <c r="B907" s="71" t="s">
        <v>17675</v>
      </c>
      <c r="C907" s="71" t="s">
        <v>109</v>
      </c>
      <c r="D907" s="73">
        <v>4344.1499999999996</v>
      </c>
      <c r="E907" s="272"/>
    </row>
    <row r="908" spans="1:5" x14ac:dyDescent="0.2">
      <c r="A908" s="71">
        <v>40556</v>
      </c>
      <c r="B908" s="71" t="s">
        <v>17676</v>
      </c>
      <c r="C908" s="71" t="s">
        <v>109</v>
      </c>
      <c r="D908" s="73">
        <v>4728.2</v>
      </c>
      <c r="E908" s="272"/>
    </row>
    <row r="909" spans="1:5" x14ac:dyDescent="0.2">
      <c r="A909" s="71">
        <v>41086</v>
      </c>
      <c r="B909" s="71" t="s">
        <v>17677</v>
      </c>
      <c r="C909" s="71" t="s">
        <v>63</v>
      </c>
      <c r="D909" s="73">
        <v>9.36</v>
      </c>
      <c r="E909" s="272"/>
    </row>
    <row r="910" spans="1:5" x14ac:dyDescent="0.2">
      <c r="A910" s="71">
        <v>41021</v>
      </c>
      <c r="B910" s="71" t="s">
        <v>17678</v>
      </c>
      <c r="C910" s="71" t="s">
        <v>63</v>
      </c>
      <c r="D910" s="73">
        <v>7.51</v>
      </c>
      <c r="E910" s="272"/>
    </row>
    <row r="911" spans="1:5" x14ac:dyDescent="0.2">
      <c r="A911" s="71">
        <v>40304</v>
      </c>
      <c r="B911" s="71" t="s">
        <v>17679</v>
      </c>
      <c r="C911" s="71" t="s">
        <v>48</v>
      </c>
      <c r="D911" s="73">
        <v>51.01</v>
      </c>
      <c r="E911" s="272"/>
    </row>
    <row r="912" spans="1:5" x14ac:dyDescent="0.2">
      <c r="A912" s="71">
        <v>40302</v>
      </c>
      <c r="B912" s="71" t="s">
        <v>17680</v>
      </c>
      <c r="C912" s="71" t="s">
        <v>48</v>
      </c>
      <c r="D912" s="73">
        <v>59.57</v>
      </c>
      <c r="E912" s="272"/>
    </row>
    <row r="913" spans="1:5" x14ac:dyDescent="0.2">
      <c r="A913" s="71">
        <v>40301</v>
      </c>
      <c r="B913" s="71" t="s">
        <v>17681</v>
      </c>
      <c r="C913" s="71" t="s">
        <v>48</v>
      </c>
      <c r="D913" s="73">
        <v>86.39</v>
      </c>
      <c r="E913" s="272"/>
    </row>
    <row r="914" spans="1:5" x14ac:dyDescent="0.2">
      <c r="A914" s="71">
        <v>40303</v>
      </c>
      <c r="B914" s="71" t="s">
        <v>17682</v>
      </c>
      <c r="C914" s="71" t="s">
        <v>48</v>
      </c>
      <c r="D914" s="73">
        <v>37.49</v>
      </c>
      <c r="E914" s="272"/>
    </row>
    <row r="915" spans="1:5" x14ac:dyDescent="0.2">
      <c r="A915" s="71">
        <v>40559</v>
      </c>
      <c r="B915" s="71" t="s">
        <v>17683</v>
      </c>
      <c r="C915" s="71" t="s">
        <v>109</v>
      </c>
      <c r="D915" s="73">
        <v>741.09</v>
      </c>
      <c r="E915" s="272"/>
    </row>
    <row r="916" spans="1:5" x14ac:dyDescent="0.2">
      <c r="A916" s="71">
        <v>41224</v>
      </c>
      <c r="B916" s="71" t="s">
        <v>17684</v>
      </c>
      <c r="C916" s="71" t="s">
        <v>96</v>
      </c>
      <c r="D916" s="73">
        <v>15.71</v>
      </c>
      <c r="E916" s="272"/>
    </row>
    <row r="917" spans="1:5" x14ac:dyDescent="0.2">
      <c r="A917" s="71">
        <v>41225</v>
      </c>
      <c r="B917" s="71" t="s">
        <v>17685</v>
      </c>
      <c r="C917" s="71" t="s">
        <v>96</v>
      </c>
      <c r="D917" s="73">
        <v>17.98</v>
      </c>
      <c r="E917" s="272"/>
    </row>
    <row r="918" spans="1:5" x14ac:dyDescent="0.2">
      <c r="A918" s="71">
        <v>41226</v>
      </c>
      <c r="B918" s="71" t="s">
        <v>17686</v>
      </c>
      <c r="C918" s="71" t="s">
        <v>96</v>
      </c>
      <c r="D918" s="73">
        <v>22.36</v>
      </c>
      <c r="E918" s="272"/>
    </row>
    <row r="919" spans="1:5" x14ac:dyDescent="0.2">
      <c r="A919" s="71">
        <v>41060</v>
      </c>
      <c r="B919" s="71" t="s">
        <v>17687</v>
      </c>
      <c r="C919" s="71" t="s">
        <v>96</v>
      </c>
      <c r="D919" s="73">
        <v>72.489999999999995</v>
      </c>
      <c r="E919" s="272"/>
    </row>
    <row r="920" spans="1:5" x14ac:dyDescent="0.2">
      <c r="A920" s="71">
        <v>41059</v>
      </c>
      <c r="B920" s="71" t="s">
        <v>17688</v>
      </c>
      <c r="C920" s="71" t="s">
        <v>96</v>
      </c>
      <c r="D920" s="73">
        <v>100.97</v>
      </c>
      <c r="E920" s="272"/>
    </row>
    <row r="921" spans="1:5" x14ac:dyDescent="0.2">
      <c r="A921" s="71">
        <v>40567</v>
      </c>
      <c r="B921" s="71" t="s">
        <v>17689</v>
      </c>
      <c r="C921" s="71" t="s">
        <v>96</v>
      </c>
      <c r="D921" s="73">
        <v>67.5</v>
      </c>
      <c r="E921" s="272"/>
    </row>
    <row r="922" spans="1:5" x14ac:dyDescent="0.2">
      <c r="A922" s="71">
        <v>40747</v>
      </c>
      <c r="B922" s="71" t="s">
        <v>17690</v>
      </c>
      <c r="C922" s="71" t="s">
        <v>96</v>
      </c>
      <c r="D922" s="73">
        <v>114.9</v>
      </c>
      <c r="E922" s="272"/>
    </row>
    <row r="923" spans="1:5" x14ac:dyDescent="0.2">
      <c r="A923" s="71">
        <v>40727</v>
      </c>
      <c r="B923" s="71" t="s">
        <v>17691</v>
      </c>
      <c r="C923" s="71" t="s">
        <v>48</v>
      </c>
      <c r="D923" s="73">
        <v>265.16000000000003</v>
      </c>
      <c r="E923" s="272"/>
    </row>
    <row r="924" spans="1:5" x14ac:dyDescent="0.2">
      <c r="A924" s="71">
        <v>41264</v>
      </c>
      <c r="B924" s="71" t="s">
        <v>17692</v>
      </c>
      <c r="C924" s="71" t="s">
        <v>48</v>
      </c>
      <c r="D924" s="73">
        <v>360.35</v>
      </c>
      <c r="E924" s="272"/>
    </row>
    <row r="925" spans="1:5" x14ac:dyDescent="0.2">
      <c r="A925" s="71">
        <v>41239</v>
      </c>
      <c r="B925" s="71" t="s">
        <v>17693</v>
      </c>
      <c r="C925" s="71" t="s">
        <v>48</v>
      </c>
      <c r="D925" s="73">
        <v>82.12</v>
      </c>
      <c r="E925" s="272"/>
    </row>
    <row r="926" spans="1:5" x14ac:dyDescent="0.2">
      <c r="A926" s="71">
        <v>40688</v>
      </c>
      <c r="B926" s="71" t="s">
        <v>17694</v>
      </c>
      <c r="C926" s="71" t="s">
        <v>109</v>
      </c>
      <c r="D926" s="73">
        <v>278.49</v>
      </c>
      <c r="E926" s="272"/>
    </row>
    <row r="927" spans="1:5" x14ac:dyDescent="0.2">
      <c r="A927" s="71" t="s">
        <v>17093</v>
      </c>
      <c r="B927" s="71"/>
      <c r="C927" s="71"/>
      <c r="D927" s="73">
        <v>0</v>
      </c>
      <c r="E927" s="272"/>
    </row>
    <row r="928" spans="1:5" x14ac:dyDescent="0.2">
      <c r="A928" s="71" t="s">
        <v>16808</v>
      </c>
      <c r="B928" s="71" t="s">
        <v>17039</v>
      </c>
      <c r="C928" s="71" t="s">
        <v>16924</v>
      </c>
      <c r="D928" s="73" t="e">
        <v>#VALUE!</v>
      </c>
      <c r="E928" s="272"/>
    </row>
    <row r="929" spans="1:5" x14ac:dyDescent="0.2">
      <c r="A929" s="71">
        <v>40690</v>
      </c>
      <c r="B929" s="71" t="s">
        <v>17695</v>
      </c>
      <c r="C929" s="71" t="s">
        <v>109</v>
      </c>
      <c r="D929" s="73">
        <v>1276.96</v>
      </c>
      <c r="E929" s="272"/>
    </row>
    <row r="930" spans="1:5" x14ac:dyDescent="0.2">
      <c r="A930" s="71">
        <v>40691</v>
      </c>
      <c r="B930" s="71" t="s">
        <v>17696</v>
      </c>
      <c r="C930" s="71" t="s">
        <v>109</v>
      </c>
      <c r="D930" s="73">
        <v>1526.48</v>
      </c>
      <c r="E930" s="272"/>
    </row>
    <row r="931" spans="1:5" x14ac:dyDescent="0.2">
      <c r="A931" s="71">
        <v>40689</v>
      </c>
      <c r="B931" s="71" t="s">
        <v>17697</v>
      </c>
      <c r="C931" s="71" t="s">
        <v>109</v>
      </c>
      <c r="D931" s="73">
        <v>675.16</v>
      </c>
      <c r="E931" s="272"/>
    </row>
    <row r="932" spans="1:5" x14ac:dyDescent="0.2">
      <c r="A932" s="71">
        <v>40666</v>
      </c>
      <c r="B932" s="71" t="s">
        <v>17698</v>
      </c>
      <c r="C932" s="71" t="s">
        <v>96</v>
      </c>
      <c r="D932" s="73">
        <v>75.19</v>
      </c>
      <c r="E932" s="272"/>
    </row>
    <row r="933" spans="1:5" x14ac:dyDescent="0.2">
      <c r="A933" s="71">
        <v>40667</v>
      </c>
      <c r="B933" s="71" t="s">
        <v>17699</v>
      </c>
      <c r="C933" s="71" t="s">
        <v>96</v>
      </c>
      <c r="D933" s="73">
        <v>78.62</v>
      </c>
      <c r="E933" s="272"/>
    </row>
    <row r="934" spans="1:5" x14ac:dyDescent="0.2">
      <c r="A934" s="71">
        <v>41180</v>
      </c>
      <c r="B934" s="71" t="s">
        <v>17700</v>
      </c>
      <c r="C934" s="71" t="s">
        <v>96</v>
      </c>
      <c r="D934" s="73">
        <v>66.75</v>
      </c>
      <c r="E934" s="272"/>
    </row>
    <row r="935" spans="1:5" x14ac:dyDescent="0.2">
      <c r="A935" s="71">
        <v>40668</v>
      </c>
      <c r="B935" s="71" t="s">
        <v>17701</v>
      </c>
      <c r="C935" s="71" t="s">
        <v>96</v>
      </c>
      <c r="D935" s="73">
        <v>86.9</v>
      </c>
      <c r="E935" s="272"/>
    </row>
    <row r="936" spans="1:5" x14ac:dyDescent="0.2">
      <c r="A936" s="71">
        <v>40982</v>
      </c>
      <c r="B936" s="71" t="s">
        <v>17702</v>
      </c>
      <c r="C936" s="71" t="s">
        <v>96</v>
      </c>
      <c r="D936" s="73">
        <v>154.44</v>
      </c>
      <c r="E936" s="272"/>
    </row>
    <row r="937" spans="1:5" x14ac:dyDescent="0.2">
      <c r="A937" s="71">
        <v>41336</v>
      </c>
      <c r="B937" s="71" t="s">
        <v>17703</v>
      </c>
      <c r="C937" s="71" t="s">
        <v>96</v>
      </c>
      <c r="D937" s="73">
        <v>80.849999999999994</v>
      </c>
      <c r="E937" s="272"/>
    </row>
    <row r="938" spans="1:5" x14ac:dyDescent="0.2">
      <c r="A938" s="71">
        <v>40669</v>
      </c>
      <c r="B938" s="71" t="s">
        <v>17704</v>
      </c>
      <c r="C938" s="71" t="s">
        <v>96</v>
      </c>
      <c r="D938" s="73">
        <v>74.38</v>
      </c>
      <c r="E938" s="272"/>
    </row>
    <row r="939" spans="1:5" x14ac:dyDescent="0.2">
      <c r="A939" s="71">
        <v>40670</v>
      </c>
      <c r="B939" s="71" t="s">
        <v>17705</v>
      </c>
      <c r="C939" s="71" t="s">
        <v>96</v>
      </c>
      <c r="D939" s="73">
        <v>55.34</v>
      </c>
      <c r="E939" s="272"/>
    </row>
    <row r="940" spans="1:5" x14ac:dyDescent="0.2">
      <c r="A940" s="71">
        <v>40560</v>
      </c>
      <c r="B940" s="71" t="s">
        <v>17706</v>
      </c>
      <c r="C940" s="71" t="s">
        <v>109</v>
      </c>
      <c r="D940" s="73">
        <v>185.78</v>
      </c>
      <c r="E940" s="272"/>
    </row>
    <row r="941" spans="1:5" x14ac:dyDescent="0.2">
      <c r="A941" s="71">
        <v>40558</v>
      </c>
      <c r="B941" s="71" t="s">
        <v>17707</v>
      </c>
      <c r="C941" s="71" t="s">
        <v>109</v>
      </c>
      <c r="D941" s="73">
        <v>475.62</v>
      </c>
      <c r="E941" s="272"/>
    </row>
    <row r="942" spans="1:5" x14ac:dyDescent="0.2">
      <c r="A942" s="71">
        <v>41029</v>
      </c>
      <c r="B942" s="71" t="s">
        <v>17708</v>
      </c>
      <c r="C942" s="71" t="s">
        <v>63</v>
      </c>
      <c r="D942" s="73">
        <v>36.43</v>
      </c>
      <c r="E942" s="272"/>
    </row>
    <row r="943" spans="1:5" x14ac:dyDescent="0.2">
      <c r="A943" s="71">
        <v>41040</v>
      </c>
      <c r="B943" s="71" t="s">
        <v>17709</v>
      </c>
      <c r="C943" s="71" t="s">
        <v>63</v>
      </c>
      <c r="D943" s="73">
        <v>29.04</v>
      </c>
      <c r="E943" s="272"/>
    </row>
    <row r="944" spans="1:5" x14ac:dyDescent="0.2">
      <c r="A944" s="71">
        <v>42658</v>
      </c>
      <c r="B944" s="71" t="s">
        <v>17710</v>
      </c>
      <c r="C944" s="71" t="s">
        <v>63</v>
      </c>
      <c r="D944" s="73">
        <v>41.1</v>
      </c>
      <c r="E944" s="272"/>
    </row>
    <row r="945" spans="1:5" x14ac:dyDescent="0.2">
      <c r="A945" s="71">
        <v>40655</v>
      </c>
      <c r="B945" s="71" t="s">
        <v>17711</v>
      </c>
      <c r="C945" s="71" t="s">
        <v>109</v>
      </c>
      <c r="D945" s="73">
        <v>320.85000000000002</v>
      </c>
      <c r="E945" s="272"/>
    </row>
    <row r="946" spans="1:5" x14ac:dyDescent="0.2">
      <c r="A946" s="71">
        <v>41092</v>
      </c>
      <c r="B946" s="71" t="s">
        <v>17712</v>
      </c>
      <c r="C946" s="71" t="s">
        <v>17713</v>
      </c>
      <c r="D946" s="73">
        <v>21.28</v>
      </c>
      <c r="E946" s="272"/>
    </row>
    <row r="947" spans="1:5" x14ac:dyDescent="0.2">
      <c r="A947" s="71">
        <v>41091</v>
      </c>
      <c r="B947" s="71" t="s">
        <v>17714</v>
      </c>
      <c r="C947" s="71" t="s">
        <v>17713</v>
      </c>
      <c r="D947" s="73">
        <v>28.79</v>
      </c>
      <c r="E947" s="272"/>
    </row>
    <row r="948" spans="1:5" x14ac:dyDescent="0.2">
      <c r="A948" s="71">
        <v>40706</v>
      </c>
      <c r="B948" s="71" t="s">
        <v>17715</v>
      </c>
      <c r="C948" s="71" t="s">
        <v>96</v>
      </c>
      <c r="D948" s="73">
        <v>261.60000000000002</v>
      </c>
      <c r="E948" s="272"/>
    </row>
    <row r="949" spans="1:5" x14ac:dyDescent="0.2">
      <c r="A949" s="71">
        <v>40651</v>
      </c>
      <c r="B949" s="71" t="s">
        <v>17716</v>
      </c>
      <c r="C949" s="71" t="s">
        <v>96</v>
      </c>
      <c r="D949" s="73">
        <v>343.53</v>
      </c>
      <c r="E949" s="272"/>
    </row>
    <row r="950" spans="1:5" x14ac:dyDescent="0.2">
      <c r="A950" s="71">
        <v>41122</v>
      </c>
      <c r="B950" s="71" t="s">
        <v>17717</v>
      </c>
      <c r="C950" s="71" t="s">
        <v>96</v>
      </c>
      <c r="D950" s="73">
        <v>18.72</v>
      </c>
      <c r="E950" s="272"/>
    </row>
    <row r="951" spans="1:5" x14ac:dyDescent="0.2">
      <c r="A951" s="71">
        <v>41123</v>
      </c>
      <c r="B951" s="71" t="s">
        <v>17718</v>
      </c>
      <c r="C951" s="71" t="s">
        <v>96</v>
      </c>
      <c r="D951" s="73">
        <v>46.62</v>
      </c>
      <c r="E951" s="272"/>
    </row>
    <row r="952" spans="1:5" x14ac:dyDescent="0.2">
      <c r="A952" s="71">
        <v>41125</v>
      </c>
      <c r="B952" s="71" t="s">
        <v>17719</v>
      </c>
      <c r="C952" s="71" t="s">
        <v>96</v>
      </c>
      <c r="D952" s="73">
        <v>39.54</v>
      </c>
      <c r="E952" s="272"/>
    </row>
    <row r="953" spans="1:5" x14ac:dyDescent="0.2">
      <c r="A953" s="71">
        <v>41119</v>
      </c>
      <c r="B953" s="71" t="s">
        <v>17720</v>
      </c>
      <c r="C953" s="71" t="s">
        <v>96</v>
      </c>
      <c r="D953" s="73">
        <v>8.3000000000000007</v>
      </c>
      <c r="E953" s="272"/>
    </row>
    <row r="954" spans="1:5" x14ac:dyDescent="0.2">
      <c r="A954" s="71">
        <v>41114</v>
      </c>
      <c r="B954" s="71" t="s">
        <v>17721</v>
      </c>
      <c r="C954" s="71" t="s">
        <v>96</v>
      </c>
      <c r="D954" s="73">
        <v>7.87</v>
      </c>
      <c r="E954" s="272"/>
    </row>
    <row r="955" spans="1:5" x14ac:dyDescent="0.2">
      <c r="A955" s="71">
        <v>40707</v>
      </c>
      <c r="B955" s="71" t="s">
        <v>17722</v>
      </c>
      <c r="C955" s="71" t="s">
        <v>96</v>
      </c>
      <c r="D955" s="73">
        <v>186.26</v>
      </c>
      <c r="E955" s="272"/>
    </row>
    <row r="956" spans="1:5" x14ac:dyDescent="0.2">
      <c r="A956" s="71">
        <v>41118</v>
      </c>
      <c r="B956" s="71" t="s">
        <v>17723</v>
      </c>
      <c r="C956" s="71" t="s">
        <v>96</v>
      </c>
      <c r="D956" s="73">
        <v>14.86</v>
      </c>
      <c r="E956" s="272"/>
    </row>
    <row r="957" spans="1:5" x14ac:dyDescent="0.2">
      <c r="A957" s="71">
        <v>40702</v>
      </c>
      <c r="B957" s="71" t="s">
        <v>17724</v>
      </c>
      <c r="C957" s="71" t="s">
        <v>48</v>
      </c>
      <c r="D957" s="73">
        <v>321.94</v>
      </c>
      <c r="E957" s="272"/>
    </row>
    <row r="958" spans="1:5" x14ac:dyDescent="0.2">
      <c r="A958" s="71">
        <v>40701</v>
      </c>
      <c r="B958" s="71" t="s">
        <v>17725</v>
      </c>
      <c r="C958" s="71" t="s">
        <v>48</v>
      </c>
      <c r="D958" s="73">
        <v>154.55000000000001</v>
      </c>
      <c r="E958" s="272"/>
    </row>
    <row r="959" spans="1:5" x14ac:dyDescent="0.2">
      <c r="A959" s="71">
        <v>40698</v>
      </c>
      <c r="B959" s="71" t="s">
        <v>17726</v>
      </c>
      <c r="C959" s="71" t="s">
        <v>96</v>
      </c>
      <c r="D959" s="73">
        <v>66.06</v>
      </c>
      <c r="E959" s="272"/>
    </row>
    <row r="960" spans="1:5" x14ac:dyDescent="0.2">
      <c r="A960" s="71">
        <v>40700</v>
      </c>
      <c r="B960" s="71" t="s">
        <v>17727</v>
      </c>
      <c r="C960" s="71" t="s">
        <v>96</v>
      </c>
      <c r="D960" s="73">
        <v>79.819999999999993</v>
      </c>
      <c r="E960" s="272"/>
    </row>
    <row r="961" spans="1:5" x14ac:dyDescent="0.2">
      <c r="A961" s="71">
        <v>40696</v>
      </c>
      <c r="B961" s="71" t="s">
        <v>17728</v>
      </c>
      <c r="C961" s="71" t="s">
        <v>96</v>
      </c>
      <c r="D961" s="73">
        <v>157.27000000000001</v>
      </c>
      <c r="E961" s="272"/>
    </row>
    <row r="962" spans="1:5" x14ac:dyDescent="0.2">
      <c r="A962" s="71">
        <v>40695</v>
      </c>
      <c r="B962" s="71" t="s">
        <v>17729</v>
      </c>
      <c r="C962" s="71" t="s">
        <v>96</v>
      </c>
      <c r="D962" s="73">
        <v>58.75</v>
      </c>
      <c r="E962" s="272"/>
    </row>
    <row r="963" spans="1:5" x14ac:dyDescent="0.2">
      <c r="A963" s="71">
        <v>40692</v>
      </c>
      <c r="B963" s="71" t="s">
        <v>17730</v>
      </c>
      <c r="C963" s="71" t="s">
        <v>96</v>
      </c>
      <c r="D963" s="73">
        <v>3.27</v>
      </c>
      <c r="E963" s="272"/>
    </row>
    <row r="964" spans="1:5" x14ac:dyDescent="0.2">
      <c r="A964" s="71">
        <v>40697</v>
      </c>
      <c r="B964" s="71" t="s">
        <v>17731</v>
      </c>
      <c r="C964" s="71" t="s">
        <v>96</v>
      </c>
      <c r="D964" s="73">
        <v>64.8</v>
      </c>
      <c r="E964" s="272"/>
    </row>
    <row r="965" spans="1:5" x14ac:dyDescent="0.2">
      <c r="A965" s="71">
        <v>40699</v>
      </c>
      <c r="B965" s="71" t="s">
        <v>17732</v>
      </c>
      <c r="C965" s="71" t="s">
        <v>96</v>
      </c>
      <c r="D965" s="73">
        <v>188.77</v>
      </c>
      <c r="E965" s="272"/>
    </row>
    <row r="966" spans="1:5" x14ac:dyDescent="0.2">
      <c r="A966" s="71">
        <v>40693</v>
      </c>
      <c r="B966" s="71" t="s">
        <v>17733</v>
      </c>
      <c r="C966" s="71" t="s">
        <v>96</v>
      </c>
      <c r="D966" s="73">
        <v>31.8</v>
      </c>
      <c r="E966" s="272"/>
    </row>
    <row r="967" spans="1:5" x14ac:dyDescent="0.2">
      <c r="A967" s="71">
        <v>40694</v>
      </c>
      <c r="B967" s="71" t="s">
        <v>17734</v>
      </c>
      <c r="C967" s="71" t="s">
        <v>96</v>
      </c>
      <c r="D967" s="73">
        <v>57.31</v>
      </c>
      <c r="E967" s="272"/>
    </row>
    <row r="968" spans="1:5" x14ac:dyDescent="0.2">
      <c r="A968" s="71" t="s">
        <v>17735</v>
      </c>
      <c r="B968" s="71"/>
      <c r="C968" s="71"/>
      <c r="D968" s="73">
        <v>0</v>
      </c>
      <c r="E968" s="272"/>
    </row>
    <row r="969" spans="1:5" x14ac:dyDescent="0.2">
      <c r="A969" s="71" t="s">
        <v>16808</v>
      </c>
      <c r="B969" s="71" t="s">
        <v>17039</v>
      </c>
      <c r="C969" s="71" t="s">
        <v>16924</v>
      </c>
      <c r="D969" s="73" t="e">
        <v>#VALUE!</v>
      </c>
      <c r="E969" s="272"/>
    </row>
    <row r="970" spans="1:5" x14ac:dyDescent="0.2">
      <c r="A970" s="71">
        <v>40972</v>
      </c>
      <c r="B970" s="71" t="s">
        <v>17736</v>
      </c>
      <c r="C970" s="71" t="s">
        <v>17737</v>
      </c>
      <c r="D970" s="73">
        <v>0</v>
      </c>
      <c r="E970" s="272"/>
    </row>
    <row r="971" spans="1:5" x14ac:dyDescent="0.2">
      <c r="A971" s="71">
        <v>41405</v>
      </c>
      <c r="B971" s="71" t="s">
        <v>17738</v>
      </c>
      <c r="C971" s="71" t="s">
        <v>155</v>
      </c>
      <c r="D971" s="73">
        <v>3223.87</v>
      </c>
      <c r="E971" s="272"/>
    </row>
    <row r="972" spans="1:5" x14ac:dyDescent="0.2">
      <c r="A972" s="71">
        <v>41360</v>
      </c>
      <c r="B972" s="71" t="s">
        <v>17739</v>
      </c>
      <c r="C972" s="71" t="s">
        <v>155</v>
      </c>
      <c r="D972" s="73">
        <v>2597.31</v>
      </c>
      <c r="E972" s="272"/>
    </row>
    <row r="973" spans="1:5" x14ac:dyDescent="0.2">
      <c r="A973" s="71">
        <v>40968</v>
      </c>
      <c r="B973" s="71" t="s">
        <v>17740</v>
      </c>
      <c r="C973" s="71" t="s">
        <v>155</v>
      </c>
      <c r="D973" s="73">
        <v>4388.62</v>
      </c>
      <c r="E973" s="272"/>
    </row>
    <row r="974" spans="1:5" x14ac:dyDescent="0.2">
      <c r="A974" s="71">
        <v>40976</v>
      </c>
      <c r="B974" s="71" t="s">
        <v>17741</v>
      </c>
      <c r="C974" s="71" t="s">
        <v>155</v>
      </c>
      <c r="D974" s="73">
        <v>51208.24</v>
      </c>
      <c r="E974" s="272"/>
    </row>
    <row r="975" spans="1:5" x14ac:dyDescent="0.2">
      <c r="A975" s="71">
        <v>101196</v>
      </c>
      <c r="B975" s="71" t="s">
        <v>358</v>
      </c>
      <c r="C975" s="71" t="s">
        <v>155</v>
      </c>
      <c r="D975" s="73">
        <v>1974.5</v>
      </c>
      <c r="E975" s="272"/>
    </row>
    <row r="976" spans="1:5" x14ac:dyDescent="0.2">
      <c r="A976" s="71">
        <v>42545</v>
      </c>
      <c r="B976" s="71" t="s">
        <v>17742</v>
      </c>
      <c r="C976" s="71" t="s">
        <v>155</v>
      </c>
      <c r="D976" s="73">
        <v>2236.66</v>
      </c>
      <c r="E976" s="272"/>
    </row>
    <row r="977" spans="1:5" x14ac:dyDescent="0.2">
      <c r="A977" s="71">
        <v>40974</v>
      </c>
      <c r="B977" s="71" t="s">
        <v>17743</v>
      </c>
      <c r="C977" s="71" t="s">
        <v>155</v>
      </c>
      <c r="D977" s="73">
        <v>2156.7800000000002</v>
      </c>
      <c r="E977" s="272"/>
    </row>
    <row r="978" spans="1:5" x14ac:dyDescent="0.2">
      <c r="A978" s="71">
        <v>40978</v>
      </c>
      <c r="B978" s="71" t="s">
        <v>17744</v>
      </c>
      <c r="C978" s="71" t="s">
        <v>155</v>
      </c>
      <c r="D978" s="73">
        <v>2185.0100000000002</v>
      </c>
      <c r="E978" s="272"/>
    </row>
    <row r="979" spans="1:5" x14ac:dyDescent="0.2">
      <c r="A979" s="71">
        <v>40975</v>
      </c>
      <c r="B979" s="71" t="s">
        <v>17745</v>
      </c>
      <c r="C979" s="71" t="s">
        <v>155</v>
      </c>
      <c r="D979" s="73">
        <v>1780.96</v>
      </c>
      <c r="E979" s="272"/>
    </row>
    <row r="980" spans="1:5" x14ac:dyDescent="0.2">
      <c r="A980" s="71">
        <v>40969</v>
      </c>
      <c r="B980" s="71" t="s">
        <v>17746</v>
      </c>
      <c r="C980" s="71" t="s">
        <v>155</v>
      </c>
      <c r="D980" s="73">
        <v>2182.23</v>
      </c>
      <c r="E980" s="272"/>
    </row>
    <row r="981" spans="1:5" x14ac:dyDescent="0.2">
      <c r="A981" s="71">
        <v>40971</v>
      </c>
      <c r="B981" s="71" t="s">
        <v>17747</v>
      </c>
      <c r="C981" s="71" t="s">
        <v>155</v>
      </c>
      <c r="D981" s="73">
        <v>2374.6799999999998</v>
      </c>
      <c r="E981" s="272"/>
    </row>
    <row r="982" spans="1:5" x14ac:dyDescent="0.2">
      <c r="A982" s="71" t="s">
        <v>17748</v>
      </c>
      <c r="B982" s="71"/>
      <c r="C982" s="71"/>
      <c r="D982" s="73">
        <v>0</v>
      </c>
      <c r="E982" s="272"/>
    </row>
    <row r="983" spans="1:5" x14ac:dyDescent="0.2">
      <c r="A983" s="71" t="s">
        <v>16808</v>
      </c>
      <c r="B983" s="71" t="s">
        <v>17039</v>
      </c>
      <c r="C983" s="71" t="s">
        <v>16924</v>
      </c>
      <c r="D983" s="73" t="e">
        <v>#VALUE!</v>
      </c>
      <c r="E983" s="272"/>
    </row>
    <row r="984" spans="1:5" x14ac:dyDescent="0.2">
      <c r="A984" s="71">
        <v>40910</v>
      </c>
      <c r="B984" s="71" t="s">
        <v>17749</v>
      </c>
      <c r="C984" s="71" t="s">
        <v>109</v>
      </c>
      <c r="D984" s="73">
        <v>13357.29</v>
      </c>
      <c r="E984" s="272"/>
    </row>
    <row r="985" spans="1:5" x14ac:dyDescent="0.2">
      <c r="A985" s="71">
        <v>41362</v>
      </c>
      <c r="B985" s="71" t="s">
        <v>17750</v>
      </c>
      <c r="C985" s="71" t="s">
        <v>109</v>
      </c>
      <c r="D985" s="73">
        <v>9951.1299999999992</v>
      </c>
      <c r="E985" s="272"/>
    </row>
    <row r="986" spans="1:5" x14ac:dyDescent="0.2">
      <c r="A986" s="71">
        <v>43343</v>
      </c>
      <c r="B986" s="71" t="s">
        <v>17751</v>
      </c>
      <c r="C986" s="71" t="s">
        <v>63</v>
      </c>
      <c r="D986" s="73">
        <v>94.61</v>
      </c>
      <c r="E986" s="272"/>
    </row>
    <row r="987" spans="1:5" x14ac:dyDescent="0.2">
      <c r="A987" s="71">
        <v>41151</v>
      </c>
      <c r="B987" s="71" t="s">
        <v>17752</v>
      </c>
      <c r="C987" s="71" t="s">
        <v>109</v>
      </c>
      <c r="D987" s="73">
        <v>1829.14</v>
      </c>
      <c r="E987" s="272"/>
    </row>
    <row r="988" spans="1:5" x14ac:dyDescent="0.2">
      <c r="A988" s="71">
        <v>41346</v>
      </c>
      <c r="B988" s="71" t="s">
        <v>17753</v>
      </c>
      <c r="C988" s="71" t="s">
        <v>96</v>
      </c>
      <c r="D988" s="73">
        <v>31.28</v>
      </c>
      <c r="E988" s="272"/>
    </row>
    <row r="989" spans="1:5" x14ac:dyDescent="0.2">
      <c r="A989" s="71">
        <v>41150</v>
      </c>
      <c r="B989" s="71" t="s">
        <v>17754</v>
      </c>
      <c r="C989" s="71" t="s">
        <v>96</v>
      </c>
      <c r="D989" s="73">
        <v>6.07</v>
      </c>
      <c r="E989" s="272"/>
    </row>
    <row r="990" spans="1:5" x14ac:dyDescent="0.2">
      <c r="A990" s="71">
        <v>41149</v>
      </c>
      <c r="B990" s="71" t="s">
        <v>17755</v>
      </c>
      <c r="C990" s="71" t="s">
        <v>96</v>
      </c>
      <c r="D990" s="73">
        <v>8.43</v>
      </c>
      <c r="E990" s="272"/>
    </row>
    <row r="991" spans="1:5" x14ac:dyDescent="0.2">
      <c r="A991" s="71" t="s">
        <v>17093</v>
      </c>
      <c r="B991" s="71"/>
      <c r="C991" s="71"/>
      <c r="D991" s="73">
        <v>0</v>
      </c>
      <c r="E991" s="272"/>
    </row>
    <row r="992" spans="1:5" x14ac:dyDescent="0.2">
      <c r="A992" s="71" t="s">
        <v>16808</v>
      </c>
      <c r="B992" s="71" t="s">
        <v>17039</v>
      </c>
      <c r="C992" s="71" t="s">
        <v>16924</v>
      </c>
      <c r="D992" s="73" t="e">
        <v>#VALUE!</v>
      </c>
      <c r="E992" s="272"/>
    </row>
    <row r="993" spans="1:5" x14ac:dyDescent="0.2">
      <c r="A993" s="71">
        <v>41410</v>
      </c>
      <c r="B993" s="71" t="s">
        <v>17756</v>
      </c>
      <c r="C993" s="71" t="s">
        <v>96</v>
      </c>
      <c r="D993" s="73">
        <v>6.93</v>
      </c>
      <c r="E993" s="272"/>
    </row>
    <row r="994" spans="1:5" x14ac:dyDescent="0.2">
      <c r="A994" s="71">
        <v>41148</v>
      </c>
      <c r="B994" s="71" t="s">
        <v>17757</v>
      </c>
      <c r="C994" s="71" t="s">
        <v>96</v>
      </c>
      <c r="D994" s="73">
        <v>7.9</v>
      </c>
      <c r="E994" s="272"/>
    </row>
    <row r="995" spans="1:5" x14ac:dyDescent="0.2">
      <c r="A995" s="71">
        <v>41152</v>
      </c>
      <c r="B995" s="71" t="s">
        <v>17758</v>
      </c>
      <c r="C995" s="71" t="s">
        <v>109</v>
      </c>
      <c r="D995" s="73">
        <v>437.63</v>
      </c>
      <c r="E995" s="272"/>
    </row>
    <row r="996" spans="1:5" x14ac:dyDescent="0.2">
      <c r="A996" s="71">
        <v>41004</v>
      </c>
      <c r="B996" s="71" t="s">
        <v>17759</v>
      </c>
      <c r="C996" s="71" t="s">
        <v>109</v>
      </c>
      <c r="D996" s="73">
        <v>848.95</v>
      </c>
      <c r="E996" s="272"/>
    </row>
    <row r="997" spans="1:5" x14ac:dyDescent="0.2">
      <c r="A997" s="71">
        <v>40911</v>
      </c>
      <c r="B997" s="71" t="s">
        <v>17760</v>
      </c>
      <c r="C997" s="71" t="s">
        <v>63</v>
      </c>
      <c r="D997" s="73">
        <v>41.35</v>
      </c>
      <c r="E997" s="272"/>
    </row>
    <row r="998" spans="1:5" x14ac:dyDescent="0.2">
      <c r="A998" s="71">
        <v>40915</v>
      </c>
      <c r="B998" s="71" t="s">
        <v>17761</v>
      </c>
      <c r="C998" s="71" t="s">
        <v>63</v>
      </c>
      <c r="D998" s="73">
        <v>85.52</v>
      </c>
      <c r="E998" s="272"/>
    </row>
    <row r="999" spans="1:5" x14ac:dyDescent="0.2">
      <c r="A999" s="71">
        <v>40899</v>
      </c>
      <c r="B999" s="71" t="s">
        <v>17762</v>
      </c>
      <c r="C999" s="71" t="s">
        <v>96</v>
      </c>
      <c r="D999" s="73">
        <v>16.13</v>
      </c>
      <c r="E999" s="272"/>
    </row>
    <row r="1000" spans="1:5" x14ac:dyDescent="0.2">
      <c r="A1000" s="71">
        <v>40900</v>
      </c>
      <c r="B1000" s="71" t="s">
        <v>17763</v>
      </c>
      <c r="C1000" s="71" t="s">
        <v>96</v>
      </c>
      <c r="D1000" s="73">
        <v>22.88</v>
      </c>
      <c r="E1000" s="272"/>
    </row>
    <row r="1001" spans="1:5" x14ac:dyDescent="0.2">
      <c r="A1001" s="71">
        <v>41365</v>
      </c>
      <c r="B1001" s="71" t="s">
        <v>17764</v>
      </c>
      <c r="C1001" s="71" t="s">
        <v>96</v>
      </c>
      <c r="D1001" s="73">
        <v>16.43</v>
      </c>
      <c r="E1001" s="272"/>
    </row>
    <row r="1002" spans="1:5" x14ac:dyDescent="0.2">
      <c r="A1002" s="71">
        <v>41110</v>
      </c>
      <c r="B1002" s="71" t="s">
        <v>17765</v>
      </c>
      <c r="C1002" s="71" t="s">
        <v>96</v>
      </c>
      <c r="D1002" s="73">
        <v>16.350000000000001</v>
      </c>
      <c r="E1002" s="272"/>
    </row>
    <row r="1003" spans="1:5" x14ac:dyDescent="0.2">
      <c r="A1003" s="71">
        <v>40903</v>
      </c>
      <c r="B1003" s="71" t="s">
        <v>17766</v>
      </c>
      <c r="C1003" s="71" t="s">
        <v>96</v>
      </c>
      <c r="D1003" s="73">
        <v>22.36</v>
      </c>
      <c r="E1003" s="272"/>
    </row>
    <row r="1004" spans="1:5" x14ac:dyDescent="0.2">
      <c r="A1004" s="71">
        <v>40904</v>
      </c>
      <c r="B1004" s="71" t="s">
        <v>17767</v>
      </c>
      <c r="C1004" s="71" t="s">
        <v>96</v>
      </c>
      <c r="D1004" s="73">
        <v>38.56</v>
      </c>
      <c r="E1004" s="272"/>
    </row>
    <row r="1005" spans="1:5" x14ac:dyDescent="0.2">
      <c r="A1005" s="71">
        <v>40905</v>
      </c>
      <c r="B1005" s="71" t="s">
        <v>17768</v>
      </c>
      <c r="C1005" s="71" t="s">
        <v>96</v>
      </c>
      <c r="D1005" s="73">
        <v>24.59</v>
      </c>
      <c r="E1005" s="272"/>
    </row>
    <row r="1006" spans="1:5" x14ac:dyDescent="0.2">
      <c r="A1006" s="71">
        <v>43330</v>
      </c>
      <c r="B1006" s="71" t="s">
        <v>17769</v>
      </c>
      <c r="C1006" s="71" t="s">
        <v>96</v>
      </c>
      <c r="D1006" s="73">
        <v>26.47</v>
      </c>
      <c r="E1006" s="272"/>
    </row>
    <row r="1007" spans="1:5" x14ac:dyDescent="0.2">
      <c r="A1007" s="71">
        <v>40901</v>
      </c>
      <c r="B1007" s="71" t="s">
        <v>17770</v>
      </c>
      <c r="C1007" s="71" t="s">
        <v>96</v>
      </c>
      <c r="D1007" s="73">
        <v>17.079999999999998</v>
      </c>
      <c r="E1007" s="272"/>
    </row>
    <row r="1008" spans="1:5" x14ac:dyDescent="0.2">
      <c r="A1008" s="71">
        <v>42475</v>
      </c>
      <c r="B1008" s="71" t="s">
        <v>17771</v>
      </c>
      <c r="C1008" s="71" t="s">
        <v>48</v>
      </c>
      <c r="D1008" s="73">
        <v>460.01</v>
      </c>
      <c r="E1008" s="272"/>
    </row>
    <row r="1009" spans="1:5" x14ac:dyDescent="0.2">
      <c r="A1009" s="71">
        <v>40945</v>
      </c>
      <c r="B1009" s="71" t="s">
        <v>17772</v>
      </c>
      <c r="C1009" s="71" t="s">
        <v>96</v>
      </c>
      <c r="D1009" s="73">
        <v>67.540000000000006</v>
      </c>
      <c r="E1009" s="272"/>
    </row>
    <row r="1010" spans="1:5" x14ac:dyDescent="0.2">
      <c r="A1010" s="71">
        <v>41109</v>
      </c>
      <c r="B1010" s="71" t="s">
        <v>17773</v>
      </c>
      <c r="C1010" s="71" t="s">
        <v>96</v>
      </c>
      <c r="D1010" s="73">
        <v>2.46</v>
      </c>
      <c r="E1010" s="272"/>
    </row>
    <row r="1011" spans="1:5" x14ac:dyDescent="0.2">
      <c r="A1011" s="71">
        <v>40164</v>
      </c>
      <c r="B1011" s="71" t="s">
        <v>17774</v>
      </c>
      <c r="C1011" s="71" t="s">
        <v>63</v>
      </c>
      <c r="D1011" s="73">
        <v>36.82</v>
      </c>
      <c r="E1011" s="272"/>
    </row>
    <row r="1012" spans="1:5" x14ac:dyDescent="0.2">
      <c r="A1012" s="71">
        <v>40944</v>
      </c>
      <c r="B1012" s="71" t="s">
        <v>17775</v>
      </c>
      <c r="C1012" s="71" t="s">
        <v>96</v>
      </c>
      <c r="D1012" s="73">
        <v>594.79</v>
      </c>
      <c r="E1012" s="272"/>
    </row>
    <row r="1013" spans="1:5" x14ac:dyDescent="0.2">
      <c r="A1013" s="71">
        <v>40902</v>
      </c>
      <c r="B1013" s="71" t="s">
        <v>17776</v>
      </c>
      <c r="C1013" s="71" t="s">
        <v>96</v>
      </c>
      <c r="D1013" s="73">
        <v>4.49</v>
      </c>
      <c r="E1013" s="272"/>
    </row>
    <row r="1014" spans="1:5" x14ac:dyDescent="0.2">
      <c r="A1014" s="71">
        <v>41344</v>
      </c>
      <c r="B1014" s="71" t="s">
        <v>17777</v>
      </c>
      <c r="C1014" s="71" t="s">
        <v>96</v>
      </c>
      <c r="D1014" s="73">
        <v>60.25</v>
      </c>
      <c r="E1014" s="272"/>
    </row>
    <row r="1015" spans="1:5" x14ac:dyDescent="0.2">
      <c r="A1015" s="71">
        <v>41345</v>
      </c>
      <c r="B1015" s="71" t="s">
        <v>17778</v>
      </c>
      <c r="C1015" s="71" t="s">
        <v>96</v>
      </c>
      <c r="D1015" s="73">
        <v>89.86</v>
      </c>
      <c r="E1015" s="272"/>
    </row>
    <row r="1016" spans="1:5" x14ac:dyDescent="0.2">
      <c r="A1016" s="71">
        <v>41242</v>
      </c>
      <c r="B1016" s="71" t="s">
        <v>17779</v>
      </c>
      <c r="C1016" s="71" t="s">
        <v>63</v>
      </c>
      <c r="D1016" s="73">
        <v>61.35</v>
      </c>
      <c r="E1016" s="272"/>
    </row>
    <row r="1017" spans="1:5" x14ac:dyDescent="0.2">
      <c r="A1017" s="71">
        <v>42476</v>
      </c>
      <c r="B1017" s="71" t="s">
        <v>17780</v>
      </c>
      <c r="C1017" s="71" t="s">
        <v>109</v>
      </c>
      <c r="D1017" s="73">
        <v>35.65</v>
      </c>
      <c r="E1017" s="272"/>
    </row>
    <row r="1018" spans="1:5" x14ac:dyDescent="0.2">
      <c r="A1018" s="71">
        <v>41136</v>
      </c>
      <c r="B1018" s="71" t="s">
        <v>17781</v>
      </c>
      <c r="C1018" s="71" t="s">
        <v>109</v>
      </c>
      <c r="D1018" s="73">
        <v>86.33</v>
      </c>
      <c r="E1018" s="272"/>
    </row>
    <row r="1019" spans="1:5" x14ac:dyDescent="0.2">
      <c r="A1019" s="71">
        <v>41135</v>
      </c>
      <c r="B1019" s="71" t="s">
        <v>17782</v>
      </c>
      <c r="C1019" s="71" t="s">
        <v>109</v>
      </c>
      <c r="D1019" s="73">
        <v>75.319999999999993</v>
      </c>
      <c r="E1019" s="272"/>
    </row>
    <row r="1020" spans="1:5" x14ac:dyDescent="0.2">
      <c r="A1020" s="71">
        <v>40912</v>
      </c>
      <c r="B1020" s="71" t="s">
        <v>17783</v>
      </c>
      <c r="C1020" s="71" t="s">
        <v>63</v>
      </c>
      <c r="D1020" s="73">
        <v>80.599999999999994</v>
      </c>
      <c r="E1020" s="272"/>
    </row>
    <row r="1021" spans="1:5" x14ac:dyDescent="0.2">
      <c r="A1021" s="71">
        <v>40908</v>
      </c>
      <c r="B1021" s="71" t="s">
        <v>17784</v>
      </c>
      <c r="C1021" s="71" t="s">
        <v>109</v>
      </c>
      <c r="D1021" s="73">
        <v>7188.79</v>
      </c>
      <c r="E1021" s="272"/>
    </row>
    <row r="1022" spans="1:5" x14ac:dyDescent="0.2">
      <c r="A1022" s="71">
        <v>40907</v>
      </c>
      <c r="B1022" s="71" t="s">
        <v>17785</v>
      </c>
      <c r="C1022" s="71" t="s">
        <v>109</v>
      </c>
      <c r="D1022" s="73">
        <v>12380.08</v>
      </c>
      <c r="E1022" s="272"/>
    </row>
    <row r="1023" spans="1:5" x14ac:dyDescent="0.2">
      <c r="A1023" s="71">
        <v>40906</v>
      </c>
      <c r="B1023" s="71" t="s">
        <v>17786</v>
      </c>
      <c r="C1023" s="71" t="s">
        <v>96</v>
      </c>
      <c r="D1023" s="73">
        <v>3711.28</v>
      </c>
      <c r="E1023" s="272"/>
    </row>
    <row r="1024" spans="1:5" x14ac:dyDescent="0.2">
      <c r="A1024" s="71">
        <v>41240</v>
      </c>
      <c r="B1024" s="71" t="s">
        <v>17787</v>
      </c>
      <c r="C1024" s="71" t="s">
        <v>63</v>
      </c>
      <c r="D1024" s="73">
        <v>75.84</v>
      </c>
      <c r="E1024" s="272"/>
    </row>
    <row r="1025" spans="1:5" x14ac:dyDescent="0.2">
      <c r="A1025" s="71">
        <v>40946</v>
      </c>
      <c r="B1025" s="71" t="s">
        <v>17788</v>
      </c>
      <c r="C1025" s="71" t="s">
        <v>63</v>
      </c>
      <c r="D1025" s="73">
        <v>64.47</v>
      </c>
      <c r="E1025" s="272"/>
    </row>
    <row r="1026" spans="1:5" x14ac:dyDescent="0.2">
      <c r="A1026" s="71">
        <v>40942</v>
      </c>
      <c r="B1026" s="71" t="s">
        <v>17789</v>
      </c>
      <c r="C1026" s="71" t="s">
        <v>63</v>
      </c>
      <c r="D1026" s="73">
        <v>34.28</v>
      </c>
      <c r="E1026" s="272"/>
    </row>
    <row r="1027" spans="1:5" x14ac:dyDescent="0.2">
      <c r="A1027" s="71">
        <v>41245</v>
      </c>
      <c r="B1027" s="71" t="s">
        <v>17790</v>
      </c>
      <c r="C1027" s="71" t="s">
        <v>63</v>
      </c>
      <c r="D1027" s="73">
        <v>34.67</v>
      </c>
      <c r="E1027" s="272"/>
    </row>
    <row r="1028" spans="1:5" x14ac:dyDescent="0.2">
      <c r="A1028" s="71">
        <v>41404</v>
      </c>
      <c r="B1028" s="71" t="s">
        <v>17791</v>
      </c>
      <c r="C1028" s="71" t="s">
        <v>63</v>
      </c>
      <c r="D1028" s="73">
        <v>32.01</v>
      </c>
      <c r="E1028" s="272"/>
    </row>
    <row r="1029" spans="1:5" x14ac:dyDescent="0.2">
      <c r="A1029" s="71">
        <v>41244</v>
      </c>
      <c r="B1029" s="71" t="s">
        <v>17792</v>
      </c>
      <c r="C1029" s="71" t="s">
        <v>63</v>
      </c>
      <c r="D1029" s="73">
        <v>18.170000000000002</v>
      </c>
      <c r="E1029" s="272"/>
    </row>
    <row r="1030" spans="1:5" x14ac:dyDescent="0.2">
      <c r="A1030" s="71">
        <v>43328</v>
      </c>
      <c r="B1030" s="71" t="s">
        <v>17793</v>
      </c>
      <c r="C1030" s="71" t="s">
        <v>109</v>
      </c>
      <c r="D1030" s="73">
        <v>10.23</v>
      </c>
      <c r="E1030" s="272"/>
    </row>
    <row r="1031" spans="1:5" x14ac:dyDescent="0.2">
      <c r="A1031" s="71">
        <v>40909</v>
      </c>
      <c r="B1031" s="71" t="s">
        <v>17794</v>
      </c>
      <c r="C1031" s="71" t="s">
        <v>109</v>
      </c>
      <c r="D1031" s="73">
        <v>2377.6799999999998</v>
      </c>
      <c r="E1031" s="272"/>
    </row>
    <row r="1032" spans="1:5" x14ac:dyDescent="0.2">
      <c r="A1032" s="71">
        <v>41140</v>
      </c>
      <c r="B1032" s="71" t="s">
        <v>17795</v>
      </c>
      <c r="C1032" s="71" t="s">
        <v>109</v>
      </c>
      <c r="D1032" s="73">
        <v>994.07</v>
      </c>
      <c r="E1032" s="272"/>
    </row>
    <row r="1033" spans="1:5" x14ac:dyDescent="0.2">
      <c r="A1033" s="71">
        <v>41139</v>
      </c>
      <c r="B1033" s="71" t="s">
        <v>17796</v>
      </c>
      <c r="C1033" s="71" t="s">
        <v>109</v>
      </c>
      <c r="D1033" s="73">
        <v>2193.7199999999998</v>
      </c>
      <c r="E1033" s="272"/>
    </row>
    <row r="1034" spans="1:5" x14ac:dyDescent="0.2">
      <c r="A1034" s="71">
        <v>41138</v>
      </c>
      <c r="B1034" s="71" t="s">
        <v>17797</v>
      </c>
      <c r="C1034" s="71" t="s">
        <v>109</v>
      </c>
      <c r="D1034" s="73">
        <v>1713.57</v>
      </c>
      <c r="E1034" s="272"/>
    </row>
    <row r="1035" spans="1:5" x14ac:dyDescent="0.2">
      <c r="A1035" s="71">
        <v>41246</v>
      </c>
      <c r="B1035" s="71" t="s">
        <v>17798</v>
      </c>
      <c r="C1035" s="71" t="s">
        <v>96</v>
      </c>
      <c r="D1035" s="73">
        <v>51.89</v>
      </c>
      <c r="E1035" s="272"/>
    </row>
    <row r="1036" spans="1:5" x14ac:dyDescent="0.2">
      <c r="A1036" s="71">
        <v>40943</v>
      </c>
      <c r="B1036" s="71" t="s">
        <v>17799</v>
      </c>
      <c r="C1036" s="71" t="s">
        <v>96</v>
      </c>
      <c r="D1036" s="73">
        <v>41.19</v>
      </c>
      <c r="E1036" s="272"/>
    </row>
    <row r="1037" spans="1:5" x14ac:dyDescent="0.2">
      <c r="A1037" s="71">
        <v>40922</v>
      </c>
      <c r="B1037" s="71" t="s">
        <v>17800</v>
      </c>
      <c r="C1037" s="71" t="s">
        <v>48</v>
      </c>
      <c r="D1037" s="73">
        <v>4.4400000000000004</v>
      </c>
      <c r="E1037" s="272"/>
    </row>
    <row r="1038" spans="1:5" x14ac:dyDescent="0.2">
      <c r="A1038" s="71">
        <v>40914</v>
      </c>
      <c r="B1038" s="71" t="s">
        <v>17801</v>
      </c>
      <c r="C1038" s="71" t="s">
        <v>96</v>
      </c>
      <c r="D1038" s="73">
        <v>15.47</v>
      </c>
      <c r="E1038" s="272"/>
    </row>
    <row r="1039" spans="1:5" x14ac:dyDescent="0.2">
      <c r="A1039" s="71">
        <v>40913</v>
      </c>
      <c r="B1039" s="71" t="s">
        <v>17802</v>
      </c>
      <c r="C1039" s="71" t="s">
        <v>96</v>
      </c>
      <c r="D1039" s="73">
        <v>101.87</v>
      </c>
      <c r="E1039" s="272"/>
    </row>
    <row r="1040" spans="1:5" x14ac:dyDescent="0.2">
      <c r="A1040" s="71">
        <v>41191</v>
      </c>
      <c r="B1040" s="71" t="s">
        <v>17803</v>
      </c>
      <c r="C1040" s="71" t="s">
        <v>96</v>
      </c>
      <c r="D1040" s="73">
        <v>343.29</v>
      </c>
      <c r="E1040" s="272"/>
    </row>
    <row r="1041" spans="1:5" x14ac:dyDescent="0.2">
      <c r="A1041" s="71">
        <v>40947</v>
      </c>
      <c r="B1041" s="71" t="s">
        <v>17804</v>
      </c>
      <c r="C1041" s="71" t="s">
        <v>109</v>
      </c>
      <c r="D1041" s="73">
        <v>2033.93</v>
      </c>
      <c r="E1041" s="272"/>
    </row>
    <row r="1042" spans="1:5" x14ac:dyDescent="0.2">
      <c r="A1042" s="71">
        <v>43329</v>
      </c>
      <c r="B1042" s="71" t="s">
        <v>17805</v>
      </c>
      <c r="C1042" s="71" t="s">
        <v>109</v>
      </c>
      <c r="D1042" s="73">
        <v>185.74</v>
      </c>
      <c r="E1042" s="272"/>
    </row>
    <row r="1043" spans="1:5" x14ac:dyDescent="0.2">
      <c r="A1043" s="71">
        <v>42050</v>
      </c>
      <c r="B1043" s="71" t="s">
        <v>17806</v>
      </c>
      <c r="C1043" s="71" t="s">
        <v>63</v>
      </c>
      <c r="D1043" s="73">
        <v>124.51</v>
      </c>
      <c r="E1043" s="272"/>
    </row>
    <row r="1044" spans="1:5" x14ac:dyDescent="0.2">
      <c r="A1044" s="71" t="s">
        <v>17807</v>
      </c>
      <c r="B1044" s="71"/>
      <c r="C1044" s="71"/>
      <c r="D1044" s="73">
        <v>0</v>
      </c>
      <c r="E1044" s="272"/>
    </row>
    <row r="1045" spans="1:5" x14ac:dyDescent="0.2">
      <c r="A1045" s="71" t="s">
        <v>16808</v>
      </c>
      <c r="B1045" s="71" t="s">
        <v>17039</v>
      </c>
      <c r="C1045" s="71" t="s">
        <v>16924</v>
      </c>
      <c r="D1045" s="73" t="e">
        <v>#VALUE!</v>
      </c>
      <c r="E1045" s="272"/>
    </row>
    <row r="1046" spans="1:5" x14ac:dyDescent="0.2">
      <c r="A1046" s="71">
        <v>42203</v>
      </c>
      <c r="B1046" s="71" t="s">
        <v>17808</v>
      </c>
      <c r="C1046" s="71" t="s">
        <v>109</v>
      </c>
      <c r="D1046" s="73">
        <v>116.51</v>
      </c>
      <c r="E1046" s="272"/>
    </row>
    <row r="1047" spans="1:5" x14ac:dyDescent="0.2">
      <c r="A1047" s="71">
        <v>42202</v>
      </c>
      <c r="B1047" s="71" t="s">
        <v>17809</v>
      </c>
      <c r="C1047" s="71" t="s">
        <v>109</v>
      </c>
      <c r="D1047" s="73">
        <v>76.989999999999995</v>
      </c>
      <c r="E1047" s="272"/>
    </row>
    <row r="1048" spans="1:5" x14ac:dyDescent="0.2">
      <c r="A1048" s="71" t="s">
        <v>17093</v>
      </c>
      <c r="B1048" s="71"/>
      <c r="C1048" s="71"/>
      <c r="D1048" s="73">
        <v>0</v>
      </c>
      <c r="E1048" s="272"/>
    </row>
    <row r="1049" spans="1:5" x14ac:dyDescent="0.2">
      <c r="A1049" s="71" t="s">
        <v>16808</v>
      </c>
      <c r="B1049" s="71" t="s">
        <v>17039</v>
      </c>
      <c r="C1049" s="71" t="s">
        <v>16924</v>
      </c>
      <c r="D1049" s="73" t="e">
        <v>#VALUE!</v>
      </c>
      <c r="E1049" s="272"/>
    </row>
    <row r="1050" spans="1:5" x14ac:dyDescent="0.2">
      <c r="A1050" s="71">
        <v>42041</v>
      </c>
      <c r="B1050" s="71" t="s">
        <v>17810</v>
      </c>
      <c r="C1050" s="71" t="s">
        <v>96</v>
      </c>
      <c r="D1050" s="73">
        <v>22.58</v>
      </c>
      <c r="E1050" s="272"/>
    </row>
    <row r="1051" spans="1:5" x14ac:dyDescent="0.2">
      <c r="A1051" s="71">
        <v>42199</v>
      </c>
      <c r="B1051" s="71" t="s">
        <v>17811</v>
      </c>
      <c r="C1051" s="71" t="s">
        <v>63</v>
      </c>
      <c r="D1051" s="73">
        <v>1.38</v>
      </c>
      <c r="E1051" s="272"/>
    </row>
    <row r="1052" spans="1:5" x14ac:dyDescent="0.2">
      <c r="A1052" s="71">
        <v>42210</v>
      </c>
      <c r="B1052" s="71" t="s">
        <v>17812</v>
      </c>
      <c r="C1052" s="71" t="s">
        <v>63</v>
      </c>
      <c r="D1052" s="73">
        <v>17.82</v>
      </c>
      <c r="E1052" s="272"/>
    </row>
    <row r="1053" spans="1:5" x14ac:dyDescent="0.2">
      <c r="A1053" s="71">
        <v>42206</v>
      </c>
      <c r="B1053" s="71" t="s">
        <v>17813</v>
      </c>
      <c r="C1053" s="71" t="s">
        <v>63</v>
      </c>
      <c r="D1053" s="73">
        <v>12.57</v>
      </c>
      <c r="E1053" s="272"/>
    </row>
    <row r="1054" spans="1:5" x14ac:dyDescent="0.2">
      <c r="A1054" s="71">
        <v>42208</v>
      </c>
      <c r="B1054" s="71" t="s">
        <v>17814</v>
      </c>
      <c r="C1054" s="71" t="s">
        <v>63</v>
      </c>
      <c r="D1054" s="73">
        <v>1.52</v>
      </c>
      <c r="E1054" s="272"/>
    </row>
    <row r="1055" spans="1:5" x14ac:dyDescent="0.2">
      <c r="A1055" s="71">
        <v>42209</v>
      </c>
      <c r="B1055" s="71" t="s">
        <v>17815</v>
      </c>
      <c r="C1055" s="71" t="s">
        <v>63</v>
      </c>
      <c r="D1055" s="73">
        <v>7.08</v>
      </c>
      <c r="E1055" s="272"/>
    </row>
    <row r="1056" spans="1:5" x14ac:dyDescent="0.2">
      <c r="A1056" s="71">
        <v>42207</v>
      </c>
      <c r="B1056" s="71" t="s">
        <v>17816</v>
      </c>
      <c r="C1056" s="71" t="s">
        <v>63</v>
      </c>
      <c r="D1056" s="73">
        <v>2.81</v>
      </c>
      <c r="E1056" s="272"/>
    </row>
    <row r="1057" spans="1:5" x14ac:dyDescent="0.2">
      <c r="A1057" s="71">
        <v>42200</v>
      </c>
      <c r="B1057" s="71" t="s">
        <v>17817</v>
      </c>
      <c r="C1057" s="71" t="s">
        <v>63</v>
      </c>
      <c r="D1057" s="73">
        <v>4.72</v>
      </c>
      <c r="E1057" s="272"/>
    </row>
    <row r="1058" spans="1:5" x14ac:dyDescent="0.2">
      <c r="A1058" s="71">
        <v>42201</v>
      </c>
      <c r="B1058" s="71" t="s">
        <v>17818</v>
      </c>
      <c r="C1058" s="71" t="s">
        <v>63</v>
      </c>
      <c r="D1058" s="73">
        <v>3.27</v>
      </c>
      <c r="E1058" s="272"/>
    </row>
    <row r="1059" spans="1:5" x14ac:dyDescent="0.2">
      <c r="A1059" s="71">
        <v>41247</v>
      </c>
      <c r="B1059" s="71" t="s">
        <v>17819</v>
      </c>
      <c r="C1059" s="71" t="s">
        <v>48</v>
      </c>
      <c r="D1059" s="73">
        <v>56.59</v>
      </c>
      <c r="E1059" s="272"/>
    </row>
    <row r="1060" spans="1:5" x14ac:dyDescent="0.2">
      <c r="A1060" s="71">
        <v>42204</v>
      </c>
      <c r="B1060" s="71" t="s">
        <v>17820</v>
      </c>
      <c r="C1060" s="71" t="s">
        <v>109</v>
      </c>
      <c r="D1060" s="73">
        <v>30.21</v>
      </c>
      <c r="E1060" s="272"/>
    </row>
    <row r="1061" spans="1:5" x14ac:dyDescent="0.2">
      <c r="A1061" s="71">
        <v>42044</v>
      </c>
      <c r="B1061" s="71" t="s">
        <v>17821</v>
      </c>
      <c r="C1061" s="71" t="s">
        <v>109</v>
      </c>
      <c r="D1061" s="73">
        <v>3646.73</v>
      </c>
      <c r="E1061" s="272"/>
    </row>
    <row r="1062" spans="1:5" x14ac:dyDescent="0.2">
      <c r="A1062" s="71">
        <v>40102</v>
      </c>
      <c r="B1062" s="71" t="s">
        <v>17822</v>
      </c>
      <c r="C1062" s="71" t="s">
        <v>63</v>
      </c>
      <c r="D1062" s="73">
        <v>12.16</v>
      </c>
      <c r="E1062" s="272"/>
    </row>
    <row r="1063" spans="1:5" x14ac:dyDescent="0.2">
      <c r="A1063" s="71">
        <v>42039</v>
      </c>
      <c r="B1063" s="71" t="s">
        <v>17823</v>
      </c>
      <c r="C1063" s="71" t="s">
        <v>63</v>
      </c>
      <c r="D1063" s="73">
        <v>15.72</v>
      </c>
      <c r="E1063" s="272"/>
    </row>
    <row r="1064" spans="1:5" x14ac:dyDescent="0.2">
      <c r="A1064" s="71" t="s">
        <v>17824</v>
      </c>
      <c r="B1064" s="71"/>
      <c r="C1064" s="71"/>
      <c r="D1064" s="73">
        <v>0</v>
      </c>
      <c r="E1064" s="272"/>
    </row>
    <row r="1065" spans="1:5" x14ac:dyDescent="0.2">
      <c r="A1065" s="71" t="s">
        <v>16808</v>
      </c>
      <c r="B1065" s="71" t="s">
        <v>17039</v>
      </c>
      <c r="C1065" s="71" t="s">
        <v>16924</v>
      </c>
      <c r="D1065" s="73" t="e">
        <v>#VALUE!</v>
      </c>
      <c r="E1065" s="272"/>
    </row>
    <row r="1066" spans="1:5" x14ac:dyDescent="0.2">
      <c r="A1066" s="71">
        <v>41153</v>
      </c>
      <c r="B1066" s="71" t="s">
        <v>17825</v>
      </c>
      <c r="C1066" s="71" t="s">
        <v>109</v>
      </c>
      <c r="D1066" s="73">
        <v>95.18</v>
      </c>
      <c r="E1066" s="272"/>
    </row>
    <row r="1067" spans="1:5" x14ac:dyDescent="0.2">
      <c r="A1067" s="71">
        <v>41409</v>
      </c>
      <c r="B1067" s="71" t="s">
        <v>17826</v>
      </c>
      <c r="C1067" s="71" t="s">
        <v>109</v>
      </c>
      <c r="D1067" s="73">
        <v>420.26</v>
      </c>
      <c r="E1067" s="272"/>
    </row>
    <row r="1068" spans="1:5" x14ac:dyDescent="0.2">
      <c r="A1068" s="71">
        <v>40928</v>
      </c>
      <c r="B1068" s="71" t="s">
        <v>17827</v>
      </c>
      <c r="C1068" s="71" t="s">
        <v>109</v>
      </c>
      <c r="D1068" s="73">
        <v>34.46</v>
      </c>
      <c r="E1068" s="272"/>
    </row>
    <row r="1069" spans="1:5" x14ac:dyDescent="0.2">
      <c r="A1069" s="71">
        <v>41408</v>
      </c>
      <c r="B1069" s="71" t="s">
        <v>17828</v>
      </c>
      <c r="C1069" s="71" t="s">
        <v>109</v>
      </c>
      <c r="D1069" s="73">
        <v>2522.79</v>
      </c>
      <c r="E1069" s="272"/>
    </row>
    <row r="1070" spans="1:5" x14ac:dyDescent="0.2">
      <c r="A1070" s="71">
        <v>41147</v>
      </c>
      <c r="B1070" s="71" t="s">
        <v>17829</v>
      </c>
      <c r="C1070" s="71" t="s">
        <v>96</v>
      </c>
      <c r="D1070" s="73">
        <v>8.7200000000000006</v>
      </c>
      <c r="E1070" s="272"/>
    </row>
    <row r="1071" spans="1:5" x14ac:dyDescent="0.2">
      <c r="A1071" s="71">
        <v>42046</v>
      </c>
      <c r="B1071" s="71" t="s">
        <v>17830</v>
      </c>
      <c r="C1071" s="71" t="s">
        <v>109</v>
      </c>
      <c r="D1071" s="73">
        <v>125.33</v>
      </c>
      <c r="E1071" s="272"/>
    </row>
    <row r="1072" spans="1:5" x14ac:dyDescent="0.2">
      <c r="A1072" s="71">
        <v>41407</v>
      </c>
      <c r="B1072" s="71" t="s">
        <v>17831</v>
      </c>
      <c r="C1072" s="71" t="s">
        <v>109</v>
      </c>
      <c r="D1072" s="73">
        <v>11854.17</v>
      </c>
      <c r="E1072" s="272"/>
    </row>
    <row r="1073" spans="1:5" x14ac:dyDescent="0.2">
      <c r="A1073" s="71">
        <v>41146</v>
      </c>
      <c r="B1073" s="71" t="s">
        <v>17832</v>
      </c>
      <c r="C1073" s="71" t="s">
        <v>109</v>
      </c>
      <c r="D1073" s="73">
        <v>11524.85</v>
      </c>
      <c r="E1073" s="272"/>
    </row>
    <row r="1074" spans="1:5" x14ac:dyDescent="0.2">
      <c r="A1074" s="71">
        <v>41017</v>
      </c>
      <c r="B1074" s="71" t="s">
        <v>17833</v>
      </c>
      <c r="C1074" s="71" t="s">
        <v>96</v>
      </c>
      <c r="D1074" s="73">
        <v>446.23</v>
      </c>
      <c r="E1074" s="272"/>
    </row>
    <row r="1075" spans="1:5" x14ac:dyDescent="0.2">
      <c r="A1075" s="71">
        <v>40929</v>
      </c>
      <c r="B1075" s="71" t="s">
        <v>17834</v>
      </c>
      <c r="C1075" s="71" t="s">
        <v>96</v>
      </c>
      <c r="D1075" s="73">
        <v>235.75</v>
      </c>
      <c r="E1075" s="272"/>
    </row>
    <row r="1076" spans="1:5" x14ac:dyDescent="0.2">
      <c r="A1076" s="71">
        <v>41203</v>
      </c>
      <c r="B1076" s="71" t="s">
        <v>17835</v>
      </c>
      <c r="C1076" s="71" t="s">
        <v>96</v>
      </c>
      <c r="D1076" s="73">
        <v>465.03</v>
      </c>
      <c r="E1076" s="272"/>
    </row>
    <row r="1077" spans="1:5" x14ac:dyDescent="0.2">
      <c r="A1077" s="71">
        <v>42047</v>
      </c>
      <c r="B1077" s="71" t="s">
        <v>359</v>
      </c>
      <c r="C1077" s="71" t="s">
        <v>109</v>
      </c>
      <c r="D1077" s="73">
        <v>33.85</v>
      </c>
      <c r="E1077" s="272"/>
    </row>
    <row r="1078" spans="1:5" x14ac:dyDescent="0.2">
      <c r="A1078" s="71">
        <v>41145</v>
      </c>
      <c r="B1078" s="71" t="s">
        <v>17836</v>
      </c>
      <c r="C1078" s="71" t="s">
        <v>109</v>
      </c>
      <c r="D1078" s="73">
        <v>7726.3</v>
      </c>
      <c r="E1078" s="272"/>
    </row>
    <row r="1079" spans="1:5" x14ac:dyDescent="0.2">
      <c r="A1079" s="71">
        <v>41141</v>
      </c>
      <c r="B1079" s="71" t="s">
        <v>17837</v>
      </c>
      <c r="C1079" s="71" t="s">
        <v>109</v>
      </c>
      <c r="D1079" s="73">
        <v>1676.55</v>
      </c>
      <c r="E1079" s="272"/>
    </row>
    <row r="1080" spans="1:5" x14ac:dyDescent="0.2">
      <c r="A1080" s="71">
        <v>41142</v>
      </c>
      <c r="B1080" s="71" t="s">
        <v>17838</v>
      </c>
      <c r="C1080" s="71" t="s">
        <v>109</v>
      </c>
      <c r="D1080" s="73">
        <v>1837.23</v>
      </c>
      <c r="E1080" s="272"/>
    </row>
    <row r="1081" spans="1:5" x14ac:dyDescent="0.2">
      <c r="A1081" s="71">
        <v>41143</v>
      </c>
      <c r="B1081" s="71" t="s">
        <v>17839</v>
      </c>
      <c r="C1081" s="71" t="s">
        <v>109</v>
      </c>
      <c r="D1081" s="73">
        <v>3540.91</v>
      </c>
      <c r="E1081" s="272"/>
    </row>
    <row r="1082" spans="1:5" x14ac:dyDescent="0.2">
      <c r="A1082" s="71">
        <v>43162</v>
      </c>
      <c r="B1082" s="71" t="s">
        <v>17840</v>
      </c>
      <c r="C1082" s="71" t="s">
        <v>96</v>
      </c>
      <c r="D1082" s="73">
        <v>303.72000000000003</v>
      </c>
      <c r="E1082" s="272"/>
    </row>
    <row r="1083" spans="1:5" x14ac:dyDescent="0.2">
      <c r="A1083" s="71">
        <v>40931</v>
      </c>
      <c r="B1083" s="71" t="s">
        <v>17841</v>
      </c>
      <c r="C1083" s="71" t="s">
        <v>63</v>
      </c>
      <c r="D1083" s="73">
        <v>192.47</v>
      </c>
      <c r="E1083" s="272"/>
    </row>
    <row r="1084" spans="1:5" x14ac:dyDescent="0.2">
      <c r="A1084" s="71">
        <v>41526</v>
      </c>
      <c r="B1084" s="71" t="s">
        <v>17842</v>
      </c>
      <c r="C1084" s="71" t="s">
        <v>63</v>
      </c>
      <c r="D1084" s="73">
        <v>8.2100000000000009</v>
      </c>
      <c r="E1084" s="272"/>
    </row>
    <row r="1085" spans="1:5" x14ac:dyDescent="0.2">
      <c r="A1085" s="71">
        <v>42524</v>
      </c>
      <c r="B1085" s="71" t="s">
        <v>17843</v>
      </c>
      <c r="C1085" s="71" t="s">
        <v>63</v>
      </c>
      <c r="D1085" s="73">
        <v>83.55</v>
      </c>
      <c r="E1085" s="272"/>
    </row>
    <row r="1086" spans="1:5" x14ac:dyDescent="0.2">
      <c r="A1086" s="71">
        <v>40938</v>
      </c>
      <c r="B1086" s="71" t="s">
        <v>17844</v>
      </c>
      <c r="C1086" s="71" t="s">
        <v>63</v>
      </c>
      <c r="D1086" s="73">
        <v>582.87</v>
      </c>
      <c r="E1086" s="272"/>
    </row>
    <row r="1087" spans="1:5" x14ac:dyDescent="0.2">
      <c r="A1087" s="71">
        <v>40924</v>
      </c>
      <c r="B1087" s="71" t="s">
        <v>17845</v>
      </c>
      <c r="C1087" s="71" t="s">
        <v>63</v>
      </c>
      <c r="D1087" s="73">
        <v>14.69</v>
      </c>
      <c r="E1087" s="272"/>
    </row>
    <row r="1088" spans="1:5" x14ac:dyDescent="0.2">
      <c r="A1088" s="71">
        <v>40925</v>
      </c>
      <c r="B1088" s="71" t="s">
        <v>17846</v>
      </c>
      <c r="C1088" s="71" t="s">
        <v>63</v>
      </c>
      <c r="D1088" s="73">
        <v>17.940000000000001</v>
      </c>
      <c r="E1088" s="272"/>
    </row>
    <row r="1089" spans="1:5" x14ac:dyDescent="0.2">
      <c r="A1089" s="71">
        <v>40926</v>
      </c>
      <c r="B1089" s="71" t="s">
        <v>17847</v>
      </c>
      <c r="C1089" s="71" t="s">
        <v>63</v>
      </c>
      <c r="D1089" s="73">
        <v>21.17</v>
      </c>
      <c r="E1089" s="272"/>
    </row>
    <row r="1090" spans="1:5" x14ac:dyDescent="0.2">
      <c r="A1090" s="71">
        <v>40927</v>
      </c>
      <c r="B1090" s="71" t="s">
        <v>17848</v>
      </c>
      <c r="C1090" s="71" t="s">
        <v>63</v>
      </c>
      <c r="D1090" s="73">
        <v>43.49</v>
      </c>
      <c r="E1090" s="272"/>
    </row>
    <row r="1091" spans="1:5" x14ac:dyDescent="0.2">
      <c r="A1091" s="71">
        <v>41202</v>
      </c>
      <c r="B1091" s="71" t="s">
        <v>17849</v>
      </c>
      <c r="C1091" s="71" t="s">
        <v>96</v>
      </c>
      <c r="D1091" s="73">
        <v>23.68</v>
      </c>
      <c r="E1091" s="272"/>
    </row>
    <row r="1092" spans="1:5" x14ac:dyDescent="0.2">
      <c r="A1092" s="71">
        <v>40937</v>
      </c>
      <c r="B1092" s="71" t="s">
        <v>176</v>
      </c>
      <c r="C1092" s="71" t="s">
        <v>63</v>
      </c>
      <c r="D1092" s="73">
        <v>429.01</v>
      </c>
      <c r="E1092" s="272"/>
    </row>
    <row r="1093" spans="1:5" x14ac:dyDescent="0.2">
      <c r="A1093" s="71">
        <v>40939</v>
      </c>
      <c r="B1093" s="71" t="s">
        <v>17850</v>
      </c>
      <c r="C1093" s="71" t="s">
        <v>63</v>
      </c>
      <c r="D1093" s="73">
        <v>508.94</v>
      </c>
      <c r="E1093" s="272"/>
    </row>
    <row r="1094" spans="1:5" x14ac:dyDescent="0.2">
      <c r="A1094" s="71">
        <v>40936</v>
      </c>
      <c r="B1094" s="71" t="s">
        <v>17851</v>
      </c>
      <c r="C1094" s="71" t="s">
        <v>63</v>
      </c>
      <c r="D1094" s="73">
        <v>539.76</v>
      </c>
      <c r="E1094" s="272"/>
    </row>
    <row r="1095" spans="1:5" x14ac:dyDescent="0.2">
      <c r="A1095" s="71">
        <v>40930</v>
      </c>
      <c r="B1095" s="71" t="s">
        <v>17852</v>
      </c>
      <c r="C1095" s="71" t="s">
        <v>63</v>
      </c>
      <c r="D1095" s="73">
        <v>187.59</v>
      </c>
      <c r="E1095" s="272"/>
    </row>
    <row r="1096" spans="1:5" x14ac:dyDescent="0.2">
      <c r="A1096" s="71">
        <v>41222</v>
      </c>
      <c r="B1096" s="71" t="s">
        <v>17853</v>
      </c>
      <c r="C1096" s="71" t="s">
        <v>109</v>
      </c>
      <c r="D1096" s="73">
        <v>74.13</v>
      </c>
      <c r="E1096" s="272"/>
    </row>
    <row r="1097" spans="1:5" x14ac:dyDescent="0.2">
      <c r="A1097" s="71">
        <v>40932</v>
      </c>
      <c r="B1097" s="71" t="s">
        <v>17854</v>
      </c>
      <c r="C1097" s="71" t="s">
        <v>109</v>
      </c>
      <c r="D1097" s="73">
        <v>19.57</v>
      </c>
      <c r="E1097" s="272"/>
    </row>
    <row r="1098" spans="1:5" x14ac:dyDescent="0.2">
      <c r="A1098" s="71">
        <v>40934</v>
      </c>
      <c r="B1098" s="71" t="s">
        <v>17855</v>
      </c>
      <c r="C1098" s="71" t="s">
        <v>109</v>
      </c>
      <c r="D1098" s="73">
        <v>21.11</v>
      </c>
      <c r="E1098" s="272"/>
    </row>
    <row r="1099" spans="1:5" x14ac:dyDescent="0.2">
      <c r="A1099" s="71">
        <v>40933</v>
      </c>
      <c r="B1099" s="71" t="s">
        <v>17856</v>
      </c>
      <c r="C1099" s="71" t="s">
        <v>109</v>
      </c>
      <c r="D1099" s="73">
        <v>50.36</v>
      </c>
      <c r="E1099" s="272"/>
    </row>
    <row r="1100" spans="1:5" x14ac:dyDescent="0.2">
      <c r="A1100" s="71">
        <v>40935</v>
      </c>
      <c r="B1100" s="71" t="s">
        <v>17857</v>
      </c>
      <c r="C1100" s="71" t="s">
        <v>109</v>
      </c>
      <c r="D1100" s="73">
        <v>51.81</v>
      </c>
      <c r="E1100" s="272"/>
    </row>
    <row r="1101" spans="1:5" x14ac:dyDescent="0.2">
      <c r="A1101" s="71">
        <v>41359</v>
      </c>
      <c r="B1101" s="71" t="s">
        <v>17858</v>
      </c>
      <c r="C1101" s="71" t="s">
        <v>96</v>
      </c>
      <c r="D1101" s="73">
        <v>16.739999999999998</v>
      </c>
      <c r="E1101" s="272"/>
    </row>
    <row r="1102" spans="1:5" x14ac:dyDescent="0.2">
      <c r="A1102" s="71" t="s">
        <v>17859</v>
      </c>
      <c r="B1102" s="71"/>
      <c r="C1102" s="71"/>
      <c r="D1102" s="73">
        <v>0</v>
      </c>
      <c r="E1102" s="272"/>
    </row>
    <row r="1103" spans="1:5" x14ac:dyDescent="0.2">
      <c r="A1103" s="71" t="s">
        <v>16808</v>
      </c>
      <c r="B1103" s="71" t="s">
        <v>17039</v>
      </c>
      <c r="C1103" s="71" t="s">
        <v>16924</v>
      </c>
      <c r="D1103" s="73" t="e">
        <v>#VALUE!</v>
      </c>
      <c r="E1103" s="272"/>
    </row>
    <row r="1104" spans="1:5" x14ac:dyDescent="0.2">
      <c r="A1104" s="71">
        <v>42878</v>
      </c>
      <c r="B1104" s="71" t="s">
        <v>17860</v>
      </c>
      <c r="C1104" s="71" t="s">
        <v>16992</v>
      </c>
      <c r="D1104" s="73">
        <v>4003.58</v>
      </c>
      <c r="E1104" s="272"/>
    </row>
    <row r="1105" spans="1:5" x14ac:dyDescent="0.2">
      <c r="A1105" s="71">
        <v>42888</v>
      </c>
      <c r="B1105" s="71" t="s">
        <v>17861</v>
      </c>
      <c r="C1105" s="71" t="s">
        <v>16992</v>
      </c>
      <c r="D1105" s="73">
        <v>6805.86</v>
      </c>
      <c r="E1105" s="272"/>
    </row>
    <row r="1106" spans="1:5" x14ac:dyDescent="0.2">
      <c r="A1106" s="71" t="s">
        <v>17093</v>
      </c>
      <c r="B1106" s="71"/>
      <c r="C1106" s="71"/>
      <c r="D1106" s="73">
        <v>0</v>
      </c>
      <c r="E1106" s="272"/>
    </row>
    <row r="1107" spans="1:5" x14ac:dyDescent="0.2">
      <c r="A1107" s="71" t="s">
        <v>16808</v>
      </c>
      <c r="B1107" s="71" t="s">
        <v>17039</v>
      </c>
      <c r="C1107" s="71" t="s">
        <v>16924</v>
      </c>
      <c r="D1107" s="73" t="e">
        <v>#VALUE!</v>
      </c>
      <c r="E1107" s="272"/>
    </row>
    <row r="1108" spans="1:5" x14ac:dyDescent="0.2">
      <c r="A1108" s="71">
        <v>40981</v>
      </c>
      <c r="B1108" s="71" t="s">
        <v>17862</v>
      </c>
      <c r="C1108" s="71" t="s">
        <v>63</v>
      </c>
      <c r="D1108" s="73">
        <v>1.48</v>
      </c>
      <c r="E1108" s="272"/>
    </row>
    <row r="1109" spans="1:5" x14ac:dyDescent="0.2">
      <c r="A1109" s="71">
        <v>40101</v>
      </c>
      <c r="B1109" s="71" t="s">
        <v>17863</v>
      </c>
      <c r="C1109" s="71" t="s">
        <v>109</v>
      </c>
      <c r="D1109" s="73">
        <v>128.88</v>
      </c>
      <c r="E1109" s="272"/>
    </row>
    <row r="1110" spans="1:5" x14ac:dyDescent="0.2">
      <c r="A1110" s="71">
        <v>40110</v>
      </c>
      <c r="B1110" s="71" t="s">
        <v>17864</v>
      </c>
      <c r="C1110" s="71" t="s">
        <v>48</v>
      </c>
      <c r="D1110" s="73">
        <v>29.99</v>
      </c>
      <c r="E1110" s="272"/>
    </row>
    <row r="1111" spans="1:5" x14ac:dyDescent="0.2">
      <c r="A1111" s="71">
        <v>40137</v>
      </c>
      <c r="B1111" s="71" t="s">
        <v>17865</v>
      </c>
      <c r="C1111" s="71" t="s">
        <v>109</v>
      </c>
      <c r="D1111" s="73">
        <v>1458.69</v>
      </c>
      <c r="E1111" s="272"/>
    </row>
    <row r="1112" spans="1:5" x14ac:dyDescent="0.2">
      <c r="A1112" s="71">
        <v>40138</v>
      </c>
      <c r="B1112" s="71" t="s">
        <v>17866</v>
      </c>
      <c r="C1112" s="71" t="s">
        <v>109</v>
      </c>
      <c r="D1112" s="73">
        <v>2499.37</v>
      </c>
      <c r="E1112" s="272"/>
    </row>
    <row r="1113" spans="1:5" x14ac:dyDescent="0.2">
      <c r="A1113" s="71">
        <v>43336</v>
      </c>
      <c r="B1113" s="71" t="s">
        <v>17041</v>
      </c>
      <c r="C1113" s="71" t="s">
        <v>63</v>
      </c>
      <c r="D1113" s="73">
        <v>1.22</v>
      </c>
      <c r="E1113" s="272"/>
    </row>
    <row r="1114" spans="1:5" x14ac:dyDescent="0.2">
      <c r="A1114" s="71">
        <v>40980</v>
      </c>
      <c r="B1114" s="71" t="s">
        <v>17867</v>
      </c>
      <c r="C1114" s="71" t="s">
        <v>48</v>
      </c>
      <c r="D1114" s="73">
        <v>13.14</v>
      </c>
      <c r="E1114" s="272"/>
    </row>
    <row r="1115" spans="1:5" x14ac:dyDescent="0.2">
      <c r="A1115" s="71">
        <v>40115</v>
      </c>
      <c r="B1115" s="71" t="s">
        <v>17868</v>
      </c>
      <c r="C1115" s="71" t="s">
        <v>155</v>
      </c>
      <c r="D1115" s="73">
        <v>287.20999999999998</v>
      </c>
      <c r="E1115" s="272"/>
    </row>
    <row r="1116" spans="1:5" x14ac:dyDescent="0.2">
      <c r="A1116" s="71">
        <v>40104</v>
      </c>
      <c r="B1116" s="71" t="s">
        <v>17869</v>
      </c>
      <c r="C1116" s="71" t="s">
        <v>96</v>
      </c>
      <c r="D1116" s="73">
        <v>15.77</v>
      </c>
      <c r="E1116" s="272"/>
    </row>
    <row r="1117" spans="1:5" x14ac:dyDescent="0.2">
      <c r="A1117" s="71">
        <v>40143</v>
      </c>
      <c r="B1117" s="71" t="s">
        <v>17870</v>
      </c>
      <c r="C1117" s="71" t="s">
        <v>48</v>
      </c>
      <c r="D1117" s="73">
        <v>87.46</v>
      </c>
      <c r="E1117" s="272"/>
    </row>
    <row r="1118" spans="1:5" x14ac:dyDescent="0.2">
      <c r="A1118" s="71">
        <v>40107</v>
      </c>
      <c r="B1118" s="71" t="s">
        <v>17048</v>
      </c>
      <c r="C1118" s="71" t="s">
        <v>48</v>
      </c>
      <c r="D1118" s="73">
        <v>5</v>
      </c>
      <c r="E1118" s="272"/>
    </row>
    <row r="1119" spans="1:5" x14ac:dyDescent="0.2">
      <c r="A1119" s="71">
        <v>40108</v>
      </c>
      <c r="B1119" s="71" t="s">
        <v>17871</v>
      </c>
      <c r="C1119" s="71" t="s">
        <v>63</v>
      </c>
      <c r="D1119" s="73">
        <v>2.42</v>
      </c>
      <c r="E1119" s="272"/>
    </row>
    <row r="1120" spans="1:5" x14ac:dyDescent="0.2">
      <c r="A1120" s="71">
        <v>40081</v>
      </c>
      <c r="B1120" s="71" t="s">
        <v>17872</v>
      </c>
      <c r="C1120" s="71" t="s">
        <v>48</v>
      </c>
      <c r="D1120" s="73">
        <v>6.67</v>
      </c>
      <c r="E1120" s="272"/>
    </row>
    <row r="1121" spans="1:5" x14ac:dyDescent="0.2">
      <c r="A1121" s="71">
        <v>40136</v>
      </c>
      <c r="B1121" s="71" t="s">
        <v>17873</v>
      </c>
      <c r="C1121" s="71" t="s">
        <v>96</v>
      </c>
      <c r="D1121" s="73">
        <v>445.44</v>
      </c>
      <c r="E1121" s="272"/>
    </row>
    <row r="1122" spans="1:5" x14ac:dyDescent="0.2">
      <c r="A1122" s="71">
        <v>40096</v>
      </c>
      <c r="B1122" s="71" t="s">
        <v>17874</v>
      </c>
      <c r="C1122" s="71" t="s">
        <v>96</v>
      </c>
      <c r="D1122" s="73">
        <v>311.11</v>
      </c>
      <c r="E1122" s="272"/>
    </row>
    <row r="1123" spans="1:5" x14ac:dyDescent="0.2">
      <c r="A1123" s="71">
        <v>40134</v>
      </c>
      <c r="B1123" s="71" t="s">
        <v>17875</v>
      </c>
      <c r="C1123" s="71" t="s">
        <v>63</v>
      </c>
      <c r="D1123" s="73">
        <v>4.46</v>
      </c>
      <c r="E1123" s="272"/>
    </row>
    <row r="1124" spans="1:5" x14ac:dyDescent="0.2">
      <c r="A1124" s="71">
        <v>40105</v>
      </c>
      <c r="B1124" s="71" t="s">
        <v>17876</v>
      </c>
      <c r="C1124" s="71" t="s">
        <v>63</v>
      </c>
      <c r="D1124" s="73">
        <v>0.54</v>
      </c>
      <c r="E1124" s="272"/>
    </row>
    <row r="1125" spans="1:5" x14ac:dyDescent="0.2">
      <c r="A1125" s="71">
        <v>40084</v>
      </c>
      <c r="B1125" s="71" t="s">
        <v>17877</v>
      </c>
      <c r="C1125" s="71" t="s">
        <v>96</v>
      </c>
      <c r="D1125" s="73">
        <v>1.51</v>
      </c>
      <c r="E1125" s="272"/>
    </row>
    <row r="1126" spans="1:5" x14ac:dyDescent="0.2">
      <c r="A1126" s="71">
        <v>40144</v>
      </c>
      <c r="B1126" s="71" t="s">
        <v>17878</v>
      </c>
      <c r="C1126" s="71" t="s">
        <v>96</v>
      </c>
      <c r="D1126" s="73">
        <v>117.9</v>
      </c>
      <c r="E1126" s="272"/>
    </row>
    <row r="1127" spans="1:5" x14ac:dyDescent="0.2">
      <c r="A1127" s="71">
        <v>40106</v>
      </c>
      <c r="B1127" s="71" t="s">
        <v>17879</v>
      </c>
      <c r="C1127" s="71" t="s">
        <v>48</v>
      </c>
      <c r="D1127" s="73">
        <v>9.16</v>
      </c>
      <c r="E1127" s="272"/>
    </row>
    <row r="1128" spans="1:5" x14ac:dyDescent="0.2">
      <c r="A1128" s="71">
        <v>40135</v>
      </c>
      <c r="B1128" s="71" t="s">
        <v>17880</v>
      </c>
      <c r="C1128" s="71" t="s">
        <v>63</v>
      </c>
      <c r="D1128" s="73">
        <v>12.66</v>
      </c>
      <c r="E1128" s="272"/>
    </row>
    <row r="1129" spans="1:5" x14ac:dyDescent="0.2">
      <c r="A1129" s="71">
        <v>40111</v>
      </c>
      <c r="B1129" s="71" t="s">
        <v>17881</v>
      </c>
      <c r="C1129" s="71" t="s">
        <v>63</v>
      </c>
      <c r="D1129" s="73">
        <v>7.38</v>
      </c>
      <c r="E1129" s="272"/>
    </row>
    <row r="1130" spans="1:5" x14ac:dyDescent="0.2">
      <c r="A1130" s="71">
        <v>40126</v>
      </c>
      <c r="B1130" s="71" t="s">
        <v>17882</v>
      </c>
      <c r="C1130" s="71" t="s">
        <v>63</v>
      </c>
      <c r="D1130" s="73">
        <v>3.33</v>
      </c>
      <c r="E1130" s="272"/>
    </row>
    <row r="1131" spans="1:5" x14ac:dyDescent="0.2">
      <c r="A1131" s="71">
        <v>40127</v>
      </c>
      <c r="B1131" s="71" t="s">
        <v>17883</v>
      </c>
      <c r="C1131" s="71" t="s">
        <v>63</v>
      </c>
      <c r="D1131" s="73">
        <v>4.5599999999999996</v>
      </c>
      <c r="E1131" s="272"/>
    </row>
    <row r="1132" spans="1:5" x14ac:dyDescent="0.2">
      <c r="A1132" s="71">
        <v>40128</v>
      </c>
      <c r="B1132" s="71" t="s">
        <v>17884</v>
      </c>
      <c r="C1132" s="71" t="s">
        <v>63</v>
      </c>
      <c r="D1132" s="73">
        <v>6.02</v>
      </c>
      <c r="E1132" s="272"/>
    </row>
    <row r="1133" spans="1:5" x14ac:dyDescent="0.2">
      <c r="A1133" s="71">
        <v>40129</v>
      </c>
      <c r="B1133" s="71" t="s">
        <v>17885</v>
      </c>
      <c r="C1133" s="71" t="s">
        <v>63</v>
      </c>
      <c r="D1133" s="73">
        <v>7.95</v>
      </c>
      <c r="E1133" s="272"/>
    </row>
    <row r="1134" spans="1:5" x14ac:dyDescent="0.2">
      <c r="A1134" s="71">
        <v>40085</v>
      </c>
      <c r="B1134" s="71" t="s">
        <v>17886</v>
      </c>
      <c r="C1134" s="71" t="s">
        <v>96</v>
      </c>
      <c r="D1134" s="73">
        <v>1.1299999999999999</v>
      </c>
      <c r="E1134" s="272"/>
    </row>
    <row r="1135" spans="1:5" x14ac:dyDescent="0.2">
      <c r="A1135" s="71">
        <v>40086</v>
      </c>
      <c r="B1135" s="71" t="s">
        <v>17887</v>
      </c>
      <c r="C1135" s="71" t="s">
        <v>96</v>
      </c>
      <c r="D1135" s="73">
        <v>25.88</v>
      </c>
      <c r="E1135" s="272"/>
    </row>
    <row r="1136" spans="1:5" x14ac:dyDescent="0.2">
      <c r="A1136" s="71">
        <v>40087</v>
      </c>
      <c r="B1136" s="71" t="s">
        <v>17888</v>
      </c>
      <c r="C1136" s="71" t="s">
        <v>109</v>
      </c>
      <c r="D1136" s="73">
        <v>96.67</v>
      </c>
      <c r="E1136" s="272"/>
    </row>
    <row r="1137" spans="1:5" x14ac:dyDescent="0.2">
      <c r="A1137" s="71">
        <v>40983</v>
      </c>
      <c r="B1137" s="71" t="s">
        <v>17889</v>
      </c>
      <c r="C1137" s="71" t="s">
        <v>96</v>
      </c>
      <c r="D1137" s="73">
        <v>7.53</v>
      </c>
      <c r="E1137" s="272"/>
    </row>
    <row r="1138" spans="1:5" x14ac:dyDescent="0.2">
      <c r="A1138" s="71">
        <v>40100</v>
      </c>
      <c r="B1138" s="71" t="s">
        <v>17890</v>
      </c>
      <c r="C1138" s="71" t="s">
        <v>96</v>
      </c>
      <c r="D1138" s="73">
        <v>78.67</v>
      </c>
      <c r="E1138" s="272"/>
    </row>
    <row r="1139" spans="1:5" x14ac:dyDescent="0.2">
      <c r="A1139" s="71">
        <v>40141</v>
      </c>
      <c r="B1139" s="71" t="s">
        <v>17891</v>
      </c>
      <c r="C1139" s="71" t="s">
        <v>96</v>
      </c>
      <c r="D1139" s="73">
        <v>50.36</v>
      </c>
      <c r="E1139" s="272"/>
    </row>
    <row r="1140" spans="1:5" x14ac:dyDescent="0.2">
      <c r="A1140" s="71">
        <v>40118</v>
      </c>
      <c r="B1140" s="71" t="s">
        <v>17892</v>
      </c>
      <c r="C1140" s="71" t="s">
        <v>63</v>
      </c>
      <c r="D1140" s="73">
        <v>62.97</v>
      </c>
      <c r="E1140" s="272"/>
    </row>
    <row r="1141" spans="1:5" x14ac:dyDescent="0.2">
      <c r="A1141" s="71">
        <v>40116</v>
      </c>
      <c r="B1141" s="71" t="s">
        <v>17893</v>
      </c>
      <c r="C1141" s="71" t="s">
        <v>63</v>
      </c>
      <c r="D1141" s="73">
        <v>57.43</v>
      </c>
      <c r="E1141" s="272"/>
    </row>
    <row r="1142" spans="1:5" x14ac:dyDescent="0.2">
      <c r="A1142" s="71">
        <v>40117</v>
      </c>
      <c r="B1142" s="71" t="s">
        <v>17894</v>
      </c>
      <c r="C1142" s="71" t="s">
        <v>63</v>
      </c>
      <c r="D1142" s="73">
        <v>35.6</v>
      </c>
      <c r="E1142" s="272"/>
    </row>
    <row r="1143" spans="1:5" x14ac:dyDescent="0.2">
      <c r="A1143" s="71">
        <v>40148</v>
      </c>
      <c r="B1143" s="71" t="s">
        <v>17895</v>
      </c>
      <c r="C1143" s="71" t="s">
        <v>96</v>
      </c>
      <c r="D1143" s="73">
        <v>2.68</v>
      </c>
      <c r="E1143" s="272"/>
    </row>
    <row r="1144" spans="1:5" x14ac:dyDescent="0.2">
      <c r="A1144" s="71">
        <v>40112</v>
      </c>
      <c r="B1144" s="71" t="s">
        <v>17896</v>
      </c>
      <c r="C1144" s="71" t="s">
        <v>63</v>
      </c>
      <c r="D1144" s="73">
        <v>2.02</v>
      </c>
      <c r="E1144" s="272"/>
    </row>
    <row r="1145" spans="1:5" x14ac:dyDescent="0.2">
      <c r="A1145" s="71">
        <v>40149</v>
      </c>
      <c r="B1145" s="71" t="s">
        <v>17897</v>
      </c>
      <c r="C1145" s="71" t="s">
        <v>63</v>
      </c>
      <c r="D1145" s="73">
        <v>5.5</v>
      </c>
      <c r="E1145" s="272"/>
    </row>
    <row r="1146" spans="1:5" x14ac:dyDescent="0.2">
      <c r="A1146" s="71">
        <v>40094</v>
      </c>
      <c r="B1146" s="71" t="s">
        <v>17898</v>
      </c>
      <c r="C1146" s="71" t="s">
        <v>63</v>
      </c>
      <c r="D1146" s="73">
        <v>77.34</v>
      </c>
      <c r="E1146" s="272"/>
    </row>
    <row r="1147" spans="1:5" x14ac:dyDescent="0.2">
      <c r="A1147" s="71">
        <v>40095</v>
      </c>
      <c r="B1147" s="71" t="s">
        <v>17899</v>
      </c>
      <c r="C1147" s="71" t="s">
        <v>63</v>
      </c>
      <c r="D1147" s="73">
        <v>600.02</v>
      </c>
      <c r="E1147" s="272"/>
    </row>
    <row r="1148" spans="1:5" x14ac:dyDescent="0.2">
      <c r="A1148" s="71">
        <v>40114</v>
      </c>
      <c r="B1148" s="71" t="s">
        <v>17900</v>
      </c>
      <c r="C1148" s="71" t="s">
        <v>155</v>
      </c>
      <c r="D1148" s="73">
        <v>248.08</v>
      </c>
      <c r="E1148" s="272"/>
    </row>
    <row r="1149" spans="1:5" x14ac:dyDescent="0.2">
      <c r="A1149" s="71">
        <v>41134</v>
      </c>
      <c r="B1149" s="71" t="s">
        <v>17901</v>
      </c>
      <c r="C1149" s="71" t="s">
        <v>48</v>
      </c>
      <c r="D1149" s="73">
        <v>96.29</v>
      </c>
      <c r="E1149" s="272"/>
    </row>
    <row r="1150" spans="1:5" x14ac:dyDescent="0.2">
      <c r="A1150" s="71">
        <v>40130</v>
      </c>
      <c r="B1150" s="71" t="s">
        <v>17902</v>
      </c>
      <c r="C1150" s="71" t="s">
        <v>155</v>
      </c>
      <c r="D1150" s="73">
        <v>306.37</v>
      </c>
      <c r="E1150" s="272"/>
    </row>
    <row r="1151" spans="1:5" x14ac:dyDescent="0.2">
      <c r="A1151" s="71">
        <v>40131</v>
      </c>
      <c r="B1151" s="71" t="s">
        <v>17903</v>
      </c>
      <c r="C1151" s="71" t="s">
        <v>155</v>
      </c>
      <c r="D1151" s="73">
        <v>265.32</v>
      </c>
      <c r="E1151" s="272"/>
    </row>
    <row r="1152" spans="1:5" x14ac:dyDescent="0.2">
      <c r="A1152" s="71">
        <v>40083</v>
      </c>
      <c r="B1152" s="71" t="s">
        <v>17904</v>
      </c>
      <c r="C1152" s="71" t="s">
        <v>63</v>
      </c>
      <c r="D1152" s="73">
        <v>2.38</v>
      </c>
      <c r="E1152" s="272"/>
    </row>
    <row r="1153" spans="1:5" x14ac:dyDescent="0.2">
      <c r="A1153" s="71">
        <v>40079</v>
      </c>
      <c r="B1153" s="71" t="s">
        <v>17905</v>
      </c>
      <c r="C1153" s="71" t="s">
        <v>48</v>
      </c>
      <c r="D1153" s="73">
        <v>19.739999999999998</v>
      </c>
      <c r="E1153" s="272"/>
    </row>
    <row r="1154" spans="1:5" x14ac:dyDescent="0.2">
      <c r="A1154" s="71">
        <v>40082</v>
      </c>
      <c r="B1154" s="71" t="s">
        <v>17906</v>
      </c>
      <c r="C1154" s="71" t="s">
        <v>63</v>
      </c>
      <c r="D1154" s="73">
        <v>0.1</v>
      </c>
      <c r="E1154" s="272"/>
    </row>
    <row r="1155" spans="1:5" x14ac:dyDescent="0.2">
      <c r="A1155" s="71">
        <v>40119</v>
      </c>
      <c r="B1155" s="71" t="s">
        <v>17907</v>
      </c>
      <c r="C1155" s="71" t="s">
        <v>63</v>
      </c>
      <c r="D1155" s="73">
        <v>32.21</v>
      </c>
      <c r="E1155" s="272"/>
    </row>
    <row r="1156" spans="1:5" x14ac:dyDescent="0.2">
      <c r="A1156" s="71">
        <v>40122</v>
      </c>
      <c r="B1156" s="71" t="s">
        <v>17907</v>
      </c>
      <c r="C1156" s="71" t="s">
        <v>155</v>
      </c>
      <c r="D1156" s="73">
        <v>365.1</v>
      </c>
      <c r="E1156" s="272"/>
    </row>
    <row r="1157" spans="1:5" x14ac:dyDescent="0.2">
      <c r="A1157" s="71">
        <v>40120</v>
      </c>
      <c r="B1157" s="71" t="s">
        <v>17908</v>
      </c>
      <c r="C1157" s="71" t="s">
        <v>63</v>
      </c>
      <c r="D1157" s="73">
        <v>10.38</v>
      </c>
      <c r="E1157" s="272"/>
    </row>
    <row r="1158" spans="1:5" x14ac:dyDescent="0.2">
      <c r="A1158" s="71">
        <v>40121</v>
      </c>
      <c r="B1158" s="71" t="s">
        <v>17909</v>
      </c>
      <c r="C1158" s="71" t="s">
        <v>63</v>
      </c>
      <c r="D1158" s="73">
        <v>37.76</v>
      </c>
      <c r="E1158" s="272"/>
    </row>
    <row r="1159" spans="1:5" x14ac:dyDescent="0.2">
      <c r="A1159" s="71">
        <v>40123</v>
      </c>
      <c r="B1159" s="71" t="s">
        <v>17909</v>
      </c>
      <c r="C1159" s="71" t="s">
        <v>155</v>
      </c>
      <c r="D1159" s="73">
        <v>400.78</v>
      </c>
      <c r="E1159" s="272"/>
    </row>
    <row r="1160" spans="1:5" x14ac:dyDescent="0.2">
      <c r="A1160" s="71">
        <v>40080</v>
      </c>
      <c r="B1160" s="71" t="s">
        <v>17910</v>
      </c>
      <c r="C1160" s="71" t="s">
        <v>48</v>
      </c>
      <c r="D1160" s="73">
        <v>1.48</v>
      </c>
      <c r="E1160" s="272"/>
    </row>
    <row r="1161" spans="1:5" x14ac:dyDescent="0.2">
      <c r="A1161" s="71">
        <v>40089</v>
      </c>
      <c r="B1161" s="71" t="s">
        <v>17911</v>
      </c>
      <c r="C1161" s="71" t="s">
        <v>109</v>
      </c>
      <c r="D1161" s="73">
        <v>1651.26</v>
      </c>
      <c r="E1161" s="272"/>
    </row>
    <row r="1162" spans="1:5" x14ac:dyDescent="0.2">
      <c r="A1162" s="71">
        <v>40088</v>
      </c>
      <c r="B1162" s="71" t="s">
        <v>17912</v>
      </c>
      <c r="C1162" s="71" t="s">
        <v>109</v>
      </c>
      <c r="D1162" s="73">
        <v>651.87</v>
      </c>
      <c r="E1162" s="272"/>
    </row>
    <row r="1163" spans="1:5" x14ac:dyDescent="0.2">
      <c r="A1163" s="71">
        <v>40092</v>
      </c>
      <c r="B1163" s="71" t="s">
        <v>17913</v>
      </c>
      <c r="C1163" s="71" t="s">
        <v>109</v>
      </c>
      <c r="D1163" s="73">
        <v>268.14</v>
      </c>
      <c r="E1163" s="272"/>
    </row>
    <row r="1164" spans="1:5" x14ac:dyDescent="0.2">
      <c r="A1164" s="71">
        <v>40078</v>
      </c>
      <c r="B1164" s="71" t="s">
        <v>17914</v>
      </c>
      <c r="C1164" s="71" t="s">
        <v>96</v>
      </c>
      <c r="D1164" s="73">
        <v>7.17</v>
      </c>
      <c r="E1164" s="272"/>
    </row>
    <row r="1165" spans="1:5" x14ac:dyDescent="0.2">
      <c r="A1165" s="71">
        <v>40097</v>
      </c>
      <c r="B1165" s="71" t="s">
        <v>17915</v>
      </c>
      <c r="C1165" s="71" t="s">
        <v>96</v>
      </c>
      <c r="D1165" s="73">
        <v>111.91</v>
      </c>
      <c r="E1165" s="272"/>
    </row>
    <row r="1166" spans="1:5" x14ac:dyDescent="0.2">
      <c r="A1166" s="71">
        <v>40090</v>
      </c>
      <c r="B1166" s="71" t="s">
        <v>17916</v>
      </c>
      <c r="C1166" s="71" t="s">
        <v>96</v>
      </c>
      <c r="D1166" s="73">
        <v>27.72</v>
      </c>
      <c r="E1166" s="272"/>
    </row>
    <row r="1167" spans="1:5" x14ac:dyDescent="0.2">
      <c r="A1167" s="71">
        <v>40099</v>
      </c>
      <c r="B1167" s="71" t="s">
        <v>17917</v>
      </c>
      <c r="C1167" s="71" t="s">
        <v>48</v>
      </c>
      <c r="D1167" s="73">
        <v>647.69000000000005</v>
      </c>
      <c r="E1167" s="272"/>
    </row>
    <row r="1168" spans="1:5" x14ac:dyDescent="0.2">
      <c r="A1168" s="71">
        <v>40091</v>
      </c>
      <c r="B1168" s="71" t="s">
        <v>17918</v>
      </c>
      <c r="C1168" s="71" t="s">
        <v>96</v>
      </c>
      <c r="D1168" s="73">
        <v>37.06</v>
      </c>
      <c r="E1168" s="272"/>
    </row>
    <row r="1169" spans="1:5" x14ac:dyDescent="0.2">
      <c r="A1169" s="71">
        <v>40093</v>
      </c>
      <c r="B1169" s="71" t="s">
        <v>17919</v>
      </c>
      <c r="C1169" s="71" t="s">
        <v>63</v>
      </c>
      <c r="D1169" s="73">
        <v>70.48</v>
      </c>
      <c r="E1169" s="272"/>
    </row>
    <row r="1170" spans="1:5" x14ac:dyDescent="0.2">
      <c r="A1170" s="71">
        <v>43353</v>
      </c>
      <c r="B1170" s="71" t="s">
        <v>17920</v>
      </c>
      <c r="C1170" s="71" t="s">
        <v>63</v>
      </c>
      <c r="D1170" s="73">
        <v>0.62</v>
      </c>
      <c r="E1170" s="272"/>
    </row>
    <row r="1171" spans="1:5" x14ac:dyDescent="0.2">
      <c r="A1171" s="71">
        <v>43337</v>
      </c>
      <c r="B1171" s="71" t="s">
        <v>17921</v>
      </c>
      <c r="C1171" s="71" t="s">
        <v>63</v>
      </c>
      <c r="D1171" s="73">
        <v>0.53</v>
      </c>
      <c r="E1171" s="272"/>
    </row>
    <row r="1172" spans="1:5" x14ac:dyDescent="0.2">
      <c r="A1172" s="71" t="s">
        <v>17093</v>
      </c>
      <c r="B1172" s="71"/>
      <c r="C1172" s="71"/>
      <c r="D1172" s="73">
        <v>0</v>
      </c>
      <c r="E1172" s="272"/>
    </row>
    <row r="1173" spans="1:5" x14ac:dyDescent="0.2">
      <c r="A1173" s="71" t="s">
        <v>16808</v>
      </c>
      <c r="B1173" s="71" t="s">
        <v>17039</v>
      </c>
      <c r="C1173" s="71" t="s">
        <v>16924</v>
      </c>
      <c r="D1173" s="73" t="e">
        <v>#VALUE!</v>
      </c>
      <c r="E1173" s="272"/>
    </row>
    <row r="1174" spans="1:5" x14ac:dyDescent="0.2">
      <c r="A1174" s="71">
        <v>40077</v>
      </c>
      <c r="B1174" s="71" t="s">
        <v>17922</v>
      </c>
      <c r="C1174" s="71" t="s">
        <v>63</v>
      </c>
      <c r="D1174" s="73">
        <v>0.18</v>
      </c>
      <c r="E1174" s="272"/>
    </row>
    <row r="1175" spans="1:5" x14ac:dyDescent="0.2">
      <c r="A1175" s="71">
        <v>40142</v>
      </c>
      <c r="B1175" s="71" t="s">
        <v>17923</v>
      </c>
      <c r="C1175" s="71" t="s">
        <v>96</v>
      </c>
      <c r="D1175" s="73">
        <v>83.77</v>
      </c>
      <c r="E1175" s="272"/>
    </row>
    <row r="1176" spans="1:5" x14ac:dyDescent="0.2">
      <c r="A1176" s="71">
        <v>40124</v>
      </c>
      <c r="B1176" s="71" t="s">
        <v>17924</v>
      </c>
      <c r="C1176" s="71" t="s">
        <v>63</v>
      </c>
      <c r="D1176" s="73">
        <v>8.86</v>
      </c>
      <c r="E1176" s="272"/>
    </row>
    <row r="1177" spans="1:5" x14ac:dyDescent="0.2">
      <c r="A1177" s="71">
        <v>40146</v>
      </c>
      <c r="B1177" s="71" t="s">
        <v>17925</v>
      </c>
      <c r="C1177" s="71" t="s">
        <v>63</v>
      </c>
      <c r="D1177" s="73">
        <v>17.22</v>
      </c>
      <c r="E1177" s="272"/>
    </row>
    <row r="1178" spans="1:5" x14ac:dyDescent="0.2">
      <c r="A1178" s="71">
        <v>40145</v>
      </c>
      <c r="B1178" s="71" t="s">
        <v>17926</v>
      </c>
      <c r="C1178" s="71" t="s">
        <v>63</v>
      </c>
      <c r="D1178" s="73">
        <v>518.89</v>
      </c>
      <c r="E1178" s="272"/>
    </row>
    <row r="1179" spans="1:5" x14ac:dyDescent="0.2">
      <c r="A1179" s="71">
        <v>40109</v>
      </c>
      <c r="B1179" s="71" t="s">
        <v>17927</v>
      </c>
      <c r="C1179" s="71" t="s">
        <v>48</v>
      </c>
      <c r="D1179" s="73">
        <v>26.36</v>
      </c>
      <c r="E1179" s="272"/>
    </row>
    <row r="1180" spans="1:5" x14ac:dyDescent="0.2">
      <c r="A1180" s="71">
        <v>40125</v>
      </c>
      <c r="B1180" s="71" t="s">
        <v>17928</v>
      </c>
      <c r="C1180" s="71" t="s">
        <v>63</v>
      </c>
      <c r="D1180" s="73">
        <v>11.07</v>
      </c>
      <c r="E1180" s="272"/>
    </row>
    <row r="1181" spans="1:5" x14ac:dyDescent="0.2">
      <c r="A1181" s="71">
        <v>40113</v>
      </c>
      <c r="B1181" s="71" t="s">
        <v>17929</v>
      </c>
      <c r="C1181" s="71" t="s">
        <v>63</v>
      </c>
      <c r="D1181" s="73">
        <v>14.38</v>
      </c>
      <c r="E1181" s="272"/>
    </row>
    <row r="1182" spans="1:5" x14ac:dyDescent="0.2">
      <c r="A1182" s="71">
        <v>40140</v>
      </c>
      <c r="B1182" s="71" t="s">
        <v>17930</v>
      </c>
      <c r="C1182" s="71" t="s">
        <v>96</v>
      </c>
      <c r="D1182" s="73">
        <v>82.27</v>
      </c>
      <c r="E1182" s="272"/>
    </row>
    <row r="1183" spans="1:5" x14ac:dyDescent="0.2">
      <c r="A1183" s="71">
        <v>40139</v>
      </c>
      <c r="B1183" s="71" t="s">
        <v>17931</v>
      </c>
      <c r="C1183" s="71" t="s">
        <v>96</v>
      </c>
      <c r="D1183" s="73">
        <v>9.44</v>
      </c>
      <c r="E1183" s="272"/>
    </row>
    <row r="1184" spans="1:5" x14ac:dyDescent="0.2">
      <c r="A1184" s="71" t="s">
        <v>17932</v>
      </c>
      <c r="B1184" s="71"/>
      <c r="C1184" s="71"/>
      <c r="D1184" s="73">
        <v>0</v>
      </c>
      <c r="E1184" s="272"/>
    </row>
    <row r="1185" spans="1:5" x14ac:dyDescent="0.2">
      <c r="A1185" s="71" t="s">
        <v>16808</v>
      </c>
      <c r="B1185" s="71" t="s">
        <v>17039</v>
      </c>
      <c r="C1185" s="71" t="s">
        <v>16924</v>
      </c>
      <c r="D1185" s="73" t="e">
        <v>#VALUE!</v>
      </c>
      <c r="E1185" s="272"/>
    </row>
    <row r="1186" spans="1:5" x14ac:dyDescent="0.2">
      <c r="A1186" s="71">
        <v>42186</v>
      </c>
      <c r="B1186" s="71" t="s">
        <v>17933</v>
      </c>
      <c r="C1186" s="71" t="s">
        <v>16992</v>
      </c>
      <c r="D1186" s="73">
        <v>6588</v>
      </c>
      <c r="E1186" s="272"/>
    </row>
    <row r="1187" spans="1:5" x14ac:dyDescent="0.2">
      <c r="A1187" s="71" t="s">
        <v>17934</v>
      </c>
      <c r="B1187" s="71"/>
      <c r="C1187" s="71"/>
      <c r="D1187" s="73">
        <v>0</v>
      </c>
      <c r="E1187" s="272"/>
    </row>
    <row r="1188" spans="1:5" x14ac:dyDescent="0.2">
      <c r="A1188" s="71" t="s">
        <v>16808</v>
      </c>
      <c r="B1188" s="71" t="s">
        <v>17039</v>
      </c>
      <c r="C1188" s="71" t="s">
        <v>16924</v>
      </c>
      <c r="D1188" s="73" t="e">
        <v>#VALUE!</v>
      </c>
      <c r="E1188" s="272"/>
    </row>
    <row r="1189" spans="1:5" x14ac:dyDescent="0.2">
      <c r="A1189" s="71">
        <v>41352</v>
      </c>
      <c r="B1189" s="71" t="s">
        <v>17935</v>
      </c>
      <c r="C1189" s="71" t="s">
        <v>109</v>
      </c>
      <c r="D1189" s="73">
        <v>125.11</v>
      </c>
      <c r="E1189" s="272"/>
    </row>
    <row r="1190" spans="1:5" x14ac:dyDescent="0.2">
      <c r="A1190" s="71">
        <v>41340</v>
      </c>
      <c r="B1190" s="71" t="s">
        <v>17936</v>
      </c>
      <c r="C1190" s="71" t="s">
        <v>96</v>
      </c>
      <c r="D1190" s="73">
        <v>598.22</v>
      </c>
      <c r="E1190" s="272"/>
    </row>
    <row r="1191" spans="1:5" x14ac:dyDescent="0.2">
      <c r="A1191" s="71">
        <v>40331</v>
      </c>
      <c r="B1191" s="71" t="s">
        <v>17937</v>
      </c>
      <c r="C1191" s="71" t="s">
        <v>63</v>
      </c>
      <c r="D1191" s="73">
        <v>75.319999999999993</v>
      </c>
      <c r="E1191" s="272"/>
    </row>
    <row r="1192" spans="1:5" x14ac:dyDescent="0.2">
      <c r="A1192" s="71">
        <v>40403</v>
      </c>
      <c r="B1192" s="71" t="s">
        <v>17938</v>
      </c>
      <c r="C1192" s="71" t="s">
        <v>96</v>
      </c>
      <c r="D1192" s="73">
        <v>181.58</v>
      </c>
      <c r="E1192" s="272"/>
    </row>
    <row r="1193" spans="1:5" x14ac:dyDescent="0.2">
      <c r="A1193" s="71">
        <v>40405</v>
      </c>
      <c r="B1193" s="71" t="s">
        <v>17939</v>
      </c>
      <c r="C1193" s="71" t="s">
        <v>96</v>
      </c>
      <c r="D1193" s="73">
        <v>231.7</v>
      </c>
      <c r="E1193" s="272"/>
    </row>
    <row r="1194" spans="1:5" x14ac:dyDescent="0.2">
      <c r="A1194" s="71">
        <v>40408</v>
      </c>
      <c r="B1194" s="71" t="s">
        <v>17940</v>
      </c>
      <c r="C1194" s="71" t="s">
        <v>96</v>
      </c>
      <c r="D1194" s="73">
        <v>427.51</v>
      </c>
      <c r="E1194" s="272"/>
    </row>
    <row r="1195" spans="1:5" x14ac:dyDescent="0.2">
      <c r="A1195" s="71">
        <v>40406</v>
      </c>
      <c r="B1195" s="71" t="s">
        <v>17941</v>
      </c>
      <c r="C1195" s="71" t="s">
        <v>96</v>
      </c>
      <c r="D1195" s="73">
        <v>390.89</v>
      </c>
      <c r="E1195" s="272"/>
    </row>
    <row r="1196" spans="1:5" x14ac:dyDescent="0.2">
      <c r="A1196" s="71">
        <v>40407</v>
      </c>
      <c r="B1196" s="71" t="s">
        <v>17942</v>
      </c>
      <c r="C1196" s="71" t="s">
        <v>96</v>
      </c>
      <c r="D1196" s="73">
        <v>663.05</v>
      </c>
      <c r="E1196" s="272"/>
    </row>
    <row r="1197" spans="1:5" x14ac:dyDescent="0.2">
      <c r="A1197" s="71">
        <v>40409</v>
      </c>
      <c r="B1197" s="71" t="s">
        <v>17943</v>
      </c>
      <c r="C1197" s="71" t="s">
        <v>96</v>
      </c>
      <c r="D1197" s="73">
        <v>736.28</v>
      </c>
      <c r="E1197" s="272"/>
    </row>
    <row r="1198" spans="1:5" x14ac:dyDescent="0.2">
      <c r="A1198" s="71">
        <v>40404</v>
      </c>
      <c r="B1198" s="71" t="s">
        <v>17944</v>
      </c>
      <c r="C1198" s="71" t="s">
        <v>96</v>
      </c>
      <c r="D1198" s="73">
        <v>159.19999999999999</v>
      </c>
      <c r="E1198" s="272"/>
    </row>
    <row r="1199" spans="1:5" x14ac:dyDescent="0.2">
      <c r="A1199" s="71">
        <v>42051</v>
      </c>
      <c r="B1199" s="71" t="s">
        <v>17945</v>
      </c>
      <c r="C1199" s="71" t="s">
        <v>96</v>
      </c>
      <c r="D1199" s="73">
        <v>991.06</v>
      </c>
      <c r="E1199" s="272"/>
    </row>
    <row r="1200" spans="1:5" x14ac:dyDescent="0.2">
      <c r="A1200" s="71">
        <v>42052</v>
      </c>
      <c r="B1200" s="71" t="s">
        <v>17946</v>
      </c>
      <c r="C1200" s="71" t="s">
        <v>96</v>
      </c>
      <c r="D1200" s="73">
        <v>571.5</v>
      </c>
      <c r="E1200" s="272"/>
    </row>
    <row r="1201" spans="1:5" x14ac:dyDescent="0.2">
      <c r="A1201" s="71">
        <v>40410</v>
      </c>
      <c r="B1201" s="71" t="s">
        <v>17947</v>
      </c>
      <c r="C1201" s="71" t="s">
        <v>96</v>
      </c>
      <c r="D1201" s="73">
        <v>386.95</v>
      </c>
      <c r="E1201" s="272"/>
    </row>
    <row r="1202" spans="1:5" x14ac:dyDescent="0.2">
      <c r="A1202" s="71">
        <v>40309</v>
      </c>
      <c r="B1202" s="71" t="s">
        <v>17948</v>
      </c>
      <c r="C1202" s="71" t="s">
        <v>63</v>
      </c>
      <c r="D1202" s="73">
        <v>160.63999999999999</v>
      </c>
      <c r="E1202" s="272"/>
    </row>
    <row r="1203" spans="1:5" x14ac:dyDescent="0.2">
      <c r="A1203" s="71">
        <v>41258</v>
      </c>
      <c r="B1203" s="71" t="s">
        <v>17949</v>
      </c>
      <c r="C1203" s="71" t="s">
        <v>96</v>
      </c>
      <c r="D1203" s="73">
        <v>202.51</v>
      </c>
      <c r="E1203" s="272"/>
    </row>
    <row r="1204" spans="1:5" x14ac:dyDescent="0.2">
      <c r="A1204" s="71">
        <v>41034</v>
      </c>
      <c r="B1204" s="71" t="s">
        <v>17950</v>
      </c>
      <c r="C1204" s="71" t="s">
        <v>96</v>
      </c>
      <c r="D1204" s="73">
        <v>155.77000000000001</v>
      </c>
      <c r="E1204" s="272"/>
    </row>
    <row r="1205" spans="1:5" x14ac:dyDescent="0.2">
      <c r="A1205" s="71">
        <v>41026</v>
      </c>
      <c r="B1205" s="71" t="s">
        <v>17951</v>
      </c>
      <c r="C1205" s="71" t="s">
        <v>96</v>
      </c>
      <c r="D1205" s="73">
        <v>130.58000000000001</v>
      </c>
      <c r="E1205" s="272"/>
    </row>
    <row r="1206" spans="1:5" x14ac:dyDescent="0.2">
      <c r="A1206" s="71">
        <v>41022</v>
      </c>
      <c r="B1206" s="71" t="s">
        <v>17952</v>
      </c>
      <c r="C1206" s="71" t="s">
        <v>96</v>
      </c>
      <c r="D1206" s="73">
        <v>121.88</v>
      </c>
      <c r="E1206" s="272"/>
    </row>
    <row r="1207" spans="1:5" x14ac:dyDescent="0.2">
      <c r="A1207" s="71" t="s">
        <v>17953</v>
      </c>
      <c r="B1207" s="71"/>
      <c r="C1207" s="71"/>
      <c r="D1207" s="73">
        <v>0</v>
      </c>
      <c r="E1207" s="272"/>
    </row>
    <row r="1208" spans="1:5" x14ac:dyDescent="0.2">
      <c r="A1208" s="71" t="s">
        <v>16808</v>
      </c>
      <c r="B1208" s="71" t="s">
        <v>17039</v>
      </c>
      <c r="C1208" s="71" t="s">
        <v>16924</v>
      </c>
      <c r="D1208" s="73" t="e">
        <v>#VALUE!</v>
      </c>
      <c r="E1208" s="272"/>
    </row>
    <row r="1209" spans="1:5" x14ac:dyDescent="0.2">
      <c r="A1209" s="71">
        <v>41403</v>
      </c>
      <c r="B1209" s="71" t="s">
        <v>17954</v>
      </c>
      <c r="C1209" s="71" t="s">
        <v>96</v>
      </c>
      <c r="D1209" s="73">
        <v>1075.27</v>
      </c>
      <c r="E1209" s="272"/>
    </row>
    <row r="1210" spans="1:5" x14ac:dyDescent="0.2">
      <c r="A1210" s="71">
        <v>40398</v>
      </c>
      <c r="B1210" s="71" t="s">
        <v>17955</v>
      </c>
      <c r="C1210" s="71" t="s">
        <v>63</v>
      </c>
      <c r="D1210" s="73">
        <v>184.1</v>
      </c>
      <c r="E1210" s="272"/>
    </row>
    <row r="1211" spans="1:5" x14ac:dyDescent="0.2">
      <c r="A1211" s="71">
        <v>41036</v>
      </c>
      <c r="B1211" s="71" t="s">
        <v>17956</v>
      </c>
      <c r="C1211" s="71" t="s">
        <v>78</v>
      </c>
      <c r="D1211" s="73">
        <v>76.31</v>
      </c>
      <c r="E1211" s="272"/>
    </row>
    <row r="1212" spans="1:5" x14ac:dyDescent="0.2">
      <c r="A1212" s="71" t="s">
        <v>17957</v>
      </c>
      <c r="B1212" s="71"/>
      <c r="C1212" s="71"/>
      <c r="D1212" s="73">
        <v>0</v>
      </c>
      <c r="E1212" s="272"/>
    </row>
    <row r="1213" spans="1:5" x14ac:dyDescent="0.2">
      <c r="A1213" s="71" t="s">
        <v>16808</v>
      </c>
      <c r="B1213" s="71" t="s">
        <v>17039</v>
      </c>
      <c r="C1213" s="71" t="s">
        <v>16924</v>
      </c>
      <c r="D1213" s="73" t="e">
        <v>#VALUE!</v>
      </c>
      <c r="E1213" s="272"/>
    </row>
    <row r="1214" spans="1:5" x14ac:dyDescent="0.2">
      <c r="A1214" s="71">
        <v>40381</v>
      </c>
      <c r="B1214" s="71" t="s">
        <v>17958</v>
      </c>
      <c r="C1214" s="71" t="s">
        <v>63</v>
      </c>
      <c r="D1214" s="73">
        <v>20.8</v>
      </c>
      <c r="E1214" s="272"/>
    </row>
    <row r="1215" spans="1:5" x14ac:dyDescent="0.2">
      <c r="A1215" s="71">
        <v>41260</v>
      </c>
      <c r="B1215" s="71" t="s">
        <v>17959</v>
      </c>
      <c r="C1215" s="71" t="s">
        <v>109</v>
      </c>
      <c r="D1215" s="73">
        <v>773.05</v>
      </c>
      <c r="E1215" s="272"/>
    </row>
    <row r="1216" spans="1:5" x14ac:dyDescent="0.2">
      <c r="A1216" s="71">
        <v>41045</v>
      </c>
      <c r="B1216" s="71" t="s">
        <v>17960</v>
      </c>
      <c r="C1216" s="71" t="s">
        <v>109</v>
      </c>
      <c r="D1216" s="73">
        <v>741.52</v>
      </c>
      <c r="E1216" s="272"/>
    </row>
    <row r="1217" spans="1:5" x14ac:dyDescent="0.2">
      <c r="A1217" s="71">
        <v>40387</v>
      </c>
      <c r="B1217" s="71" t="s">
        <v>17961</v>
      </c>
      <c r="C1217" s="71" t="s">
        <v>17962</v>
      </c>
      <c r="D1217" s="73">
        <v>100.45</v>
      </c>
      <c r="E1217" s="272"/>
    </row>
    <row r="1218" spans="1:5" x14ac:dyDescent="0.2">
      <c r="A1218" s="71">
        <v>40339</v>
      </c>
      <c r="B1218" s="71" t="s">
        <v>17963</v>
      </c>
      <c r="C1218" s="71" t="s">
        <v>96</v>
      </c>
      <c r="D1218" s="73">
        <v>87.29</v>
      </c>
      <c r="E1218" s="272"/>
    </row>
    <row r="1219" spans="1:5" x14ac:dyDescent="0.2">
      <c r="A1219" s="71">
        <v>40379</v>
      </c>
      <c r="B1219" s="71" t="s">
        <v>17964</v>
      </c>
      <c r="C1219" s="71" t="s">
        <v>53</v>
      </c>
      <c r="D1219" s="73">
        <v>12.57</v>
      </c>
      <c r="E1219" s="272"/>
    </row>
    <row r="1220" spans="1:5" x14ac:dyDescent="0.2">
      <c r="A1220" s="71">
        <v>42875</v>
      </c>
      <c r="B1220" s="71" t="s">
        <v>17965</v>
      </c>
      <c r="C1220" s="71" t="s">
        <v>96</v>
      </c>
      <c r="D1220" s="73">
        <v>46.3</v>
      </c>
      <c r="E1220" s="272"/>
    </row>
    <row r="1221" spans="1:5" x14ac:dyDescent="0.2">
      <c r="A1221" s="71" t="s">
        <v>17093</v>
      </c>
      <c r="B1221" s="71"/>
      <c r="C1221" s="71"/>
      <c r="D1221" s="73">
        <v>0</v>
      </c>
      <c r="E1221" s="272"/>
    </row>
    <row r="1222" spans="1:5" x14ac:dyDescent="0.2">
      <c r="A1222" s="71" t="s">
        <v>16808</v>
      </c>
      <c r="B1222" s="71" t="s">
        <v>17039</v>
      </c>
      <c r="C1222" s="71" t="s">
        <v>16924</v>
      </c>
      <c r="D1222" s="73" t="e">
        <v>#VALUE!</v>
      </c>
      <c r="E1222" s="272"/>
    </row>
    <row r="1223" spans="1:5" x14ac:dyDescent="0.2">
      <c r="A1223" s="71">
        <v>40991</v>
      </c>
      <c r="B1223" s="71" t="s">
        <v>17966</v>
      </c>
      <c r="C1223" s="71" t="s">
        <v>53</v>
      </c>
      <c r="D1223" s="73">
        <v>38.840000000000003</v>
      </c>
      <c r="E1223" s="272"/>
    </row>
    <row r="1224" spans="1:5" x14ac:dyDescent="0.2">
      <c r="A1224" s="71">
        <v>40382</v>
      </c>
      <c r="B1224" s="71" t="s">
        <v>17967</v>
      </c>
      <c r="C1224" s="71" t="s">
        <v>48</v>
      </c>
      <c r="D1224" s="73">
        <v>564.20000000000005</v>
      </c>
      <c r="E1224" s="272"/>
    </row>
    <row r="1225" spans="1:5" x14ac:dyDescent="0.2">
      <c r="A1225" s="71">
        <v>42660</v>
      </c>
      <c r="B1225" s="71" t="s">
        <v>17968</v>
      </c>
      <c r="C1225" s="71" t="s">
        <v>48</v>
      </c>
      <c r="D1225" s="73">
        <v>719.02</v>
      </c>
      <c r="E1225" s="272"/>
    </row>
    <row r="1226" spans="1:5" x14ac:dyDescent="0.2">
      <c r="A1226" s="71">
        <v>40401</v>
      </c>
      <c r="B1226" s="71" t="s">
        <v>17969</v>
      </c>
      <c r="C1226" s="71" t="s">
        <v>109</v>
      </c>
      <c r="D1226" s="73">
        <v>724.25</v>
      </c>
      <c r="E1226" s="272"/>
    </row>
    <row r="1227" spans="1:5" x14ac:dyDescent="0.2">
      <c r="A1227" s="71">
        <v>41200</v>
      </c>
      <c r="B1227" s="71" t="s">
        <v>17970</v>
      </c>
      <c r="C1227" s="71" t="s">
        <v>109</v>
      </c>
      <c r="D1227" s="73">
        <v>23</v>
      </c>
      <c r="E1227" s="272"/>
    </row>
    <row r="1228" spans="1:5" x14ac:dyDescent="0.2">
      <c r="A1228" s="71">
        <v>42876</v>
      </c>
      <c r="B1228" s="71" t="s">
        <v>17971</v>
      </c>
      <c r="C1228" s="71" t="s">
        <v>63</v>
      </c>
      <c r="D1228" s="73">
        <v>186.98</v>
      </c>
      <c r="E1228" s="272"/>
    </row>
    <row r="1229" spans="1:5" x14ac:dyDescent="0.2">
      <c r="A1229" s="71">
        <v>42239</v>
      </c>
      <c r="B1229" s="71" t="s">
        <v>17972</v>
      </c>
      <c r="C1229" s="71" t="s">
        <v>48</v>
      </c>
      <c r="D1229" s="73">
        <v>139.26</v>
      </c>
      <c r="E1229" s="272"/>
    </row>
    <row r="1230" spans="1:5" x14ac:dyDescent="0.2">
      <c r="A1230" s="71">
        <v>40329</v>
      </c>
      <c r="B1230" s="71" t="s">
        <v>17973</v>
      </c>
      <c r="C1230" s="71" t="s">
        <v>48</v>
      </c>
      <c r="D1230" s="73">
        <v>154.43</v>
      </c>
      <c r="E1230" s="272"/>
    </row>
    <row r="1231" spans="1:5" x14ac:dyDescent="0.2">
      <c r="A1231" s="71">
        <v>41195</v>
      </c>
      <c r="B1231" s="71" t="s">
        <v>17974</v>
      </c>
      <c r="C1231" s="71" t="s">
        <v>53</v>
      </c>
      <c r="D1231" s="73">
        <v>12.55</v>
      </c>
      <c r="E1231" s="272"/>
    </row>
    <row r="1232" spans="1:5" x14ac:dyDescent="0.2">
      <c r="A1232" s="71">
        <v>40315</v>
      </c>
      <c r="B1232" s="71" t="s">
        <v>17975</v>
      </c>
      <c r="C1232" s="71" t="s">
        <v>63</v>
      </c>
      <c r="D1232" s="73">
        <v>243.63</v>
      </c>
      <c r="E1232" s="272"/>
    </row>
    <row r="1233" spans="1:5" x14ac:dyDescent="0.2">
      <c r="A1233" s="71">
        <v>40314</v>
      </c>
      <c r="B1233" s="71" t="s">
        <v>17976</v>
      </c>
      <c r="C1233" s="71" t="s">
        <v>63</v>
      </c>
      <c r="D1233" s="73">
        <v>109.71</v>
      </c>
      <c r="E1233" s="272"/>
    </row>
    <row r="1234" spans="1:5" x14ac:dyDescent="0.2">
      <c r="A1234" s="71">
        <v>40321</v>
      </c>
      <c r="B1234" s="71" t="s">
        <v>17977</v>
      </c>
      <c r="C1234" s="71" t="s">
        <v>63</v>
      </c>
      <c r="D1234" s="73">
        <v>73.47</v>
      </c>
      <c r="E1234" s="272"/>
    </row>
    <row r="1235" spans="1:5" x14ac:dyDescent="0.2">
      <c r="A1235" s="71">
        <v>40323</v>
      </c>
      <c r="B1235" s="71" t="s">
        <v>17978</v>
      </c>
      <c r="C1235" s="71" t="s">
        <v>63</v>
      </c>
      <c r="D1235" s="73">
        <v>75.709999999999994</v>
      </c>
      <c r="E1235" s="272"/>
    </row>
    <row r="1236" spans="1:5" x14ac:dyDescent="0.2">
      <c r="A1236" s="71">
        <v>40324</v>
      </c>
      <c r="B1236" s="71" t="s">
        <v>17979</v>
      </c>
      <c r="C1236" s="71" t="s">
        <v>63</v>
      </c>
      <c r="D1236" s="73">
        <v>66.23</v>
      </c>
      <c r="E1236" s="272"/>
    </row>
    <row r="1237" spans="1:5" x14ac:dyDescent="0.2">
      <c r="A1237" s="71">
        <v>40325</v>
      </c>
      <c r="B1237" s="71" t="s">
        <v>17980</v>
      </c>
      <c r="C1237" s="71" t="s">
        <v>63</v>
      </c>
      <c r="D1237" s="73">
        <v>58.02</v>
      </c>
      <c r="E1237" s="272"/>
    </row>
    <row r="1238" spans="1:5" x14ac:dyDescent="0.2">
      <c r="A1238" s="71">
        <v>40319</v>
      </c>
      <c r="B1238" s="71" t="s">
        <v>17981</v>
      </c>
      <c r="C1238" s="71" t="s">
        <v>63</v>
      </c>
      <c r="D1238" s="73">
        <v>100.28</v>
      </c>
      <c r="E1238" s="272"/>
    </row>
    <row r="1239" spans="1:5" x14ac:dyDescent="0.2">
      <c r="A1239" s="71">
        <v>40320</v>
      </c>
      <c r="B1239" s="71" t="s">
        <v>17982</v>
      </c>
      <c r="C1239" s="71" t="s">
        <v>63</v>
      </c>
      <c r="D1239" s="73">
        <v>101.99</v>
      </c>
      <c r="E1239" s="272"/>
    </row>
    <row r="1240" spans="1:5" x14ac:dyDescent="0.2">
      <c r="A1240" s="71">
        <v>40322</v>
      </c>
      <c r="B1240" s="71" t="s">
        <v>17983</v>
      </c>
      <c r="C1240" s="71" t="s">
        <v>63</v>
      </c>
      <c r="D1240" s="73">
        <v>105.77</v>
      </c>
      <c r="E1240" s="272"/>
    </row>
    <row r="1241" spans="1:5" x14ac:dyDescent="0.2">
      <c r="A1241" s="71">
        <v>40342</v>
      </c>
      <c r="B1241" s="71" t="s">
        <v>17984</v>
      </c>
      <c r="C1241" s="71" t="s">
        <v>109</v>
      </c>
      <c r="D1241" s="73">
        <v>35.31</v>
      </c>
      <c r="E1241" s="272"/>
    </row>
    <row r="1242" spans="1:5" x14ac:dyDescent="0.2">
      <c r="A1242" s="71">
        <v>40338</v>
      </c>
      <c r="B1242" s="71" t="s">
        <v>17985</v>
      </c>
      <c r="C1242" s="71" t="s">
        <v>109</v>
      </c>
      <c r="D1242" s="73">
        <v>26.39</v>
      </c>
      <c r="E1242" s="272"/>
    </row>
    <row r="1243" spans="1:5" x14ac:dyDescent="0.2">
      <c r="A1243" s="71">
        <v>40341</v>
      </c>
      <c r="B1243" s="71" t="s">
        <v>17986</v>
      </c>
      <c r="C1243" s="71" t="s">
        <v>109</v>
      </c>
      <c r="D1243" s="73">
        <v>7.34</v>
      </c>
      <c r="E1243" s="272"/>
    </row>
    <row r="1244" spans="1:5" x14ac:dyDescent="0.2">
      <c r="A1244" s="71">
        <v>40416</v>
      </c>
      <c r="B1244" s="71" t="s">
        <v>17987</v>
      </c>
      <c r="C1244" s="71" t="s">
        <v>96</v>
      </c>
      <c r="D1244" s="73">
        <v>319.86</v>
      </c>
      <c r="E1244" s="272"/>
    </row>
    <row r="1245" spans="1:5" x14ac:dyDescent="0.2">
      <c r="A1245" s="71">
        <v>40388</v>
      </c>
      <c r="B1245" s="71" t="s">
        <v>17988</v>
      </c>
      <c r="C1245" s="71" t="s">
        <v>96</v>
      </c>
      <c r="D1245" s="73">
        <v>265.20999999999998</v>
      </c>
      <c r="E1245" s="272"/>
    </row>
    <row r="1246" spans="1:5" x14ac:dyDescent="0.2">
      <c r="A1246" s="71">
        <v>40402</v>
      </c>
      <c r="B1246" s="71" t="s">
        <v>17989</v>
      </c>
      <c r="C1246" s="71" t="s">
        <v>63</v>
      </c>
      <c r="D1246" s="73">
        <v>14.03</v>
      </c>
      <c r="E1246" s="272"/>
    </row>
    <row r="1247" spans="1:5" x14ac:dyDescent="0.2">
      <c r="A1247" s="71">
        <v>41033</v>
      </c>
      <c r="B1247" s="71" t="s">
        <v>17990</v>
      </c>
      <c r="C1247" s="71" t="s">
        <v>17991</v>
      </c>
      <c r="D1247" s="73">
        <v>36.21</v>
      </c>
      <c r="E1247" s="272"/>
    </row>
    <row r="1248" spans="1:5" x14ac:dyDescent="0.2">
      <c r="A1248" s="71">
        <v>41233</v>
      </c>
      <c r="B1248" s="71" t="s">
        <v>17992</v>
      </c>
      <c r="C1248" s="71" t="s">
        <v>53</v>
      </c>
      <c r="D1248" s="73">
        <v>402.54</v>
      </c>
      <c r="E1248" s="272"/>
    </row>
    <row r="1249" spans="1:5" x14ac:dyDescent="0.2">
      <c r="A1249" s="71">
        <v>40386</v>
      </c>
      <c r="B1249" s="71" t="s">
        <v>17993</v>
      </c>
      <c r="C1249" s="71" t="s">
        <v>96</v>
      </c>
      <c r="D1249" s="73">
        <v>166.45</v>
      </c>
      <c r="E1249" s="272"/>
    </row>
    <row r="1250" spans="1:5" x14ac:dyDescent="0.2">
      <c r="A1250" s="71">
        <v>41199</v>
      </c>
      <c r="B1250" s="71" t="s">
        <v>17994</v>
      </c>
      <c r="C1250" s="71" t="s">
        <v>96</v>
      </c>
      <c r="D1250" s="73">
        <v>63.69</v>
      </c>
      <c r="E1250" s="272"/>
    </row>
    <row r="1251" spans="1:5" x14ac:dyDescent="0.2">
      <c r="A1251" s="71">
        <v>42529</v>
      </c>
      <c r="B1251" s="71" t="s">
        <v>17995</v>
      </c>
      <c r="C1251" s="71" t="s">
        <v>96</v>
      </c>
      <c r="D1251" s="73">
        <v>392.13</v>
      </c>
      <c r="E1251" s="272"/>
    </row>
    <row r="1252" spans="1:5" x14ac:dyDescent="0.2">
      <c r="A1252" s="71">
        <v>40384</v>
      </c>
      <c r="B1252" s="71" t="s">
        <v>17996</v>
      </c>
      <c r="C1252" s="71" t="s">
        <v>96</v>
      </c>
      <c r="D1252" s="73">
        <v>942.43</v>
      </c>
      <c r="E1252" s="272"/>
    </row>
    <row r="1253" spans="1:5" x14ac:dyDescent="0.2">
      <c r="A1253" s="71">
        <v>40385</v>
      </c>
      <c r="B1253" s="71" t="s">
        <v>17997</v>
      </c>
      <c r="C1253" s="71" t="s">
        <v>96</v>
      </c>
      <c r="D1253" s="73">
        <v>978.23</v>
      </c>
      <c r="E1253" s="272"/>
    </row>
    <row r="1254" spans="1:5" x14ac:dyDescent="0.2">
      <c r="A1254" s="71">
        <v>40393</v>
      </c>
      <c r="B1254" s="71" t="s">
        <v>17998</v>
      </c>
      <c r="C1254" s="71" t="s">
        <v>96</v>
      </c>
      <c r="D1254" s="73">
        <v>16.350000000000001</v>
      </c>
      <c r="E1254" s="272"/>
    </row>
    <row r="1255" spans="1:5" x14ac:dyDescent="0.2">
      <c r="A1255" s="71">
        <v>40394</v>
      </c>
      <c r="B1255" s="71" t="s">
        <v>17999</v>
      </c>
      <c r="C1255" s="71" t="s">
        <v>96</v>
      </c>
      <c r="D1255" s="73">
        <v>19.440000000000001</v>
      </c>
      <c r="E1255" s="272"/>
    </row>
    <row r="1256" spans="1:5" x14ac:dyDescent="0.2">
      <c r="A1256" s="71">
        <v>40390</v>
      </c>
      <c r="B1256" s="71" t="s">
        <v>18000</v>
      </c>
      <c r="C1256" s="71" t="s">
        <v>63</v>
      </c>
      <c r="D1256" s="73">
        <v>3.62</v>
      </c>
      <c r="E1256" s="272"/>
    </row>
    <row r="1257" spans="1:5" x14ac:dyDescent="0.2">
      <c r="A1257" s="71">
        <v>42256</v>
      </c>
      <c r="B1257" s="71" t="s">
        <v>18001</v>
      </c>
      <c r="C1257" s="71" t="s">
        <v>63</v>
      </c>
      <c r="D1257" s="73">
        <v>3659.98</v>
      </c>
      <c r="E1257" s="272"/>
    </row>
    <row r="1258" spans="1:5" x14ac:dyDescent="0.2">
      <c r="A1258" s="71">
        <v>40400</v>
      </c>
      <c r="B1258" s="71" t="s">
        <v>18002</v>
      </c>
      <c r="C1258" s="71" t="s">
        <v>53</v>
      </c>
      <c r="D1258" s="73">
        <v>15.45</v>
      </c>
      <c r="E1258" s="272"/>
    </row>
    <row r="1259" spans="1:5" x14ac:dyDescent="0.2">
      <c r="A1259" s="71">
        <v>41201</v>
      </c>
      <c r="B1259" s="71" t="s">
        <v>18003</v>
      </c>
      <c r="C1259" s="71" t="s">
        <v>63</v>
      </c>
      <c r="D1259" s="73">
        <v>277</v>
      </c>
      <c r="E1259" s="272"/>
    </row>
    <row r="1260" spans="1:5" x14ac:dyDescent="0.2">
      <c r="A1260" s="71">
        <v>41035</v>
      </c>
      <c r="B1260" s="71" t="s">
        <v>18004</v>
      </c>
      <c r="C1260" s="71" t="s">
        <v>96</v>
      </c>
      <c r="D1260" s="73">
        <v>100.02</v>
      </c>
      <c r="E1260" s="272"/>
    </row>
    <row r="1261" spans="1:5" x14ac:dyDescent="0.2">
      <c r="A1261" s="71">
        <v>41263</v>
      </c>
      <c r="B1261" s="71" t="s">
        <v>18005</v>
      </c>
      <c r="C1261" s="71" t="s">
        <v>96</v>
      </c>
      <c r="D1261" s="73">
        <v>162.74</v>
      </c>
      <c r="E1261" s="272"/>
    </row>
    <row r="1262" spans="1:5" x14ac:dyDescent="0.2">
      <c r="A1262" s="71">
        <v>41089</v>
      </c>
      <c r="B1262" s="71" t="s">
        <v>18006</v>
      </c>
      <c r="C1262" s="71" t="s">
        <v>96</v>
      </c>
      <c r="D1262" s="73">
        <v>159.47999999999999</v>
      </c>
      <c r="E1262" s="272"/>
    </row>
    <row r="1263" spans="1:5" x14ac:dyDescent="0.2">
      <c r="A1263" s="71">
        <v>41039</v>
      </c>
      <c r="B1263" s="71" t="s">
        <v>18007</v>
      </c>
      <c r="C1263" s="71" t="s">
        <v>96</v>
      </c>
      <c r="D1263" s="73">
        <v>203.7</v>
      </c>
      <c r="E1263" s="272"/>
    </row>
    <row r="1264" spans="1:5" x14ac:dyDescent="0.2">
      <c r="A1264" s="71">
        <v>41030</v>
      </c>
      <c r="B1264" s="71" t="s">
        <v>18008</v>
      </c>
      <c r="C1264" s="71" t="s">
        <v>96</v>
      </c>
      <c r="D1264" s="73">
        <v>145.13</v>
      </c>
      <c r="E1264" s="272"/>
    </row>
    <row r="1265" spans="1:5" x14ac:dyDescent="0.2">
      <c r="A1265" s="71" t="s">
        <v>18009</v>
      </c>
      <c r="B1265" s="71"/>
      <c r="C1265" s="71"/>
      <c r="D1265" s="73">
        <v>0</v>
      </c>
      <c r="E1265" s="272"/>
    </row>
    <row r="1266" spans="1:5" x14ac:dyDescent="0.2">
      <c r="A1266" s="71" t="s">
        <v>16808</v>
      </c>
      <c r="B1266" s="71" t="s">
        <v>17039</v>
      </c>
      <c r="C1266" s="71" t="s">
        <v>16924</v>
      </c>
      <c r="D1266" s="73" t="e">
        <v>#VALUE!</v>
      </c>
      <c r="E1266" s="272"/>
    </row>
    <row r="1267" spans="1:5" x14ac:dyDescent="0.2">
      <c r="A1267" s="71">
        <v>42045</v>
      </c>
      <c r="B1267" s="71" t="s">
        <v>357</v>
      </c>
      <c r="C1267" s="71" t="s">
        <v>48</v>
      </c>
      <c r="D1267" s="73">
        <v>8.25</v>
      </c>
      <c r="E1267" s="272"/>
    </row>
    <row r="1268" spans="1:5" x14ac:dyDescent="0.2">
      <c r="A1268" s="71" t="s">
        <v>17093</v>
      </c>
      <c r="B1268" s="71"/>
      <c r="C1268" s="71"/>
      <c r="D1268" s="73">
        <v>0</v>
      </c>
      <c r="E1268" s="272"/>
    </row>
    <row r="1269" spans="1:5" x14ac:dyDescent="0.2">
      <c r="A1269" s="71" t="s">
        <v>16808</v>
      </c>
      <c r="B1269" s="71" t="s">
        <v>17039</v>
      </c>
      <c r="C1269" s="71" t="s">
        <v>16924</v>
      </c>
      <c r="D1269" s="73" t="e">
        <v>#VALUE!</v>
      </c>
      <c r="E1269" s="272"/>
    </row>
    <row r="1270" spans="1:5" x14ac:dyDescent="0.2">
      <c r="A1270" s="71">
        <v>42043</v>
      </c>
      <c r="B1270" s="71" t="s">
        <v>18010</v>
      </c>
      <c r="C1270" s="71" t="s">
        <v>17737</v>
      </c>
      <c r="D1270" s="73">
        <v>0</v>
      </c>
      <c r="E1270" s="272"/>
    </row>
    <row r="1271" spans="1:5" x14ac:dyDescent="0.2">
      <c r="A1271" s="71" t="s">
        <v>18011</v>
      </c>
      <c r="B1271" s="71"/>
      <c r="C1271" s="71"/>
      <c r="D1271" s="73">
        <v>0</v>
      </c>
      <c r="E1271" s="272"/>
    </row>
    <row r="1272" spans="1:5" x14ac:dyDescent="0.2">
      <c r="A1272" s="71" t="s">
        <v>16808</v>
      </c>
      <c r="B1272" s="71" t="s">
        <v>17039</v>
      </c>
      <c r="C1272" s="71" t="s">
        <v>16924</v>
      </c>
      <c r="D1272" s="73" t="e">
        <v>#VALUE!</v>
      </c>
      <c r="E1272" s="272"/>
    </row>
    <row r="1273" spans="1:5" x14ac:dyDescent="0.2">
      <c r="A1273" s="71">
        <v>42512</v>
      </c>
      <c r="B1273" s="71" t="s">
        <v>18012</v>
      </c>
      <c r="C1273" s="71" t="s">
        <v>48</v>
      </c>
      <c r="D1273" s="73">
        <v>3.01</v>
      </c>
      <c r="E1273" s="272"/>
    </row>
    <row r="1274" spans="1:5" x14ac:dyDescent="0.2">
      <c r="A1274" s="71">
        <v>42513</v>
      </c>
      <c r="B1274" s="71" t="s">
        <v>18013</v>
      </c>
      <c r="C1274" s="71" t="s">
        <v>48</v>
      </c>
      <c r="D1274" s="73">
        <v>3.91</v>
      </c>
      <c r="E1274" s="272"/>
    </row>
    <row r="1275" spans="1:5" x14ac:dyDescent="0.2">
      <c r="A1275" s="71">
        <v>42514</v>
      </c>
      <c r="B1275" s="71" t="s">
        <v>18014</v>
      </c>
      <c r="C1275" s="71" t="s">
        <v>48</v>
      </c>
      <c r="D1275" s="73">
        <v>5.98</v>
      </c>
      <c r="E1275" s="272"/>
    </row>
    <row r="1276" spans="1:5" x14ac:dyDescent="0.2">
      <c r="A1276" s="71">
        <v>43349</v>
      </c>
      <c r="B1276" s="71" t="s">
        <v>18015</v>
      </c>
      <c r="C1276" s="71" t="s">
        <v>48</v>
      </c>
      <c r="D1276" s="73">
        <v>6.33</v>
      </c>
      <c r="E1276" s="272"/>
    </row>
    <row r="1277" spans="1:5" x14ac:dyDescent="0.2">
      <c r="A1277" s="71">
        <v>42515</v>
      </c>
      <c r="B1277" s="71" t="s">
        <v>18016</v>
      </c>
      <c r="C1277" s="71" t="s">
        <v>48</v>
      </c>
      <c r="D1277" s="73">
        <v>4.87</v>
      </c>
      <c r="E1277" s="272"/>
    </row>
    <row r="1278" spans="1:5" x14ac:dyDescent="0.2">
      <c r="A1278" s="71">
        <v>42523</v>
      </c>
      <c r="B1278" s="71" t="s">
        <v>18017</v>
      </c>
      <c r="C1278" s="71" t="s">
        <v>48</v>
      </c>
      <c r="D1278" s="73">
        <v>7.69</v>
      </c>
      <c r="E1278" s="272"/>
    </row>
    <row r="1279" spans="1:5" x14ac:dyDescent="0.2">
      <c r="A1279" s="71">
        <v>42576</v>
      </c>
      <c r="B1279" s="71" t="s">
        <v>18018</v>
      </c>
      <c r="C1279" s="71" t="s">
        <v>48</v>
      </c>
      <c r="D1279" s="73">
        <v>91.7</v>
      </c>
      <c r="E1279" s="272"/>
    </row>
    <row r="1280" spans="1:5" x14ac:dyDescent="0.2">
      <c r="A1280" s="71">
        <v>42577</v>
      </c>
      <c r="B1280" s="71" t="s">
        <v>18019</v>
      </c>
      <c r="C1280" s="71" t="s">
        <v>48</v>
      </c>
      <c r="D1280" s="73">
        <v>7.61</v>
      </c>
      <c r="E1280" s="272"/>
    </row>
    <row r="1281" spans="1:5" x14ac:dyDescent="0.2">
      <c r="A1281" s="71">
        <v>42578</v>
      </c>
      <c r="B1281" s="71" t="s">
        <v>18020</v>
      </c>
      <c r="C1281" s="71" t="s">
        <v>48</v>
      </c>
      <c r="D1281" s="73">
        <v>3.22</v>
      </c>
      <c r="E1281" s="272"/>
    </row>
    <row r="1282" spans="1:5" x14ac:dyDescent="0.2">
      <c r="A1282" s="71">
        <v>42580</v>
      </c>
      <c r="B1282" s="71" t="s">
        <v>18021</v>
      </c>
      <c r="C1282" s="71" t="s">
        <v>48</v>
      </c>
      <c r="D1282" s="73">
        <v>4.76</v>
      </c>
      <c r="E1282" s="272"/>
    </row>
    <row r="1283" spans="1:5" x14ac:dyDescent="0.2">
      <c r="A1283" s="71">
        <v>42582</v>
      </c>
      <c r="B1283" s="71" t="s">
        <v>18022</v>
      </c>
      <c r="C1283" s="71" t="s">
        <v>48</v>
      </c>
      <c r="D1283" s="73">
        <v>42.54</v>
      </c>
      <c r="E1283" s="272"/>
    </row>
    <row r="1284" spans="1:5" x14ac:dyDescent="0.2">
      <c r="A1284" s="71">
        <v>42586</v>
      </c>
      <c r="B1284" s="71" t="s">
        <v>18023</v>
      </c>
      <c r="C1284" s="71" t="s">
        <v>48</v>
      </c>
      <c r="D1284" s="73">
        <v>49.53</v>
      </c>
      <c r="E1284" s="272"/>
    </row>
    <row r="1285" spans="1:5" x14ac:dyDescent="0.2">
      <c r="A1285" s="71">
        <v>42587</v>
      </c>
      <c r="B1285" s="71" t="s">
        <v>18024</v>
      </c>
      <c r="C1285" s="71" t="s">
        <v>63</v>
      </c>
      <c r="D1285" s="73">
        <v>0.7</v>
      </c>
      <c r="E1285" s="272"/>
    </row>
    <row r="1286" spans="1:5" x14ac:dyDescent="0.2">
      <c r="A1286" s="71">
        <v>42590</v>
      </c>
      <c r="B1286" s="71" t="s">
        <v>18025</v>
      </c>
      <c r="C1286" s="71" t="s">
        <v>63</v>
      </c>
      <c r="D1286" s="73">
        <v>9.23</v>
      </c>
      <c r="E1286" s="272"/>
    </row>
    <row r="1287" spans="1:5" x14ac:dyDescent="0.2">
      <c r="A1287" s="71">
        <v>42591</v>
      </c>
      <c r="B1287" s="71" t="s">
        <v>18026</v>
      </c>
      <c r="C1287" s="71" t="s">
        <v>63</v>
      </c>
      <c r="D1287" s="73">
        <v>33.369999999999997</v>
      </c>
      <c r="E1287" s="272"/>
    </row>
    <row r="1288" spans="1:5" x14ac:dyDescent="0.2">
      <c r="A1288" s="71">
        <v>42592</v>
      </c>
      <c r="B1288" s="71" t="s">
        <v>18027</v>
      </c>
      <c r="C1288" s="71" t="s">
        <v>63</v>
      </c>
      <c r="D1288" s="73">
        <v>12.61</v>
      </c>
      <c r="E1288" s="272"/>
    </row>
    <row r="1289" spans="1:5" x14ac:dyDescent="0.2">
      <c r="A1289" s="71">
        <v>42593</v>
      </c>
      <c r="B1289" s="71" t="s">
        <v>18028</v>
      </c>
      <c r="C1289" s="71" t="s">
        <v>48</v>
      </c>
      <c r="D1289" s="73">
        <v>27.81</v>
      </c>
      <c r="E1289" s="272"/>
    </row>
    <row r="1290" spans="1:5" x14ac:dyDescent="0.2">
      <c r="A1290" s="71">
        <v>42596</v>
      </c>
      <c r="B1290" s="71" t="s">
        <v>18029</v>
      </c>
      <c r="C1290" s="71" t="s">
        <v>48</v>
      </c>
      <c r="D1290" s="73">
        <v>5.13</v>
      </c>
      <c r="E1290" s="272"/>
    </row>
    <row r="1291" spans="1:5" x14ac:dyDescent="0.2">
      <c r="A1291" s="71" t="s">
        <v>18030</v>
      </c>
      <c r="B1291" s="71"/>
      <c r="C1291" s="71"/>
      <c r="D1291" s="73">
        <v>0</v>
      </c>
      <c r="E1291" s="272"/>
    </row>
    <row r="1292" spans="1:5" x14ac:dyDescent="0.2">
      <c r="A1292" s="71" t="s">
        <v>16808</v>
      </c>
      <c r="B1292" s="71" t="s">
        <v>17039</v>
      </c>
      <c r="C1292" s="71" t="s">
        <v>16924</v>
      </c>
      <c r="D1292" s="73" t="e">
        <v>#VALUE!</v>
      </c>
      <c r="E1292" s="272"/>
    </row>
    <row r="1293" spans="1:5" x14ac:dyDescent="0.2">
      <c r="A1293" s="71">
        <v>42483</v>
      </c>
      <c r="B1293" s="71" t="s">
        <v>18031</v>
      </c>
      <c r="C1293" s="71" t="s">
        <v>48</v>
      </c>
      <c r="D1293" s="73">
        <v>84.35</v>
      </c>
      <c r="E1293" s="272"/>
    </row>
    <row r="1294" spans="1:5" x14ac:dyDescent="0.2">
      <c r="A1294" s="71">
        <v>42695</v>
      </c>
      <c r="B1294" s="71" t="s">
        <v>18032</v>
      </c>
      <c r="C1294" s="71" t="s">
        <v>48</v>
      </c>
      <c r="D1294" s="73">
        <v>115.63</v>
      </c>
      <c r="E1294" s="272"/>
    </row>
    <row r="1295" spans="1:5" x14ac:dyDescent="0.2">
      <c r="A1295" s="71">
        <v>42481</v>
      </c>
      <c r="B1295" s="71" t="s">
        <v>18033</v>
      </c>
      <c r="C1295" s="71" t="s">
        <v>48</v>
      </c>
      <c r="D1295" s="73">
        <v>61.38</v>
      </c>
      <c r="E1295" s="272"/>
    </row>
    <row r="1296" spans="1:5" x14ac:dyDescent="0.2">
      <c r="A1296" s="71">
        <v>42496</v>
      </c>
      <c r="B1296" s="71" t="s">
        <v>18034</v>
      </c>
      <c r="C1296" s="71" t="s">
        <v>63</v>
      </c>
      <c r="D1296" s="73">
        <v>3.2</v>
      </c>
      <c r="E1296" s="272"/>
    </row>
    <row r="1297" spans="1:5" x14ac:dyDescent="0.2">
      <c r="A1297" s="71">
        <v>41133</v>
      </c>
      <c r="B1297" s="71" t="s">
        <v>18035</v>
      </c>
      <c r="C1297" s="71" t="s">
        <v>63</v>
      </c>
      <c r="D1297" s="73">
        <v>13.24</v>
      </c>
      <c r="E1297" s="272"/>
    </row>
    <row r="1298" spans="1:5" x14ac:dyDescent="0.2">
      <c r="A1298" s="71">
        <v>42479</v>
      </c>
      <c r="B1298" s="71" t="s">
        <v>18036</v>
      </c>
      <c r="C1298" s="71" t="s">
        <v>63</v>
      </c>
      <c r="D1298" s="73">
        <v>9.25</v>
      </c>
      <c r="E1298" s="272"/>
    </row>
    <row r="1299" spans="1:5" x14ac:dyDescent="0.2">
      <c r="A1299" s="71">
        <v>43333</v>
      </c>
      <c r="B1299" s="71" t="s">
        <v>18037</v>
      </c>
      <c r="C1299" s="71" t="s">
        <v>63</v>
      </c>
      <c r="D1299" s="73">
        <v>1.01</v>
      </c>
      <c r="E1299" s="272"/>
    </row>
    <row r="1300" spans="1:5" x14ac:dyDescent="0.2">
      <c r="A1300" s="71">
        <v>42484</v>
      </c>
      <c r="B1300" s="71" t="s">
        <v>18038</v>
      </c>
      <c r="C1300" s="71" t="s">
        <v>63</v>
      </c>
      <c r="D1300" s="73">
        <v>7.49</v>
      </c>
      <c r="E1300" s="272"/>
    </row>
    <row r="1301" spans="1:5" x14ac:dyDescent="0.2">
      <c r="A1301" s="71">
        <v>42497</v>
      </c>
      <c r="B1301" s="71" t="s">
        <v>18039</v>
      </c>
      <c r="C1301" s="71" t="s">
        <v>63</v>
      </c>
      <c r="D1301" s="73">
        <v>14.2</v>
      </c>
      <c r="E1301" s="272"/>
    </row>
    <row r="1302" spans="1:5" x14ac:dyDescent="0.2">
      <c r="A1302" s="71">
        <v>42493</v>
      </c>
      <c r="B1302" s="71" t="s">
        <v>18040</v>
      </c>
      <c r="C1302" s="71" t="s">
        <v>63</v>
      </c>
      <c r="D1302" s="73">
        <v>73.56</v>
      </c>
      <c r="E1302" s="272"/>
    </row>
    <row r="1303" spans="1:5" x14ac:dyDescent="0.2">
      <c r="A1303" s="71">
        <v>42494</v>
      </c>
      <c r="B1303" s="71" t="s">
        <v>18041</v>
      </c>
      <c r="C1303" s="71" t="s">
        <v>155</v>
      </c>
      <c r="D1303" s="73">
        <v>410.31</v>
      </c>
      <c r="E1303" s="272"/>
    </row>
    <row r="1304" spans="1:5" x14ac:dyDescent="0.2">
      <c r="A1304" s="71">
        <v>42498</v>
      </c>
      <c r="B1304" s="71" t="s">
        <v>18042</v>
      </c>
      <c r="C1304" s="71" t="s">
        <v>63</v>
      </c>
      <c r="D1304" s="73">
        <v>68.150000000000006</v>
      </c>
      <c r="E1304" s="272"/>
    </row>
    <row r="1305" spans="1:5" x14ac:dyDescent="0.2">
      <c r="A1305" s="71">
        <v>42499</v>
      </c>
      <c r="B1305" s="71" t="s">
        <v>18043</v>
      </c>
      <c r="C1305" s="71" t="s">
        <v>63</v>
      </c>
      <c r="D1305" s="73">
        <v>80.05</v>
      </c>
      <c r="E1305" s="272"/>
    </row>
    <row r="1306" spans="1:5" x14ac:dyDescent="0.2">
      <c r="A1306" s="71">
        <v>42500</v>
      </c>
      <c r="B1306" s="71" t="s">
        <v>18044</v>
      </c>
      <c r="C1306" s="71" t="s">
        <v>63</v>
      </c>
      <c r="D1306" s="73">
        <v>84.33</v>
      </c>
      <c r="E1306" s="272"/>
    </row>
    <row r="1307" spans="1:5" x14ac:dyDescent="0.2">
      <c r="A1307" s="71">
        <v>42501</v>
      </c>
      <c r="B1307" s="71" t="s">
        <v>18045</v>
      </c>
      <c r="C1307" s="71" t="s">
        <v>63</v>
      </c>
      <c r="D1307" s="73">
        <v>102.68</v>
      </c>
      <c r="E1307" s="272"/>
    </row>
    <row r="1308" spans="1:5" x14ac:dyDescent="0.2">
      <c r="A1308" s="71">
        <v>42502</v>
      </c>
      <c r="B1308" s="71" t="s">
        <v>18046</v>
      </c>
      <c r="C1308" s="71" t="s">
        <v>63</v>
      </c>
      <c r="D1308" s="73">
        <v>102.21</v>
      </c>
      <c r="E1308" s="272"/>
    </row>
    <row r="1309" spans="1:5" x14ac:dyDescent="0.2">
      <c r="A1309" s="71">
        <v>42503</v>
      </c>
      <c r="B1309" s="71" t="s">
        <v>18047</v>
      </c>
      <c r="C1309" s="71" t="s">
        <v>63</v>
      </c>
      <c r="D1309" s="73">
        <v>117.05</v>
      </c>
      <c r="E1309" s="272"/>
    </row>
    <row r="1310" spans="1:5" x14ac:dyDescent="0.2">
      <c r="A1310" s="71">
        <v>43334</v>
      </c>
      <c r="B1310" s="71" t="s">
        <v>18048</v>
      </c>
      <c r="C1310" s="71" t="s">
        <v>63</v>
      </c>
      <c r="D1310" s="73">
        <v>0.84</v>
      </c>
      <c r="E1310" s="272"/>
    </row>
    <row r="1311" spans="1:5" x14ac:dyDescent="0.2">
      <c r="A1311" s="71">
        <v>42485</v>
      </c>
      <c r="B1311" s="71" t="s">
        <v>18049</v>
      </c>
      <c r="C1311" s="71" t="s">
        <v>63</v>
      </c>
      <c r="D1311" s="73">
        <v>2.15</v>
      </c>
      <c r="E1311" s="272"/>
    </row>
    <row r="1312" spans="1:5" x14ac:dyDescent="0.2">
      <c r="A1312" s="71">
        <v>42495</v>
      </c>
      <c r="B1312" s="71" t="s">
        <v>18050</v>
      </c>
      <c r="C1312" s="71" t="s">
        <v>63</v>
      </c>
      <c r="D1312" s="73">
        <v>0.99</v>
      </c>
      <c r="E1312" s="272"/>
    </row>
    <row r="1313" spans="1:5" x14ac:dyDescent="0.2">
      <c r="A1313" s="71">
        <v>42507</v>
      </c>
      <c r="B1313" s="71" t="s">
        <v>18051</v>
      </c>
      <c r="C1313" s="71" t="s">
        <v>96</v>
      </c>
      <c r="D1313" s="73">
        <v>23.13</v>
      </c>
      <c r="E1313" s="272"/>
    </row>
    <row r="1314" spans="1:5" x14ac:dyDescent="0.2">
      <c r="A1314" s="71">
        <v>42505</v>
      </c>
      <c r="B1314" s="71" t="s">
        <v>18052</v>
      </c>
      <c r="C1314" s="71" t="s">
        <v>63</v>
      </c>
      <c r="D1314" s="73">
        <v>18.71</v>
      </c>
      <c r="E1314" s="272"/>
    </row>
    <row r="1315" spans="1:5" x14ac:dyDescent="0.2">
      <c r="A1315" s="71">
        <v>42504</v>
      </c>
      <c r="B1315" s="71" t="s">
        <v>18053</v>
      </c>
      <c r="C1315" s="71" t="s">
        <v>63</v>
      </c>
      <c r="D1315" s="73">
        <v>43.25</v>
      </c>
      <c r="E1315" s="272"/>
    </row>
    <row r="1316" spans="1:5" x14ac:dyDescent="0.2">
      <c r="A1316" s="71" t="s">
        <v>17093</v>
      </c>
      <c r="B1316" s="71"/>
      <c r="C1316" s="71"/>
      <c r="D1316" s="73">
        <v>0</v>
      </c>
      <c r="E1316" s="272"/>
    </row>
    <row r="1317" spans="1:5" x14ac:dyDescent="0.2">
      <c r="A1317" s="71" t="s">
        <v>16808</v>
      </c>
      <c r="B1317" s="71" t="s">
        <v>17039</v>
      </c>
      <c r="C1317" s="71" t="s">
        <v>16924</v>
      </c>
      <c r="D1317" s="73" t="e">
        <v>#VALUE!</v>
      </c>
      <c r="E1317" s="272"/>
    </row>
    <row r="1318" spans="1:5" x14ac:dyDescent="0.2">
      <c r="A1318" s="71">
        <v>42506</v>
      </c>
      <c r="B1318" s="71" t="s">
        <v>18054</v>
      </c>
      <c r="C1318" s="71" t="s">
        <v>63</v>
      </c>
      <c r="D1318" s="73">
        <v>45.09</v>
      </c>
      <c r="E1318" s="272"/>
    </row>
    <row r="1319" spans="1:5" x14ac:dyDescent="0.2">
      <c r="A1319" s="71">
        <v>42482</v>
      </c>
      <c r="B1319" s="71" t="s">
        <v>153</v>
      </c>
      <c r="C1319" s="71" t="s">
        <v>48</v>
      </c>
      <c r="D1319" s="73">
        <v>79.36</v>
      </c>
      <c r="E1319" s="272"/>
    </row>
    <row r="1320" spans="1:5" x14ac:dyDescent="0.2">
      <c r="A1320" s="71">
        <v>42702</v>
      </c>
      <c r="B1320" s="71" t="s">
        <v>18055</v>
      </c>
      <c r="C1320" s="71" t="s">
        <v>48</v>
      </c>
      <c r="D1320" s="73">
        <v>115.63</v>
      </c>
      <c r="E1320" s="272"/>
    </row>
    <row r="1321" spans="1:5" x14ac:dyDescent="0.2">
      <c r="A1321" s="71">
        <v>42480</v>
      </c>
      <c r="B1321" s="71" t="s">
        <v>18056</v>
      </c>
      <c r="C1321" s="71" t="s">
        <v>48</v>
      </c>
      <c r="D1321" s="73">
        <v>61.38</v>
      </c>
      <c r="E1321" s="272"/>
    </row>
    <row r="1322" spans="1:5" x14ac:dyDescent="0.2">
      <c r="A1322" s="71">
        <v>42489</v>
      </c>
      <c r="B1322" s="71" t="s">
        <v>18057</v>
      </c>
      <c r="C1322" s="71" t="s">
        <v>63</v>
      </c>
      <c r="D1322" s="73">
        <v>11.76</v>
      </c>
      <c r="E1322" s="272"/>
    </row>
    <row r="1323" spans="1:5" x14ac:dyDescent="0.2">
      <c r="A1323" s="71">
        <v>42487</v>
      </c>
      <c r="B1323" s="71" t="s">
        <v>18058</v>
      </c>
      <c r="C1323" s="71" t="s">
        <v>63</v>
      </c>
      <c r="D1323" s="73">
        <v>19</v>
      </c>
      <c r="E1323" s="272"/>
    </row>
    <row r="1324" spans="1:5" x14ac:dyDescent="0.2">
      <c r="A1324" s="71">
        <v>42486</v>
      </c>
      <c r="B1324" s="71" t="s">
        <v>18059</v>
      </c>
      <c r="C1324" s="71" t="s">
        <v>63</v>
      </c>
      <c r="D1324" s="73">
        <v>11.28</v>
      </c>
      <c r="E1324" s="272"/>
    </row>
    <row r="1325" spans="1:5" x14ac:dyDescent="0.2">
      <c r="A1325" s="71">
        <v>42488</v>
      </c>
      <c r="B1325" s="71" t="s">
        <v>18060</v>
      </c>
      <c r="C1325" s="71" t="s">
        <v>63</v>
      </c>
      <c r="D1325" s="73">
        <v>8</v>
      </c>
      <c r="E1325" s="272"/>
    </row>
    <row r="1326" spans="1:5" x14ac:dyDescent="0.2">
      <c r="A1326" s="71" t="s">
        <v>18061</v>
      </c>
      <c r="B1326" s="71"/>
      <c r="C1326" s="71"/>
      <c r="D1326" s="73">
        <v>0</v>
      </c>
      <c r="E1326" s="272"/>
    </row>
    <row r="1327" spans="1:5" x14ac:dyDescent="0.2">
      <c r="A1327" s="71" t="s">
        <v>16808</v>
      </c>
      <c r="B1327" s="71" t="s">
        <v>17039</v>
      </c>
      <c r="C1327" s="71" t="s">
        <v>16924</v>
      </c>
      <c r="D1327" s="73" t="e">
        <v>#VALUE!</v>
      </c>
      <c r="E1327" s="272"/>
    </row>
    <row r="1328" spans="1:5" x14ac:dyDescent="0.2">
      <c r="A1328" s="71">
        <v>42601</v>
      </c>
      <c r="B1328" s="71" t="s">
        <v>18062</v>
      </c>
      <c r="C1328" s="71" t="s">
        <v>63</v>
      </c>
      <c r="D1328" s="73">
        <v>50.5</v>
      </c>
      <c r="E1328" s="272"/>
    </row>
    <row r="1329" spans="1:5" x14ac:dyDescent="0.2">
      <c r="A1329" s="71">
        <v>43602</v>
      </c>
      <c r="B1329" s="71" t="s">
        <v>18063</v>
      </c>
      <c r="C1329" s="71" t="s">
        <v>63</v>
      </c>
      <c r="D1329" s="73">
        <v>75.58</v>
      </c>
      <c r="E1329" s="272"/>
    </row>
    <row r="1330" spans="1:5" x14ac:dyDescent="0.2">
      <c r="A1330" s="71">
        <v>42602</v>
      </c>
      <c r="B1330" s="71" t="s">
        <v>18064</v>
      </c>
      <c r="C1330" s="71" t="s">
        <v>63</v>
      </c>
      <c r="D1330" s="73">
        <v>82.82</v>
      </c>
      <c r="E1330" s="272"/>
    </row>
    <row r="1331" spans="1:5" x14ac:dyDescent="0.2">
      <c r="A1331" s="71">
        <v>42603</v>
      </c>
      <c r="B1331" s="71" t="s">
        <v>18065</v>
      </c>
      <c r="C1331" s="71" t="s">
        <v>63</v>
      </c>
      <c r="D1331" s="73">
        <v>56.95</v>
      </c>
      <c r="E1331" s="272"/>
    </row>
    <row r="1332" spans="1:5" x14ac:dyDescent="0.2">
      <c r="A1332" s="71">
        <v>42604</v>
      </c>
      <c r="B1332" s="71" t="s">
        <v>18066</v>
      </c>
      <c r="C1332" s="71" t="s">
        <v>48</v>
      </c>
      <c r="D1332" s="73">
        <v>259.57</v>
      </c>
      <c r="E1332" s="272"/>
    </row>
    <row r="1333" spans="1:5" x14ac:dyDescent="0.2">
      <c r="A1333" s="71">
        <v>42605</v>
      </c>
      <c r="B1333" s="71" t="s">
        <v>18067</v>
      </c>
      <c r="C1333" s="71" t="s">
        <v>48</v>
      </c>
      <c r="D1333" s="73">
        <v>347.3</v>
      </c>
      <c r="E1333" s="272"/>
    </row>
    <row r="1334" spans="1:5" x14ac:dyDescent="0.2">
      <c r="A1334" s="71">
        <v>42606</v>
      </c>
      <c r="B1334" s="71" t="s">
        <v>18068</v>
      </c>
      <c r="C1334" s="71" t="s">
        <v>48</v>
      </c>
      <c r="D1334" s="73">
        <v>25.61</v>
      </c>
      <c r="E1334" s="272"/>
    </row>
    <row r="1335" spans="1:5" x14ac:dyDescent="0.2">
      <c r="A1335" s="71">
        <v>42607</v>
      </c>
      <c r="B1335" s="71" t="s">
        <v>18069</v>
      </c>
      <c r="C1335" s="71" t="s">
        <v>63</v>
      </c>
      <c r="D1335" s="73">
        <v>146</v>
      </c>
      <c r="E1335" s="272"/>
    </row>
    <row r="1336" spans="1:5" x14ac:dyDescent="0.2">
      <c r="A1336" s="71">
        <v>42608</v>
      </c>
      <c r="B1336" s="71" t="s">
        <v>18070</v>
      </c>
      <c r="C1336" s="71" t="s">
        <v>63</v>
      </c>
      <c r="D1336" s="73">
        <v>23.51</v>
      </c>
      <c r="E1336" s="272"/>
    </row>
    <row r="1337" spans="1:5" x14ac:dyDescent="0.2">
      <c r="A1337" s="71">
        <v>42609</v>
      </c>
      <c r="B1337" s="71" t="s">
        <v>18071</v>
      </c>
      <c r="C1337" s="71" t="s">
        <v>48</v>
      </c>
      <c r="D1337" s="73">
        <v>50.16</v>
      </c>
      <c r="E1337" s="272"/>
    </row>
    <row r="1338" spans="1:5" x14ac:dyDescent="0.2">
      <c r="A1338" s="71">
        <v>42611</v>
      </c>
      <c r="B1338" s="71" t="s">
        <v>18072</v>
      </c>
      <c r="C1338" s="71" t="s">
        <v>48</v>
      </c>
      <c r="D1338" s="73">
        <v>420.9</v>
      </c>
      <c r="E1338" s="272"/>
    </row>
    <row r="1339" spans="1:5" x14ac:dyDescent="0.2">
      <c r="A1339" s="71">
        <v>42612</v>
      </c>
      <c r="B1339" s="71" t="s">
        <v>18073</v>
      </c>
      <c r="C1339" s="71" t="s">
        <v>48</v>
      </c>
      <c r="D1339" s="73">
        <v>730.81</v>
      </c>
      <c r="E1339" s="272"/>
    </row>
    <row r="1340" spans="1:5" x14ac:dyDescent="0.2">
      <c r="A1340" s="71">
        <v>42613</v>
      </c>
      <c r="B1340" s="71" t="s">
        <v>18074</v>
      </c>
      <c r="C1340" s="71" t="s">
        <v>48</v>
      </c>
      <c r="D1340" s="73">
        <v>431.07</v>
      </c>
      <c r="E1340" s="272"/>
    </row>
    <row r="1341" spans="1:5" x14ac:dyDescent="0.2">
      <c r="A1341" s="71">
        <v>42615</v>
      </c>
      <c r="B1341" s="71" t="s">
        <v>18075</v>
      </c>
      <c r="C1341" s="71" t="s">
        <v>96</v>
      </c>
      <c r="D1341" s="73">
        <v>230.26</v>
      </c>
      <c r="E1341" s="272"/>
    </row>
    <row r="1342" spans="1:5" x14ac:dyDescent="0.2">
      <c r="A1342" s="71">
        <v>41173</v>
      </c>
      <c r="B1342" s="71" t="s">
        <v>18076</v>
      </c>
      <c r="C1342" s="71" t="s">
        <v>96</v>
      </c>
      <c r="D1342" s="73">
        <v>16.829999999999998</v>
      </c>
      <c r="E1342" s="272"/>
    </row>
    <row r="1343" spans="1:5" x14ac:dyDescent="0.2">
      <c r="A1343" s="71">
        <v>41174</v>
      </c>
      <c r="B1343" s="71" t="s">
        <v>18077</v>
      </c>
      <c r="C1343" s="71" t="s">
        <v>96</v>
      </c>
      <c r="D1343" s="73">
        <v>17.95</v>
      </c>
      <c r="E1343" s="272"/>
    </row>
    <row r="1344" spans="1:5" x14ac:dyDescent="0.2">
      <c r="A1344" s="71">
        <v>41175</v>
      </c>
      <c r="B1344" s="71" t="s">
        <v>18078</v>
      </c>
      <c r="C1344" s="71" t="s">
        <v>96</v>
      </c>
      <c r="D1344" s="73">
        <v>22.35</v>
      </c>
      <c r="E1344" s="272"/>
    </row>
    <row r="1345" spans="1:5" x14ac:dyDescent="0.2">
      <c r="A1345" s="71">
        <v>41176</v>
      </c>
      <c r="B1345" s="71" t="s">
        <v>18079</v>
      </c>
      <c r="C1345" s="71" t="s">
        <v>96</v>
      </c>
      <c r="D1345" s="73">
        <v>33.369999999999997</v>
      </c>
      <c r="E1345" s="272"/>
    </row>
    <row r="1346" spans="1:5" x14ac:dyDescent="0.2">
      <c r="A1346" s="71">
        <v>42635</v>
      </c>
      <c r="B1346" s="71" t="s">
        <v>18080</v>
      </c>
      <c r="C1346" s="71" t="s">
        <v>109</v>
      </c>
      <c r="D1346" s="73">
        <v>13426.14</v>
      </c>
      <c r="E1346" s="272"/>
    </row>
    <row r="1347" spans="1:5" x14ac:dyDescent="0.2">
      <c r="A1347" s="71">
        <v>40628</v>
      </c>
      <c r="B1347" s="71" t="s">
        <v>18081</v>
      </c>
      <c r="C1347" s="71" t="s">
        <v>109</v>
      </c>
      <c r="D1347" s="73">
        <v>26958.34</v>
      </c>
      <c r="E1347" s="272"/>
    </row>
    <row r="1348" spans="1:5" x14ac:dyDescent="0.2">
      <c r="A1348" s="71">
        <v>40619</v>
      </c>
      <c r="B1348" s="71" t="s">
        <v>18082</v>
      </c>
      <c r="C1348" s="71" t="s">
        <v>109</v>
      </c>
      <c r="D1348" s="73">
        <v>24886.99</v>
      </c>
      <c r="E1348" s="272"/>
    </row>
    <row r="1349" spans="1:5" x14ac:dyDescent="0.2">
      <c r="A1349" s="71">
        <v>41087</v>
      </c>
      <c r="B1349" s="71" t="s">
        <v>18083</v>
      </c>
      <c r="C1349" s="71" t="s">
        <v>109</v>
      </c>
      <c r="D1349" s="73">
        <v>1216.49</v>
      </c>
      <c r="E1349" s="272"/>
    </row>
    <row r="1350" spans="1:5" x14ac:dyDescent="0.2">
      <c r="A1350" s="71">
        <v>42676</v>
      </c>
      <c r="B1350" s="71" t="s">
        <v>18084</v>
      </c>
      <c r="C1350" s="71" t="s">
        <v>96</v>
      </c>
      <c r="D1350" s="73">
        <v>12746.29</v>
      </c>
      <c r="E1350" s="272"/>
    </row>
    <row r="1351" spans="1:5" x14ac:dyDescent="0.2">
      <c r="A1351" s="71">
        <v>42677</v>
      </c>
      <c r="B1351" s="71" t="s">
        <v>18085</v>
      </c>
      <c r="C1351" s="71" t="s">
        <v>96</v>
      </c>
      <c r="D1351" s="73">
        <v>9502.15</v>
      </c>
      <c r="E1351" s="272"/>
    </row>
    <row r="1352" spans="1:5" x14ac:dyDescent="0.2">
      <c r="A1352" s="71">
        <v>42678</v>
      </c>
      <c r="B1352" s="71" t="s">
        <v>18086</v>
      </c>
      <c r="C1352" s="71" t="s">
        <v>63</v>
      </c>
      <c r="D1352" s="73">
        <v>6.02</v>
      </c>
      <c r="E1352" s="272"/>
    </row>
    <row r="1353" spans="1:5" x14ac:dyDescent="0.2">
      <c r="A1353" s="71">
        <v>41159</v>
      </c>
      <c r="B1353" s="71" t="s">
        <v>18087</v>
      </c>
      <c r="C1353" s="71" t="s">
        <v>109</v>
      </c>
      <c r="D1353" s="73">
        <v>2843.36</v>
      </c>
      <c r="E1353" s="272"/>
    </row>
    <row r="1354" spans="1:5" x14ac:dyDescent="0.2">
      <c r="A1354" s="71">
        <v>41144</v>
      </c>
      <c r="B1354" s="71" t="s">
        <v>18088</v>
      </c>
      <c r="C1354" s="71" t="s">
        <v>109</v>
      </c>
      <c r="D1354" s="73">
        <v>2085.27</v>
      </c>
      <c r="E1354" s="272"/>
    </row>
    <row r="1355" spans="1:5" x14ac:dyDescent="0.2">
      <c r="A1355" s="71">
        <v>41158</v>
      </c>
      <c r="B1355" s="71" t="s">
        <v>18089</v>
      </c>
      <c r="C1355" s="71" t="s">
        <v>109</v>
      </c>
      <c r="D1355" s="73">
        <v>2436.56</v>
      </c>
      <c r="E1355" s="272"/>
    </row>
    <row r="1356" spans="1:5" x14ac:dyDescent="0.2">
      <c r="A1356" s="71">
        <v>41160</v>
      </c>
      <c r="B1356" s="71" t="s">
        <v>18090</v>
      </c>
      <c r="C1356" s="71" t="s">
        <v>109</v>
      </c>
      <c r="D1356" s="73">
        <v>3623.38</v>
      </c>
      <c r="E1356" s="272"/>
    </row>
    <row r="1357" spans="1:5" x14ac:dyDescent="0.2">
      <c r="A1357" s="71">
        <v>41101</v>
      </c>
      <c r="B1357" s="71" t="s">
        <v>18091</v>
      </c>
      <c r="C1357" s="71" t="s">
        <v>109</v>
      </c>
      <c r="D1357" s="73">
        <v>1747.48</v>
      </c>
      <c r="E1357" s="272"/>
    </row>
    <row r="1358" spans="1:5" x14ac:dyDescent="0.2">
      <c r="A1358" s="71">
        <v>42679</v>
      </c>
      <c r="B1358" s="71" t="s">
        <v>18092</v>
      </c>
      <c r="C1358" s="71" t="s">
        <v>109</v>
      </c>
      <c r="D1358" s="73">
        <v>3920.59</v>
      </c>
      <c r="E1358" s="272"/>
    </row>
    <row r="1359" spans="1:5" x14ac:dyDescent="0.2">
      <c r="A1359" s="71">
        <v>42680</v>
      </c>
      <c r="B1359" s="71" t="s">
        <v>18093</v>
      </c>
      <c r="C1359" s="71" t="s">
        <v>109</v>
      </c>
      <c r="D1359" s="73">
        <v>4160.7299999999996</v>
      </c>
      <c r="E1359" s="272"/>
    </row>
    <row r="1360" spans="1:5" x14ac:dyDescent="0.2">
      <c r="A1360" s="71">
        <v>42681</v>
      </c>
      <c r="B1360" s="71" t="s">
        <v>18094</v>
      </c>
      <c r="C1360" s="71" t="s">
        <v>109</v>
      </c>
      <c r="D1360" s="73">
        <v>5110.8999999999996</v>
      </c>
      <c r="E1360" s="272"/>
    </row>
    <row r="1361" spans="1:5" x14ac:dyDescent="0.2">
      <c r="A1361" s="71">
        <v>42682</v>
      </c>
      <c r="B1361" s="71" t="s">
        <v>18095</v>
      </c>
      <c r="C1361" s="71" t="s">
        <v>109</v>
      </c>
      <c r="D1361" s="73">
        <v>1941.9</v>
      </c>
      <c r="E1361" s="272"/>
    </row>
    <row r="1362" spans="1:5" x14ac:dyDescent="0.2">
      <c r="A1362" s="71">
        <v>41334</v>
      </c>
      <c r="B1362" s="71" t="s">
        <v>18096</v>
      </c>
      <c r="C1362" s="71" t="s">
        <v>109</v>
      </c>
      <c r="D1362" s="73">
        <v>2447.0300000000002</v>
      </c>
      <c r="E1362" s="272"/>
    </row>
    <row r="1363" spans="1:5" x14ac:dyDescent="0.2">
      <c r="A1363" s="71">
        <v>42683</v>
      </c>
      <c r="B1363" s="71" t="s">
        <v>18097</v>
      </c>
      <c r="C1363" s="71" t="s">
        <v>109</v>
      </c>
      <c r="D1363" s="73">
        <v>1950.03</v>
      </c>
      <c r="E1363" s="272"/>
    </row>
    <row r="1364" spans="1:5" x14ac:dyDescent="0.2">
      <c r="A1364" s="71">
        <v>42684</v>
      </c>
      <c r="B1364" s="71" t="s">
        <v>18098</v>
      </c>
      <c r="C1364" s="71" t="s">
        <v>109</v>
      </c>
      <c r="D1364" s="73">
        <v>3027.12</v>
      </c>
      <c r="E1364" s="272"/>
    </row>
    <row r="1365" spans="1:5" x14ac:dyDescent="0.2">
      <c r="A1365" s="71">
        <v>42685</v>
      </c>
      <c r="B1365" s="71" t="s">
        <v>18099</v>
      </c>
      <c r="C1365" s="71" t="s">
        <v>109</v>
      </c>
      <c r="D1365" s="73">
        <v>3762.35</v>
      </c>
      <c r="E1365" s="272"/>
    </row>
    <row r="1366" spans="1:5" x14ac:dyDescent="0.2">
      <c r="A1366" s="71">
        <v>42686</v>
      </c>
      <c r="B1366" s="71" t="s">
        <v>18100</v>
      </c>
      <c r="C1366" s="71" t="s">
        <v>109</v>
      </c>
      <c r="D1366" s="73">
        <v>4468.8100000000004</v>
      </c>
      <c r="E1366" s="272"/>
    </row>
    <row r="1367" spans="1:5" x14ac:dyDescent="0.2">
      <c r="A1367" s="71">
        <v>41162</v>
      </c>
      <c r="B1367" s="71" t="s">
        <v>18101</v>
      </c>
      <c r="C1367" s="71" t="s">
        <v>109</v>
      </c>
      <c r="D1367" s="73">
        <v>1862.01</v>
      </c>
      <c r="E1367" s="272"/>
    </row>
    <row r="1368" spans="1:5" x14ac:dyDescent="0.2">
      <c r="A1368" s="71">
        <v>41163</v>
      </c>
      <c r="B1368" s="71" t="s">
        <v>18102</v>
      </c>
      <c r="C1368" s="71" t="s">
        <v>109</v>
      </c>
      <c r="D1368" s="73">
        <v>2227</v>
      </c>
      <c r="E1368" s="272"/>
    </row>
    <row r="1369" spans="1:5" x14ac:dyDescent="0.2">
      <c r="A1369" s="71" t="s">
        <v>17093</v>
      </c>
      <c r="B1369" s="71"/>
      <c r="C1369" s="71"/>
      <c r="D1369" s="73">
        <v>0</v>
      </c>
      <c r="E1369" s="272"/>
    </row>
    <row r="1370" spans="1:5" x14ac:dyDescent="0.2">
      <c r="A1370" s="71" t="s">
        <v>16808</v>
      </c>
      <c r="B1370" s="71" t="s">
        <v>17039</v>
      </c>
      <c r="C1370" s="71" t="s">
        <v>16924</v>
      </c>
      <c r="D1370" s="73" t="e">
        <v>#VALUE!</v>
      </c>
      <c r="E1370" s="272"/>
    </row>
    <row r="1371" spans="1:5" x14ac:dyDescent="0.2">
      <c r="A1371" s="71">
        <v>41164</v>
      </c>
      <c r="B1371" s="71" t="s">
        <v>18103</v>
      </c>
      <c r="C1371" s="71" t="s">
        <v>109</v>
      </c>
      <c r="D1371" s="73">
        <v>2711.88</v>
      </c>
      <c r="E1371" s="272"/>
    </row>
    <row r="1372" spans="1:5" x14ac:dyDescent="0.2">
      <c r="A1372" s="71">
        <v>41165</v>
      </c>
      <c r="B1372" s="71" t="s">
        <v>18104</v>
      </c>
      <c r="C1372" s="71" t="s">
        <v>109</v>
      </c>
      <c r="D1372" s="73">
        <v>3026.31</v>
      </c>
      <c r="E1372" s="272"/>
    </row>
    <row r="1373" spans="1:5" x14ac:dyDescent="0.2">
      <c r="A1373" s="71">
        <v>41166</v>
      </c>
      <c r="B1373" s="71" t="s">
        <v>18105</v>
      </c>
      <c r="C1373" s="71" t="s">
        <v>109</v>
      </c>
      <c r="D1373" s="73">
        <v>3707.13</v>
      </c>
      <c r="E1373" s="272"/>
    </row>
    <row r="1374" spans="1:5" x14ac:dyDescent="0.2">
      <c r="A1374" s="71">
        <v>42687</v>
      </c>
      <c r="B1374" s="71" t="s">
        <v>18106</v>
      </c>
      <c r="C1374" s="71" t="s">
        <v>109</v>
      </c>
      <c r="D1374" s="73">
        <v>1290.1500000000001</v>
      </c>
      <c r="E1374" s="272"/>
    </row>
    <row r="1375" spans="1:5" x14ac:dyDescent="0.2">
      <c r="A1375" s="71">
        <v>42688</v>
      </c>
      <c r="B1375" s="71" t="s">
        <v>18107</v>
      </c>
      <c r="C1375" s="71" t="s">
        <v>109</v>
      </c>
      <c r="D1375" s="73">
        <v>1632.31</v>
      </c>
      <c r="E1375" s="272"/>
    </row>
    <row r="1376" spans="1:5" x14ac:dyDescent="0.2">
      <c r="A1376" s="71">
        <v>42689</v>
      </c>
      <c r="B1376" s="71" t="s">
        <v>18108</v>
      </c>
      <c r="C1376" s="71" t="s">
        <v>109</v>
      </c>
      <c r="D1376" s="73">
        <v>2052.7600000000002</v>
      </c>
      <c r="E1376" s="272"/>
    </row>
    <row r="1377" spans="1:5" x14ac:dyDescent="0.2">
      <c r="A1377" s="71">
        <v>42690</v>
      </c>
      <c r="B1377" s="71" t="s">
        <v>18109</v>
      </c>
      <c r="C1377" s="71" t="s">
        <v>109</v>
      </c>
      <c r="D1377" s="73">
        <v>3275.54</v>
      </c>
      <c r="E1377" s="272"/>
    </row>
    <row r="1378" spans="1:5" x14ac:dyDescent="0.2">
      <c r="A1378" s="71">
        <v>42691</v>
      </c>
      <c r="B1378" s="71" t="s">
        <v>18110</v>
      </c>
      <c r="C1378" s="71" t="s">
        <v>109</v>
      </c>
      <c r="D1378" s="73">
        <v>7227.72</v>
      </c>
      <c r="E1378" s="272"/>
    </row>
    <row r="1379" spans="1:5" x14ac:dyDescent="0.2">
      <c r="A1379" s="71">
        <v>42693</v>
      </c>
      <c r="B1379" s="71" t="s">
        <v>18111</v>
      </c>
      <c r="C1379" s="71" t="s">
        <v>96</v>
      </c>
      <c r="D1379" s="73">
        <v>3315.04</v>
      </c>
      <c r="E1379" s="272"/>
    </row>
    <row r="1380" spans="1:5" x14ac:dyDescent="0.2">
      <c r="A1380" s="71">
        <v>42692</v>
      </c>
      <c r="B1380" s="71" t="s">
        <v>18112</v>
      </c>
      <c r="C1380" s="71" t="s">
        <v>109</v>
      </c>
      <c r="D1380" s="73">
        <v>577.80999999999995</v>
      </c>
      <c r="E1380" s="272"/>
    </row>
    <row r="1381" spans="1:5" x14ac:dyDescent="0.2">
      <c r="A1381" s="71">
        <v>41085</v>
      </c>
      <c r="B1381" s="71" t="s">
        <v>18113</v>
      </c>
      <c r="C1381" s="71" t="s">
        <v>109</v>
      </c>
      <c r="D1381" s="73">
        <v>1281.1400000000001</v>
      </c>
      <c r="E1381" s="272"/>
    </row>
    <row r="1382" spans="1:5" x14ac:dyDescent="0.2">
      <c r="A1382" s="71">
        <v>42694</v>
      </c>
      <c r="B1382" s="71" t="s">
        <v>18114</v>
      </c>
      <c r="C1382" s="71" t="s">
        <v>109</v>
      </c>
      <c r="D1382" s="73">
        <v>655.04</v>
      </c>
      <c r="E1382" s="272"/>
    </row>
    <row r="1383" spans="1:5" x14ac:dyDescent="0.2">
      <c r="A1383" s="71">
        <v>41241</v>
      </c>
      <c r="B1383" s="71" t="s">
        <v>18115</v>
      </c>
      <c r="C1383" s="71" t="s">
        <v>109</v>
      </c>
      <c r="D1383" s="73">
        <v>1142.8699999999999</v>
      </c>
      <c r="E1383" s="272"/>
    </row>
    <row r="1384" spans="1:5" x14ac:dyDescent="0.2">
      <c r="A1384" s="71">
        <v>42697</v>
      </c>
      <c r="B1384" s="71" t="s">
        <v>18116</v>
      </c>
      <c r="C1384" s="71" t="s">
        <v>96</v>
      </c>
      <c r="D1384" s="73">
        <v>580.9</v>
      </c>
      <c r="E1384" s="272"/>
    </row>
    <row r="1385" spans="1:5" x14ac:dyDescent="0.2">
      <c r="A1385" s="71">
        <v>42698</v>
      </c>
      <c r="B1385" s="71" t="s">
        <v>18117</v>
      </c>
      <c r="C1385" s="71" t="s">
        <v>96</v>
      </c>
      <c r="D1385" s="73">
        <v>179.74</v>
      </c>
      <c r="E1385" s="272"/>
    </row>
    <row r="1386" spans="1:5" x14ac:dyDescent="0.2">
      <c r="A1386" s="71">
        <v>42699</v>
      </c>
      <c r="B1386" s="71" t="s">
        <v>18118</v>
      </c>
      <c r="C1386" s="71" t="s">
        <v>96</v>
      </c>
      <c r="D1386" s="73">
        <v>236.82</v>
      </c>
      <c r="E1386" s="272"/>
    </row>
    <row r="1387" spans="1:5" x14ac:dyDescent="0.2">
      <c r="A1387" s="71">
        <v>42700</v>
      </c>
      <c r="B1387" s="71" t="s">
        <v>18119</v>
      </c>
      <c r="C1387" s="71" t="s">
        <v>96</v>
      </c>
      <c r="D1387" s="73">
        <v>166.36</v>
      </c>
      <c r="E1387" s="272"/>
    </row>
    <row r="1388" spans="1:5" x14ac:dyDescent="0.2">
      <c r="A1388" s="71">
        <v>42701</v>
      </c>
      <c r="B1388" s="71" t="s">
        <v>18120</v>
      </c>
      <c r="C1388" s="71" t="s">
        <v>63</v>
      </c>
      <c r="D1388" s="73">
        <v>36.18</v>
      </c>
      <c r="E1388" s="272"/>
    </row>
    <row r="1389" spans="1:5" x14ac:dyDescent="0.2">
      <c r="A1389" s="71">
        <v>42703</v>
      </c>
      <c r="B1389" s="71" t="s">
        <v>18121</v>
      </c>
      <c r="C1389" s="71" t="s">
        <v>63</v>
      </c>
      <c r="D1389" s="73">
        <v>84.33</v>
      </c>
      <c r="E1389" s="272"/>
    </row>
    <row r="1390" spans="1:5" x14ac:dyDescent="0.2">
      <c r="A1390" s="71">
        <v>42704</v>
      </c>
      <c r="B1390" s="71" t="s">
        <v>18122</v>
      </c>
      <c r="C1390" s="71" t="s">
        <v>63</v>
      </c>
      <c r="D1390" s="73">
        <v>5.67</v>
      </c>
      <c r="E1390" s="272"/>
    </row>
    <row r="1391" spans="1:5" x14ac:dyDescent="0.2">
      <c r="A1391" s="71">
        <v>42705</v>
      </c>
      <c r="B1391" s="71" t="s">
        <v>18123</v>
      </c>
      <c r="C1391" s="71" t="s">
        <v>63</v>
      </c>
      <c r="D1391" s="73">
        <v>9.6300000000000008</v>
      </c>
      <c r="E1391" s="272"/>
    </row>
    <row r="1392" spans="1:5" x14ac:dyDescent="0.2">
      <c r="A1392" s="71">
        <v>42706</v>
      </c>
      <c r="B1392" s="71" t="s">
        <v>18124</v>
      </c>
      <c r="C1392" s="71" t="s">
        <v>48</v>
      </c>
      <c r="D1392" s="73">
        <v>4.8600000000000003</v>
      </c>
      <c r="E1392" s="272"/>
    </row>
    <row r="1393" spans="1:5" x14ac:dyDescent="0.2">
      <c r="A1393" s="71">
        <v>42707</v>
      </c>
      <c r="B1393" s="71" t="s">
        <v>18125</v>
      </c>
      <c r="C1393" s="71" t="s">
        <v>48</v>
      </c>
      <c r="D1393" s="73">
        <v>64.86</v>
      </c>
      <c r="E1393" s="272"/>
    </row>
    <row r="1394" spans="1:5" x14ac:dyDescent="0.2">
      <c r="A1394" s="71">
        <v>42708</v>
      </c>
      <c r="B1394" s="71" t="s">
        <v>18126</v>
      </c>
      <c r="C1394" s="71" t="s">
        <v>48</v>
      </c>
      <c r="D1394" s="73">
        <v>87.06</v>
      </c>
      <c r="E1394" s="272"/>
    </row>
    <row r="1395" spans="1:5" x14ac:dyDescent="0.2">
      <c r="A1395" s="71">
        <v>42709</v>
      </c>
      <c r="B1395" s="71" t="s">
        <v>18127</v>
      </c>
      <c r="C1395" s="71" t="s">
        <v>48</v>
      </c>
      <c r="D1395" s="73">
        <v>87.06</v>
      </c>
      <c r="E1395" s="272"/>
    </row>
    <row r="1396" spans="1:5" x14ac:dyDescent="0.2">
      <c r="A1396" s="71">
        <v>42710</v>
      </c>
      <c r="B1396" s="71" t="s">
        <v>18128</v>
      </c>
      <c r="C1396" s="71" t="s">
        <v>48</v>
      </c>
      <c r="D1396" s="73">
        <v>87.06</v>
      </c>
      <c r="E1396" s="272"/>
    </row>
    <row r="1397" spans="1:5" x14ac:dyDescent="0.2">
      <c r="A1397" s="71">
        <v>42711</v>
      </c>
      <c r="B1397" s="71" t="s">
        <v>18129</v>
      </c>
      <c r="C1397" s="71" t="s">
        <v>96</v>
      </c>
      <c r="D1397" s="73">
        <v>367.22</v>
      </c>
      <c r="E1397" s="272"/>
    </row>
    <row r="1398" spans="1:5" x14ac:dyDescent="0.2">
      <c r="A1398" s="71">
        <v>42712</v>
      </c>
      <c r="B1398" s="71" t="s">
        <v>18130</v>
      </c>
      <c r="C1398" s="71" t="s">
        <v>48</v>
      </c>
      <c r="D1398" s="73">
        <v>953.62</v>
      </c>
      <c r="E1398" s="272"/>
    </row>
    <row r="1399" spans="1:5" x14ac:dyDescent="0.2">
      <c r="A1399" s="71">
        <v>42714</v>
      </c>
      <c r="B1399" s="71" t="s">
        <v>18131</v>
      </c>
      <c r="C1399" s="71" t="s">
        <v>48</v>
      </c>
      <c r="D1399" s="73">
        <v>429.3</v>
      </c>
      <c r="E1399" s="272"/>
    </row>
    <row r="1400" spans="1:5" x14ac:dyDescent="0.2">
      <c r="A1400" s="71">
        <v>42717</v>
      </c>
      <c r="B1400" s="71" t="s">
        <v>18132</v>
      </c>
      <c r="C1400" s="71" t="s">
        <v>48</v>
      </c>
      <c r="D1400" s="73">
        <v>569.73</v>
      </c>
      <c r="E1400" s="272"/>
    </row>
    <row r="1401" spans="1:5" x14ac:dyDescent="0.2">
      <c r="A1401" s="71">
        <v>42716</v>
      </c>
      <c r="B1401" s="71" t="s">
        <v>18133</v>
      </c>
      <c r="C1401" s="71" t="s">
        <v>48</v>
      </c>
      <c r="D1401" s="73">
        <v>565.57000000000005</v>
      </c>
      <c r="E1401" s="272"/>
    </row>
    <row r="1402" spans="1:5" x14ac:dyDescent="0.2">
      <c r="A1402" s="71">
        <v>42719</v>
      </c>
      <c r="B1402" s="71" t="s">
        <v>18134</v>
      </c>
      <c r="C1402" s="71" t="s">
        <v>48</v>
      </c>
      <c r="D1402" s="73">
        <v>589.12</v>
      </c>
      <c r="E1402" s="272"/>
    </row>
    <row r="1403" spans="1:5" x14ac:dyDescent="0.2">
      <c r="A1403" s="71">
        <v>42718</v>
      </c>
      <c r="B1403" s="71" t="s">
        <v>18135</v>
      </c>
      <c r="C1403" s="71" t="s">
        <v>48</v>
      </c>
      <c r="D1403" s="73">
        <v>584.46</v>
      </c>
      <c r="E1403" s="272"/>
    </row>
    <row r="1404" spans="1:5" x14ac:dyDescent="0.2">
      <c r="A1404" s="71">
        <v>42722</v>
      </c>
      <c r="B1404" s="71" t="s">
        <v>18136</v>
      </c>
      <c r="C1404" s="71" t="s">
        <v>48</v>
      </c>
      <c r="D1404" s="73">
        <v>730.35</v>
      </c>
      <c r="E1404" s="272"/>
    </row>
    <row r="1405" spans="1:5" x14ac:dyDescent="0.2">
      <c r="A1405" s="71">
        <v>42721</v>
      </c>
      <c r="B1405" s="71" t="s">
        <v>18137</v>
      </c>
      <c r="C1405" s="71" t="s">
        <v>48</v>
      </c>
      <c r="D1405" s="73">
        <v>607.01</v>
      </c>
      <c r="E1405" s="272"/>
    </row>
    <row r="1406" spans="1:5" x14ac:dyDescent="0.2">
      <c r="A1406" s="71">
        <v>42720</v>
      </c>
      <c r="B1406" s="71" t="s">
        <v>18138</v>
      </c>
      <c r="C1406" s="71" t="s">
        <v>48</v>
      </c>
      <c r="D1406" s="73">
        <v>601.87</v>
      </c>
      <c r="E1406" s="272"/>
    </row>
    <row r="1407" spans="1:5" x14ac:dyDescent="0.2">
      <c r="A1407" s="71">
        <v>42723</v>
      </c>
      <c r="B1407" s="71" t="s">
        <v>18139</v>
      </c>
      <c r="C1407" s="71" t="s">
        <v>48</v>
      </c>
      <c r="D1407" s="73">
        <v>694.15</v>
      </c>
      <c r="E1407" s="272"/>
    </row>
    <row r="1408" spans="1:5" x14ac:dyDescent="0.2">
      <c r="A1408" s="71">
        <v>42724</v>
      </c>
      <c r="B1408" s="71" t="s">
        <v>18140</v>
      </c>
      <c r="C1408" s="71" t="s">
        <v>48</v>
      </c>
      <c r="D1408" s="73">
        <v>1074.4100000000001</v>
      </c>
      <c r="E1408" s="272"/>
    </row>
    <row r="1409" spans="1:5" x14ac:dyDescent="0.2">
      <c r="A1409" s="71">
        <v>42726</v>
      </c>
      <c r="B1409" s="71" t="s">
        <v>18141</v>
      </c>
      <c r="C1409" s="71" t="s">
        <v>96</v>
      </c>
      <c r="D1409" s="73">
        <v>306.62</v>
      </c>
      <c r="E1409" s="272"/>
    </row>
    <row r="1410" spans="1:5" x14ac:dyDescent="0.2">
      <c r="A1410" s="71">
        <v>42727</v>
      </c>
      <c r="B1410" s="71" t="s">
        <v>18142</v>
      </c>
      <c r="C1410" s="71" t="s">
        <v>96</v>
      </c>
      <c r="D1410" s="73">
        <v>327.99</v>
      </c>
      <c r="E1410" s="272"/>
    </row>
    <row r="1411" spans="1:5" x14ac:dyDescent="0.2">
      <c r="A1411" s="71">
        <v>42728</v>
      </c>
      <c r="B1411" s="71" t="s">
        <v>18143</v>
      </c>
      <c r="C1411" s="71" t="s">
        <v>96</v>
      </c>
      <c r="D1411" s="73">
        <v>310.14</v>
      </c>
      <c r="E1411" s="272"/>
    </row>
    <row r="1412" spans="1:5" x14ac:dyDescent="0.2">
      <c r="A1412" s="71">
        <v>42729</v>
      </c>
      <c r="B1412" s="71" t="s">
        <v>18144</v>
      </c>
      <c r="C1412" s="71" t="s">
        <v>96</v>
      </c>
      <c r="D1412" s="73">
        <v>303.10000000000002</v>
      </c>
      <c r="E1412" s="272"/>
    </row>
    <row r="1413" spans="1:5" x14ac:dyDescent="0.2">
      <c r="A1413" s="71">
        <v>42730</v>
      </c>
      <c r="B1413" s="71" t="s">
        <v>18145</v>
      </c>
      <c r="C1413" s="71" t="s">
        <v>96</v>
      </c>
      <c r="D1413" s="73">
        <v>653.66999999999996</v>
      </c>
      <c r="E1413" s="272"/>
    </row>
    <row r="1414" spans="1:5" x14ac:dyDescent="0.2">
      <c r="A1414" s="71">
        <v>42731</v>
      </c>
      <c r="B1414" s="71" t="s">
        <v>18146</v>
      </c>
      <c r="C1414" s="71" t="s">
        <v>96</v>
      </c>
      <c r="D1414" s="73">
        <v>646.84</v>
      </c>
      <c r="E1414" s="272"/>
    </row>
    <row r="1415" spans="1:5" x14ac:dyDescent="0.2">
      <c r="A1415" s="71">
        <v>42732</v>
      </c>
      <c r="B1415" s="71" t="s">
        <v>18147</v>
      </c>
      <c r="C1415" s="71" t="s">
        <v>96</v>
      </c>
      <c r="D1415" s="73">
        <v>665.72</v>
      </c>
      <c r="E1415" s="272"/>
    </row>
    <row r="1416" spans="1:5" x14ac:dyDescent="0.2">
      <c r="A1416" s="71">
        <v>42733</v>
      </c>
      <c r="B1416" s="71" t="s">
        <v>18148</v>
      </c>
      <c r="C1416" s="71" t="s">
        <v>96</v>
      </c>
      <c r="D1416" s="73">
        <v>638.14</v>
      </c>
      <c r="E1416" s="272"/>
    </row>
    <row r="1417" spans="1:5" x14ac:dyDescent="0.2">
      <c r="A1417" s="71">
        <v>42734</v>
      </c>
      <c r="B1417" s="71" t="s">
        <v>18149</v>
      </c>
      <c r="C1417" s="71" t="s">
        <v>96</v>
      </c>
      <c r="D1417" s="73">
        <v>765.79</v>
      </c>
      <c r="E1417" s="272"/>
    </row>
    <row r="1418" spans="1:5" x14ac:dyDescent="0.2">
      <c r="A1418" s="71">
        <v>42735</v>
      </c>
      <c r="B1418" s="71" t="s">
        <v>18150</v>
      </c>
      <c r="C1418" s="71" t="s">
        <v>96</v>
      </c>
      <c r="D1418" s="73">
        <v>692.87</v>
      </c>
      <c r="E1418" s="272"/>
    </row>
    <row r="1419" spans="1:5" x14ac:dyDescent="0.2">
      <c r="A1419" s="71">
        <v>42736</v>
      </c>
      <c r="B1419" s="71" t="s">
        <v>18151</v>
      </c>
      <c r="C1419" s="71" t="s">
        <v>96</v>
      </c>
      <c r="D1419" s="73">
        <v>803.11</v>
      </c>
      <c r="E1419" s="272"/>
    </row>
    <row r="1420" spans="1:5" x14ac:dyDescent="0.2">
      <c r="A1420" s="71" t="s">
        <v>17093</v>
      </c>
      <c r="B1420" s="71"/>
      <c r="C1420" s="71"/>
      <c r="D1420" s="73">
        <v>0</v>
      </c>
      <c r="E1420" s="272"/>
    </row>
    <row r="1421" spans="1:5" x14ac:dyDescent="0.2">
      <c r="A1421" s="71" t="s">
        <v>16808</v>
      </c>
      <c r="B1421" s="71" t="s">
        <v>17039</v>
      </c>
      <c r="C1421" s="71" t="s">
        <v>16924</v>
      </c>
      <c r="D1421" s="73" t="e">
        <v>#VALUE!</v>
      </c>
      <c r="E1421" s="272"/>
    </row>
    <row r="1422" spans="1:5" x14ac:dyDescent="0.2">
      <c r="A1422" s="71">
        <v>42737</v>
      </c>
      <c r="B1422" s="71" t="s">
        <v>18152</v>
      </c>
      <c r="C1422" s="71" t="s">
        <v>96</v>
      </c>
      <c r="D1422" s="73">
        <v>783.81</v>
      </c>
      <c r="E1422" s="272"/>
    </row>
    <row r="1423" spans="1:5" x14ac:dyDescent="0.2">
      <c r="A1423" s="71">
        <v>42738</v>
      </c>
      <c r="B1423" s="71" t="s">
        <v>18153</v>
      </c>
      <c r="C1423" s="71" t="s">
        <v>96</v>
      </c>
      <c r="D1423" s="73">
        <v>894.4</v>
      </c>
      <c r="E1423" s="272"/>
    </row>
    <row r="1424" spans="1:5" x14ac:dyDescent="0.2">
      <c r="A1424" s="71">
        <v>42739</v>
      </c>
      <c r="B1424" s="71" t="s">
        <v>18154</v>
      </c>
      <c r="C1424" s="71" t="s">
        <v>96</v>
      </c>
      <c r="D1424" s="73">
        <v>1025.44</v>
      </c>
      <c r="E1424" s="272"/>
    </row>
    <row r="1425" spans="1:5" x14ac:dyDescent="0.2">
      <c r="A1425" s="71">
        <v>42740</v>
      </c>
      <c r="B1425" s="71" t="s">
        <v>18155</v>
      </c>
      <c r="C1425" s="71" t="s">
        <v>96</v>
      </c>
      <c r="D1425" s="73">
        <v>1110.9000000000001</v>
      </c>
      <c r="E1425" s="272"/>
    </row>
    <row r="1426" spans="1:5" x14ac:dyDescent="0.2">
      <c r="A1426" s="71">
        <v>42741</v>
      </c>
      <c r="B1426" s="71" t="s">
        <v>18156</v>
      </c>
      <c r="C1426" s="71" t="s">
        <v>96</v>
      </c>
      <c r="D1426" s="73">
        <v>1068.8800000000001</v>
      </c>
      <c r="E1426" s="272"/>
    </row>
    <row r="1427" spans="1:5" x14ac:dyDescent="0.2">
      <c r="A1427" s="71">
        <v>42742</v>
      </c>
      <c r="B1427" s="71" t="s">
        <v>18157</v>
      </c>
      <c r="C1427" s="71" t="s">
        <v>96</v>
      </c>
      <c r="D1427" s="73">
        <v>1294.6400000000001</v>
      </c>
      <c r="E1427" s="272"/>
    </row>
    <row r="1428" spans="1:5" x14ac:dyDescent="0.2">
      <c r="A1428" s="71">
        <v>42743</v>
      </c>
      <c r="B1428" s="71" t="s">
        <v>18158</v>
      </c>
      <c r="C1428" s="71" t="s">
        <v>96</v>
      </c>
      <c r="D1428" s="73">
        <v>1401.57</v>
      </c>
      <c r="E1428" s="272"/>
    </row>
    <row r="1429" spans="1:5" x14ac:dyDescent="0.2">
      <c r="A1429" s="71">
        <v>42744</v>
      </c>
      <c r="B1429" s="71" t="s">
        <v>18159</v>
      </c>
      <c r="C1429" s="71" t="s">
        <v>96</v>
      </c>
      <c r="D1429" s="73">
        <v>1391.18</v>
      </c>
      <c r="E1429" s="272"/>
    </row>
    <row r="1430" spans="1:5" x14ac:dyDescent="0.2">
      <c r="A1430" s="71">
        <v>42745</v>
      </c>
      <c r="B1430" s="71" t="s">
        <v>18160</v>
      </c>
      <c r="C1430" s="71" t="s">
        <v>96</v>
      </c>
      <c r="D1430" s="73">
        <v>1399.66</v>
      </c>
      <c r="E1430" s="272"/>
    </row>
    <row r="1431" spans="1:5" x14ac:dyDescent="0.2">
      <c r="A1431" s="71">
        <v>42746</v>
      </c>
      <c r="B1431" s="71" t="s">
        <v>18161</v>
      </c>
      <c r="C1431" s="71" t="s">
        <v>96</v>
      </c>
      <c r="D1431" s="73">
        <v>1446.47</v>
      </c>
      <c r="E1431" s="272"/>
    </row>
    <row r="1432" spans="1:5" x14ac:dyDescent="0.2">
      <c r="A1432" s="71">
        <v>42747</v>
      </c>
      <c r="B1432" s="71" t="s">
        <v>18162</v>
      </c>
      <c r="C1432" s="71" t="s">
        <v>96</v>
      </c>
      <c r="D1432" s="73">
        <v>1838.27</v>
      </c>
      <c r="E1432" s="272"/>
    </row>
    <row r="1433" spans="1:5" x14ac:dyDescent="0.2">
      <c r="A1433" s="71">
        <v>42748</v>
      </c>
      <c r="B1433" s="71" t="s">
        <v>18163</v>
      </c>
      <c r="C1433" s="71" t="s">
        <v>96</v>
      </c>
      <c r="D1433" s="73">
        <v>83.21</v>
      </c>
      <c r="E1433" s="272"/>
    </row>
    <row r="1434" spans="1:5" x14ac:dyDescent="0.2">
      <c r="A1434" s="71">
        <v>42749</v>
      </c>
      <c r="B1434" s="71" t="s">
        <v>18164</v>
      </c>
      <c r="C1434" s="71" t="s">
        <v>96</v>
      </c>
      <c r="D1434" s="73">
        <v>87.93</v>
      </c>
      <c r="E1434" s="272"/>
    </row>
    <row r="1435" spans="1:5" x14ac:dyDescent="0.2">
      <c r="A1435" s="71">
        <v>42750</v>
      </c>
      <c r="B1435" s="71" t="s">
        <v>18165</v>
      </c>
      <c r="C1435" s="71" t="s">
        <v>96</v>
      </c>
      <c r="D1435" s="73">
        <v>107.08</v>
      </c>
      <c r="E1435" s="272"/>
    </row>
    <row r="1436" spans="1:5" x14ac:dyDescent="0.2">
      <c r="A1436" s="71">
        <v>42751</v>
      </c>
      <c r="B1436" s="71" t="s">
        <v>18166</v>
      </c>
      <c r="C1436" s="71" t="s">
        <v>96</v>
      </c>
      <c r="D1436" s="73">
        <v>112.93</v>
      </c>
      <c r="E1436" s="272"/>
    </row>
    <row r="1437" spans="1:5" x14ac:dyDescent="0.2">
      <c r="A1437" s="71">
        <v>42752</v>
      </c>
      <c r="B1437" s="71" t="s">
        <v>18167</v>
      </c>
      <c r="C1437" s="71" t="s">
        <v>96</v>
      </c>
      <c r="D1437" s="73">
        <v>150.65</v>
      </c>
      <c r="E1437" s="272"/>
    </row>
    <row r="1438" spans="1:5" x14ac:dyDescent="0.2">
      <c r="A1438" s="71">
        <v>42753</v>
      </c>
      <c r="B1438" s="71" t="s">
        <v>18168</v>
      </c>
      <c r="C1438" s="71" t="s">
        <v>96</v>
      </c>
      <c r="D1438" s="73">
        <v>151.34</v>
      </c>
      <c r="E1438" s="272"/>
    </row>
    <row r="1439" spans="1:5" x14ac:dyDescent="0.2">
      <c r="A1439" s="71">
        <v>42754</v>
      </c>
      <c r="B1439" s="71" t="s">
        <v>18169</v>
      </c>
      <c r="C1439" s="71" t="s">
        <v>96</v>
      </c>
      <c r="D1439" s="73">
        <v>237.14</v>
      </c>
      <c r="E1439" s="272"/>
    </row>
    <row r="1440" spans="1:5" x14ac:dyDescent="0.2">
      <c r="A1440" s="71">
        <v>42755</v>
      </c>
      <c r="B1440" s="71" t="s">
        <v>18170</v>
      </c>
      <c r="C1440" s="71" t="s">
        <v>96</v>
      </c>
      <c r="D1440" s="73">
        <v>242.73</v>
      </c>
      <c r="E1440" s="272"/>
    </row>
    <row r="1441" spans="1:5" x14ac:dyDescent="0.2">
      <c r="A1441" s="71">
        <v>42756</v>
      </c>
      <c r="B1441" s="71" t="s">
        <v>18171</v>
      </c>
      <c r="C1441" s="71" t="s">
        <v>96</v>
      </c>
      <c r="D1441" s="73">
        <v>121.03</v>
      </c>
      <c r="E1441" s="272"/>
    </row>
    <row r="1442" spans="1:5" x14ac:dyDescent="0.2">
      <c r="A1442" s="71">
        <v>42757</v>
      </c>
      <c r="B1442" s="71" t="s">
        <v>18172</v>
      </c>
      <c r="C1442" s="71" t="s">
        <v>96</v>
      </c>
      <c r="D1442" s="73">
        <v>158.6</v>
      </c>
      <c r="E1442" s="272"/>
    </row>
    <row r="1443" spans="1:5" x14ac:dyDescent="0.2">
      <c r="A1443" s="71">
        <v>42759</v>
      </c>
      <c r="B1443" s="71" t="s">
        <v>18173</v>
      </c>
      <c r="C1443" s="71" t="s">
        <v>96</v>
      </c>
      <c r="D1443" s="73">
        <v>161.38</v>
      </c>
      <c r="E1443" s="272"/>
    </row>
    <row r="1444" spans="1:5" x14ac:dyDescent="0.2">
      <c r="A1444" s="71">
        <v>42760</v>
      </c>
      <c r="B1444" s="71" t="s">
        <v>18174</v>
      </c>
      <c r="C1444" s="71" t="s">
        <v>96</v>
      </c>
      <c r="D1444" s="73">
        <v>252.47</v>
      </c>
      <c r="E1444" s="272"/>
    </row>
    <row r="1445" spans="1:5" x14ac:dyDescent="0.2">
      <c r="A1445" s="71">
        <v>42761</v>
      </c>
      <c r="B1445" s="71" t="s">
        <v>18175</v>
      </c>
      <c r="C1445" s="71" t="s">
        <v>96</v>
      </c>
      <c r="D1445" s="73">
        <v>263.14999999999998</v>
      </c>
      <c r="E1445" s="272"/>
    </row>
    <row r="1446" spans="1:5" x14ac:dyDescent="0.2">
      <c r="A1446" s="71">
        <v>42762</v>
      </c>
      <c r="B1446" s="71" t="s">
        <v>18176</v>
      </c>
      <c r="C1446" s="71" t="s">
        <v>96</v>
      </c>
      <c r="D1446" s="73">
        <v>254.22</v>
      </c>
      <c r="E1446" s="272"/>
    </row>
    <row r="1447" spans="1:5" x14ac:dyDescent="0.2">
      <c r="A1447" s="71">
        <v>42763</v>
      </c>
      <c r="B1447" s="71" t="s">
        <v>18177</v>
      </c>
      <c r="C1447" s="71" t="s">
        <v>96</v>
      </c>
      <c r="D1447" s="73">
        <v>250.71</v>
      </c>
      <c r="E1447" s="272"/>
    </row>
    <row r="1448" spans="1:5" x14ac:dyDescent="0.2">
      <c r="A1448" s="71">
        <v>42764</v>
      </c>
      <c r="B1448" s="71" t="s">
        <v>18178</v>
      </c>
      <c r="C1448" s="71" t="s">
        <v>96</v>
      </c>
      <c r="D1448" s="73">
        <v>506.8</v>
      </c>
      <c r="E1448" s="272"/>
    </row>
    <row r="1449" spans="1:5" x14ac:dyDescent="0.2">
      <c r="A1449" s="71">
        <v>42765</v>
      </c>
      <c r="B1449" s="71" t="s">
        <v>18179</v>
      </c>
      <c r="C1449" s="71" t="s">
        <v>96</v>
      </c>
      <c r="D1449" s="73">
        <v>503.37</v>
      </c>
      <c r="E1449" s="272"/>
    </row>
    <row r="1450" spans="1:5" x14ac:dyDescent="0.2">
      <c r="A1450" s="71">
        <v>42766</v>
      </c>
      <c r="B1450" s="71" t="s">
        <v>18180</v>
      </c>
      <c r="C1450" s="71" t="s">
        <v>96</v>
      </c>
      <c r="D1450" s="73">
        <v>512.80999999999995</v>
      </c>
      <c r="E1450" s="272"/>
    </row>
    <row r="1451" spans="1:5" x14ac:dyDescent="0.2">
      <c r="A1451" s="71">
        <v>42767</v>
      </c>
      <c r="B1451" s="71" t="s">
        <v>18181</v>
      </c>
      <c r="C1451" s="71" t="s">
        <v>96</v>
      </c>
      <c r="D1451" s="73">
        <v>499.03</v>
      </c>
      <c r="E1451" s="272"/>
    </row>
    <row r="1452" spans="1:5" x14ac:dyDescent="0.2">
      <c r="A1452" s="71">
        <v>42768</v>
      </c>
      <c r="B1452" s="71" t="s">
        <v>18182</v>
      </c>
      <c r="C1452" s="71" t="s">
        <v>96</v>
      </c>
      <c r="D1452" s="73">
        <v>646.03</v>
      </c>
      <c r="E1452" s="272"/>
    </row>
    <row r="1453" spans="1:5" x14ac:dyDescent="0.2">
      <c r="A1453" s="71">
        <v>42769</v>
      </c>
      <c r="B1453" s="71" t="s">
        <v>18183</v>
      </c>
      <c r="C1453" s="71" t="s">
        <v>96</v>
      </c>
      <c r="D1453" s="73">
        <v>639.86</v>
      </c>
      <c r="E1453" s="272"/>
    </row>
    <row r="1454" spans="1:5" x14ac:dyDescent="0.2">
      <c r="A1454" s="71">
        <v>42770</v>
      </c>
      <c r="B1454" s="71" t="s">
        <v>18184</v>
      </c>
      <c r="C1454" s="71" t="s">
        <v>96</v>
      </c>
      <c r="D1454" s="73">
        <v>664.69</v>
      </c>
      <c r="E1454" s="272"/>
    </row>
    <row r="1455" spans="1:5" x14ac:dyDescent="0.2">
      <c r="A1455" s="71">
        <v>42771</v>
      </c>
      <c r="B1455" s="71" t="s">
        <v>18185</v>
      </c>
      <c r="C1455" s="71" t="s">
        <v>96</v>
      </c>
      <c r="D1455" s="73">
        <v>655.04</v>
      </c>
      <c r="E1455" s="272"/>
    </row>
    <row r="1456" spans="1:5" x14ac:dyDescent="0.2">
      <c r="A1456" s="71">
        <v>42772</v>
      </c>
      <c r="B1456" s="71" t="s">
        <v>18186</v>
      </c>
      <c r="C1456" s="71" t="s">
        <v>96</v>
      </c>
      <c r="D1456" s="73">
        <v>887.74</v>
      </c>
      <c r="E1456" s="272"/>
    </row>
    <row r="1457" spans="1:5" x14ac:dyDescent="0.2">
      <c r="A1457" s="71" t="s">
        <v>17093</v>
      </c>
      <c r="B1457" s="71"/>
      <c r="C1457" s="71"/>
      <c r="D1457" s="73">
        <v>0</v>
      </c>
      <c r="E1457" s="272"/>
    </row>
    <row r="1458" spans="1:5" x14ac:dyDescent="0.2">
      <c r="A1458" s="71" t="s">
        <v>16808</v>
      </c>
      <c r="B1458" s="71" t="s">
        <v>17039</v>
      </c>
      <c r="C1458" s="71" t="s">
        <v>16924</v>
      </c>
      <c r="D1458" s="73" t="e">
        <v>#VALUE!</v>
      </c>
      <c r="E1458" s="272"/>
    </row>
    <row r="1459" spans="1:5" x14ac:dyDescent="0.2">
      <c r="A1459" s="71">
        <v>42773</v>
      </c>
      <c r="B1459" s="71" t="s">
        <v>18187</v>
      </c>
      <c r="C1459" s="71" t="s">
        <v>96</v>
      </c>
      <c r="D1459" s="73">
        <v>857.74</v>
      </c>
      <c r="E1459" s="272"/>
    </row>
    <row r="1460" spans="1:5" x14ac:dyDescent="0.2">
      <c r="A1460" s="71">
        <v>42774</v>
      </c>
      <c r="B1460" s="71" t="s">
        <v>18188</v>
      </c>
      <c r="C1460" s="71" t="s">
        <v>96</v>
      </c>
      <c r="D1460" s="73">
        <v>900.48</v>
      </c>
      <c r="E1460" s="272"/>
    </row>
    <row r="1461" spans="1:5" x14ac:dyDescent="0.2">
      <c r="A1461" s="71">
        <v>42775</v>
      </c>
      <c r="B1461" s="71" t="s">
        <v>18189</v>
      </c>
      <c r="C1461" s="71" t="s">
        <v>96</v>
      </c>
      <c r="D1461" s="73">
        <v>879.47</v>
      </c>
      <c r="E1461" s="272"/>
    </row>
    <row r="1462" spans="1:5" x14ac:dyDescent="0.2">
      <c r="A1462" s="71">
        <v>42776</v>
      </c>
      <c r="B1462" s="71" t="s">
        <v>18190</v>
      </c>
      <c r="C1462" s="71" t="s">
        <v>96</v>
      </c>
      <c r="D1462" s="73">
        <v>155.08000000000001</v>
      </c>
      <c r="E1462" s="272"/>
    </row>
    <row r="1463" spans="1:5" x14ac:dyDescent="0.2">
      <c r="A1463" s="71">
        <v>42777</v>
      </c>
      <c r="B1463" s="71" t="s">
        <v>18191</v>
      </c>
      <c r="C1463" s="71" t="s">
        <v>96</v>
      </c>
      <c r="D1463" s="73">
        <v>165.76</v>
      </c>
      <c r="E1463" s="272"/>
    </row>
    <row r="1464" spans="1:5" x14ac:dyDescent="0.2">
      <c r="A1464" s="71">
        <v>42778</v>
      </c>
      <c r="B1464" s="71" t="s">
        <v>18192</v>
      </c>
      <c r="C1464" s="71" t="s">
        <v>96</v>
      </c>
      <c r="D1464" s="73">
        <v>156.84</v>
      </c>
      <c r="E1464" s="272"/>
    </row>
    <row r="1465" spans="1:5" x14ac:dyDescent="0.2">
      <c r="A1465" s="71">
        <v>42779</v>
      </c>
      <c r="B1465" s="71" t="s">
        <v>18193</v>
      </c>
      <c r="C1465" s="71" t="s">
        <v>96</v>
      </c>
      <c r="D1465" s="73">
        <v>153.32</v>
      </c>
      <c r="E1465" s="272"/>
    </row>
    <row r="1466" spans="1:5" x14ac:dyDescent="0.2">
      <c r="A1466" s="71">
        <v>42780</v>
      </c>
      <c r="B1466" s="71" t="s">
        <v>18194</v>
      </c>
      <c r="C1466" s="71" t="s">
        <v>96</v>
      </c>
      <c r="D1466" s="73">
        <v>369.35</v>
      </c>
      <c r="E1466" s="272"/>
    </row>
    <row r="1467" spans="1:5" x14ac:dyDescent="0.2">
      <c r="A1467" s="71">
        <v>42781</v>
      </c>
      <c r="B1467" s="71" t="s">
        <v>18195</v>
      </c>
      <c r="C1467" s="71" t="s">
        <v>96</v>
      </c>
      <c r="D1467" s="73">
        <v>365.93</v>
      </c>
      <c r="E1467" s="272"/>
    </row>
    <row r="1468" spans="1:5" x14ac:dyDescent="0.2">
      <c r="A1468" s="71">
        <v>42782</v>
      </c>
      <c r="B1468" s="71" t="s">
        <v>18196</v>
      </c>
      <c r="C1468" s="71" t="s">
        <v>96</v>
      </c>
      <c r="D1468" s="73">
        <v>375.36</v>
      </c>
      <c r="E1468" s="272"/>
    </row>
    <row r="1469" spans="1:5" x14ac:dyDescent="0.2">
      <c r="A1469" s="71">
        <v>42783</v>
      </c>
      <c r="B1469" s="71" t="s">
        <v>18197</v>
      </c>
      <c r="C1469" s="71" t="s">
        <v>96</v>
      </c>
      <c r="D1469" s="73">
        <v>361.58</v>
      </c>
      <c r="E1469" s="272"/>
    </row>
    <row r="1470" spans="1:5" x14ac:dyDescent="0.2">
      <c r="A1470" s="71">
        <v>42784</v>
      </c>
      <c r="B1470" s="71" t="s">
        <v>18198</v>
      </c>
      <c r="C1470" s="71" t="s">
        <v>96</v>
      </c>
      <c r="D1470" s="73">
        <v>424.42</v>
      </c>
      <c r="E1470" s="272"/>
    </row>
    <row r="1471" spans="1:5" x14ac:dyDescent="0.2">
      <c r="A1471" s="71">
        <v>42785</v>
      </c>
      <c r="B1471" s="71" t="s">
        <v>18199</v>
      </c>
      <c r="C1471" s="71" t="s">
        <v>96</v>
      </c>
      <c r="D1471" s="73">
        <v>418.24</v>
      </c>
      <c r="E1471" s="272"/>
    </row>
    <row r="1472" spans="1:5" x14ac:dyDescent="0.2">
      <c r="A1472" s="71">
        <v>42786</v>
      </c>
      <c r="B1472" s="71" t="s">
        <v>18200</v>
      </c>
      <c r="C1472" s="71" t="s">
        <v>96</v>
      </c>
      <c r="D1472" s="73">
        <v>443.07</v>
      </c>
      <c r="E1472" s="272"/>
    </row>
    <row r="1473" spans="1:5" x14ac:dyDescent="0.2">
      <c r="A1473" s="71">
        <v>42787</v>
      </c>
      <c r="B1473" s="71" t="s">
        <v>18201</v>
      </c>
      <c r="C1473" s="71" t="s">
        <v>96</v>
      </c>
      <c r="D1473" s="73">
        <v>433.43</v>
      </c>
      <c r="E1473" s="272"/>
    </row>
    <row r="1474" spans="1:5" x14ac:dyDescent="0.2">
      <c r="A1474" s="71">
        <v>42788</v>
      </c>
      <c r="B1474" s="71" t="s">
        <v>18202</v>
      </c>
      <c r="C1474" s="71" t="s">
        <v>96</v>
      </c>
      <c r="D1474" s="73">
        <v>488.73</v>
      </c>
      <c r="E1474" s="272"/>
    </row>
    <row r="1475" spans="1:5" x14ac:dyDescent="0.2">
      <c r="A1475" s="71">
        <v>42789</v>
      </c>
      <c r="B1475" s="71" t="s">
        <v>18203</v>
      </c>
      <c r="C1475" s="71" t="s">
        <v>96</v>
      </c>
      <c r="D1475" s="73">
        <v>587.79999999999995</v>
      </c>
      <c r="E1475" s="272"/>
    </row>
    <row r="1476" spans="1:5" x14ac:dyDescent="0.2">
      <c r="A1476" s="71">
        <v>42790</v>
      </c>
      <c r="B1476" s="71" t="s">
        <v>18204</v>
      </c>
      <c r="C1476" s="71" t="s">
        <v>96</v>
      </c>
      <c r="D1476" s="73">
        <v>557.80999999999995</v>
      </c>
      <c r="E1476" s="272"/>
    </row>
    <row r="1477" spans="1:5" x14ac:dyDescent="0.2">
      <c r="A1477" s="71">
        <v>42791</v>
      </c>
      <c r="B1477" s="71" t="s">
        <v>18205</v>
      </c>
      <c r="C1477" s="71" t="s">
        <v>96</v>
      </c>
      <c r="D1477" s="73">
        <v>600.54</v>
      </c>
      <c r="E1477" s="272"/>
    </row>
    <row r="1478" spans="1:5" x14ac:dyDescent="0.2">
      <c r="A1478" s="71">
        <v>42792</v>
      </c>
      <c r="B1478" s="71" t="s">
        <v>18206</v>
      </c>
      <c r="C1478" s="71" t="s">
        <v>96</v>
      </c>
      <c r="D1478" s="73">
        <v>579.52</v>
      </c>
      <c r="E1478" s="272"/>
    </row>
    <row r="1479" spans="1:5" x14ac:dyDescent="0.2">
      <c r="A1479" s="71">
        <v>42793</v>
      </c>
      <c r="B1479" s="71" t="s">
        <v>18207</v>
      </c>
      <c r="C1479" s="71" t="s">
        <v>96</v>
      </c>
      <c r="D1479" s="73">
        <v>692.41</v>
      </c>
      <c r="E1479" s="272"/>
    </row>
    <row r="1480" spans="1:5" x14ac:dyDescent="0.2">
      <c r="A1480" s="71">
        <v>42794</v>
      </c>
      <c r="B1480" s="71" t="s">
        <v>18208</v>
      </c>
      <c r="C1480" s="71" t="s">
        <v>96</v>
      </c>
      <c r="D1480" s="73">
        <v>742.3</v>
      </c>
      <c r="E1480" s="272"/>
    </row>
    <row r="1481" spans="1:5" x14ac:dyDescent="0.2">
      <c r="A1481" s="71">
        <v>42758</v>
      </c>
      <c r="B1481" s="71" t="s">
        <v>18209</v>
      </c>
      <c r="C1481" s="71" t="s">
        <v>96</v>
      </c>
      <c r="D1481" s="73">
        <v>737.1</v>
      </c>
      <c r="E1481" s="272"/>
    </row>
    <row r="1482" spans="1:5" x14ac:dyDescent="0.2">
      <c r="A1482" s="71">
        <v>42795</v>
      </c>
      <c r="B1482" s="71" t="s">
        <v>18210</v>
      </c>
      <c r="C1482" s="71" t="s">
        <v>96</v>
      </c>
      <c r="D1482" s="73">
        <v>741.34</v>
      </c>
      <c r="E1482" s="272"/>
    </row>
    <row r="1483" spans="1:5" x14ac:dyDescent="0.2">
      <c r="A1483" s="71">
        <v>42796</v>
      </c>
      <c r="B1483" s="71" t="s">
        <v>18211</v>
      </c>
      <c r="C1483" s="71" t="s">
        <v>96</v>
      </c>
      <c r="D1483" s="73">
        <v>764.74</v>
      </c>
      <c r="E1483" s="272"/>
    </row>
    <row r="1484" spans="1:5" x14ac:dyDescent="0.2">
      <c r="A1484" s="71">
        <v>42797</v>
      </c>
      <c r="B1484" s="71" t="s">
        <v>18212</v>
      </c>
      <c r="C1484" s="71" t="s">
        <v>96</v>
      </c>
      <c r="D1484" s="73">
        <v>960.65</v>
      </c>
      <c r="E1484" s="272"/>
    </row>
    <row r="1485" spans="1:5" x14ac:dyDescent="0.2">
      <c r="A1485" s="71">
        <v>42798</v>
      </c>
      <c r="B1485" s="71" t="s">
        <v>18213</v>
      </c>
      <c r="C1485" s="71" t="s">
        <v>96</v>
      </c>
      <c r="D1485" s="73">
        <v>461.73</v>
      </c>
      <c r="E1485" s="272"/>
    </row>
    <row r="1486" spans="1:5" x14ac:dyDescent="0.2">
      <c r="A1486" s="71">
        <v>42799</v>
      </c>
      <c r="B1486" s="71" t="s">
        <v>18214</v>
      </c>
      <c r="C1486" s="71" t="s">
        <v>96</v>
      </c>
      <c r="D1486" s="73">
        <v>493.8</v>
      </c>
      <c r="E1486" s="272"/>
    </row>
    <row r="1487" spans="1:5" x14ac:dyDescent="0.2">
      <c r="A1487" s="71">
        <v>42800</v>
      </c>
      <c r="B1487" s="71" t="s">
        <v>18215</v>
      </c>
      <c r="C1487" s="71" t="s">
        <v>96</v>
      </c>
      <c r="D1487" s="73">
        <v>467</v>
      </c>
      <c r="E1487" s="272"/>
    </row>
    <row r="1488" spans="1:5" x14ac:dyDescent="0.2">
      <c r="A1488" s="71">
        <v>42801</v>
      </c>
      <c r="B1488" s="71" t="s">
        <v>18216</v>
      </c>
      <c r="C1488" s="71" t="s">
        <v>96</v>
      </c>
      <c r="D1488" s="73">
        <v>456.45</v>
      </c>
      <c r="E1488" s="272"/>
    </row>
    <row r="1489" spans="1:5" x14ac:dyDescent="0.2">
      <c r="A1489" s="71">
        <v>42802</v>
      </c>
      <c r="B1489" s="71" t="s">
        <v>18217</v>
      </c>
      <c r="C1489" s="71" t="s">
        <v>96</v>
      </c>
      <c r="D1489" s="73">
        <v>941.96</v>
      </c>
      <c r="E1489" s="272"/>
    </row>
    <row r="1490" spans="1:5" x14ac:dyDescent="0.2">
      <c r="A1490" s="71">
        <v>42803</v>
      </c>
      <c r="B1490" s="71" t="s">
        <v>18218</v>
      </c>
      <c r="C1490" s="71" t="s">
        <v>96</v>
      </c>
      <c r="D1490" s="73">
        <v>931.7</v>
      </c>
      <c r="E1490" s="272"/>
    </row>
    <row r="1491" spans="1:5" x14ac:dyDescent="0.2">
      <c r="A1491" s="71">
        <v>42804</v>
      </c>
      <c r="B1491" s="71" t="s">
        <v>18219</v>
      </c>
      <c r="C1491" s="71" t="s">
        <v>96</v>
      </c>
      <c r="D1491" s="73">
        <v>960.01</v>
      </c>
      <c r="E1491" s="272"/>
    </row>
    <row r="1492" spans="1:5" x14ac:dyDescent="0.2">
      <c r="A1492" s="71">
        <v>42805</v>
      </c>
      <c r="B1492" s="71" t="s">
        <v>18220</v>
      </c>
      <c r="C1492" s="71" t="s">
        <v>96</v>
      </c>
      <c r="D1492" s="73">
        <v>918.64</v>
      </c>
      <c r="E1492" s="272"/>
    </row>
    <row r="1493" spans="1:5" x14ac:dyDescent="0.2">
      <c r="A1493" s="71">
        <v>42806</v>
      </c>
      <c r="B1493" s="71" t="s">
        <v>18221</v>
      </c>
      <c r="C1493" s="71" t="s">
        <v>96</v>
      </c>
      <c r="D1493" s="73">
        <v>1107.17</v>
      </c>
      <c r="E1493" s="272"/>
    </row>
    <row r="1494" spans="1:5" x14ac:dyDescent="0.2">
      <c r="A1494" s="71" t="s">
        <v>17093</v>
      </c>
      <c r="B1494" s="71"/>
      <c r="C1494" s="71"/>
      <c r="D1494" s="73">
        <v>0</v>
      </c>
      <c r="E1494" s="272"/>
    </row>
    <row r="1495" spans="1:5" x14ac:dyDescent="0.2">
      <c r="A1495" s="71" t="s">
        <v>16808</v>
      </c>
      <c r="B1495" s="71" t="s">
        <v>17039</v>
      </c>
      <c r="C1495" s="71" t="s">
        <v>16924</v>
      </c>
      <c r="D1495" s="73" t="e">
        <v>#VALUE!</v>
      </c>
      <c r="E1495" s="272"/>
    </row>
    <row r="1496" spans="1:5" x14ac:dyDescent="0.2">
      <c r="A1496" s="71">
        <v>42807</v>
      </c>
      <c r="B1496" s="71" t="s">
        <v>18222</v>
      </c>
      <c r="C1496" s="71" t="s">
        <v>96</v>
      </c>
      <c r="D1496" s="73">
        <v>1088.6199999999999</v>
      </c>
      <c r="E1496" s="272"/>
    </row>
    <row r="1497" spans="1:5" x14ac:dyDescent="0.2">
      <c r="A1497" s="71">
        <v>42808</v>
      </c>
      <c r="B1497" s="71" t="s">
        <v>18223</v>
      </c>
      <c r="C1497" s="71" t="s">
        <v>96</v>
      </c>
      <c r="D1497" s="73">
        <v>1163.1400000000001</v>
      </c>
      <c r="E1497" s="272"/>
    </row>
    <row r="1498" spans="1:5" x14ac:dyDescent="0.2">
      <c r="A1498" s="71">
        <v>42809</v>
      </c>
      <c r="B1498" s="71" t="s">
        <v>18224</v>
      </c>
      <c r="C1498" s="71" t="s">
        <v>96</v>
      </c>
      <c r="D1498" s="73">
        <v>1134.2</v>
      </c>
      <c r="E1498" s="272"/>
    </row>
    <row r="1499" spans="1:5" x14ac:dyDescent="0.2">
      <c r="A1499" s="71">
        <v>42810</v>
      </c>
      <c r="B1499" s="71" t="s">
        <v>18225</v>
      </c>
      <c r="C1499" s="71" t="s">
        <v>96</v>
      </c>
      <c r="D1499" s="73">
        <v>1300.0999999999999</v>
      </c>
      <c r="E1499" s="272"/>
    </row>
    <row r="1500" spans="1:5" x14ac:dyDescent="0.2">
      <c r="A1500" s="71">
        <v>42811</v>
      </c>
      <c r="B1500" s="71" t="s">
        <v>18226</v>
      </c>
      <c r="C1500" s="71" t="s">
        <v>96</v>
      </c>
      <c r="D1500" s="73">
        <v>1597.32</v>
      </c>
      <c r="E1500" s="272"/>
    </row>
    <row r="1501" spans="1:5" x14ac:dyDescent="0.2">
      <c r="A1501" s="71">
        <v>42812</v>
      </c>
      <c r="B1501" s="71" t="s">
        <v>18227</v>
      </c>
      <c r="C1501" s="71" t="s">
        <v>96</v>
      </c>
      <c r="D1501" s="73">
        <v>1507.35</v>
      </c>
      <c r="E1501" s="272"/>
    </row>
    <row r="1502" spans="1:5" x14ac:dyDescent="0.2">
      <c r="A1502" s="71">
        <v>42813</v>
      </c>
      <c r="B1502" s="71" t="s">
        <v>18228</v>
      </c>
      <c r="C1502" s="71" t="s">
        <v>96</v>
      </c>
      <c r="D1502" s="73">
        <v>1635.55</v>
      </c>
      <c r="E1502" s="272"/>
    </row>
    <row r="1503" spans="1:5" x14ac:dyDescent="0.2">
      <c r="A1503" s="71">
        <v>42814</v>
      </c>
      <c r="B1503" s="71" t="s">
        <v>18229</v>
      </c>
      <c r="C1503" s="71" t="s">
        <v>96</v>
      </c>
      <c r="D1503" s="73">
        <v>1572.52</v>
      </c>
      <c r="E1503" s="272"/>
    </row>
    <row r="1504" spans="1:5" x14ac:dyDescent="0.2">
      <c r="A1504" s="71">
        <v>42815</v>
      </c>
      <c r="B1504" s="71" t="s">
        <v>18230</v>
      </c>
      <c r="C1504" s="71" t="s">
        <v>96</v>
      </c>
      <c r="D1504" s="73">
        <v>1911.16</v>
      </c>
      <c r="E1504" s="272"/>
    </row>
    <row r="1505" spans="1:5" x14ac:dyDescent="0.2">
      <c r="A1505" s="71">
        <v>42816</v>
      </c>
      <c r="B1505" s="71" t="s">
        <v>18231</v>
      </c>
      <c r="C1505" s="71" t="s">
        <v>96</v>
      </c>
      <c r="D1505" s="73">
        <v>2060.86</v>
      </c>
      <c r="E1505" s="272"/>
    </row>
    <row r="1506" spans="1:5" x14ac:dyDescent="0.2">
      <c r="A1506" s="71">
        <v>42817</v>
      </c>
      <c r="B1506" s="71" t="s">
        <v>18232</v>
      </c>
      <c r="C1506" s="71" t="s">
        <v>96</v>
      </c>
      <c r="D1506" s="73">
        <v>2045.26</v>
      </c>
      <c r="E1506" s="272"/>
    </row>
    <row r="1507" spans="1:5" x14ac:dyDescent="0.2">
      <c r="A1507" s="71">
        <v>42818</v>
      </c>
      <c r="B1507" s="71" t="s">
        <v>18233</v>
      </c>
      <c r="C1507" s="71" t="s">
        <v>96</v>
      </c>
      <c r="D1507" s="73">
        <v>2057.98</v>
      </c>
      <c r="E1507" s="272"/>
    </row>
    <row r="1508" spans="1:5" x14ac:dyDescent="0.2">
      <c r="A1508" s="71">
        <v>42819</v>
      </c>
      <c r="B1508" s="71" t="s">
        <v>18234</v>
      </c>
      <c r="C1508" s="71" t="s">
        <v>96</v>
      </c>
      <c r="D1508" s="73">
        <v>2128.1999999999998</v>
      </c>
      <c r="E1508" s="272"/>
    </row>
    <row r="1509" spans="1:5" x14ac:dyDescent="0.2">
      <c r="A1509" s="71">
        <v>42820</v>
      </c>
      <c r="B1509" s="71" t="s">
        <v>18235</v>
      </c>
      <c r="C1509" s="71" t="s">
        <v>96</v>
      </c>
      <c r="D1509" s="73">
        <v>2715.91</v>
      </c>
      <c r="E1509" s="272"/>
    </row>
    <row r="1510" spans="1:5" x14ac:dyDescent="0.2">
      <c r="A1510" s="71">
        <v>41321</v>
      </c>
      <c r="B1510" s="71" t="s">
        <v>18236</v>
      </c>
      <c r="C1510" s="71" t="s">
        <v>96</v>
      </c>
      <c r="D1510" s="73">
        <v>5042.51</v>
      </c>
      <c r="E1510" s="272"/>
    </row>
    <row r="1511" spans="1:5" x14ac:dyDescent="0.2">
      <c r="A1511" s="71">
        <v>42821</v>
      </c>
      <c r="B1511" s="71" t="s">
        <v>18237</v>
      </c>
      <c r="C1511" s="71" t="s">
        <v>96</v>
      </c>
      <c r="D1511" s="73">
        <v>3970.42</v>
      </c>
      <c r="E1511" s="272"/>
    </row>
    <row r="1512" spans="1:5" x14ac:dyDescent="0.2">
      <c r="A1512" s="71">
        <v>42822</v>
      </c>
      <c r="B1512" s="71" t="s">
        <v>18238</v>
      </c>
      <c r="C1512" s="71" t="s">
        <v>96</v>
      </c>
      <c r="D1512" s="73">
        <v>4182.82</v>
      </c>
      <c r="E1512" s="272"/>
    </row>
    <row r="1513" spans="1:5" x14ac:dyDescent="0.2">
      <c r="A1513" s="71">
        <v>42823</v>
      </c>
      <c r="B1513" s="71" t="s">
        <v>18239</v>
      </c>
      <c r="C1513" s="71" t="s">
        <v>96</v>
      </c>
      <c r="D1513" s="73">
        <v>5862.67</v>
      </c>
      <c r="E1513" s="272"/>
    </row>
    <row r="1514" spans="1:5" x14ac:dyDescent="0.2">
      <c r="A1514" s="71">
        <v>42824</v>
      </c>
      <c r="B1514" s="71" t="s">
        <v>18240</v>
      </c>
      <c r="C1514" s="71" t="s">
        <v>96</v>
      </c>
      <c r="D1514" s="73">
        <v>5749.55</v>
      </c>
      <c r="E1514" s="272"/>
    </row>
    <row r="1515" spans="1:5" x14ac:dyDescent="0.2">
      <c r="A1515" s="71">
        <v>42825</v>
      </c>
      <c r="B1515" s="71" t="s">
        <v>18241</v>
      </c>
      <c r="C1515" s="71" t="s">
        <v>96</v>
      </c>
      <c r="D1515" s="73">
        <v>6476.74</v>
      </c>
      <c r="E1515" s="272"/>
    </row>
    <row r="1516" spans="1:5" x14ac:dyDescent="0.2">
      <c r="A1516" s="71">
        <v>40600</v>
      </c>
      <c r="B1516" s="71" t="s">
        <v>18242</v>
      </c>
      <c r="C1516" s="71" t="s">
        <v>96</v>
      </c>
      <c r="D1516" s="73">
        <v>8628.27</v>
      </c>
      <c r="E1516" s="272"/>
    </row>
    <row r="1517" spans="1:5" x14ac:dyDescent="0.2">
      <c r="A1517" s="71">
        <v>42827</v>
      </c>
      <c r="B1517" s="71" t="s">
        <v>18243</v>
      </c>
      <c r="C1517" s="71" t="s">
        <v>96</v>
      </c>
      <c r="D1517" s="73">
        <v>9552.7900000000009</v>
      </c>
      <c r="E1517" s="272"/>
    </row>
    <row r="1518" spans="1:5" x14ac:dyDescent="0.2">
      <c r="A1518" s="71">
        <v>42826</v>
      </c>
      <c r="B1518" s="71" t="s">
        <v>18244</v>
      </c>
      <c r="C1518" s="71" t="s">
        <v>96</v>
      </c>
      <c r="D1518" s="73">
        <v>8123.21</v>
      </c>
      <c r="E1518" s="272"/>
    </row>
    <row r="1519" spans="1:5" x14ac:dyDescent="0.2">
      <c r="A1519" s="71">
        <v>42828</v>
      </c>
      <c r="B1519" s="71" t="s">
        <v>18245</v>
      </c>
      <c r="C1519" s="71" t="s">
        <v>96</v>
      </c>
      <c r="D1519" s="73">
        <v>8442.44</v>
      </c>
      <c r="E1519" s="272"/>
    </row>
    <row r="1520" spans="1:5" x14ac:dyDescent="0.2">
      <c r="A1520" s="71">
        <v>42830</v>
      </c>
      <c r="B1520" s="71" t="s">
        <v>18246</v>
      </c>
      <c r="C1520" s="71" t="s">
        <v>96</v>
      </c>
      <c r="D1520" s="73">
        <v>8647.6200000000008</v>
      </c>
      <c r="E1520" s="272"/>
    </row>
    <row r="1521" spans="1:5" x14ac:dyDescent="0.2">
      <c r="A1521" s="71">
        <v>42829</v>
      </c>
      <c r="B1521" s="71" t="s">
        <v>18247</v>
      </c>
      <c r="C1521" s="71" t="s">
        <v>96</v>
      </c>
      <c r="D1521" s="73">
        <v>7766.41</v>
      </c>
      <c r="E1521" s="272"/>
    </row>
    <row r="1522" spans="1:5" x14ac:dyDescent="0.2">
      <c r="A1522" s="71">
        <v>42831</v>
      </c>
      <c r="B1522" s="71" t="s">
        <v>18248</v>
      </c>
      <c r="C1522" s="71" t="s">
        <v>96</v>
      </c>
      <c r="D1522" s="73">
        <v>9325.8799999999992</v>
      </c>
      <c r="E1522" s="272"/>
    </row>
    <row r="1523" spans="1:5" x14ac:dyDescent="0.2">
      <c r="A1523" s="71">
        <v>42832</v>
      </c>
      <c r="B1523" s="71" t="s">
        <v>18249</v>
      </c>
      <c r="C1523" s="71" t="s">
        <v>96</v>
      </c>
      <c r="D1523" s="73">
        <v>10301.59</v>
      </c>
      <c r="E1523" s="272"/>
    </row>
    <row r="1524" spans="1:5" x14ac:dyDescent="0.2">
      <c r="A1524" s="71">
        <v>42834</v>
      </c>
      <c r="B1524" s="71" t="s">
        <v>18250</v>
      </c>
      <c r="C1524" s="71" t="s">
        <v>96</v>
      </c>
      <c r="D1524" s="73">
        <v>10932.43</v>
      </c>
      <c r="E1524" s="272"/>
    </row>
    <row r="1525" spans="1:5" x14ac:dyDescent="0.2">
      <c r="A1525" s="71">
        <v>42833</v>
      </c>
      <c r="B1525" s="71" t="s">
        <v>18251</v>
      </c>
      <c r="C1525" s="71" t="s">
        <v>96</v>
      </c>
      <c r="D1525" s="73">
        <v>10208.81</v>
      </c>
      <c r="E1525" s="272"/>
    </row>
    <row r="1526" spans="1:5" x14ac:dyDescent="0.2">
      <c r="A1526" s="71">
        <v>42835</v>
      </c>
      <c r="B1526" s="71" t="s">
        <v>18252</v>
      </c>
      <c r="C1526" s="71" t="s">
        <v>96</v>
      </c>
      <c r="D1526" s="73">
        <v>2430.89</v>
      </c>
      <c r="E1526" s="272"/>
    </row>
    <row r="1527" spans="1:5" x14ac:dyDescent="0.2">
      <c r="A1527" s="71">
        <v>42836</v>
      </c>
      <c r="B1527" s="71" t="s">
        <v>18253</v>
      </c>
      <c r="C1527" s="71" t="s">
        <v>96</v>
      </c>
      <c r="D1527" s="73">
        <v>2590.19</v>
      </c>
      <c r="E1527" s="272"/>
    </row>
    <row r="1528" spans="1:5" x14ac:dyDescent="0.2">
      <c r="A1528" s="71">
        <v>42837</v>
      </c>
      <c r="B1528" s="71" t="s">
        <v>18254</v>
      </c>
      <c r="C1528" s="71" t="s">
        <v>96</v>
      </c>
      <c r="D1528" s="73">
        <v>4242.43</v>
      </c>
      <c r="E1528" s="272"/>
    </row>
    <row r="1529" spans="1:5" x14ac:dyDescent="0.2">
      <c r="A1529" s="71">
        <v>42838</v>
      </c>
      <c r="B1529" s="71" t="s">
        <v>18255</v>
      </c>
      <c r="C1529" s="71" t="s">
        <v>96</v>
      </c>
      <c r="D1529" s="73">
        <v>3461</v>
      </c>
      <c r="E1529" s="272"/>
    </row>
    <row r="1530" spans="1:5" x14ac:dyDescent="0.2">
      <c r="A1530" s="71">
        <v>42839</v>
      </c>
      <c r="B1530" s="71" t="s">
        <v>18256</v>
      </c>
      <c r="C1530" s="71" t="s">
        <v>96</v>
      </c>
      <c r="D1530" s="73">
        <v>3870.73</v>
      </c>
      <c r="E1530" s="272"/>
    </row>
    <row r="1531" spans="1:5" x14ac:dyDescent="0.2">
      <c r="A1531" s="71">
        <v>42840</v>
      </c>
      <c r="B1531" s="71" t="s">
        <v>18257</v>
      </c>
      <c r="C1531" s="71" t="s">
        <v>96</v>
      </c>
      <c r="D1531" s="73">
        <v>4975.58</v>
      </c>
      <c r="E1531" s="272"/>
    </row>
    <row r="1532" spans="1:5" x14ac:dyDescent="0.2">
      <c r="A1532" s="71">
        <v>42841</v>
      </c>
      <c r="B1532" s="71" t="s">
        <v>18258</v>
      </c>
      <c r="C1532" s="71" t="s">
        <v>96</v>
      </c>
      <c r="D1532" s="73">
        <v>6279.78</v>
      </c>
      <c r="E1532" s="272"/>
    </row>
    <row r="1533" spans="1:5" x14ac:dyDescent="0.2">
      <c r="A1533" s="71">
        <v>40585</v>
      </c>
      <c r="B1533" s="71" t="s">
        <v>18259</v>
      </c>
      <c r="C1533" s="71" t="s">
        <v>96</v>
      </c>
      <c r="D1533" s="73">
        <v>5423.64</v>
      </c>
      <c r="E1533" s="272"/>
    </row>
    <row r="1534" spans="1:5" x14ac:dyDescent="0.2">
      <c r="A1534" s="71">
        <v>42843</v>
      </c>
      <c r="B1534" s="71" t="s">
        <v>18260</v>
      </c>
      <c r="C1534" s="71" t="s">
        <v>96</v>
      </c>
      <c r="D1534" s="73">
        <v>5442.85</v>
      </c>
      <c r="E1534" s="272"/>
    </row>
    <row r="1535" spans="1:5" x14ac:dyDescent="0.2">
      <c r="A1535" s="71">
        <v>42844</v>
      </c>
      <c r="B1535" s="71" t="s">
        <v>18261</v>
      </c>
      <c r="C1535" s="71" t="s">
        <v>96</v>
      </c>
      <c r="D1535" s="73">
        <v>6146.55</v>
      </c>
      <c r="E1535" s="272"/>
    </row>
    <row r="1536" spans="1:5" x14ac:dyDescent="0.2">
      <c r="A1536" s="71">
        <v>42845</v>
      </c>
      <c r="B1536" s="71" t="s">
        <v>18262</v>
      </c>
      <c r="C1536" s="71" t="s">
        <v>96</v>
      </c>
      <c r="D1536" s="73">
        <v>7397.67</v>
      </c>
      <c r="E1536" s="272"/>
    </row>
    <row r="1537" spans="1:5" x14ac:dyDescent="0.2">
      <c r="A1537" s="71">
        <v>41179</v>
      </c>
      <c r="B1537" s="71" t="s">
        <v>18263</v>
      </c>
      <c r="C1537" s="71" t="s">
        <v>96</v>
      </c>
      <c r="D1537" s="73">
        <v>6198.72</v>
      </c>
      <c r="E1537" s="272"/>
    </row>
    <row r="1538" spans="1:5" x14ac:dyDescent="0.2">
      <c r="A1538" s="71">
        <v>42842</v>
      </c>
      <c r="B1538" s="71" t="s">
        <v>18264</v>
      </c>
      <c r="C1538" s="71" t="s">
        <v>96</v>
      </c>
      <c r="D1538" s="73">
        <v>6661.47</v>
      </c>
      <c r="E1538" s="272"/>
    </row>
    <row r="1539" spans="1:5" x14ac:dyDescent="0.2">
      <c r="A1539" s="71">
        <v>42848</v>
      </c>
      <c r="B1539" s="71" t="s">
        <v>18265</v>
      </c>
      <c r="C1539" s="71" t="s">
        <v>96</v>
      </c>
      <c r="D1539" s="73">
        <v>7642.17</v>
      </c>
      <c r="E1539" s="272"/>
    </row>
    <row r="1540" spans="1:5" x14ac:dyDescent="0.2">
      <c r="A1540" s="71">
        <v>42849</v>
      </c>
      <c r="B1540" s="71" t="s">
        <v>18266</v>
      </c>
      <c r="C1540" s="71" t="s">
        <v>96</v>
      </c>
      <c r="D1540" s="73">
        <v>5560.48</v>
      </c>
      <c r="E1540" s="272"/>
    </row>
    <row r="1541" spans="1:5" x14ac:dyDescent="0.2">
      <c r="A1541" s="71">
        <v>42850</v>
      </c>
      <c r="B1541" s="71" t="s">
        <v>18267</v>
      </c>
      <c r="C1541" s="71" t="s">
        <v>96</v>
      </c>
      <c r="D1541" s="73">
        <v>5953.41</v>
      </c>
      <c r="E1541" s="272"/>
    </row>
    <row r="1542" spans="1:5" x14ac:dyDescent="0.2">
      <c r="A1542" s="71">
        <v>42851</v>
      </c>
      <c r="B1542" s="71" t="s">
        <v>18268</v>
      </c>
      <c r="C1542" s="71" t="s">
        <v>96</v>
      </c>
      <c r="D1542" s="73">
        <v>8175.87</v>
      </c>
      <c r="E1542" s="272"/>
    </row>
    <row r="1543" spans="1:5" x14ac:dyDescent="0.2">
      <c r="A1543" s="71">
        <v>42852</v>
      </c>
      <c r="B1543" s="71" t="s">
        <v>18269</v>
      </c>
      <c r="C1543" s="71" t="s">
        <v>96</v>
      </c>
      <c r="D1543" s="73">
        <v>8850.5</v>
      </c>
      <c r="E1543" s="272"/>
    </row>
    <row r="1544" spans="1:5" x14ac:dyDescent="0.2">
      <c r="A1544" s="71">
        <v>42853</v>
      </c>
      <c r="B1544" s="71" t="s">
        <v>18270</v>
      </c>
      <c r="C1544" s="71" t="s">
        <v>96</v>
      </c>
      <c r="D1544" s="73">
        <v>11826.23</v>
      </c>
      <c r="E1544" s="272"/>
    </row>
    <row r="1545" spans="1:5" x14ac:dyDescent="0.2">
      <c r="A1545" s="71">
        <v>42854</v>
      </c>
      <c r="B1545" s="71" t="s">
        <v>18271</v>
      </c>
      <c r="C1545" s="71" t="s">
        <v>96</v>
      </c>
      <c r="D1545" s="73">
        <v>13422.15</v>
      </c>
      <c r="E1545" s="272"/>
    </row>
    <row r="1546" spans="1:5" x14ac:dyDescent="0.2">
      <c r="A1546" s="71">
        <v>42855</v>
      </c>
      <c r="B1546" s="71" t="s">
        <v>18272</v>
      </c>
      <c r="C1546" s="71" t="s">
        <v>96</v>
      </c>
      <c r="D1546" s="73">
        <v>10688.57</v>
      </c>
      <c r="E1546" s="272"/>
    </row>
    <row r="1547" spans="1:5" x14ac:dyDescent="0.2">
      <c r="A1547" s="71">
        <v>42856</v>
      </c>
      <c r="B1547" s="71" t="s">
        <v>18273</v>
      </c>
      <c r="C1547" s="71" t="s">
        <v>96</v>
      </c>
      <c r="D1547" s="73">
        <v>11946.7</v>
      </c>
      <c r="E1547" s="272"/>
    </row>
    <row r="1548" spans="1:5" x14ac:dyDescent="0.2">
      <c r="A1548" s="71">
        <v>42858</v>
      </c>
      <c r="B1548" s="71" t="s">
        <v>18274</v>
      </c>
      <c r="C1548" s="71" t="s">
        <v>96</v>
      </c>
      <c r="D1548" s="73">
        <v>13210.75</v>
      </c>
      <c r="E1548" s="272"/>
    </row>
    <row r="1549" spans="1:5" x14ac:dyDescent="0.2">
      <c r="A1549" s="71">
        <v>42857</v>
      </c>
      <c r="B1549" s="71" t="s">
        <v>18275</v>
      </c>
      <c r="C1549" s="71" t="s">
        <v>96</v>
      </c>
      <c r="D1549" s="73">
        <v>13210.75</v>
      </c>
      <c r="E1549" s="272"/>
    </row>
    <row r="1550" spans="1:5" x14ac:dyDescent="0.2">
      <c r="A1550" s="71">
        <v>42859</v>
      </c>
      <c r="B1550" s="71" t="s">
        <v>18276</v>
      </c>
      <c r="C1550" s="71" t="s">
        <v>96</v>
      </c>
      <c r="D1550" s="73">
        <v>14994.91</v>
      </c>
      <c r="E1550" s="272"/>
    </row>
    <row r="1551" spans="1:5" x14ac:dyDescent="0.2">
      <c r="A1551" s="71">
        <v>42860</v>
      </c>
      <c r="B1551" s="71" t="s">
        <v>18277</v>
      </c>
      <c r="C1551" s="71" t="s">
        <v>96</v>
      </c>
      <c r="D1551" s="73">
        <v>14112.64</v>
      </c>
      <c r="E1551" s="272"/>
    </row>
    <row r="1552" spans="1:5" x14ac:dyDescent="0.2">
      <c r="A1552" s="71" t="s">
        <v>17093</v>
      </c>
      <c r="B1552" s="71"/>
      <c r="C1552" s="71"/>
      <c r="D1552" s="73">
        <v>0</v>
      </c>
      <c r="E1552" s="272"/>
    </row>
    <row r="1553" spans="1:5" x14ac:dyDescent="0.2">
      <c r="A1553" s="71" t="s">
        <v>16808</v>
      </c>
      <c r="B1553" s="71" t="s">
        <v>17039</v>
      </c>
      <c r="C1553" s="71" t="s">
        <v>16924</v>
      </c>
      <c r="D1553" s="73" t="e">
        <v>#VALUE!</v>
      </c>
      <c r="E1553" s="272"/>
    </row>
    <row r="1554" spans="1:5" x14ac:dyDescent="0.2">
      <c r="A1554" s="71">
        <v>42861</v>
      </c>
      <c r="B1554" s="71" t="s">
        <v>18278</v>
      </c>
      <c r="C1554" s="71" t="s">
        <v>96</v>
      </c>
      <c r="D1554" s="73">
        <v>15811.82</v>
      </c>
      <c r="E1554" s="272"/>
    </row>
    <row r="1555" spans="1:5" x14ac:dyDescent="0.2">
      <c r="A1555" s="71">
        <v>42862</v>
      </c>
      <c r="B1555" s="71" t="s">
        <v>18279</v>
      </c>
      <c r="C1555" s="71" t="s">
        <v>48</v>
      </c>
      <c r="D1555" s="73">
        <v>15.32</v>
      </c>
      <c r="E1555" s="272"/>
    </row>
    <row r="1556" spans="1:5" x14ac:dyDescent="0.2">
      <c r="A1556" s="71">
        <v>42863</v>
      </c>
      <c r="B1556" s="71" t="s">
        <v>18280</v>
      </c>
      <c r="C1556" s="71" t="s">
        <v>48</v>
      </c>
      <c r="D1556" s="73">
        <v>30.64</v>
      </c>
      <c r="E1556" s="272"/>
    </row>
    <row r="1557" spans="1:5" x14ac:dyDescent="0.2">
      <c r="A1557" s="71">
        <v>42864</v>
      </c>
      <c r="B1557" s="71" t="s">
        <v>18281</v>
      </c>
      <c r="C1557" s="71" t="s">
        <v>48</v>
      </c>
      <c r="D1557" s="73">
        <v>120.52</v>
      </c>
      <c r="E1557" s="272"/>
    </row>
    <row r="1558" spans="1:5" x14ac:dyDescent="0.2">
      <c r="A1558" s="71">
        <v>42865</v>
      </c>
      <c r="B1558" s="71" t="s">
        <v>18282</v>
      </c>
      <c r="C1558" s="71" t="s">
        <v>96</v>
      </c>
      <c r="D1558" s="73">
        <v>21.29</v>
      </c>
      <c r="E1558" s="272"/>
    </row>
    <row r="1559" spans="1:5" x14ac:dyDescent="0.2">
      <c r="A1559" s="71">
        <v>42867</v>
      </c>
      <c r="B1559" s="71" t="s">
        <v>18283</v>
      </c>
      <c r="C1559" s="71" t="s">
        <v>48</v>
      </c>
      <c r="D1559" s="73">
        <v>193.44</v>
      </c>
      <c r="E1559" s="272"/>
    </row>
    <row r="1560" spans="1:5" x14ac:dyDescent="0.2">
      <c r="A1560" s="71">
        <v>42868</v>
      </c>
      <c r="B1560" s="71" t="s">
        <v>18284</v>
      </c>
      <c r="C1560" s="71" t="s">
        <v>48</v>
      </c>
      <c r="D1560" s="73">
        <v>285.51</v>
      </c>
      <c r="E1560" s="272"/>
    </row>
    <row r="1561" spans="1:5" x14ac:dyDescent="0.2">
      <c r="A1561" s="71">
        <v>42869</v>
      </c>
      <c r="B1561" s="71" t="s">
        <v>18285</v>
      </c>
      <c r="C1561" s="71" t="s">
        <v>48</v>
      </c>
      <c r="D1561" s="73">
        <v>251.91</v>
      </c>
      <c r="E1561" s="272"/>
    </row>
    <row r="1562" spans="1:5" x14ac:dyDescent="0.2">
      <c r="A1562" s="71">
        <v>42870</v>
      </c>
      <c r="B1562" s="71" t="s">
        <v>18286</v>
      </c>
      <c r="C1562" s="71" t="s">
        <v>48</v>
      </c>
      <c r="D1562" s="73">
        <v>161.72999999999999</v>
      </c>
      <c r="E1562" s="272"/>
    </row>
    <row r="1563" spans="1:5" x14ac:dyDescent="0.2">
      <c r="A1563" s="71">
        <v>42880</v>
      </c>
      <c r="B1563" s="71" t="s">
        <v>18287</v>
      </c>
      <c r="C1563" s="71" t="s">
        <v>109</v>
      </c>
      <c r="D1563" s="73">
        <v>630.08000000000004</v>
      </c>
      <c r="E1563" s="272"/>
    </row>
    <row r="1564" spans="1:5" x14ac:dyDescent="0.2">
      <c r="A1564" s="71">
        <v>42883</v>
      </c>
      <c r="B1564" s="71" t="s">
        <v>18288</v>
      </c>
      <c r="C1564" s="71" t="s">
        <v>96</v>
      </c>
      <c r="D1564" s="73">
        <v>36.67</v>
      </c>
      <c r="E1564" s="272"/>
    </row>
    <row r="1565" spans="1:5" x14ac:dyDescent="0.2">
      <c r="A1565" s="71">
        <v>42899</v>
      </c>
      <c r="B1565" s="71" t="s">
        <v>18289</v>
      </c>
      <c r="C1565" s="71" t="s">
        <v>96</v>
      </c>
      <c r="D1565" s="73">
        <v>54.38</v>
      </c>
      <c r="E1565" s="272"/>
    </row>
    <row r="1566" spans="1:5" x14ac:dyDescent="0.2">
      <c r="A1566" s="71">
        <v>42901</v>
      </c>
      <c r="B1566" s="71" t="s">
        <v>18290</v>
      </c>
      <c r="C1566" s="71" t="s">
        <v>96</v>
      </c>
      <c r="D1566" s="73">
        <v>28.31</v>
      </c>
      <c r="E1566" s="272"/>
    </row>
    <row r="1567" spans="1:5" x14ac:dyDescent="0.2">
      <c r="A1567" s="71">
        <v>42900</v>
      </c>
      <c r="B1567" s="71" t="s">
        <v>18291</v>
      </c>
      <c r="C1567" s="71" t="s">
        <v>96</v>
      </c>
      <c r="D1567" s="73">
        <v>26.39</v>
      </c>
      <c r="E1567" s="272"/>
    </row>
    <row r="1568" spans="1:5" x14ac:dyDescent="0.2">
      <c r="A1568" s="71">
        <v>41185</v>
      </c>
      <c r="B1568" s="71" t="s">
        <v>18292</v>
      </c>
      <c r="C1568" s="71" t="s">
        <v>96</v>
      </c>
      <c r="D1568" s="73">
        <v>7.22</v>
      </c>
      <c r="E1568" s="272"/>
    </row>
    <row r="1569" spans="1:5" x14ac:dyDescent="0.2">
      <c r="A1569" s="71">
        <v>42903</v>
      </c>
      <c r="B1569" s="71" t="s">
        <v>18293</v>
      </c>
      <c r="C1569" s="71" t="s">
        <v>96</v>
      </c>
      <c r="D1569" s="73">
        <v>104.09</v>
      </c>
      <c r="E1569" s="272"/>
    </row>
    <row r="1570" spans="1:5" x14ac:dyDescent="0.2">
      <c r="A1570" s="71">
        <v>42904</v>
      </c>
      <c r="B1570" s="71" t="s">
        <v>18294</v>
      </c>
      <c r="C1570" s="71" t="s">
        <v>96</v>
      </c>
      <c r="D1570" s="73">
        <v>80.77</v>
      </c>
      <c r="E1570" s="272"/>
    </row>
    <row r="1571" spans="1:5" x14ac:dyDescent="0.2">
      <c r="A1571" s="71">
        <v>42902</v>
      </c>
      <c r="B1571" s="71" t="s">
        <v>18295</v>
      </c>
      <c r="C1571" s="71" t="s">
        <v>96</v>
      </c>
      <c r="D1571" s="73">
        <v>87.5</v>
      </c>
      <c r="E1571" s="272"/>
    </row>
    <row r="1572" spans="1:5" x14ac:dyDescent="0.2">
      <c r="A1572" s="71">
        <v>42905</v>
      </c>
      <c r="B1572" s="71" t="s">
        <v>18296</v>
      </c>
      <c r="C1572" s="71" t="s">
        <v>96</v>
      </c>
      <c r="D1572" s="73">
        <v>24.11</v>
      </c>
      <c r="E1572" s="272"/>
    </row>
    <row r="1573" spans="1:5" x14ac:dyDescent="0.2">
      <c r="A1573" s="71">
        <v>43120</v>
      </c>
      <c r="B1573" s="71" t="s">
        <v>18297</v>
      </c>
      <c r="C1573" s="71" t="s">
        <v>96</v>
      </c>
      <c r="D1573" s="73">
        <v>90.24</v>
      </c>
      <c r="E1573" s="272"/>
    </row>
    <row r="1574" spans="1:5" x14ac:dyDescent="0.2">
      <c r="A1574" s="71">
        <v>42906</v>
      </c>
      <c r="B1574" s="71" t="s">
        <v>18298</v>
      </c>
      <c r="C1574" s="71" t="s">
        <v>96</v>
      </c>
      <c r="D1574" s="73">
        <v>94.43</v>
      </c>
      <c r="E1574" s="272"/>
    </row>
    <row r="1575" spans="1:5" x14ac:dyDescent="0.2">
      <c r="A1575" s="71">
        <v>42907</v>
      </c>
      <c r="B1575" s="71" t="s">
        <v>18299</v>
      </c>
      <c r="C1575" s="71" t="s">
        <v>96</v>
      </c>
      <c r="D1575" s="73">
        <v>101.65</v>
      </c>
      <c r="E1575" s="272"/>
    </row>
    <row r="1576" spans="1:5" x14ac:dyDescent="0.2">
      <c r="A1576" s="71">
        <v>42908</v>
      </c>
      <c r="B1576" s="71" t="s">
        <v>18300</v>
      </c>
      <c r="C1576" s="71" t="s">
        <v>96</v>
      </c>
      <c r="D1576" s="73">
        <v>90.61</v>
      </c>
      <c r="E1576" s="272"/>
    </row>
    <row r="1577" spans="1:5" x14ac:dyDescent="0.2">
      <c r="A1577" s="71">
        <v>43122</v>
      </c>
      <c r="B1577" s="71" t="s">
        <v>18301</v>
      </c>
      <c r="C1577" s="71" t="s">
        <v>96</v>
      </c>
      <c r="D1577" s="73">
        <v>93.46</v>
      </c>
      <c r="E1577" s="272"/>
    </row>
    <row r="1578" spans="1:5" x14ac:dyDescent="0.2">
      <c r="A1578" s="71">
        <v>42913</v>
      </c>
      <c r="B1578" s="71" t="s">
        <v>18302</v>
      </c>
      <c r="C1578" s="71" t="s">
        <v>96</v>
      </c>
      <c r="D1578" s="73">
        <v>112.16</v>
      </c>
      <c r="E1578" s="272"/>
    </row>
    <row r="1579" spans="1:5" x14ac:dyDescent="0.2">
      <c r="A1579" s="71">
        <v>42910</v>
      </c>
      <c r="B1579" s="71" t="s">
        <v>18303</v>
      </c>
      <c r="C1579" s="71" t="s">
        <v>96</v>
      </c>
      <c r="D1579" s="73">
        <v>194.49</v>
      </c>
      <c r="E1579" s="272"/>
    </row>
    <row r="1580" spans="1:5" x14ac:dyDescent="0.2">
      <c r="A1580" s="71">
        <v>42909</v>
      </c>
      <c r="B1580" s="71" t="s">
        <v>18304</v>
      </c>
      <c r="C1580" s="71" t="s">
        <v>96</v>
      </c>
      <c r="D1580" s="73">
        <v>126.1</v>
      </c>
      <c r="E1580" s="272"/>
    </row>
    <row r="1581" spans="1:5" x14ac:dyDescent="0.2">
      <c r="A1581" s="71">
        <v>42911</v>
      </c>
      <c r="B1581" s="71" t="s">
        <v>18305</v>
      </c>
      <c r="C1581" s="71" t="s">
        <v>96</v>
      </c>
      <c r="D1581" s="73">
        <v>108.08</v>
      </c>
      <c r="E1581" s="272"/>
    </row>
    <row r="1582" spans="1:5" x14ac:dyDescent="0.2">
      <c r="A1582" s="71">
        <v>42912</v>
      </c>
      <c r="B1582" s="71" t="s">
        <v>18306</v>
      </c>
      <c r="C1582" s="71" t="s">
        <v>96</v>
      </c>
      <c r="D1582" s="73">
        <v>104.95</v>
      </c>
      <c r="E1582" s="272"/>
    </row>
    <row r="1583" spans="1:5" x14ac:dyDescent="0.2">
      <c r="A1583" s="71">
        <v>42915</v>
      </c>
      <c r="B1583" s="71" t="s">
        <v>18307</v>
      </c>
      <c r="C1583" s="71" t="s">
        <v>96</v>
      </c>
      <c r="D1583" s="73">
        <v>114.9</v>
      </c>
      <c r="E1583" s="272"/>
    </row>
    <row r="1584" spans="1:5" x14ac:dyDescent="0.2">
      <c r="A1584" s="71">
        <v>42914</v>
      </c>
      <c r="B1584" s="71" t="s">
        <v>18308</v>
      </c>
      <c r="C1584" s="71" t="s">
        <v>96</v>
      </c>
      <c r="D1584" s="73">
        <v>86</v>
      </c>
      <c r="E1584" s="272"/>
    </row>
    <row r="1585" spans="1:5" x14ac:dyDescent="0.2">
      <c r="A1585" s="71">
        <v>42917</v>
      </c>
      <c r="B1585" s="71" t="s">
        <v>18309</v>
      </c>
      <c r="C1585" s="71" t="s">
        <v>96</v>
      </c>
      <c r="D1585" s="73">
        <v>697.88</v>
      </c>
      <c r="E1585" s="272"/>
    </row>
    <row r="1586" spans="1:5" x14ac:dyDescent="0.2">
      <c r="A1586" s="71">
        <v>42918</v>
      </c>
      <c r="B1586" s="71" t="s">
        <v>18310</v>
      </c>
      <c r="C1586" s="71" t="s">
        <v>96</v>
      </c>
      <c r="D1586" s="73">
        <v>904.38</v>
      </c>
      <c r="E1586" s="272"/>
    </row>
    <row r="1587" spans="1:5" x14ac:dyDescent="0.2">
      <c r="A1587" s="71">
        <v>42916</v>
      </c>
      <c r="B1587" s="71" t="s">
        <v>18311</v>
      </c>
      <c r="C1587" s="71" t="s">
        <v>96</v>
      </c>
      <c r="D1587" s="73">
        <v>499.64</v>
      </c>
      <c r="E1587" s="272"/>
    </row>
    <row r="1588" spans="1:5" x14ac:dyDescent="0.2">
      <c r="A1588" s="71">
        <v>42919</v>
      </c>
      <c r="B1588" s="71" t="s">
        <v>18312</v>
      </c>
      <c r="C1588" s="71" t="s">
        <v>96</v>
      </c>
      <c r="D1588" s="73">
        <v>67.41</v>
      </c>
      <c r="E1588" s="272"/>
    </row>
    <row r="1589" spans="1:5" x14ac:dyDescent="0.2">
      <c r="A1589" s="71">
        <v>42920</v>
      </c>
      <c r="B1589" s="71" t="s">
        <v>18313</v>
      </c>
      <c r="C1589" s="71" t="s">
        <v>96</v>
      </c>
      <c r="D1589" s="73">
        <v>505.42</v>
      </c>
      <c r="E1589" s="272"/>
    </row>
    <row r="1590" spans="1:5" x14ac:dyDescent="0.2">
      <c r="A1590" s="71">
        <v>42921</v>
      </c>
      <c r="B1590" s="71" t="s">
        <v>18314</v>
      </c>
      <c r="C1590" s="71" t="s">
        <v>96</v>
      </c>
      <c r="D1590" s="73">
        <v>126.78</v>
      </c>
      <c r="E1590" s="272"/>
    </row>
    <row r="1591" spans="1:5" x14ac:dyDescent="0.2">
      <c r="A1591" s="71">
        <v>42922</v>
      </c>
      <c r="B1591" s="71" t="s">
        <v>18315</v>
      </c>
      <c r="C1591" s="71" t="s">
        <v>96</v>
      </c>
      <c r="D1591" s="73">
        <v>23.34</v>
      </c>
      <c r="E1591" s="272"/>
    </row>
    <row r="1592" spans="1:5" x14ac:dyDescent="0.2">
      <c r="A1592" s="71">
        <v>42923</v>
      </c>
      <c r="B1592" s="71" t="s">
        <v>18316</v>
      </c>
      <c r="C1592" s="71" t="s">
        <v>96</v>
      </c>
      <c r="D1592" s="73">
        <v>23.38</v>
      </c>
      <c r="E1592" s="272"/>
    </row>
    <row r="1593" spans="1:5" x14ac:dyDescent="0.2">
      <c r="A1593" s="71">
        <v>42924</v>
      </c>
      <c r="B1593" s="71" t="s">
        <v>18317</v>
      </c>
      <c r="C1593" s="71" t="s">
        <v>96</v>
      </c>
      <c r="D1593" s="73">
        <v>14.64</v>
      </c>
      <c r="E1593" s="272"/>
    </row>
    <row r="1594" spans="1:5" x14ac:dyDescent="0.2">
      <c r="A1594" s="71">
        <v>42925</v>
      </c>
      <c r="B1594" s="71" t="s">
        <v>18318</v>
      </c>
      <c r="C1594" s="71" t="s">
        <v>96</v>
      </c>
      <c r="D1594" s="73">
        <v>6.55</v>
      </c>
      <c r="E1594" s="272"/>
    </row>
    <row r="1595" spans="1:5" x14ac:dyDescent="0.2">
      <c r="A1595" s="71">
        <v>42926</v>
      </c>
      <c r="B1595" s="71" t="s">
        <v>18319</v>
      </c>
      <c r="C1595" s="71" t="s">
        <v>96</v>
      </c>
      <c r="D1595" s="73">
        <v>7.17</v>
      </c>
      <c r="E1595" s="272"/>
    </row>
    <row r="1596" spans="1:5" x14ac:dyDescent="0.2">
      <c r="A1596" s="71">
        <v>42927</v>
      </c>
      <c r="B1596" s="71" t="s">
        <v>18320</v>
      </c>
      <c r="C1596" s="71" t="s">
        <v>96</v>
      </c>
      <c r="D1596" s="73">
        <v>8.34</v>
      </c>
      <c r="E1596" s="272"/>
    </row>
    <row r="1597" spans="1:5" x14ac:dyDescent="0.2">
      <c r="A1597" s="71">
        <v>42928</v>
      </c>
      <c r="B1597" s="71" t="s">
        <v>18321</v>
      </c>
      <c r="C1597" s="71" t="s">
        <v>96</v>
      </c>
      <c r="D1597" s="73">
        <v>12.24</v>
      </c>
      <c r="E1597" s="272"/>
    </row>
    <row r="1598" spans="1:5" x14ac:dyDescent="0.2">
      <c r="A1598" s="71">
        <v>42942</v>
      </c>
      <c r="B1598" s="71" t="s">
        <v>18322</v>
      </c>
      <c r="C1598" s="71" t="s">
        <v>96</v>
      </c>
      <c r="D1598" s="73">
        <v>70.73</v>
      </c>
      <c r="E1598" s="272"/>
    </row>
    <row r="1599" spans="1:5" x14ac:dyDescent="0.2">
      <c r="A1599" s="71">
        <v>42944</v>
      </c>
      <c r="B1599" s="71" t="s">
        <v>18323</v>
      </c>
      <c r="C1599" s="71" t="s">
        <v>48</v>
      </c>
      <c r="D1599" s="73">
        <v>64.73</v>
      </c>
      <c r="E1599" s="272"/>
    </row>
    <row r="1600" spans="1:5" x14ac:dyDescent="0.2">
      <c r="A1600" s="71" t="s">
        <v>17093</v>
      </c>
      <c r="B1600" s="71"/>
      <c r="C1600" s="71"/>
      <c r="D1600" s="73">
        <v>0</v>
      </c>
      <c r="E1600" s="272"/>
    </row>
    <row r="1601" spans="1:5" x14ac:dyDescent="0.2">
      <c r="A1601" s="71" t="s">
        <v>16808</v>
      </c>
      <c r="B1601" s="71" t="s">
        <v>17039</v>
      </c>
      <c r="C1601" s="71" t="s">
        <v>16924</v>
      </c>
      <c r="D1601" s="73" t="e">
        <v>#VALUE!</v>
      </c>
      <c r="E1601" s="272"/>
    </row>
    <row r="1602" spans="1:5" x14ac:dyDescent="0.2">
      <c r="A1602" s="71">
        <v>42943</v>
      </c>
      <c r="B1602" s="71" t="s">
        <v>18324</v>
      </c>
      <c r="C1602" s="71" t="s">
        <v>48</v>
      </c>
      <c r="D1602" s="73">
        <v>61.51</v>
      </c>
      <c r="E1602" s="272"/>
    </row>
    <row r="1603" spans="1:5" x14ac:dyDescent="0.2">
      <c r="A1603" s="71">
        <v>42946</v>
      </c>
      <c r="B1603" s="71" t="s">
        <v>18325</v>
      </c>
      <c r="C1603" s="71" t="s">
        <v>48</v>
      </c>
      <c r="D1603" s="73">
        <v>91.56</v>
      </c>
      <c r="E1603" s="272"/>
    </row>
    <row r="1604" spans="1:5" x14ac:dyDescent="0.2">
      <c r="A1604" s="71">
        <v>42945</v>
      </c>
      <c r="B1604" s="71" t="s">
        <v>18326</v>
      </c>
      <c r="C1604" s="71" t="s">
        <v>48</v>
      </c>
      <c r="D1604" s="73">
        <v>90.67</v>
      </c>
      <c r="E1604" s="272"/>
    </row>
    <row r="1605" spans="1:5" x14ac:dyDescent="0.2">
      <c r="A1605" s="71">
        <v>42948</v>
      </c>
      <c r="B1605" s="71" t="s">
        <v>18327</v>
      </c>
      <c r="C1605" s="71" t="s">
        <v>48</v>
      </c>
      <c r="D1605" s="73">
        <v>131.78</v>
      </c>
      <c r="E1605" s="272"/>
    </row>
    <row r="1606" spans="1:5" x14ac:dyDescent="0.2">
      <c r="A1606" s="71">
        <v>42947</v>
      </c>
      <c r="B1606" s="71" t="s">
        <v>18328</v>
      </c>
      <c r="C1606" s="71" t="s">
        <v>48</v>
      </c>
      <c r="D1606" s="73">
        <v>134.38</v>
      </c>
      <c r="E1606" s="272"/>
    </row>
    <row r="1607" spans="1:5" x14ac:dyDescent="0.2">
      <c r="A1607" s="71">
        <v>42949</v>
      </c>
      <c r="B1607" s="71" t="s">
        <v>18329</v>
      </c>
      <c r="C1607" s="71" t="s">
        <v>48</v>
      </c>
      <c r="D1607" s="73">
        <v>135.75</v>
      </c>
      <c r="E1607" s="272"/>
    </row>
    <row r="1608" spans="1:5" x14ac:dyDescent="0.2">
      <c r="A1608" s="71">
        <v>42950</v>
      </c>
      <c r="B1608" s="71" t="s">
        <v>18330</v>
      </c>
      <c r="C1608" s="71" t="s">
        <v>48</v>
      </c>
      <c r="D1608" s="73">
        <v>138.69999999999999</v>
      </c>
      <c r="E1608" s="272"/>
    </row>
    <row r="1609" spans="1:5" x14ac:dyDescent="0.2">
      <c r="A1609" s="71">
        <v>42951</v>
      </c>
      <c r="B1609" s="71" t="s">
        <v>18331</v>
      </c>
      <c r="C1609" s="71" t="s">
        <v>48</v>
      </c>
      <c r="D1609" s="73">
        <v>166.96</v>
      </c>
      <c r="E1609" s="272"/>
    </row>
    <row r="1610" spans="1:5" x14ac:dyDescent="0.2">
      <c r="A1610" s="71">
        <v>42952</v>
      </c>
      <c r="B1610" s="71" t="s">
        <v>18332</v>
      </c>
      <c r="C1610" s="71" t="s">
        <v>48</v>
      </c>
      <c r="D1610" s="73">
        <v>172.62</v>
      </c>
      <c r="E1610" s="272"/>
    </row>
    <row r="1611" spans="1:5" x14ac:dyDescent="0.2">
      <c r="A1611" s="71">
        <v>42953</v>
      </c>
      <c r="B1611" s="71" t="s">
        <v>18333</v>
      </c>
      <c r="C1611" s="71" t="s">
        <v>48</v>
      </c>
      <c r="D1611" s="73">
        <v>290.2</v>
      </c>
      <c r="E1611" s="272"/>
    </row>
    <row r="1612" spans="1:5" x14ac:dyDescent="0.2">
      <c r="A1612" s="71">
        <v>42954</v>
      </c>
      <c r="B1612" s="71" t="s">
        <v>18334</v>
      </c>
      <c r="C1612" s="71" t="s">
        <v>48</v>
      </c>
      <c r="D1612" s="73">
        <v>306.58</v>
      </c>
      <c r="E1612" s="272"/>
    </row>
    <row r="1613" spans="1:5" x14ac:dyDescent="0.2">
      <c r="A1613" s="71">
        <v>42955</v>
      </c>
      <c r="B1613" s="71" t="s">
        <v>18335</v>
      </c>
      <c r="C1613" s="71" t="s">
        <v>48</v>
      </c>
      <c r="D1613" s="73">
        <v>246.89</v>
      </c>
      <c r="E1613" s="272"/>
    </row>
    <row r="1614" spans="1:5" x14ac:dyDescent="0.2">
      <c r="A1614" s="71">
        <v>42956</v>
      </c>
      <c r="B1614" s="71" t="s">
        <v>18336</v>
      </c>
      <c r="C1614" s="71" t="s">
        <v>48</v>
      </c>
      <c r="D1614" s="73">
        <v>90.67</v>
      </c>
      <c r="E1614" s="272"/>
    </row>
    <row r="1615" spans="1:5" x14ac:dyDescent="0.2">
      <c r="A1615" s="71">
        <v>42957</v>
      </c>
      <c r="B1615" s="71" t="s">
        <v>18337</v>
      </c>
      <c r="C1615" s="71" t="s">
        <v>48</v>
      </c>
      <c r="D1615" s="73">
        <v>206.45</v>
      </c>
      <c r="E1615" s="272"/>
    </row>
    <row r="1616" spans="1:5" x14ac:dyDescent="0.2">
      <c r="A1616" s="71">
        <v>42958</v>
      </c>
      <c r="B1616" s="71" t="s">
        <v>18338</v>
      </c>
      <c r="C1616" s="71" t="s">
        <v>48</v>
      </c>
      <c r="D1616" s="73">
        <v>204.73</v>
      </c>
      <c r="E1616" s="272"/>
    </row>
    <row r="1617" spans="1:5" x14ac:dyDescent="0.2">
      <c r="A1617" s="71">
        <v>42959</v>
      </c>
      <c r="B1617" s="71" t="s">
        <v>18339</v>
      </c>
      <c r="C1617" s="71" t="s">
        <v>48</v>
      </c>
      <c r="D1617" s="73">
        <v>206.75</v>
      </c>
      <c r="E1617" s="272"/>
    </row>
    <row r="1618" spans="1:5" x14ac:dyDescent="0.2">
      <c r="A1618" s="71">
        <v>42961</v>
      </c>
      <c r="B1618" s="71" t="s">
        <v>18340</v>
      </c>
      <c r="C1618" s="71" t="s">
        <v>48</v>
      </c>
      <c r="D1618" s="73">
        <v>19.7</v>
      </c>
      <c r="E1618" s="272"/>
    </row>
    <row r="1619" spans="1:5" x14ac:dyDescent="0.2">
      <c r="A1619" s="71">
        <v>42962</v>
      </c>
      <c r="B1619" s="71" t="s">
        <v>18340</v>
      </c>
      <c r="C1619" s="71" t="s">
        <v>48</v>
      </c>
      <c r="D1619" s="73">
        <v>19.7</v>
      </c>
      <c r="E1619" s="272"/>
    </row>
    <row r="1620" spans="1:5" x14ac:dyDescent="0.2">
      <c r="A1620" s="71">
        <v>42960</v>
      </c>
      <c r="B1620" s="71" t="s">
        <v>18341</v>
      </c>
      <c r="C1620" s="71" t="s">
        <v>48</v>
      </c>
      <c r="D1620" s="73">
        <v>12.71</v>
      </c>
      <c r="E1620" s="272"/>
    </row>
    <row r="1621" spans="1:5" x14ac:dyDescent="0.2">
      <c r="A1621" s="71">
        <v>42964</v>
      </c>
      <c r="B1621" s="71" t="s">
        <v>18342</v>
      </c>
      <c r="C1621" s="71" t="s">
        <v>48</v>
      </c>
      <c r="D1621" s="73">
        <v>20.85</v>
      </c>
      <c r="E1621" s="272"/>
    </row>
    <row r="1622" spans="1:5" x14ac:dyDescent="0.2">
      <c r="A1622" s="71">
        <v>42963</v>
      </c>
      <c r="B1622" s="71" t="s">
        <v>18343</v>
      </c>
      <c r="C1622" s="71" t="s">
        <v>48</v>
      </c>
      <c r="D1622" s="73">
        <v>13.82</v>
      </c>
      <c r="E1622" s="272"/>
    </row>
    <row r="1623" spans="1:5" x14ac:dyDescent="0.2">
      <c r="A1623" s="71">
        <v>42966</v>
      </c>
      <c r="B1623" s="71" t="s">
        <v>18344</v>
      </c>
      <c r="C1623" s="71" t="s">
        <v>48</v>
      </c>
      <c r="D1623" s="73">
        <v>23.09</v>
      </c>
      <c r="E1623" s="272"/>
    </row>
    <row r="1624" spans="1:5" x14ac:dyDescent="0.2">
      <c r="A1624" s="71">
        <v>42965</v>
      </c>
      <c r="B1624" s="71" t="s">
        <v>18345</v>
      </c>
      <c r="C1624" s="71" t="s">
        <v>48</v>
      </c>
      <c r="D1624" s="73">
        <v>16.04</v>
      </c>
      <c r="E1624" s="272"/>
    </row>
    <row r="1625" spans="1:5" x14ac:dyDescent="0.2">
      <c r="A1625" s="71">
        <v>42968</v>
      </c>
      <c r="B1625" s="71" t="s">
        <v>18346</v>
      </c>
      <c r="C1625" s="71" t="s">
        <v>48</v>
      </c>
      <c r="D1625" s="73">
        <v>29.32</v>
      </c>
      <c r="E1625" s="272"/>
    </row>
    <row r="1626" spans="1:5" x14ac:dyDescent="0.2">
      <c r="A1626" s="71">
        <v>42967</v>
      </c>
      <c r="B1626" s="71" t="s">
        <v>18347</v>
      </c>
      <c r="C1626" s="71" t="s">
        <v>48</v>
      </c>
      <c r="D1626" s="73">
        <v>23.12</v>
      </c>
      <c r="E1626" s="272"/>
    </row>
    <row r="1627" spans="1:5" x14ac:dyDescent="0.2">
      <c r="A1627" s="71">
        <v>42970</v>
      </c>
      <c r="B1627" s="71" t="s">
        <v>18348</v>
      </c>
      <c r="C1627" s="71" t="s">
        <v>48</v>
      </c>
      <c r="D1627" s="73">
        <v>33.56</v>
      </c>
      <c r="E1627" s="272"/>
    </row>
    <row r="1628" spans="1:5" x14ac:dyDescent="0.2">
      <c r="A1628" s="71">
        <v>42969</v>
      </c>
      <c r="B1628" s="71" t="s">
        <v>18349</v>
      </c>
      <c r="C1628" s="71" t="s">
        <v>48</v>
      </c>
      <c r="D1628" s="73">
        <v>27.64</v>
      </c>
      <c r="E1628" s="272"/>
    </row>
    <row r="1629" spans="1:5" x14ac:dyDescent="0.2">
      <c r="A1629" s="71">
        <v>42973</v>
      </c>
      <c r="B1629" s="71" t="s">
        <v>18350</v>
      </c>
      <c r="C1629" s="71" t="s">
        <v>48</v>
      </c>
      <c r="D1629" s="73">
        <v>39.93</v>
      </c>
      <c r="E1629" s="272"/>
    </row>
    <row r="1630" spans="1:5" x14ac:dyDescent="0.2">
      <c r="A1630" s="71">
        <v>42979</v>
      </c>
      <c r="B1630" s="71" t="s">
        <v>18351</v>
      </c>
      <c r="C1630" s="71" t="s">
        <v>48</v>
      </c>
      <c r="D1630" s="73">
        <v>39.93</v>
      </c>
      <c r="E1630" s="272"/>
    </row>
    <row r="1631" spans="1:5" x14ac:dyDescent="0.2">
      <c r="A1631" s="71">
        <v>42971</v>
      </c>
      <c r="B1631" s="71" t="s">
        <v>18352</v>
      </c>
      <c r="C1631" s="71" t="s">
        <v>48</v>
      </c>
      <c r="D1631" s="73">
        <v>34.590000000000003</v>
      </c>
      <c r="E1631" s="272"/>
    </row>
    <row r="1632" spans="1:5" x14ac:dyDescent="0.2">
      <c r="A1632" s="71">
        <v>42981</v>
      </c>
      <c r="B1632" s="71" t="s">
        <v>18353</v>
      </c>
      <c r="C1632" s="71" t="s">
        <v>63</v>
      </c>
      <c r="D1632" s="73">
        <v>199.93</v>
      </c>
      <c r="E1632" s="272"/>
    </row>
    <row r="1633" spans="1:5" x14ac:dyDescent="0.2">
      <c r="A1633" s="71">
        <v>42982</v>
      </c>
      <c r="B1633" s="71" t="s">
        <v>18354</v>
      </c>
      <c r="C1633" s="71" t="s">
        <v>48</v>
      </c>
      <c r="D1633" s="73">
        <v>146.38</v>
      </c>
      <c r="E1633" s="272"/>
    </row>
    <row r="1634" spans="1:5" x14ac:dyDescent="0.2">
      <c r="A1634" s="71">
        <v>42987</v>
      </c>
      <c r="B1634" s="71" t="s">
        <v>18355</v>
      </c>
      <c r="C1634" s="71" t="s">
        <v>63</v>
      </c>
      <c r="D1634" s="73">
        <v>68.66</v>
      </c>
      <c r="E1634" s="272"/>
    </row>
    <row r="1635" spans="1:5" x14ac:dyDescent="0.2">
      <c r="A1635" s="71">
        <v>42988</v>
      </c>
      <c r="B1635" s="71" t="s">
        <v>18356</v>
      </c>
      <c r="C1635" s="71" t="s">
        <v>63</v>
      </c>
      <c r="D1635" s="73">
        <v>57.81</v>
      </c>
      <c r="E1635" s="272"/>
    </row>
    <row r="1636" spans="1:5" x14ac:dyDescent="0.2">
      <c r="A1636" s="71">
        <v>42989</v>
      </c>
      <c r="B1636" s="71" t="s">
        <v>18357</v>
      </c>
      <c r="C1636" s="71" t="s">
        <v>63</v>
      </c>
      <c r="D1636" s="73">
        <v>8.32</v>
      </c>
      <c r="E1636" s="272"/>
    </row>
    <row r="1637" spans="1:5" x14ac:dyDescent="0.2">
      <c r="A1637" s="71">
        <v>42991</v>
      </c>
      <c r="B1637" s="71" t="s">
        <v>18358</v>
      </c>
      <c r="C1637" s="71" t="s">
        <v>63</v>
      </c>
      <c r="D1637" s="73">
        <v>110.64</v>
      </c>
      <c r="E1637" s="272"/>
    </row>
    <row r="1638" spans="1:5" x14ac:dyDescent="0.2">
      <c r="A1638" s="71">
        <v>42992</v>
      </c>
      <c r="B1638" s="71" t="s">
        <v>18359</v>
      </c>
      <c r="C1638" s="71" t="s">
        <v>63</v>
      </c>
      <c r="D1638" s="73">
        <v>93.28</v>
      </c>
      <c r="E1638" s="272"/>
    </row>
    <row r="1639" spans="1:5" x14ac:dyDescent="0.2">
      <c r="A1639" s="71">
        <v>42993</v>
      </c>
      <c r="B1639" s="71" t="s">
        <v>18360</v>
      </c>
      <c r="C1639" s="71" t="s">
        <v>63</v>
      </c>
      <c r="D1639" s="73">
        <v>78.650000000000006</v>
      </c>
      <c r="E1639" s="272"/>
    </row>
    <row r="1640" spans="1:5" x14ac:dyDescent="0.2">
      <c r="A1640" s="71">
        <v>42994</v>
      </c>
      <c r="B1640" s="71" t="s">
        <v>18361</v>
      </c>
      <c r="C1640" s="71" t="s">
        <v>63</v>
      </c>
      <c r="D1640" s="73">
        <v>160.35</v>
      </c>
      <c r="E1640" s="272"/>
    </row>
    <row r="1641" spans="1:5" x14ac:dyDescent="0.2">
      <c r="A1641" s="71">
        <v>43070</v>
      </c>
      <c r="B1641" s="71" t="s">
        <v>18362</v>
      </c>
      <c r="C1641" s="71" t="s">
        <v>63</v>
      </c>
      <c r="D1641" s="73">
        <v>219.57</v>
      </c>
      <c r="E1641" s="272"/>
    </row>
    <row r="1642" spans="1:5" x14ac:dyDescent="0.2">
      <c r="A1642" s="71">
        <v>42996</v>
      </c>
      <c r="B1642" s="71" t="s">
        <v>18363</v>
      </c>
      <c r="C1642" s="71" t="s">
        <v>48</v>
      </c>
      <c r="D1642" s="73">
        <v>457.86</v>
      </c>
      <c r="E1642" s="272"/>
    </row>
    <row r="1643" spans="1:5" x14ac:dyDescent="0.2">
      <c r="A1643" s="71">
        <v>43012</v>
      </c>
      <c r="B1643" s="71" t="s">
        <v>18364</v>
      </c>
      <c r="C1643" s="71" t="s">
        <v>63</v>
      </c>
      <c r="D1643" s="73">
        <v>9.36</v>
      </c>
      <c r="E1643" s="272"/>
    </row>
    <row r="1644" spans="1:5" x14ac:dyDescent="0.2">
      <c r="A1644" s="71">
        <v>43011</v>
      </c>
      <c r="B1644" s="71" t="s">
        <v>18365</v>
      </c>
      <c r="C1644" s="71" t="s">
        <v>63</v>
      </c>
      <c r="D1644" s="73">
        <v>6.63</v>
      </c>
      <c r="E1644" s="272"/>
    </row>
    <row r="1645" spans="1:5" x14ac:dyDescent="0.2">
      <c r="A1645" s="71">
        <v>43003</v>
      </c>
      <c r="B1645" s="71" t="s">
        <v>18366</v>
      </c>
      <c r="C1645" s="71" t="s">
        <v>48</v>
      </c>
      <c r="D1645" s="73">
        <v>118.25</v>
      </c>
      <c r="E1645" s="272"/>
    </row>
    <row r="1646" spans="1:5" x14ac:dyDescent="0.2">
      <c r="A1646" s="71">
        <v>43004</v>
      </c>
      <c r="B1646" s="71" t="s">
        <v>18367</v>
      </c>
      <c r="C1646" s="71" t="s">
        <v>63</v>
      </c>
      <c r="D1646" s="73">
        <v>37.33</v>
      </c>
      <c r="E1646" s="272"/>
    </row>
    <row r="1647" spans="1:5" x14ac:dyDescent="0.2">
      <c r="A1647" s="71">
        <v>43005</v>
      </c>
      <c r="B1647" s="71" t="s">
        <v>18368</v>
      </c>
      <c r="C1647" s="71" t="s">
        <v>96</v>
      </c>
      <c r="D1647" s="73">
        <v>33.450000000000003</v>
      </c>
      <c r="E1647" s="272"/>
    </row>
    <row r="1648" spans="1:5" x14ac:dyDescent="0.2">
      <c r="A1648" s="71">
        <v>43006</v>
      </c>
      <c r="B1648" s="71" t="s">
        <v>18369</v>
      </c>
      <c r="C1648" s="71" t="s">
        <v>96</v>
      </c>
      <c r="D1648" s="73">
        <v>54.05</v>
      </c>
      <c r="E1648" s="272"/>
    </row>
    <row r="1649" spans="1:5" x14ac:dyDescent="0.2">
      <c r="A1649" s="71">
        <v>43007</v>
      </c>
      <c r="B1649" s="71" t="s">
        <v>18370</v>
      </c>
      <c r="C1649" s="71" t="s">
        <v>96</v>
      </c>
      <c r="D1649" s="73">
        <v>17.600000000000001</v>
      </c>
      <c r="E1649" s="272"/>
    </row>
    <row r="1650" spans="1:5" x14ac:dyDescent="0.2">
      <c r="A1650" s="71">
        <v>43008</v>
      </c>
      <c r="B1650" s="71" t="s">
        <v>18371</v>
      </c>
      <c r="C1650" s="71" t="s">
        <v>96</v>
      </c>
      <c r="D1650" s="73">
        <v>49.28</v>
      </c>
      <c r="E1650" s="272"/>
    </row>
    <row r="1651" spans="1:5" x14ac:dyDescent="0.2">
      <c r="A1651" s="71" t="s">
        <v>17093</v>
      </c>
      <c r="B1651" s="71"/>
      <c r="C1651" s="71"/>
      <c r="D1651" s="73">
        <v>0</v>
      </c>
      <c r="E1651" s="272"/>
    </row>
    <row r="1652" spans="1:5" x14ac:dyDescent="0.2">
      <c r="A1652" s="71" t="s">
        <v>16808</v>
      </c>
      <c r="B1652" s="71" t="s">
        <v>17039</v>
      </c>
      <c r="C1652" s="71" t="s">
        <v>16924</v>
      </c>
      <c r="D1652" s="73" t="e">
        <v>#VALUE!</v>
      </c>
      <c r="E1652" s="272"/>
    </row>
    <row r="1653" spans="1:5" x14ac:dyDescent="0.2">
      <c r="A1653" s="71">
        <v>43009</v>
      </c>
      <c r="B1653" s="71" t="s">
        <v>18372</v>
      </c>
      <c r="C1653" s="71" t="s">
        <v>63</v>
      </c>
      <c r="D1653" s="73">
        <v>87.2</v>
      </c>
      <c r="E1653" s="272"/>
    </row>
    <row r="1654" spans="1:5" x14ac:dyDescent="0.2">
      <c r="A1654" s="71">
        <v>43018</v>
      </c>
      <c r="B1654" s="71" t="s">
        <v>18373</v>
      </c>
      <c r="C1654" s="71" t="s">
        <v>96</v>
      </c>
      <c r="D1654" s="73">
        <v>55.33</v>
      </c>
      <c r="E1654" s="272"/>
    </row>
    <row r="1655" spans="1:5" x14ac:dyDescent="0.2">
      <c r="A1655" s="71">
        <v>43026</v>
      </c>
      <c r="B1655" s="71" t="s">
        <v>18374</v>
      </c>
      <c r="C1655" s="71" t="s">
        <v>96</v>
      </c>
      <c r="D1655" s="73">
        <v>21.51</v>
      </c>
      <c r="E1655" s="272"/>
    </row>
    <row r="1656" spans="1:5" x14ac:dyDescent="0.2">
      <c r="A1656" s="71">
        <v>43033</v>
      </c>
      <c r="B1656" s="71" t="s">
        <v>18375</v>
      </c>
      <c r="C1656" s="71" t="s">
        <v>109</v>
      </c>
      <c r="D1656" s="73">
        <v>987.29</v>
      </c>
      <c r="E1656" s="272"/>
    </row>
    <row r="1657" spans="1:5" x14ac:dyDescent="0.2">
      <c r="A1657" s="71">
        <v>43037</v>
      </c>
      <c r="B1657" s="71" t="s">
        <v>18376</v>
      </c>
      <c r="C1657" s="71" t="s">
        <v>48</v>
      </c>
      <c r="D1657" s="73">
        <v>48.61</v>
      </c>
      <c r="E1657" s="272"/>
    </row>
    <row r="1658" spans="1:5" x14ac:dyDescent="0.2">
      <c r="A1658" s="71">
        <v>43038</v>
      </c>
      <c r="B1658" s="71" t="s">
        <v>18377</v>
      </c>
      <c r="C1658" s="71" t="s">
        <v>109</v>
      </c>
      <c r="D1658" s="73">
        <v>91.02</v>
      </c>
      <c r="E1658" s="272"/>
    </row>
    <row r="1659" spans="1:5" x14ac:dyDescent="0.2">
      <c r="A1659" s="71">
        <v>43039</v>
      </c>
      <c r="B1659" s="71" t="s">
        <v>18378</v>
      </c>
      <c r="C1659" s="71" t="s">
        <v>63</v>
      </c>
      <c r="D1659" s="73">
        <v>4.7300000000000004</v>
      </c>
      <c r="E1659" s="272"/>
    </row>
    <row r="1660" spans="1:5" x14ac:dyDescent="0.2">
      <c r="A1660" s="71">
        <v>43040</v>
      </c>
      <c r="B1660" s="71" t="s">
        <v>18379</v>
      </c>
      <c r="C1660" s="71" t="s">
        <v>63</v>
      </c>
      <c r="D1660" s="73">
        <v>54.21</v>
      </c>
      <c r="E1660" s="272"/>
    </row>
    <row r="1661" spans="1:5" x14ac:dyDescent="0.2">
      <c r="A1661" s="71">
        <v>43042</v>
      </c>
      <c r="B1661" s="71" t="s">
        <v>18380</v>
      </c>
      <c r="C1661" s="71" t="s">
        <v>63</v>
      </c>
      <c r="D1661" s="73">
        <v>3.31</v>
      </c>
      <c r="E1661" s="272"/>
    </row>
    <row r="1662" spans="1:5" x14ac:dyDescent="0.2">
      <c r="A1662" s="71">
        <v>43043</v>
      </c>
      <c r="B1662" s="71" t="s">
        <v>18381</v>
      </c>
      <c r="C1662" s="71" t="s">
        <v>109</v>
      </c>
      <c r="D1662" s="73">
        <v>2343.36</v>
      </c>
      <c r="E1662" s="272"/>
    </row>
    <row r="1663" spans="1:5" x14ac:dyDescent="0.2">
      <c r="A1663" s="71">
        <v>43044</v>
      </c>
      <c r="B1663" s="71" t="s">
        <v>18382</v>
      </c>
      <c r="C1663" s="71" t="s">
        <v>109</v>
      </c>
      <c r="D1663" s="73">
        <v>2708.35</v>
      </c>
      <c r="E1663" s="272"/>
    </row>
    <row r="1664" spans="1:5" x14ac:dyDescent="0.2">
      <c r="A1664" s="71">
        <v>41169</v>
      </c>
      <c r="B1664" s="71" t="s">
        <v>18383</v>
      </c>
      <c r="C1664" s="71" t="s">
        <v>109</v>
      </c>
      <c r="D1664" s="73">
        <v>3193.23</v>
      </c>
      <c r="E1664" s="272"/>
    </row>
    <row r="1665" spans="1:5" x14ac:dyDescent="0.2">
      <c r="A1665" s="71">
        <v>41170</v>
      </c>
      <c r="B1665" s="71" t="s">
        <v>18384</v>
      </c>
      <c r="C1665" s="71" t="s">
        <v>109</v>
      </c>
      <c r="D1665" s="73">
        <v>3507.65</v>
      </c>
      <c r="E1665" s="272"/>
    </row>
    <row r="1666" spans="1:5" x14ac:dyDescent="0.2">
      <c r="A1666" s="71">
        <v>41171</v>
      </c>
      <c r="B1666" s="71" t="s">
        <v>18385</v>
      </c>
      <c r="C1666" s="71" t="s">
        <v>109</v>
      </c>
      <c r="D1666" s="73">
        <v>4178.75</v>
      </c>
      <c r="E1666" s="272"/>
    </row>
    <row r="1667" spans="1:5" x14ac:dyDescent="0.2">
      <c r="A1667" s="71">
        <v>43046</v>
      </c>
      <c r="B1667" s="71" t="s">
        <v>18386</v>
      </c>
      <c r="C1667" s="71" t="s">
        <v>109</v>
      </c>
      <c r="D1667" s="73">
        <v>1360.52</v>
      </c>
      <c r="E1667" s="272"/>
    </row>
    <row r="1668" spans="1:5" x14ac:dyDescent="0.2">
      <c r="A1668" s="71">
        <v>43047</v>
      </c>
      <c r="B1668" s="71" t="s">
        <v>18387</v>
      </c>
      <c r="C1668" s="71" t="s">
        <v>109</v>
      </c>
      <c r="D1668" s="73">
        <v>1739.71</v>
      </c>
      <c r="E1668" s="272"/>
    </row>
    <row r="1669" spans="1:5" x14ac:dyDescent="0.2">
      <c r="A1669" s="71">
        <v>43048</v>
      </c>
      <c r="B1669" s="71" t="s">
        <v>18388</v>
      </c>
      <c r="C1669" s="71" t="s">
        <v>109</v>
      </c>
      <c r="D1669" s="73">
        <v>2119.8200000000002</v>
      </c>
      <c r="E1669" s="272"/>
    </row>
    <row r="1670" spans="1:5" x14ac:dyDescent="0.2">
      <c r="A1670" s="71">
        <v>43050</v>
      </c>
      <c r="B1670" s="71" t="s">
        <v>18389</v>
      </c>
      <c r="C1670" s="71" t="s">
        <v>109</v>
      </c>
      <c r="D1670" s="73">
        <v>3584.44</v>
      </c>
      <c r="E1670" s="272"/>
    </row>
    <row r="1671" spans="1:5" x14ac:dyDescent="0.2">
      <c r="A1671" s="71">
        <v>43051</v>
      </c>
      <c r="B1671" s="71" t="s">
        <v>18390</v>
      </c>
      <c r="C1671" s="71" t="s">
        <v>109</v>
      </c>
      <c r="D1671" s="73">
        <v>3968.5</v>
      </c>
      <c r="E1671" s="272"/>
    </row>
    <row r="1672" spans="1:5" x14ac:dyDescent="0.2">
      <c r="A1672" s="71">
        <v>43052</v>
      </c>
      <c r="B1672" s="71" t="s">
        <v>18391</v>
      </c>
      <c r="C1672" s="71" t="s">
        <v>109</v>
      </c>
      <c r="D1672" s="73">
        <v>4352.5600000000004</v>
      </c>
      <c r="E1672" s="272"/>
    </row>
    <row r="1673" spans="1:5" x14ac:dyDescent="0.2">
      <c r="A1673" s="71">
        <v>43053</v>
      </c>
      <c r="B1673" s="71" t="s">
        <v>18392</v>
      </c>
      <c r="C1673" s="71" t="s">
        <v>109</v>
      </c>
      <c r="D1673" s="73">
        <v>4736.63</v>
      </c>
      <c r="E1673" s="272"/>
    </row>
    <row r="1674" spans="1:5" x14ac:dyDescent="0.2">
      <c r="A1674" s="71">
        <v>43054</v>
      </c>
      <c r="B1674" s="71" t="s">
        <v>18393</v>
      </c>
      <c r="C1674" s="71" t="s">
        <v>63</v>
      </c>
      <c r="D1674" s="73">
        <v>10.17</v>
      </c>
      <c r="E1674" s="272"/>
    </row>
    <row r="1675" spans="1:5" x14ac:dyDescent="0.2">
      <c r="A1675" s="71">
        <v>43055</v>
      </c>
      <c r="B1675" s="71" t="s">
        <v>18394</v>
      </c>
      <c r="C1675" s="71" t="s">
        <v>63</v>
      </c>
      <c r="D1675" s="73">
        <v>8.16</v>
      </c>
      <c r="E1675" s="272"/>
    </row>
    <row r="1676" spans="1:5" x14ac:dyDescent="0.2">
      <c r="A1676" s="71">
        <v>43056</v>
      </c>
      <c r="B1676" s="71" t="s">
        <v>18395</v>
      </c>
      <c r="C1676" s="71" t="s">
        <v>48</v>
      </c>
      <c r="D1676" s="73">
        <v>52.42</v>
      </c>
      <c r="E1676" s="272"/>
    </row>
    <row r="1677" spans="1:5" x14ac:dyDescent="0.2">
      <c r="A1677" s="71">
        <v>43058</v>
      </c>
      <c r="B1677" s="71" t="s">
        <v>18396</v>
      </c>
      <c r="C1677" s="71" t="s">
        <v>48</v>
      </c>
      <c r="D1677" s="73">
        <v>93.89</v>
      </c>
      <c r="E1677" s="272"/>
    </row>
    <row r="1678" spans="1:5" x14ac:dyDescent="0.2">
      <c r="A1678" s="71">
        <v>43057</v>
      </c>
      <c r="B1678" s="71" t="s">
        <v>18397</v>
      </c>
      <c r="C1678" s="71" t="s">
        <v>48</v>
      </c>
      <c r="D1678" s="73">
        <v>64.739999999999995</v>
      </c>
      <c r="E1678" s="272"/>
    </row>
    <row r="1679" spans="1:5" x14ac:dyDescent="0.2">
      <c r="A1679" s="71">
        <v>43059</v>
      </c>
      <c r="B1679" s="71" t="s">
        <v>18398</v>
      </c>
      <c r="C1679" s="71" t="s">
        <v>48</v>
      </c>
      <c r="D1679" s="73">
        <v>40.75</v>
      </c>
      <c r="E1679" s="272"/>
    </row>
    <row r="1680" spans="1:5" x14ac:dyDescent="0.2">
      <c r="A1680" s="71">
        <v>43060</v>
      </c>
      <c r="B1680" s="71" t="s">
        <v>18399</v>
      </c>
      <c r="C1680" s="71" t="s">
        <v>109</v>
      </c>
      <c r="D1680" s="73">
        <v>743.03</v>
      </c>
      <c r="E1680" s="272"/>
    </row>
    <row r="1681" spans="1:5" x14ac:dyDescent="0.2">
      <c r="A1681" s="71">
        <v>43064</v>
      </c>
      <c r="B1681" s="71" t="s">
        <v>18400</v>
      </c>
      <c r="C1681" s="71" t="s">
        <v>96</v>
      </c>
      <c r="D1681" s="73">
        <v>18.2</v>
      </c>
      <c r="E1681" s="272"/>
    </row>
    <row r="1682" spans="1:5" x14ac:dyDescent="0.2">
      <c r="A1682" s="71">
        <v>43065</v>
      </c>
      <c r="B1682" s="71" t="s">
        <v>18401</v>
      </c>
      <c r="C1682" s="71" t="s">
        <v>96</v>
      </c>
      <c r="D1682" s="73">
        <v>20.82</v>
      </c>
      <c r="E1682" s="272"/>
    </row>
    <row r="1683" spans="1:5" x14ac:dyDescent="0.2">
      <c r="A1683" s="71">
        <v>43066</v>
      </c>
      <c r="B1683" s="71" t="s">
        <v>18402</v>
      </c>
      <c r="C1683" s="71" t="s">
        <v>96</v>
      </c>
      <c r="D1683" s="73">
        <v>27.15</v>
      </c>
      <c r="E1683" s="272"/>
    </row>
    <row r="1684" spans="1:5" x14ac:dyDescent="0.2">
      <c r="A1684" s="71">
        <v>43067</v>
      </c>
      <c r="B1684" s="71" t="s">
        <v>18403</v>
      </c>
      <c r="C1684" s="71" t="s">
        <v>96</v>
      </c>
      <c r="D1684" s="73">
        <v>76.05</v>
      </c>
      <c r="E1684" s="272"/>
    </row>
    <row r="1685" spans="1:5" x14ac:dyDescent="0.2">
      <c r="A1685" s="71">
        <v>43063</v>
      </c>
      <c r="B1685" s="71" t="s">
        <v>18404</v>
      </c>
      <c r="C1685" s="71" t="s">
        <v>96</v>
      </c>
      <c r="D1685" s="73">
        <v>104.55</v>
      </c>
      <c r="E1685" s="272"/>
    </row>
    <row r="1686" spans="1:5" x14ac:dyDescent="0.2">
      <c r="A1686" s="71">
        <v>43068</v>
      </c>
      <c r="B1686" s="71" t="s">
        <v>18405</v>
      </c>
      <c r="C1686" s="71" t="s">
        <v>96</v>
      </c>
      <c r="D1686" s="73">
        <v>70.510000000000005</v>
      </c>
      <c r="E1686" s="272"/>
    </row>
    <row r="1687" spans="1:5" x14ac:dyDescent="0.2">
      <c r="A1687" s="71">
        <v>43069</v>
      </c>
      <c r="B1687" s="71" t="s">
        <v>18406</v>
      </c>
      <c r="C1687" s="71" t="s">
        <v>96</v>
      </c>
      <c r="D1687" s="73">
        <v>138.43</v>
      </c>
      <c r="E1687" s="272"/>
    </row>
    <row r="1688" spans="1:5" x14ac:dyDescent="0.2">
      <c r="A1688" s="71">
        <v>43071</v>
      </c>
      <c r="B1688" s="71" t="s">
        <v>18407</v>
      </c>
      <c r="C1688" s="71" t="s">
        <v>48</v>
      </c>
      <c r="D1688" s="73">
        <v>278.97000000000003</v>
      </c>
      <c r="E1688" s="272"/>
    </row>
    <row r="1689" spans="1:5" x14ac:dyDescent="0.2">
      <c r="A1689" s="71">
        <v>43078</v>
      </c>
      <c r="B1689" s="71" t="s">
        <v>18408</v>
      </c>
      <c r="C1689" s="71" t="s">
        <v>96</v>
      </c>
      <c r="D1689" s="73">
        <v>78.540000000000006</v>
      </c>
      <c r="E1689" s="272"/>
    </row>
    <row r="1690" spans="1:5" x14ac:dyDescent="0.2">
      <c r="A1690" s="71">
        <v>43079</v>
      </c>
      <c r="B1690" s="71" t="s">
        <v>18409</v>
      </c>
      <c r="C1690" s="71" t="s">
        <v>96</v>
      </c>
      <c r="D1690" s="73">
        <v>81.97</v>
      </c>
      <c r="E1690" s="272"/>
    </row>
    <row r="1691" spans="1:5" x14ac:dyDescent="0.2">
      <c r="A1691" s="71">
        <v>43080</v>
      </c>
      <c r="B1691" s="71" t="s">
        <v>18410</v>
      </c>
      <c r="C1691" s="71" t="s">
        <v>96</v>
      </c>
      <c r="D1691" s="73">
        <v>70.099999999999994</v>
      </c>
      <c r="E1691" s="272"/>
    </row>
    <row r="1692" spans="1:5" x14ac:dyDescent="0.2">
      <c r="A1692" s="71">
        <v>43081</v>
      </c>
      <c r="B1692" s="71" t="s">
        <v>18411</v>
      </c>
      <c r="C1692" s="71" t="s">
        <v>96</v>
      </c>
      <c r="D1692" s="73">
        <v>90.25</v>
      </c>
      <c r="E1692" s="272"/>
    </row>
    <row r="1693" spans="1:5" x14ac:dyDescent="0.2">
      <c r="A1693" s="71">
        <v>43085</v>
      </c>
      <c r="B1693" s="71" t="s">
        <v>18412</v>
      </c>
      <c r="C1693" s="71" t="s">
        <v>96</v>
      </c>
      <c r="D1693" s="73">
        <v>158.51</v>
      </c>
      <c r="E1693" s="272"/>
    </row>
    <row r="1694" spans="1:5" x14ac:dyDescent="0.2">
      <c r="A1694" s="71">
        <v>43083</v>
      </c>
      <c r="B1694" s="71" t="s">
        <v>18413</v>
      </c>
      <c r="C1694" s="71" t="s">
        <v>96</v>
      </c>
      <c r="D1694" s="73">
        <v>77.73</v>
      </c>
      <c r="E1694" s="272"/>
    </row>
    <row r="1695" spans="1:5" x14ac:dyDescent="0.2">
      <c r="A1695" s="71">
        <v>43084</v>
      </c>
      <c r="B1695" s="71" t="s">
        <v>18414</v>
      </c>
      <c r="C1695" s="71" t="s">
        <v>96</v>
      </c>
      <c r="D1695" s="73">
        <v>58.69</v>
      </c>
      <c r="E1695" s="272"/>
    </row>
    <row r="1696" spans="1:5" x14ac:dyDescent="0.2">
      <c r="A1696" s="71">
        <v>43086</v>
      </c>
      <c r="B1696" s="71" t="s">
        <v>18415</v>
      </c>
      <c r="C1696" s="71" t="s">
        <v>109</v>
      </c>
      <c r="D1696" s="73">
        <v>187.16</v>
      </c>
      <c r="E1696" s="272"/>
    </row>
    <row r="1697" spans="1:5" x14ac:dyDescent="0.2">
      <c r="A1697" s="71">
        <v>43087</v>
      </c>
      <c r="B1697" s="71" t="s">
        <v>18416</v>
      </c>
      <c r="C1697" s="71" t="s">
        <v>109</v>
      </c>
      <c r="D1697" s="73">
        <v>478.48</v>
      </c>
      <c r="E1697" s="272"/>
    </row>
    <row r="1698" spans="1:5" x14ac:dyDescent="0.2">
      <c r="A1698" s="71">
        <v>43089</v>
      </c>
      <c r="B1698" s="71" t="s">
        <v>18417</v>
      </c>
      <c r="C1698" s="71" t="s">
        <v>63</v>
      </c>
      <c r="D1698" s="73">
        <v>41.02</v>
      </c>
      <c r="E1698" s="272"/>
    </row>
    <row r="1699" spans="1:5" x14ac:dyDescent="0.2">
      <c r="A1699" s="71">
        <v>43090</v>
      </c>
      <c r="B1699" s="71" t="s">
        <v>18418</v>
      </c>
      <c r="C1699" s="71" t="s">
        <v>63</v>
      </c>
      <c r="D1699" s="73">
        <v>31.59</v>
      </c>
      <c r="E1699" s="272"/>
    </row>
    <row r="1700" spans="1:5" x14ac:dyDescent="0.2">
      <c r="A1700" s="71">
        <v>43088</v>
      </c>
      <c r="B1700" s="71" t="s">
        <v>18419</v>
      </c>
      <c r="C1700" s="71" t="s">
        <v>96</v>
      </c>
      <c r="D1700" s="73">
        <v>17.170000000000002</v>
      </c>
      <c r="E1700" s="272"/>
    </row>
    <row r="1701" spans="1:5" x14ac:dyDescent="0.2">
      <c r="A1701" s="71">
        <v>43091</v>
      </c>
      <c r="B1701" s="71" t="s">
        <v>18420</v>
      </c>
      <c r="C1701" s="71" t="s">
        <v>109</v>
      </c>
      <c r="D1701" s="73">
        <v>355.73</v>
      </c>
      <c r="E1701" s="272"/>
    </row>
    <row r="1702" spans="1:5" x14ac:dyDescent="0.2">
      <c r="A1702" s="71">
        <v>43092</v>
      </c>
      <c r="B1702" s="71" t="s">
        <v>18421</v>
      </c>
      <c r="C1702" s="71" t="s">
        <v>17713</v>
      </c>
      <c r="D1702" s="73">
        <v>23.13</v>
      </c>
      <c r="E1702" s="272"/>
    </row>
    <row r="1703" spans="1:5" x14ac:dyDescent="0.2">
      <c r="A1703" s="71">
        <v>43093</v>
      </c>
      <c r="B1703" s="71" t="s">
        <v>18422</v>
      </c>
      <c r="C1703" s="71" t="s">
        <v>17713</v>
      </c>
      <c r="D1703" s="73">
        <v>31.28</v>
      </c>
      <c r="E1703" s="272"/>
    </row>
    <row r="1704" spans="1:5" x14ac:dyDescent="0.2">
      <c r="A1704" s="71" t="s">
        <v>17093</v>
      </c>
      <c r="B1704" s="71"/>
      <c r="C1704" s="71"/>
      <c r="D1704" s="73">
        <v>0</v>
      </c>
      <c r="E1704" s="272"/>
    </row>
    <row r="1705" spans="1:5" x14ac:dyDescent="0.2">
      <c r="A1705" s="71" t="s">
        <v>16808</v>
      </c>
      <c r="B1705" s="71" t="s">
        <v>17039</v>
      </c>
      <c r="C1705" s="71" t="s">
        <v>16924</v>
      </c>
      <c r="D1705" s="73" t="e">
        <v>#VALUE!</v>
      </c>
      <c r="E1705" s="272"/>
    </row>
    <row r="1706" spans="1:5" x14ac:dyDescent="0.2">
      <c r="A1706" s="71">
        <v>43094</v>
      </c>
      <c r="B1706" s="71" t="s">
        <v>18423</v>
      </c>
      <c r="C1706" s="71" t="s">
        <v>96</v>
      </c>
      <c r="D1706" s="73">
        <v>272.52999999999997</v>
      </c>
      <c r="E1706" s="272"/>
    </row>
    <row r="1707" spans="1:5" x14ac:dyDescent="0.2">
      <c r="A1707" s="71">
        <v>43095</v>
      </c>
      <c r="B1707" s="71" t="s">
        <v>18424</v>
      </c>
      <c r="C1707" s="71" t="s">
        <v>96</v>
      </c>
      <c r="D1707" s="73">
        <v>390.45</v>
      </c>
      <c r="E1707" s="272"/>
    </row>
    <row r="1708" spans="1:5" x14ac:dyDescent="0.2">
      <c r="A1708" s="71">
        <v>43096</v>
      </c>
      <c r="B1708" s="71" t="s">
        <v>18425</v>
      </c>
      <c r="C1708" s="71" t="s">
        <v>96</v>
      </c>
      <c r="D1708" s="73">
        <v>600.15</v>
      </c>
      <c r="E1708" s="272"/>
    </row>
    <row r="1709" spans="1:5" x14ac:dyDescent="0.2">
      <c r="A1709" s="71">
        <v>43098</v>
      </c>
      <c r="B1709" s="71" t="s">
        <v>18426</v>
      </c>
      <c r="C1709" s="71" t="s">
        <v>96</v>
      </c>
      <c r="D1709" s="73">
        <v>19.41</v>
      </c>
      <c r="E1709" s="272"/>
    </row>
    <row r="1710" spans="1:5" x14ac:dyDescent="0.2">
      <c r="A1710" s="71">
        <v>43097</v>
      </c>
      <c r="B1710" s="71" t="s">
        <v>18427</v>
      </c>
      <c r="C1710" s="71" t="s">
        <v>96</v>
      </c>
      <c r="D1710" s="73">
        <v>47.32</v>
      </c>
      <c r="E1710" s="272"/>
    </row>
    <row r="1711" spans="1:5" x14ac:dyDescent="0.2">
      <c r="A1711" s="71">
        <v>43100</v>
      </c>
      <c r="B1711" s="71" t="s">
        <v>18428</v>
      </c>
      <c r="C1711" s="71" t="s">
        <v>96</v>
      </c>
      <c r="D1711" s="73">
        <v>40.24</v>
      </c>
      <c r="E1711" s="272"/>
    </row>
    <row r="1712" spans="1:5" x14ac:dyDescent="0.2">
      <c r="A1712" s="71">
        <v>43101</v>
      </c>
      <c r="B1712" s="71" t="s">
        <v>18429</v>
      </c>
      <c r="C1712" s="71" t="s">
        <v>96</v>
      </c>
      <c r="D1712" s="73">
        <v>8.99</v>
      </c>
      <c r="E1712" s="272"/>
    </row>
    <row r="1713" spans="1:5" x14ac:dyDescent="0.2">
      <c r="A1713" s="71">
        <v>43102</v>
      </c>
      <c r="B1713" s="71" t="s">
        <v>18430</v>
      </c>
      <c r="C1713" s="71" t="s">
        <v>96</v>
      </c>
      <c r="D1713" s="73">
        <v>8.56</v>
      </c>
      <c r="E1713" s="272"/>
    </row>
    <row r="1714" spans="1:5" x14ac:dyDescent="0.2">
      <c r="A1714" s="71">
        <v>42614</v>
      </c>
      <c r="B1714" s="71" t="s">
        <v>18431</v>
      </c>
      <c r="C1714" s="71" t="s">
        <v>96</v>
      </c>
      <c r="D1714" s="73">
        <v>188.65</v>
      </c>
      <c r="E1714" s="272"/>
    </row>
    <row r="1715" spans="1:5" x14ac:dyDescent="0.2">
      <c r="A1715" s="71">
        <v>43104</v>
      </c>
      <c r="B1715" s="71" t="s">
        <v>18432</v>
      </c>
      <c r="C1715" s="71" t="s">
        <v>96</v>
      </c>
      <c r="D1715" s="73">
        <v>15.57</v>
      </c>
      <c r="E1715" s="272"/>
    </row>
    <row r="1716" spans="1:5" x14ac:dyDescent="0.2">
      <c r="A1716" s="71">
        <v>43105</v>
      </c>
      <c r="B1716" s="71" t="s">
        <v>18433</v>
      </c>
      <c r="C1716" s="71" t="s">
        <v>48</v>
      </c>
      <c r="D1716" s="73">
        <v>321.94</v>
      </c>
      <c r="E1716" s="272"/>
    </row>
    <row r="1717" spans="1:5" x14ac:dyDescent="0.2">
      <c r="A1717" s="71">
        <v>43106</v>
      </c>
      <c r="B1717" s="71" t="s">
        <v>18434</v>
      </c>
      <c r="C1717" s="71" t="s">
        <v>48</v>
      </c>
      <c r="D1717" s="73">
        <v>171.04</v>
      </c>
      <c r="E1717" s="272"/>
    </row>
    <row r="1718" spans="1:5" x14ac:dyDescent="0.2">
      <c r="A1718" s="71">
        <v>43111</v>
      </c>
      <c r="B1718" s="71" t="s">
        <v>18435</v>
      </c>
      <c r="C1718" s="71" t="s">
        <v>96</v>
      </c>
      <c r="D1718" s="73">
        <v>3.56</v>
      </c>
      <c r="E1718" s="272"/>
    </row>
    <row r="1719" spans="1:5" x14ac:dyDescent="0.2">
      <c r="A1719" s="71" t="s">
        <v>18436</v>
      </c>
      <c r="B1719" s="71"/>
      <c r="C1719" s="71"/>
      <c r="D1719" s="73">
        <v>0</v>
      </c>
      <c r="E1719" s="272"/>
    </row>
    <row r="1720" spans="1:5" x14ac:dyDescent="0.2">
      <c r="A1720" s="71" t="s">
        <v>16808</v>
      </c>
      <c r="B1720" s="71" t="s">
        <v>17039</v>
      </c>
      <c r="C1720" s="71" t="s">
        <v>16924</v>
      </c>
      <c r="D1720" s="73" t="e">
        <v>#VALUE!</v>
      </c>
      <c r="E1720" s="272"/>
    </row>
    <row r="1721" spans="1:5" x14ac:dyDescent="0.2">
      <c r="A1721" s="71">
        <v>41578</v>
      </c>
      <c r="B1721" s="71" t="s">
        <v>18437</v>
      </c>
      <c r="C1721" s="71" t="s">
        <v>16992</v>
      </c>
      <c r="D1721" s="73">
        <v>683.39</v>
      </c>
      <c r="E1721" s="272"/>
    </row>
    <row r="1722" spans="1:5" x14ac:dyDescent="0.2">
      <c r="A1722" s="71">
        <v>42511</v>
      </c>
      <c r="B1722" s="71" t="s">
        <v>18438</v>
      </c>
      <c r="C1722" s="71" t="s">
        <v>16992</v>
      </c>
      <c r="D1722" s="73">
        <v>623.39</v>
      </c>
      <c r="E1722" s="272"/>
    </row>
    <row r="1723" spans="1:5" x14ac:dyDescent="0.2">
      <c r="A1723" s="71">
        <v>41579</v>
      </c>
      <c r="B1723" s="71" t="s">
        <v>18439</v>
      </c>
      <c r="C1723" s="71" t="s">
        <v>16992</v>
      </c>
      <c r="D1723" s="73">
        <v>472.32</v>
      </c>
      <c r="E1723" s="272"/>
    </row>
    <row r="1724" spans="1:5" x14ac:dyDescent="0.2">
      <c r="A1724" s="71">
        <v>41494</v>
      </c>
      <c r="B1724" s="71" t="s">
        <v>18440</v>
      </c>
      <c r="C1724" s="71" t="s">
        <v>16992</v>
      </c>
      <c r="D1724" s="73">
        <v>806.93</v>
      </c>
      <c r="E1724" s="272"/>
    </row>
    <row r="1725" spans="1:5" x14ac:dyDescent="0.2">
      <c r="A1725" s="71">
        <v>41678</v>
      </c>
      <c r="B1725" s="71" t="s">
        <v>18441</v>
      </c>
      <c r="C1725" s="71" t="s">
        <v>16992</v>
      </c>
      <c r="D1725" s="73">
        <v>683.33</v>
      </c>
      <c r="E1725" s="272"/>
    </row>
    <row r="1726" spans="1:5" x14ac:dyDescent="0.2">
      <c r="A1726" s="71">
        <v>41455</v>
      </c>
      <c r="B1726" s="71" t="s">
        <v>18442</v>
      </c>
      <c r="C1726" s="71" t="s">
        <v>16992</v>
      </c>
      <c r="D1726" s="73">
        <v>1450</v>
      </c>
      <c r="E1726" s="272"/>
    </row>
    <row r="1727" spans="1:5" x14ac:dyDescent="0.2">
      <c r="A1727" s="71">
        <v>41456</v>
      </c>
      <c r="B1727" s="71" t="s">
        <v>18443</v>
      </c>
      <c r="C1727" s="71" t="s">
        <v>16992</v>
      </c>
      <c r="D1727" s="73">
        <v>2250</v>
      </c>
      <c r="E1727" s="272"/>
    </row>
    <row r="1728" spans="1:5" x14ac:dyDescent="0.2">
      <c r="A1728" s="71">
        <v>41580</v>
      </c>
      <c r="B1728" s="71" t="s">
        <v>18444</v>
      </c>
      <c r="C1728" s="71" t="s">
        <v>16992</v>
      </c>
      <c r="D1728" s="73">
        <v>704.25</v>
      </c>
      <c r="E1728" s="272"/>
    </row>
    <row r="1729" spans="1:5" x14ac:dyDescent="0.2">
      <c r="A1729" s="71">
        <v>41454</v>
      </c>
      <c r="B1729" s="71" t="s">
        <v>18445</v>
      </c>
      <c r="C1729" s="71" t="s">
        <v>16992</v>
      </c>
      <c r="D1729" s="73">
        <v>474.25</v>
      </c>
      <c r="E1729" s="272"/>
    </row>
    <row r="1730" spans="1:5" x14ac:dyDescent="0.2">
      <c r="A1730" s="71">
        <v>41498</v>
      </c>
      <c r="B1730" s="71" t="s">
        <v>18446</v>
      </c>
      <c r="C1730" s="71" t="s">
        <v>63</v>
      </c>
      <c r="D1730" s="73">
        <v>580.54999999999995</v>
      </c>
      <c r="E1730" s="272"/>
    </row>
    <row r="1731" spans="1:5" x14ac:dyDescent="0.2">
      <c r="A1731" s="71">
        <v>41531</v>
      </c>
      <c r="B1731" s="71" t="s">
        <v>18447</v>
      </c>
      <c r="C1731" s="71" t="s">
        <v>63</v>
      </c>
      <c r="D1731" s="73">
        <v>399.85</v>
      </c>
      <c r="E1731" s="272"/>
    </row>
    <row r="1732" spans="1:5" x14ac:dyDescent="0.2">
      <c r="A1732" s="71">
        <v>41557</v>
      </c>
      <c r="B1732" s="71" t="s">
        <v>18448</v>
      </c>
      <c r="C1732" s="71" t="s">
        <v>96</v>
      </c>
      <c r="D1732" s="73">
        <v>159.02000000000001</v>
      </c>
      <c r="E1732" s="272"/>
    </row>
    <row r="1733" spans="1:5" x14ac:dyDescent="0.2">
      <c r="A1733" s="71">
        <v>41506</v>
      </c>
      <c r="B1733" s="71" t="s">
        <v>18449</v>
      </c>
      <c r="C1733" s="71" t="s">
        <v>63</v>
      </c>
      <c r="D1733" s="73">
        <v>46.13</v>
      </c>
      <c r="E1733" s="272"/>
    </row>
    <row r="1734" spans="1:5" x14ac:dyDescent="0.2">
      <c r="A1734" s="71">
        <v>41505</v>
      </c>
      <c r="B1734" s="71" t="s">
        <v>18450</v>
      </c>
      <c r="C1734" s="71" t="s">
        <v>63</v>
      </c>
      <c r="D1734" s="73">
        <v>89.67</v>
      </c>
      <c r="E1734" s="272"/>
    </row>
    <row r="1735" spans="1:5" x14ac:dyDescent="0.2">
      <c r="A1735" s="71">
        <v>41528</v>
      </c>
      <c r="B1735" s="71" t="s">
        <v>18451</v>
      </c>
      <c r="C1735" s="71" t="s">
        <v>63</v>
      </c>
      <c r="D1735" s="73">
        <v>214.89</v>
      </c>
      <c r="E1735" s="272"/>
    </row>
    <row r="1736" spans="1:5" x14ac:dyDescent="0.2">
      <c r="A1736" s="71">
        <v>41546</v>
      </c>
      <c r="B1736" s="71" t="s">
        <v>18452</v>
      </c>
      <c r="C1736" s="71" t="s">
        <v>1960</v>
      </c>
      <c r="D1736" s="73">
        <v>199.54</v>
      </c>
      <c r="E1736" s="272"/>
    </row>
    <row r="1737" spans="1:5" x14ac:dyDescent="0.2">
      <c r="A1737" s="71">
        <v>41545</v>
      </c>
      <c r="B1737" s="71" t="s">
        <v>18453</v>
      </c>
      <c r="C1737" s="71" t="s">
        <v>1960</v>
      </c>
      <c r="D1737" s="73">
        <v>170.95</v>
      </c>
      <c r="E1737" s="272"/>
    </row>
    <row r="1738" spans="1:5" x14ac:dyDescent="0.2">
      <c r="A1738" s="71">
        <v>41547</v>
      </c>
      <c r="B1738" s="71" t="s">
        <v>18454</v>
      </c>
      <c r="C1738" s="71" t="s">
        <v>1960</v>
      </c>
      <c r="D1738" s="73">
        <v>167.65</v>
      </c>
      <c r="E1738" s="272"/>
    </row>
    <row r="1739" spans="1:5" x14ac:dyDescent="0.2">
      <c r="A1739" s="71">
        <v>41497</v>
      </c>
      <c r="B1739" s="71" t="s">
        <v>18455</v>
      </c>
      <c r="C1739" s="71" t="s">
        <v>109</v>
      </c>
      <c r="D1739" s="73">
        <v>2757.18</v>
      </c>
      <c r="E1739" s="272"/>
    </row>
    <row r="1740" spans="1:5" x14ac:dyDescent="0.2">
      <c r="A1740" s="71">
        <v>41495</v>
      </c>
      <c r="B1740" s="71" t="s">
        <v>18456</v>
      </c>
      <c r="C1740" s="71" t="s">
        <v>109</v>
      </c>
      <c r="D1740" s="73">
        <v>733.33</v>
      </c>
      <c r="E1740" s="272"/>
    </row>
    <row r="1741" spans="1:5" x14ac:dyDescent="0.2">
      <c r="A1741" s="71">
        <v>41496</v>
      </c>
      <c r="B1741" s="71" t="s">
        <v>18457</v>
      </c>
      <c r="C1741" s="71" t="s">
        <v>109</v>
      </c>
      <c r="D1741" s="73">
        <v>1102.8599999999999</v>
      </c>
      <c r="E1741" s="272"/>
    </row>
    <row r="1742" spans="1:5" x14ac:dyDescent="0.2">
      <c r="A1742" s="71">
        <v>41544</v>
      </c>
      <c r="B1742" s="71" t="s">
        <v>18458</v>
      </c>
      <c r="C1742" s="71" t="s">
        <v>1960</v>
      </c>
      <c r="D1742" s="73">
        <v>333.92</v>
      </c>
      <c r="E1742" s="272"/>
    </row>
    <row r="1743" spans="1:5" x14ac:dyDescent="0.2">
      <c r="A1743" s="71">
        <v>41500</v>
      </c>
      <c r="B1743" s="71" t="s">
        <v>18459</v>
      </c>
      <c r="C1743" s="71" t="s">
        <v>63</v>
      </c>
      <c r="D1743" s="73">
        <v>242.54</v>
      </c>
      <c r="E1743" s="272"/>
    </row>
    <row r="1744" spans="1:5" x14ac:dyDescent="0.2">
      <c r="A1744" s="71">
        <v>41501</v>
      </c>
      <c r="B1744" s="71" t="s">
        <v>18460</v>
      </c>
      <c r="C1744" s="71" t="s">
        <v>96</v>
      </c>
      <c r="D1744" s="73">
        <v>34.57</v>
      </c>
      <c r="E1744" s="272"/>
    </row>
    <row r="1745" spans="1:5" x14ac:dyDescent="0.2">
      <c r="A1745" s="71">
        <v>41499</v>
      </c>
      <c r="B1745" s="71" t="s">
        <v>18461</v>
      </c>
      <c r="C1745" s="71" t="s">
        <v>96</v>
      </c>
      <c r="D1745" s="73">
        <v>287.35000000000002</v>
      </c>
      <c r="E1745" s="272"/>
    </row>
    <row r="1746" spans="1:5" x14ac:dyDescent="0.2">
      <c r="A1746" s="71">
        <v>41503</v>
      </c>
      <c r="B1746" s="71" t="s">
        <v>18462</v>
      </c>
      <c r="C1746" s="71" t="s">
        <v>96</v>
      </c>
      <c r="D1746" s="73">
        <v>494.8</v>
      </c>
      <c r="E1746" s="272"/>
    </row>
    <row r="1747" spans="1:5" x14ac:dyDescent="0.2">
      <c r="A1747" s="71">
        <v>41530</v>
      </c>
      <c r="B1747" s="71" t="s">
        <v>18463</v>
      </c>
      <c r="C1747" s="71" t="s">
        <v>63</v>
      </c>
      <c r="D1747" s="73">
        <v>322.39</v>
      </c>
      <c r="E1747" s="272"/>
    </row>
    <row r="1748" spans="1:5" x14ac:dyDescent="0.2">
      <c r="A1748" s="71">
        <v>41527</v>
      </c>
      <c r="B1748" s="71" t="s">
        <v>18464</v>
      </c>
      <c r="C1748" s="71" t="s">
        <v>109</v>
      </c>
      <c r="D1748" s="73">
        <v>1990.76</v>
      </c>
      <c r="E1748" s="272"/>
    </row>
    <row r="1749" spans="1:5" x14ac:dyDescent="0.2">
      <c r="A1749" s="71">
        <v>41529</v>
      </c>
      <c r="B1749" s="71" t="s">
        <v>18465</v>
      </c>
      <c r="C1749" s="71" t="s">
        <v>109</v>
      </c>
      <c r="D1749" s="73">
        <v>19831.82</v>
      </c>
      <c r="E1749" s="272"/>
    </row>
    <row r="1750" spans="1:5" x14ac:dyDescent="0.2">
      <c r="A1750" s="71">
        <v>41555</v>
      </c>
      <c r="B1750" s="71" t="s">
        <v>18466</v>
      </c>
      <c r="C1750" s="71" t="s">
        <v>109</v>
      </c>
      <c r="D1750" s="73">
        <v>5628.46</v>
      </c>
      <c r="E1750" s="272"/>
    </row>
    <row r="1751" spans="1:5" x14ac:dyDescent="0.2">
      <c r="A1751" s="71">
        <v>100883</v>
      </c>
      <c r="B1751" s="71" t="s">
        <v>18467</v>
      </c>
      <c r="C1751" s="71" t="s">
        <v>96</v>
      </c>
      <c r="D1751" s="73">
        <v>162.19999999999999</v>
      </c>
      <c r="E1751" s="272"/>
    </row>
    <row r="1752" spans="1:5" x14ac:dyDescent="0.2">
      <c r="A1752" s="71" t="s">
        <v>17093</v>
      </c>
      <c r="B1752" s="71"/>
      <c r="C1752" s="71"/>
      <c r="D1752" s="73">
        <v>0</v>
      </c>
      <c r="E1752" s="272"/>
    </row>
    <row r="1753" spans="1:5" x14ac:dyDescent="0.2">
      <c r="A1753" s="71" t="s">
        <v>16808</v>
      </c>
      <c r="B1753" s="71" t="s">
        <v>17039</v>
      </c>
      <c r="C1753" s="71" t="s">
        <v>16924</v>
      </c>
      <c r="D1753" s="73" t="e">
        <v>#VALUE!</v>
      </c>
      <c r="E1753" s="272"/>
    </row>
    <row r="1754" spans="1:5" x14ac:dyDescent="0.2">
      <c r="A1754" s="71">
        <v>100882</v>
      </c>
      <c r="B1754" s="71" t="s">
        <v>18468</v>
      </c>
      <c r="C1754" s="71" t="s">
        <v>96</v>
      </c>
      <c r="D1754" s="73">
        <v>162.5</v>
      </c>
      <c r="E1754" s="272"/>
    </row>
    <row r="1755" spans="1:5" x14ac:dyDescent="0.2">
      <c r="A1755" s="71" t="s">
        <v>18469</v>
      </c>
      <c r="B1755" s="71"/>
      <c r="C1755" s="71"/>
      <c r="D1755" s="73">
        <v>0</v>
      </c>
      <c r="E1755" s="272"/>
    </row>
    <row r="1756" spans="1:5" x14ac:dyDescent="0.2">
      <c r="A1756" s="71" t="s">
        <v>16808</v>
      </c>
      <c r="B1756" s="71" t="s">
        <v>17039</v>
      </c>
      <c r="C1756" s="71" t="s">
        <v>16924</v>
      </c>
      <c r="D1756" s="73" t="e">
        <v>#VALUE!</v>
      </c>
      <c r="E1756" s="272"/>
    </row>
    <row r="1757" spans="1:5" x14ac:dyDescent="0.2">
      <c r="A1757" s="71">
        <v>100390</v>
      </c>
      <c r="B1757" s="71" t="s">
        <v>18470</v>
      </c>
      <c r="C1757" s="71" t="s">
        <v>18471</v>
      </c>
      <c r="D1757" s="73">
        <v>0</v>
      </c>
      <c r="E1757" s="272"/>
    </row>
    <row r="1758" spans="1:5" x14ac:dyDescent="0.2">
      <c r="A1758" s="71" t="s">
        <v>17093</v>
      </c>
      <c r="B1758" s="71"/>
      <c r="C1758" s="71"/>
      <c r="D1758" s="71">
        <v>0</v>
      </c>
      <c r="E1758" s="272"/>
    </row>
  </sheetData>
  <mergeCells count="4">
    <mergeCell ref="A1:G1"/>
    <mergeCell ref="A110:D110"/>
    <mergeCell ref="A224:E224"/>
    <mergeCell ref="A241:D241"/>
  </mergeCells>
  <pageMargins left="0.511811024" right="0.511811024" top="0.78740157499999996" bottom="0.78740157499999996" header="0.31496062000000002" footer="0.31496062000000002"/>
  <pageSetup paperSize="9" orientation="portrait" horizontalDpi="0"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75C14-69F7-4C6A-95F2-071D9B708998}">
  <sheetPr>
    <tabColor theme="0" tint="-0.14999847407452621"/>
  </sheetPr>
  <dimension ref="A1:D12300"/>
  <sheetViews>
    <sheetView workbookViewId="0"/>
  </sheetViews>
  <sheetFormatPr defaultRowHeight="15" x14ac:dyDescent="0.25"/>
  <cols>
    <col min="1" max="1" width="6.140625" style="2" bestFit="1" customWidth="1"/>
    <col min="2" max="2" width="130" customWidth="1"/>
    <col min="3" max="3" width="6.7109375" style="2" bestFit="1" customWidth="1"/>
    <col min="4" max="4" width="10" style="2" bestFit="1" customWidth="1"/>
  </cols>
  <sheetData>
    <row r="1" spans="1:4" x14ac:dyDescent="0.25">
      <c r="A1" s="46" t="s">
        <v>1969</v>
      </c>
      <c r="B1" s="46" t="s">
        <v>9010</v>
      </c>
      <c r="C1" s="46" t="s">
        <v>424</v>
      </c>
      <c r="D1" s="47" t="s">
        <v>9011</v>
      </c>
    </row>
    <row r="2" spans="1:4" s="13" customFormat="1" x14ac:dyDescent="0.25">
      <c r="A2" s="423" t="s">
        <v>1963</v>
      </c>
      <c r="B2" s="423"/>
      <c r="C2" s="423"/>
      <c r="D2" s="423"/>
    </row>
    <row r="3" spans="1:4" x14ac:dyDescent="0.25">
      <c r="A3" s="47">
        <v>97141</v>
      </c>
      <c r="B3" s="45" t="s">
        <v>1992</v>
      </c>
      <c r="C3" s="46" t="s">
        <v>96</v>
      </c>
      <c r="D3" s="47">
        <v>8.1300000000000008</v>
      </c>
    </row>
    <row r="4" spans="1:4" x14ac:dyDescent="0.25">
      <c r="A4" s="47">
        <v>97142</v>
      </c>
      <c r="B4" s="45" t="s">
        <v>1993</v>
      </c>
      <c r="C4" s="46" t="s">
        <v>96</v>
      </c>
      <c r="D4" s="47">
        <v>9.0399999999999991</v>
      </c>
    </row>
    <row r="5" spans="1:4" x14ac:dyDescent="0.25">
      <c r="A5" s="47">
        <v>97143</v>
      </c>
      <c r="B5" s="45" t="s">
        <v>1994</v>
      </c>
      <c r="C5" s="46" t="s">
        <v>96</v>
      </c>
      <c r="D5" s="47">
        <v>11.38</v>
      </c>
    </row>
    <row r="6" spans="1:4" x14ac:dyDescent="0.25">
      <c r="A6" s="47">
        <v>97144</v>
      </c>
      <c r="B6" s="45" t="s">
        <v>1995</v>
      </c>
      <c r="C6" s="46" t="s">
        <v>96</v>
      </c>
      <c r="D6" s="47">
        <v>13.69</v>
      </c>
    </row>
    <row r="7" spans="1:4" x14ac:dyDescent="0.25">
      <c r="A7" s="47">
        <v>97145</v>
      </c>
      <c r="B7" s="45" t="s">
        <v>1996</v>
      </c>
      <c r="C7" s="46" t="s">
        <v>96</v>
      </c>
      <c r="D7" s="47">
        <v>16.04</v>
      </c>
    </row>
    <row r="8" spans="1:4" x14ac:dyDescent="0.25">
      <c r="A8" s="47">
        <v>97146</v>
      </c>
      <c r="B8" s="45" t="s">
        <v>1997</v>
      </c>
      <c r="C8" s="46" t="s">
        <v>96</v>
      </c>
      <c r="D8" s="47">
        <v>18.36</v>
      </c>
    </row>
    <row r="9" spans="1:4" x14ac:dyDescent="0.25">
      <c r="A9" s="47">
        <v>97147</v>
      </c>
      <c r="B9" s="45" t="s">
        <v>1998</v>
      </c>
      <c r="C9" s="46" t="s">
        <v>96</v>
      </c>
      <c r="D9" s="47">
        <v>20.7</v>
      </c>
    </row>
    <row r="10" spans="1:4" x14ac:dyDescent="0.25">
      <c r="A10" s="47">
        <v>97148</v>
      </c>
      <c r="B10" s="45" t="s">
        <v>1999</v>
      </c>
      <c r="C10" s="46" t="s">
        <v>96</v>
      </c>
      <c r="D10" s="47">
        <v>23.05</v>
      </c>
    </row>
    <row r="11" spans="1:4" x14ac:dyDescent="0.25">
      <c r="A11" s="47">
        <v>97149</v>
      </c>
      <c r="B11" s="45" t="s">
        <v>100</v>
      </c>
      <c r="C11" s="46" t="s">
        <v>96</v>
      </c>
      <c r="D11" s="47">
        <v>25.41</v>
      </c>
    </row>
    <row r="12" spans="1:4" x14ac:dyDescent="0.25">
      <c r="A12" s="47">
        <v>97150</v>
      </c>
      <c r="B12" s="45" t="s">
        <v>2000</v>
      </c>
      <c r="C12" s="46" t="s">
        <v>96</v>
      </c>
      <c r="D12" s="47">
        <v>32.369999999999997</v>
      </c>
    </row>
    <row r="13" spans="1:4" x14ac:dyDescent="0.25">
      <c r="A13" s="47">
        <v>97151</v>
      </c>
      <c r="B13" s="45" t="s">
        <v>2001</v>
      </c>
      <c r="C13" s="46" t="s">
        <v>96</v>
      </c>
      <c r="D13" s="47">
        <v>37.76</v>
      </c>
    </row>
    <row r="14" spans="1:4" x14ac:dyDescent="0.25">
      <c r="A14" s="47">
        <v>97152</v>
      </c>
      <c r="B14" s="45" t="s">
        <v>2002</v>
      </c>
      <c r="C14" s="46" t="s">
        <v>96</v>
      </c>
      <c r="D14" s="47">
        <v>42.89</v>
      </c>
    </row>
    <row r="15" spans="1:4" x14ac:dyDescent="0.25">
      <c r="A15" s="47">
        <v>97153</v>
      </c>
      <c r="B15" s="45" t="s">
        <v>2003</v>
      </c>
      <c r="C15" s="46" t="s">
        <v>96</v>
      </c>
      <c r="D15" s="47">
        <v>48.16</v>
      </c>
    </row>
    <row r="16" spans="1:4" x14ac:dyDescent="0.25">
      <c r="A16" s="47">
        <v>97154</v>
      </c>
      <c r="B16" s="45" t="s">
        <v>2004</v>
      </c>
      <c r="C16" s="46" t="s">
        <v>96</v>
      </c>
      <c r="D16" s="47">
        <v>53.48</v>
      </c>
    </row>
    <row r="17" spans="1:4" x14ac:dyDescent="0.25">
      <c r="A17" s="47">
        <v>97155</v>
      </c>
      <c r="B17" s="45" t="s">
        <v>2005</v>
      </c>
      <c r="C17" s="46" t="s">
        <v>96</v>
      </c>
      <c r="D17" s="47">
        <v>58.8</v>
      </c>
    </row>
    <row r="18" spans="1:4" x14ac:dyDescent="0.25">
      <c r="A18" s="47">
        <v>97156</v>
      </c>
      <c r="B18" s="45" t="s">
        <v>2006</v>
      </c>
      <c r="C18" s="46" t="s">
        <v>96</v>
      </c>
      <c r="D18" s="47">
        <v>69.84</v>
      </c>
    </row>
    <row r="19" spans="1:4" x14ac:dyDescent="0.25">
      <c r="A19" s="47">
        <v>97157</v>
      </c>
      <c r="B19" s="45" t="s">
        <v>2007</v>
      </c>
      <c r="C19" s="46" t="s">
        <v>96</v>
      </c>
      <c r="D19" s="47">
        <v>4.88</v>
      </c>
    </row>
    <row r="20" spans="1:4" x14ac:dyDescent="0.25">
      <c r="A20" s="47">
        <v>97158</v>
      </c>
      <c r="B20" s="45" t="s">
        <v>2008</v>
      </c>
      <c r="C20" s="46" t="s">
        <v>96</v>
      </c>
      <c r="D20" s="47">
        <v>5.46</v>
      </c>
    </row>
    <row r="21" spans="1:4" x14ac:dyDescent="0.25">
      <c r="A21" s="47">
        <v>97159</v>
      </c>
      <c r="B21" s="45" t="s">
        <v>2009</v>
      </c>
      <c r="C21" s="46" t="s">
        <v>96</v>
      </c>
      <c r="D21" s="47">
        <v>6.88</v>
      </c>
    </row>
    <row r="22" spans="1:4" x14ac:dyDescent="0.25">
      <c r="A22" s="47">
        <v>97160</v>
      </c>
      <c r="B22" s="45" t="s">
        <v>2010</v>
      </c>
      <c r="C22" s="46" t="s">
        <v>96</v>
      </c>
      <c r="D22" s="47">
        <v>8.27</v>
      </c>
    </row>
    <row r="23" spans="1:4" x14ac:dyDescent="0.25">
      <c r="A23" s="47">
        <v>97161</v>
      </c>
      <c r="B23" s="45" t="s">
        <v>2011</v>
      </c>
      <c r="C23" s="46" t="s">
        <v>96</v>
      </c>
      <c r="D23" s="47">
        <v>9.7200000000000006</v>
      </c>
    </row>
    <row r="24" spans="1:4" x14ac:dyDescent="0.25">
      <c r="A24" s="47">
        <v>97162</v>
      </c>
      <c r="B24" s="45" t="s">
        <v>95</v>
      </c>
      <c r="C24" s="46" t="s">
        <v>96</v>
      </c>
      <c r="D24" s="47">
        <v>11.14</v>
      </c>
    </row>
    <row r="25" spans="1:4" x14ac:dyDescent="0.25">
      <c r="A25" s="47">
        <v>97163</v>
      </c>
      <c r="B25" s="45" t="s">
        <v>2012</v>
      </c>
      <c r="C25" s="46" t="s">
        <v>96</v>
      </c>
      <c r="D25" s="47">
        <v>12.57</v>
      </c>
    </row>
    <row r="26" spans="1:4" x14ac:dyDescent="0.25">
      <c r="A26" s="47">
        <v>97164</v>
      </c>
      <c r="B26" s="45" t="s">
        <v>98</v>
      </c>
      <c r="C26" s="46" t="s">
        <v>96</v>
      </c>
      <c r="D26" s="47">
        <v>14</v>
      </c>
    </row>
    <row r="27" spans="1:4" x14ac:dyDescent="0.25">
      <c r="A27" s="47">
        <v>97165</v>
      </c>
      <c r="B27" s="45" t="s">
        <v>2013</v>
      </c>
      <c r="C27" s="46" t="s">
        <v>96</v>
      </c>
      <c r="D27" s="47">
        <v>15.46</v>
      </c>
    </row>
    <row r="28" spans="1:4" x14ac:dyDescent="0.25">
      <c r="A28" s="47">
        <v>97166</v>
      </c>
      <c r="B28" s="45" t="s">
        <v>2014</v>
      </c>
      <c r="C28" s="46" t="s">
        <v>96</v>
      </c>
      <c r="D28" s="47">
        <v>19.670000000000002</v>
      </c>
    </row>
    <row r="29" spans="1:4" x14ac:dyDescent="0.25">
      <c r="A29" s="47">
        <v>97167</v>
      </c>
      <c r="B29" s="45" t="s">
        <v>2015</v>
      </c>
      <c r="C29" s="46" t="s">
        <v>96</v>
      </c>
      <c r="D29" s="47">
        <v>22.96</v>
      </c>
    </row>
    <row r="30" spans="1:4" x14ac:dyDescent="0.25">
      <c r="A30" s="47">
        <v>97168</v>
      </c>
      <c r="B30" s="45" t="s">
        <v>2016</v>
      </c>
      <c r="C30" s="46" t="s">
        <v>96</v>
      </c>
      <c r="D30" s="47">
        <v>26.02</v>
      </c>
    </row>
    <row r="31" spans="1:4" x14ac:dyDescent="0.25">
      <c r="A31" s="47">
        <v>97169</v>
      </c>
      <c r="B31" s="45" t="s">
        <v>2017</v>
      </c>
      <c r="C31" s="46" t="s">
        <v>96</v>
      </c>
      <c r="D31" s="47">
        <v>29.23</v>
      </c>
    </row>
    <row r="32" spans="1:4" x14ac:dyDescent="0.25">
      <c r="A32" s="47">
        <v>97170</v>
      </c>
      <c r="B32" s="45" t="s">
        <v>2018</v>
      </c>
      <c r="C32" s="46" t="s">
        <v>96</v>
      </c>
      <c r="D32" s="47">
        <v>32.46</v>
      </c>
    </row>
    <row r="33" spans="1:4" x14ac:dyDescent="0.25">
      <c r="A33" s="47">
        <v>97171</v>
      </c>
      <c r="B33" s="45" t="s">
        <v>2019</v>
      </c>
      <c r="C33" s="46" t="s">
        <v>96</v>
      </c>
      <c r="D33" s="47">
        <v>35.72</v>
      </c>
    </row>
    <row r="34" spans="1:4" x14ac:dyDescent="0.25">
      <c r="A34" s="47">
        <v>97172</v>
      </c>
      <c r="B34" s="45" t="s">
        <v>2020</v>
      </c>
      <c r="C34" s="46" t="s">
        <v>96</v>
      </c>
      <c r="D34" s="47">
        <v>42.61</v>
      </c>
    </row>
    <row r="35" spans="1:4" x14ac:dyDescent="0.25">
      <c r="A35" s="47">
        <v>97173</v>
      </c>
      <c r="B35" s="45" t="s">
        <v>2021</v>
      </c>
      <c r="C35" s="46" t="s">
        <v>96</v>
      </c>
      <c r="D35" s="47">
        <v>34.799999999999997</v>
      </c>
    </row>
    <row r="36" spans="1:4" x14ac:dyDescent="0.25">
      <c r="A36" s="47">
        <v>97174</v>
      </c>
      <c r="B36" s="45" t="s">
        <v>2022</v>
      </c>
      <c r="C36" s="46" t="s">
        <v>96</v>
      </c>
      <c r="D36" s="47">
        <v>40.25</v>
      </c>
    </row>
    <row r="37" spans="1:4" x14ac:dyDescent="0.25">
      <c r="A37" s="47">
        <v>97175</v>
      </c>
      <c r="B37" s="45" t="s">
        <v>2023</v>
      </c>
      <c r="C37" s="46" t="s">
        <v>96</v>
      </c>
      <c r="D37" s="47">
        <v>45.7</v>
      </c>
    </row>
    <row r="38" spans="1:4" x14ac:dyDescent="0.25">
      <c r="A38" s="47">
        <v>97176</v>
      </c>
      <c r="B38" s="45" t="s">
        <v>2024</v>
      </c>
      <c r="C38" s="46" t="s">
        <v>96</v>
      </c>
      <c r="D38" s="47">
        <v>51.16</v>
      </c>
    </row>
    <row r="39" spans="1:4" x14ac:dyDescent="0.25">
      <c r="A39" s="47">
        <v>97177</v>
      </c>
      <c r="B39" s="45" t="s">
        <v>2025</v>
      </c>
      <c r="C39" s="46" t="s">
        <v>96</v>
      </c>
      <c r="D39" s="47">
        <v>62.09</v>
      </c>
    </row>
    <row r="40" spans="1:4" x14ac:dyDescent="0.25">
      <c r="A40" s="47">
        <v>97178</v>
      </c>
      <c r="B40" s="45" t="s">
        <v>2026</v>
      </c>
      <c r="C40" s="46" t="s">
        <v>96</v>
      </c>
      <c r="D40" s="47">
        <v>73.010000000000005</v>
      </c>
    </row>
    <row r="41" spans="1:4" x14ac:dyDescent="0.25">
      <c r="A41" s="47">
        <v>97179</v>
      </c>
      <c r="B41" s="45" t="s">
        <v>2027</v>
      </c>
      <c r="C41" s="46" t="s">
        <v>96</v>
      </c>
      <c r="D41" s="47">
        <v>83.93</v>
      </c>
    </row>
    <row r="42" spans="1:4" x14ac:dyDescent="0.25">
      <c r="A42" s="47">
        <v>97180</v>
      </c>
      <c r="B42" s="45" t="s">
        <v>2028</v>
      </c>
      <c r="C42" s="46" t="s">
        <v>96</v>
      </c>
      <c r="D42" s="47">
        <v>94.84</v>
      </c>
    </row>
    <row r="43" spans="1:4" x14ac:dyDescent="0.25">
      <c r="A43" s="47">
        <v>97181</v>
      </c>
      <c r="B43" s="45" t="s">
        <v>2029</v>
      </c>
      <c r="C43" s="46" t="s">
        <v>96</v>
      </c>
      <c r="D43" s="47">
        <v>109.84</v>
      </c>
    </row>
    <row r="44" spans="1:4" x14ac:dyDescent="0.25">
      <c r="A44" s="47">
        <v>97182</v>
      </c>
      <c r="B44" s="45" t="s">
        <v>2030</v>
      </c>
      <c r="C44" s="46" t="s">
        <v>96</v>
      </c>
      <c r="D44" s="47">
        <v>121.19</v>
      </c>
    </row>
    <row r="45" spans="1:4" x14ac:dyDescent="0.25">
      <c r="A45" s="47">
        <v>97183</v>
      </c>
      <c r="B45" s="45" t="s">
        <v>2031</v>
      </c>
      <c r="C45" s="46" t="s">
        <v>96</v>
      </c>
      <c r="D45" s="47">
        <v>27.84</v>
      </c>
    </row>
    <row r="46" spans="1:4" x14ac:dyDescent="0.25">
      <c r="A46" s="47">
        <v>97184</v>
      </c>
      <c r="B46" s="45" t="s">
        <v>2032</v>
      </c>
      <c r="C46" s="46" t="s">
        <v>96</v>
      </c>
      <c r="D46" s="47">
        <v>32.270000000000003</v>
      </c>
    </row>
    <row r="47" spans="1:4" x14ac:dyDescent="0.25">
      <c r="A47" s="47">
        <v>97185</v>
      </c>
      <c r="B47" s="45" t="s">
        <v>2033</v>
      </c>
      <c r="C47" s="46" t="s">
        <v>96</v>
      </c>
      <c r="D47" s="47">
        <v>36.700000000000003</v>
      </c>
    </row>
    <row r="48" spans="1:4" x14ac:dyDescent="0.25">
      <c r="A48" s="47">
        <v>97186</v>
      </c>
      <c r="B48" s="45" t="s">
        <v>2034</v>
      </c>
      <c r="C48" s="46" t="s">
        <v>96</v>
      </c>
      <c r="D48" s="47">
        <v>41.14</v>
      </c>
    </row>
    <row r="49" spans="1:4" x14ac:dyDescent="0.25">
      <c r="A49" s="47">
        <v>97187</v>
      </c>
      <c r="B49" s="45" t="s">
        <v>2035</v>
      </c>
      <c r="C49" s="46" t="s">
        <v>96</v>
      </c>
      <c r="D49" s="47">
        <v>50.01</v>
      </c>
    </row>
    <row r="50" spans="1:4" x14ac:dyDescent="0.25">
      <c r="A50" s="47">
        <v>97188</v>
      </c>
      <c r="B50" s="45" t="s">
        <v>2036</v>
      </c>
      <c r="C50" s="46" t="s">
        <v>96</v>
      </c>
      <c r="D50" s="47">
        <v>58.88</v>
      </c>
    </row>
    <row r="51" spans="1:4" x14ac:dyDescent="0.25">
      <c r="A51" s="47">
        <v>97189</v>
      </c>
      <c r="B51" s="45" t="s">
        <v>2037</v>
      </c>
      <c r="C51" s="46" t="s">
        <v>96</v>
      </c>
      <c r="D51" s="47">
        <v>67.760000000000005</v>
      </c>
    </row>
    <row r="52" spans="1:4" x14ac:dyDescent="0.25">
      <c r="A52" s="47">
        <v>97190</v>
      </c>
      <c r="B52" s="45" t="s">
        <v>2038</v>
      </c>
      <c r="C52" s="46" t="s">
        <v>96</v>
      </c>
      <c r="D52" s="47">
        <v>76.63</v>
      </c>
    </row>
    <row r="53" spans="1:4" x14ac:dyDescent="0.25">
      <c r="A53" s="47">
        <v>97191</v>
      </c>
      <c r="B53" s="45" t="s">
        <v>2039</v>
      </c>
      <c r="C53" s="46" t="s">
        <v>96</v>
      </c>
      <c r="D53" s="47">
        <v>88.4</v>
      </c>
    </row>
    <row r="54" spans="1:4" x14ac:dyDescent="0.25">
      <c r="A54" s="47">
        <v>97192</v>
      </c>
      <c r="B54" s="45" t="s">
        <v>2040</v>
      </c>
      <c r="C54" s="46" t="s">
        <v>96</v>
      </c>
      <c r="D54" s="47">
        <v>97.59</v>
      </c>
    </row>
    <row r="55" spans="1:4" x14ac:dyDescent="0.25">
      <c r="A55" s="47">
        <v>90694</v>
      </c>
      <c r="B55" s="45" t="s">
        <v>2041</v>
      </c>
      <c r="C55" s="46" t="s">
        <v>96</v>
      </c>
      <c r="D55" s="47">
        <v>42.3</v>
      </c>
    </row>
    <row r="56" spans="1:4" x14ac:dyDescent="0.25">
      <c r="A56" s="47">
        <v>90695</v>
      </c>
      <c r="B56" s="45" t="s">
        <v>2042</v>
      </c>
      <c r="C56" s="46" t="s">
        <v>96</v>
      </c>
      <c r="D56" s="47">
        <v>87.75</v>
      </c>
    </row>
    <row r="57" spans="1:4" x14ac:dyDescent="0.25">
      <c r="A57" s="47">
        <v>90696</v>
      </c>
      <c r="B57" s="45" t="s">
        <v>2043</v>
      </c>
      <c r="C57" s="46" t="s">
        <v>96</v>
      </c>
      <c r="D57" s="47">
        <v>130.22</v>
      </c>
    </row>
    <row r="58" spans="1:4" x14ac:dyDescent="0.25">
      <c r="A58" s="47">
        <v>90697</v>
      </c>
      <c r="B58" s="45" t="s">
        <v>2044</v>
      </c>
      <c r="C58" s="46" t="s">
        <v>96</v>
      </c>
      <c r="D58" s="47">
        <v>219.22</v>
      </c>
    </row>
    <row r="59" spans="1:4" x14ac:dyDescent="0.25">
      <c r="A59" s="47">
        <v>90698</v>
      </c>
      <c r="B59" s="45" t="s">
        <v>2045</v>
      </c>
      <c r="C59" s="46" t="s">
        <v>96</v>
      </c>
      <c r="D59" s="47">
        <v>351.28</v>
      </c>
    </row>
    <row r="60" spans="1:4" x14ac:dyDescent="0.25">
      <c r="A60" s="47">
        <v>90699</v>
      </c>
      <c r="B60" s="45" t="s">
        <v>2046</v>
      </c>
      <c r="C60" s="46" t="s">
        <v>96</v>
      </c>
      <c r="D60" s="47">
        <v>434.25</v>
      </c>
    </row>
    <row r="61" spans="1:4" x14ac:dyDescent="0.25">
      <c r="A61" s="47">
        <v>90700</v>
      </c>
      <c r="B61" s="45" t="s">
        <v>2047</v>
      </c>
      <c r="C61" s="46" t="s">
        <v>96</v>
      </c>
      <c r="D61" s="47">
        <v>562.46</v>
      </c>
    </row>
    <row r="62" spans="1:4" x14ac:dyDescent="0.25">
      <c r="A62" s="47">
        <v>90701</v>
      </c>
      <c r="B62" s="45" t="s">
        <v>2048</v>
      </c>
      <c r="C62" s="46" t="s">
        <v>96</v>
      </c>
      <c r="D62" s="47">
        <v>71.45</v>
      </c>
    </row>
    <row r="63" spans="1:4" x14ac:dyDescent="0.25">
      <c r="A63" s="47">
        <v>90702</v>
      </c>
      <c r="B63" s="45" t="s">
        <v>2049</v>
      </c>
      <c r="C63" s="46" t="s">
        <v>96</v>
      </c>
      <c r="D63" s="47">
        <v>113.67</v>
      </c>
    </row>
    <row r="64" spans="1:4" x14ac:dyDescent="0.25">
      <c r="A64" s="47">
        <v>90703</v>
      </c>
      <c r="B64" s="45" t="s">
        <v>2050</v>
      </c>
      <c r="C64" s="46" t="s">
        <v>96</v>
      </c>
      <c r="D64" s="47">
        <v>185.9</v>
      </c>
    </row>
    <row r="65" spans="1:4" x14ac:dyDescent="0.25">
      <c r="A65" s="47">
        <v>90704</v>
      </c>
      <c r="B65" s="45" t="s">
        <v>2051</v>
      </c>
      <c r="C65" s="46" t="s">
        <v>96</v>
      </c>
      <c r="D65" s="47">
        <v>257.04000000000002</v>
      </c>
    </row>
    <row r="66" spans="1:4" x14ac:dyDescent="0.25">
      <c r="A66" s="47">
        <v>90705</v>
      </c>
      <c r="B66" s="45" t="s">
        <v>2052</v>
      </c>
      <c r="C66" s="46" t="s">
        <v>96</v>
      </c>
      <c r="D66" s="47">
        <v>361.34</v>
      </c>
    </row>
    <row r="67" spans="1:4" x14ac:dyDescent="0.25">
      <c r="A67" s="47">
        <v>90706</v>
      </c>
      <c r="B67" s="45" t="s">
        <v>2053</v>
      </c>
      <c r="C67" s="46" t="s">
        <v>96</v>
      </c>
      <c r="D67" s="47">
        <v>421.47</v>
      </c>
    </row>
    <row r="68" spans="1:4" x14ac:dyDescent="0.25">
      <c r="A68" s="47">
        <v>90708</v>
      </c>
      <c r="B68" s="45" t="s">
        <v>2054</v>
      </c>
      <c r="C68" s="46" t="s">
        <v>96</v>
      </c>
      <c r="D68" s="48">
        <v>1193.29</v>
      </c>
    </row>
    <row r="69" spans="1:4" x14ac:dyDescent="0.25">
      <c r="A69" s="47">
        <v>90724</v>
      </c>
      <c r="B69" s="45" t="s">
        <v>2055</v>
      </c>
      <c r="C69" s="46" t="s">
        <v>90</v>
      </c>
      <c r="D69" s="47">
        <v>23.63</v>
      </c>
    </row>
    <row r="70" spans="1:4" x14ac:dyDescent="0.25">
      <c r="A70" s="47">
        <v>90725</v>
      </c>
      <c r="B70" s="45" t="s">
        <v>2056</v>
      </c>
      <c r="C70" s="46" t="s">
        <v>90</v>
      </c>
      <c r="D70" s="47">
        <v>29.01</v>
      </c>
    </row>
    <row r="71" spans="1:4" x14ac:dyDescent="0.25">
      <c r="A71" s="47">
        <v>90726</v>
      </c>
      <c r="B71" s="45" t="s">
        <v>2057</v>
      </c>
      <c r="C71" s="46" t="s">
        <v>90</v>
      </c>
      <c r="D71" s="47">
        <v>34.46</v>
      </c>
    </row>
    <row r="72" spans="1:4" x14ac:dyDescent="0.25">
      <c r="A72" s="47">
        <v>90727</v>
      </c>
      <c r="B72" s="45" t="s">
        <v>2058</v>
      </c>
      <c r="C72" s="46" t="s">
        <v>90</v>
      </c>
      <c r="D72" s="47">
        <v>39.86</v>
      </c>
    </row>
    <row r="73" spans="1:4" x14ac:dyDescent="0.25">
      <c r="A73" s="47">
        <v>90728</v>
      </c>
      <c r="B73" s="45" t="s">
        <v>2059</v>
      </c>
      <c r="C73" s="46" t="s">
        <v>90</v>
      </c>
      <c r="D73" s="47">
        <v>45.25</v>
      </c>
    </row>
    <row r="74" spans="1:4" x14ac:dyDescent="0.25">
      <c r="A74" s="47">
        <v>90729</v>
      </c>
      <c r="B74" s="45" t="s">
        <v>2060</v>
      </c>
      <c r="C74" s="46" t="s">
        <v>90</v>
      </c>
      <c r="D74" s="47">
        <v>50.65</v>
      </c>
    </row>
    <row r="75" spans="1:4" x14ac:dyDescent="0.25">
      <c r="A75" s="47">
        <v>90730</v>
      </c>
      <c r="B75" s="45" t="s">
        <v>2061</v>
      </c>
      <c r="C75" s="46" t="s">
        <v>90</v>
      </c>
      <c r="D75" s="47">
        <v>56.04</v>
      </c>
    </row>
    <row r="76" spans="1:4" x14ac:dyDescent="0.25">
      <c r="A76" s="47">
        <v>90731</v>
      </c>
      <c r="B76" s="45" t="s">
        <v>2062</v>
      </c>
      <c r="C76" s="46" t="s">
        <v>90</v>
      </c>
      <c r="D76" s="47">
        <v>61.44</v>
      </c>
    </row>
    <row r="77" spans="1:4" x14ac:dyDescent="0.25">
      <c r="A77" s="47">
        <v>90732</v>
      </c>
      <c r="B77" s="45" t="s">
        <v>2063</v>
      </c>
      <c r="C77" s="46" t="s">
        <v>90</v>
      </c>
      <c r="D77" s="47">
        <v>77.62</v>
      </c>
    </row>
    <row r="78" spans="1:4" x14ac:dyDescent="0.25">
      <c r="A78" s="47">
        <v>90733</v>
      </c>
      <c r="B78" s="45" t="s">
        <v>2064</v>
      </c>
      <c r="C78" s="46" t="s">
        <v>96</v>
      </c>
      <c r="D78" s="47">
        <v>3.37</v>
      </c>
    </row>
    <row r="79" spans="1:4" x14ac:dyDescent="0.25">
      <c r="A79" s="47">
        <v>90734</v>
      </c>
      <c r="B79" s="45" t="s">
        <v>2065</v>
      </c>
      <c r="C79" s="46" t="s">
        <v>96</v>
      </c>
      <c r="D79" s="47">
        <v>3.99</v>
      </c>
    </row>
    <row r="80" spans="1:4" x14ac:dyDescent="0.25">
      <c r="A80" s="47">
        <v>90735</v>
      </c>
      <c r="B80" s="45" t="s">
        <v>2066</v>
      </c>
      <c r="C80" s="46" t="s">
        <v>96</v>
      </c>
      <c r="D80" s="47">
        <v>4.6100000000000003</v>
      </c>
    </row>
    <row r="81" spans="1:4" x14ac:dyDescent="0.25">
      <c r="A81" s="47">
        <v>90736</v>
      </c>
      <c r="B81" s="45" t="s">
        <v>2067</v>
      </c>
      <c r="C81" s="46" t="s">
        <v>96</v>
      </c>
      <c r="D81" s="47">
        <v>5.23</v>
      </c>
    </row>
    <row r="82" spans="1:4" x14ac:dyDescent="0.25">
      <c r="A82" s="47">
        <v>90737</v>
      </c>
      <c r="B82" s="45" t="s">
        <v>2068</v>
      </c>
      <c r="C82" s="46" t="s">
        <v>96</v>
      </c>
      <c r="D82" s="47">
        <v>5.86</v>
      </c>
    </row>
    <row r="83" spans="1:4" x14ac:dyDescent="0.25">
      <c r="A83" s="47">
        <v>90738</v>
      </c>
      <c r="B83" s="45" t="s">
        <v>2069</v>
      </c>
      <c r="C83" s="46" t="s">
        <v>96</v>
      </c>
      <c r="D83" s="47">
        <v>6.48</v>
      </c>
    </row>
    <row r="84" spans="1:4" x14ac:dyDescent="0.25">
      <c r="A84" s="47">
        <v>90739</v>
      </c>
      <c r="B84" s="45" t="s">
        <v>2070</v>
      </c>
      <c r="C84" s="46" t="s">
        <v>96</v>
      </c>
      <c r="D84" s="47">
        <v>8.52</v>
      </c>
    </row>
    <row r="85" spans="1:4" x14ac:dyDescent="0.25">
      <c r="A85" s="47">
        <v>90740</v>
      </c>
      <c r="B85" s="45" t="s">
        <v>2071</v>
      </c>
      <c r="C85" s="46" t="s">
        <v>96</v>
      </c>
      <c r="D85" s="47">
        <v>4.4400000000000004</v>
      </c>
    </row>
    <row r="86" spans="1:4" x14ac:dyDescent="0.25">
      <c r="A86" s="47">
        <v>90741</v>
      </c>
      <c r="B86" s="45" t="s">
        <v>2072</v>
      </c>
      <c r="C86" s="46" t="s">
        <v>96</v>
      </c>
      <c r="D86" s="47">
        <v>5.0599999999999996</v>
      </c>
    </row>
    <row r="87" spans="1:4" x14ac:dyDescent="0.25">
      <c r="A87" s="47">
        <v>90742</v>
      </c>
      <c r="B87" s="45" t="s">
        <v>2073</v>
      </c>
      <c r="C87" s="46" t="s">
        <v>96</v>
      </c>
      <c r="D87" s="47">
        <v>5.68</v>
      </c>
    </row>
    <row r="88" spans="1:4" x14ac:dyDescent="0.25">
      <c r="A88" s="47">
        <v>90743</v>
      </c>
      <c r="B88" s="45" t="s">
        <v>2074</v>
      </c>
      <c r="C88" s="46" t="s">
        <v>96</v>
      </c>
      <c r="D88" s="47">
        <v>6.31</v>
      </c>
    </row>
    <row r="89" spans="1:4" x14ac:dyDescent="0.25">
      <c r="A89" s="47">
        <v>90744</v>
      </c>
      <c r="B89" s="45" t="s">
        <v>2075</v>
      </c>
      <c r="C89" s="46" t="s">
        <v>96</v>
      </c>
      <c r="D89" s="47">
        <v>6.93</v>
      </c>
    </row>
    <row r="90" spans="1:4" x14ac:dyDescent="0.25">
      <c r="A90" s="47">
        <v>90745</v>
      </c>
      <c r="B90" s="45" t="s">
        <v>2076</v>
      </c>
      <c r="C90" s="46" t="s">
        <v>96</v>
      </c>
      <c r="D90" s="47">
        <v>9.51</v>
      </c>
    </row>
    <row r="91" spans="1:4" x14ac:dyDescent="0.25">
      <c r="A91" s="47">
        <v>90746</v>
      </c>
      <c r="B91" s="45" t="s">
        <v>364</v>
      </c>
      <c r="C91" s="46" t="s">
        <v>96</v>
      </c>
      <c r="D91" s="47">
        <v>3.64</v>
      </c>
    </row>
    <row r="92" spans="1:4" x14ac:dyDescent="0.25">
      <c r="A92" s="47">
        <v>90747</v>
      </c>
      <c r="B92" s="45" t="s">
        <v>2077</v>
      </c>
      <c r="C92" s="46" t="s">
        <v>96</v>
      </c>
      <c r="D92" s="47">
        <v>16.059999999999999</v>
      </c>
    </row>
    <row r="93" spans="1:4" x14ac:dyDescent="0.25">
      <c r="A93" s="47">
        <v>94869</v>
      </c>
      <c r="B93" s="45" t="s">
        <v>2078</v>
      </c>
      <c r="C93" s="46" t="s">
        <v>96</v>
      </c>
      <c r="D93" s="47">
        <v>242.95</v>
      </c>
    </row>
    <row r="94" spans="1:4" x14ac:dyDescent="0.25">
      <c r="A94" s="47">
        <v>94870</v>
      </c>
      <c r="B94" s="45" t="s">
        <v>2079</v>
      </c>
      <c r="C94" s="46" t="s">
        <v>96</v>
      </c>
      <c r="D94" s="47">
        <v>1.86</v>
      </c>
    </row>
    <row r="95" spans="1:4" x14ac:dyDescent="0.25">
      <c r="A95" s="47">
        <v>94871</v>
      </c>
      <c r="B95" s="45" t="s">
        <v>2080</v>
      </c>
      <c r="C95" s="46" t="s">
        <v>96</v>
      </c>
      <c r="D95" s="47">
        <v>287.77</v>
      </c>
    </row>
    <row r="96" spans="1:4" x14ac:dyDescent="0.25">
      <c r="A96" s="47">
        <v>94872</v>
      </c>
      <c r="B96" s="45" t="s">
        <v>2081</v>
      </c>
      <c r="C96" s="46" t="s">
        <v>96</v>
      </c>
      <c r="D96" s="47">
        <v>2.63</v>
      </c>
    </row>
    <row r="97" spans="1:4" x14ac:dyDescent="0.25">
      <c r="A97" s="47">
        <v>94875</v>
      </c>
      <c r="B97" s="45" t="s">
        <v>2082</v>
      </c>
      <c r="C97" s="46" t="s">
        <v>96</v>
      </c>
      <c r="D97" s="48">
        <v>1685.79</v>
      </c>
    </row>
    <row r="98" spans="1:4" x14ac:dyDescent="0.25">
      <c r="A98" s="47">
        <v>94876</v>
      </c>
      <c r="B98" s="45" t="s">
        <v>2083</v>
      </c>
      <c r="C98" s="46" t="s">
        <v>96</v>
      </c>
      <c r="D98" s="47">
        <v>26.99</v>
      </c>
    </row>
    <row r="99" spans="1:4" x14ac:dyDescent="0.25">
      <c r="A99" s="47">
        <v>94878</v>
      </c>
      <c r="B99" s="45" t="s">
        <v>2084</v>
      </c>
      <c r="C99" s="46" t="s">
        <v>96</v>
      </c>
      <c r="D99" s="47">
        <v>31.21</v>
      </c>
    </row>
    <row r="100" spans="1:4" x14ac:dyDescent="0.25">
      <c r="A100" s="47">
        <v>94879</v>
      </c>
      <c r="B100" s="45" t="s">
        <v>2085</v>
      </c>
      <c r="C100" s="46" t="s">
        <v>96</v>
      </c>
      <c r="D100" s="48">
        <v>2245.1</v>
      </c>
    </row>
    <row r="101" spans="1:4" x14ac:dyDescent="0.25">
      <c r="A101" s="47">
        <v>94880</v>
      </c>
      <c r="B101" s="45" t="s">
        <v>2086</v>
      </c>
      <c r="C101" s="46" t="s">
        <v>96</v>
      </c>
      <c r="D101" s="47">
        <v>40.29</v>
      </c>
    </row>
    <row r="102" spans="1:4" x14ac:dyDescent="0.25">
      <c r="A102" s="47">
        <v>94881</v>
      </c>
      <c r="B102" s="45" t="s">
        <v>2087</v>
      </c>
      <c r="C102" s="46" t="s">
        <v>96</v>
      </c>
      <c r="D102" s="48">
        <v>3507.22</v>
      </c>
    </row>
    <row r="103" spans="1:4" x14ac:dyDescent="0.25">
      <c r="A103" s="47">
        <v>94882</v>
      </c>
      <c r="B103" s="45" t="s">
        <v>2088</v>
      </c>
      <c r="C103" s="46" t="s">
        <v>96</v>
      </c>
      <c r="D103" s="47">
        <v>46.79</v>
      </c>
    </row>
    <row r="104" spans="1:4" x14ac:dyDescent="0.25">
      <c r="A104" s="47">
        <v>94884</v>
      </c>
      <c r="B104" s="45" t="s">
        <v>2089</v>
      </c>
      <c r="C104" s="46" t="s">
        <v>96</v>
      </c>
      <c r="D104" s="47">
        <v>59.96</v>
      </c>
    </row>
    <row r="105" spans="1:4" x14ac:dyDescent="0.25">
      <c r="A105" s="47">
        <v>97121</v>
      </c>
      <c r="B105" s="45" t="s">
        <v>2090</v>
      </c>
      <c r="C105" s="46" t="s">
        <v>96</v>
      </c>
      <c r="D105" s="47">
        <v>2.0099999999999998</v>
      </c>
    </row>
    <row r="106" spans="1:4" x14ac:dyDescent="0.25">
      <c r="A106" s="47">
        <v>97122</v>
      </c>
      <c r="B106" s="45" t="s">
        <v>2091</v>
      </c>
      <c r="C106" s="46" t="s">
        <v>96</v>
      </c>
      <c r="D106" s="47">
        <v>2.79</v>
      </c>
    </row>
    <row r="107" spans="1:4" x14ac:dyDescent="0.25">
      <c r="A107" s="47">
        <v>97123</v>
      </c>
      <c r="B107" s="45" t="s">
        <v>2092</v>
      </c>
      <c r="C107" s="46" t="s">
        <v>96</v>
      </c>
      <c r="D107" s="47">
        <v>3.53</v>
      </c>
    </row>
    <row r="108" spans="1:4" x14ac:dyDescent="0.25">
      <c r="A108" s="47">
        <v>97124</v>
      </c>
      <c r="B108" s="45" t="s">
        <v>2093</v>
      </c>
      <c r="C108" s="46" t="s">
        <v>96</v>
      </c>
      <c r="D108" s="47">
        <v>0.89</v>
      </c>
    </row>
    <row r="109" spans="1:4" x14ac:dyDescent="0.25">
      <c r="A109" s="47">
        <v>97125</v>
      </c>
      <c r="B109" s="45" t="s">
        <v>2094</v>
      </c>
      <c r="C109" s="46" t="s">
        <v>96</v>
      </c>
      <c r="D109" s="47">
        <v>1.26</v>
      </c>
    </row>
    <row r="110" spans="1:4" x14ac:dyDescent="0.25">
      <c r="A110" s="47">
        <v>97126</v>
      </c>
      <c r="B110" s="45" t="s">
        <v>2095</v>
      </c>
      <c r="C110" s="46" t="s">
        <v>96</v>
      </c>
      <c r="D110" s="47">
        <v>1.59</v>
      </c>
    </row>
    <row r="111" spans="1:4" x14ac:dyDescent="0.25">
      <c r="A111" s="47">
        <v>102264</v>
      </c>
      <c r="B111" s="45" t="s">
        <v>2096</v>
      </c>
      <c r="C111" s="46" t="s">
        <v>96</v>
      </c>
      <c r="D111" s="47">
        <v>24.85</v>
      </c>
    </row>
    <row r="112" spans="1:4" x14ac:dyDescent="0.25">
      <c r="A112" s="47">
        <v>102265</v>
      </c>
      <c r="B112" s="45" t="s">
        <v>2097</v>
      </c>
      <c r="C112" s="46" t="s">
        <v>90</v>
      </c>
      <c r="D112" s="47">
        <v>99.22</v>
      </c>
    </row>
    <row r="113" spans="1:4" x14ac:dyDescent="0.25">
      <c r="A113" s="47">
        <v>102266</v>
      </c>
      <c r="B113" s="45" t="s">
        <v>2098</v>
      </c>
      <c r="C113" s="46" t="s">
        <v>90</v>
      </c>
      <c r="D113" s="47">
        <v>110.01</v>
      </c>
    </row>
    <row r="114" spans="1:4" x14ac:dyDescent="0.25">
      <c r="A114" s="47">
        <v>102267</v>
      </c>
      <c r="B114" s="45" t="s">
        <v>2099</v>
      </c>
      <c r="C114" s="46" t="s">
        <v>90</v>
      </c>
      <c r="D114" s="47">
        <v>126.24</v>
      </c>
    </row>
    <row r="115" spans="1:4" x14ac:dyDescent="0.25">
      <c r="A115" s="47">
        <v>102268</v>
      </c>
      <c r="B115" s="45" t="s">
        <v>2100</v>
      </c>
      <c r="C115" s="46" t="s">
        <v>90</v>
      </c>
      <c r="D115" s="47">
        <v>142.43</v>
      </c>
    </row>
    <row r="116" spans="1:4" x14ac:dyDescent="0.25">
      <c r="A116" s="47">
        <v>102269</v>
      </c>
      <c r="B116" s="45" t="s">
        <v>2101</v>
      </c>
      <c r="C116" s="46" t="s">
        <v>90</v>
      </c>
      <c r="D116" s="47">
        <v>174.8</v>
      </c>
    </row>
    <row r="117" spans="1:4" x14ac:dyDescent="0.25">
      <c r="A117" s="47">
        <v>92833</v>
      </c>
      <c r="B117" s="45" t="s">
        <v>2102</v>
      </c>
      <c r="C117" s="46" t="s">
        <v>96</v>
      </c>
      <c r="D117" s="47">
        <v>177.81</v>
      </c>
    </row>
    <row r="118" spans="1:4" x14ac:dyDescent="0.25">
      <c r="A118" s="47">
        <v>92834</v>
      </c>
      <c r="B118" s="45" t="s">
        <v>2103</v>
      </c>
      <c r="C118" s="46" t="s">
        <v>96</v>
      </c>
      <c r="D118" s="47">
        <v>8.59</v>
      </c>
    </row>
    <row r="119" spans="1:4" x14ac:dyDescent="0.25">
      <c r="A119" s="47">
        <v>92835</v>
      </c>
      <c r="B119" s="45" t="s">
        <v>2104</v>
      </c>
      <c r="C119" s="46" t="s">
        <v>96</v>
      </c>
      <c r="D119" s="47">
        <v>191.54</v>
      </c>
    </row>
    <row r="120" spans="1:4" x14ac:dyDescent="0.25">
      <c r="A120" s="47">
        <v>92836</v>
      </c>
      <c r="B120" s="45" t="s">
        <v>2105</v>
      </c>
      <c r="C120" s="46" t="s">
        <v>96</v>
      </c>
      <c r="D120" s="47">
        <v>10.98</v>
      </c>
    </row>
    <row r="121" spans="1:4" x14ac:dyDescent="0.25">
      <c r="A121" s="47">
        <v>92837</v>
      </c>
      <c r="B121" s="45" t="s">
        <v>2106</v>
      </c>
      <c r="C121" s="46" t="s">
        <v>96</v>
      </c>
      <c r="D121" s="47">
        <v>316.67</v>
      </c>
    </row>
    <row r="122" spans="1:4" x14ac:dyDescent="0.25">
      <c r="A122" s="47">
        <v>92838</v>
      </c>
      <c r="B122" s="45" t="s">
        <v>2107</v>
      </c>
      <c r="C122" s="46" t="s">
        <v>96</v>
      </c>
      <c r="D122" s="47">
        <v>13.17</v>
      </c>
    </row>
    <row r="123" spans="1:4" x14ac:dyDescent="0.25">
      <c r="A123" s="47">
        <v>92839</v>
      </c>
      <c r="B123" s="45" t="s">
        <v>2108</v>
      </c>
      <c r="C123" s="46" t="s">
        <v>96</v>
      </c>
      <c r="D123" s="47">
        <v>388.01</v>
      </c>
    </row>
    <row r="124" spans="1:4" x14ac:dyDescent="0.25">
      <c r="A124" s="47">
        <v>92840</v>
      </c>
      <c r="B124" s="45" t="s">
        <v>2109</v>
      </c>
      <c r="C124" s="46" t="s">
        <v>96</v>
      </c>
      <c r="D124" s="47">
        <v>15.61</v>
      </c>
    </row>
    <row r="125" spans="1:4" x14ac:dyDescent="0.25">
      <c r="A125" s="47">
        <v>92841</v>
      </c>
      <c r="B125" s="45" t="s">
        <v>2110</v>
      </c>
      <c r="C125" s="46" t="s">
        <v>96</v>
      </c>
      <c r="D125" s="47">
        <v>483.91</v>
      </c>
    </row>
    <row r="126" spans="1:4" x14ac:dyDescent="0.25">
      <c r="A126" s="47">
        <v>92842</v>
      </c>
      <c r="B126" s="45" t="s">
        <v>2111</v>
      </c>
      <c r="C126" s="46" t="s">
        <v>96</v>
      </c>
      <c r="D126" s="47">
        <v>17.82</v>
      </c>
    </row>
    <row r="127" spans="1:4" x14ac:dyDescent="0.25">
      <c r="A127" s="47">
        <v>92843</v>
      </c>
      <c r="B127" s="45" t="s">
        <v>2112</v>
      </c>
      <c r="C127" s="46" t="s">
        <v>96</v>
      </c>
      <c r="D127" s="47">
        <v>516.61</v>
      </c>
    </row>
    <row r="128" spans="1:4" x14ac:dyDescent="0.25">
      <c r="A128" s="47">
        <v>92844</v>
      </c>
      <c r="B128" s="45" t="s">
        <v>2113</v>
      </c>
      <c r="C128" s="46" t="s">
        <v>96</v>
      </c>
      <c r="D128" s="47">
        <v>20.25</v>
      </c>
    </row>
    <row r="129" spans="1:4" x14ac:dyDescent="0.25">
      <c r="A129" s="47">
        <v>92845</v>
      </c>
      <c r="B129" s="45" t="s">
        <v>2114</v>
      </c>
      <c r="C129" s="46" t="s">
        <v>96</v>
      </c>
      <c r="D129" s="47">
        <v>712.81</v>
      </c>
    </row>
    <row r="130" spans="1:4" x14ac:dyDescent="0.25">
      <c r="A130" s="47">
        <v>92846</v>
      </c>
      <c r="B130" s="45" t="s">
        <v>2115</v>
      </c>
      <c r="C130" s="46" t="s">
        <v>96</v>
      </c>
      <c r="D130" s="47">
        <v>22.45</v>
      </c>
    </row>
    <row r="131" spans="1:4" x14ac:dyDescent="0.25">
      <c r="A131" s="47">
        <v>92847</v>
      </c>
      <c r="B131" s="45" t="s">
        <v>2116</v>
      </c>
      <c r="C131" s="46" t="s">
        <v>96</v>
      </c>
      <c r="D131" s="47">
        <v>747.18</v>
      </c>
    </row>
    <row r="132" spans="1:4" x14ac:dyDescent="0.25">
      <c r="A132" s="47">
        <v>92848</v>
      </c>
      <c r="B132" s="45" t="s">
        <v>2117</v>
      </c>
      <c r="C132" s="46" t="s">
        <v>96</v>
      </c>
      <c r="D132" s="47">
        <v>24.92</v>
      </c>
    </row>
    <row r="133" spans="1:4" x14ac:dyDescent="0.25">
      <c r="A133" s="47">
        <v>92849</v>
      </c>
      <c r="B133" s="45" t="s">
        <v>2118</v>
      </c>
      <c r="C133" s="46" t="s">
        <v>96</v>
      </c>
      <c r="D133" s="47">
        <v>185.34</v>
      </c>
    </row>
    <row r="134" spans="1:4" x14ac:dyDescent="0.25">
      <c r="A134" s="47">
        <v>92850</v>
      </c>
      <c r="B134" s="45" t="s">
        <v>2119</v>
      </c>
      <c r="C134" s="46" t="s">
        <v>96</v>
      </c>
      <c r="D134" s="47">
        <v>16.27</v>
      </c>
    </row>
    <row r="135" spans="1:4" x14ac:dyDescent="0.25">
      <c r="A135" s="47">
        <v>92851</v>
      </c>
      <c r="B135" s="45" t="s">
        <v>2120</v>
      </c>
      <c r="C135" s="46" t="s">
        <v>96</v>
      </c>
      <c r="D135" s="47">
        <v>200.91</v>
      </c>
    </row>
    <row r="136" spans="1:4" x14ac:dyDescent="0.25">
      <c r="A136" s="47">
        <v>92852</v>
      </c>
      <c r="B136" s="45" t="s">
        <v>2121</v>
      </c>
      <c r="C136" s="46" t="s">
        <v>96</v>
      </c>
      <c r="D136" s="47">
        <v>20.53</v>
      </c>
    </row>
    <row r="137" spans="1:4" x14ac:dyDescent="0.25">
      <c r="A137" s="47">
        <v>92853</v>
      </c>
      <c r="B137" s="45" t="s">
        <v>2122</v>
      </c>
      <c r="C137" s="46" t="s">
        <v>96</v>
      </c>
      <c r="D137" s="47">
        <v>328.27</v>
      </c>
    </row>
    <row r="138" spans="1:4" x14ac:dyDescent="0.25">
      <c r="A138" s="47">
        <v>92854</v>
      </c>
      <c r="B138" s="45" t="s">
        <v>2123</v>
      </c>
      <c r="C138" s="46" t="s">
        <v>96</v>
      </c>
      <c r="D138" s="47">
        <v>24.99</v>
      </c>
    </row>
    <row r="139" spans="1:4" x14ac:dyDescent="0.25">
      <c r="A139" s="47">
        <v>92855</v>
      </c>
      <c r="B139" s="45" t="s">
        <v>2124</v>
      </c>
      <c r="C139" s="46" t="s">
        <v>96</v>
      </c>
      <c r="D139" s="47">
        <v>401.59</v>
      </c>
    </row>
    <row r="140" spans="1:4" x14ac:dyDescent="0.25">
      <c r="A140" s="47">
        <v>92856</v>
      </c>
      <c r="B140" s="45" t="s">
        <v>2125</v>
      </c>
      <c r="C140" s="46" t="s">
        <v>96</v>
      </c>
      <c r="D140" s="47">
        <v>29.46</v>
      </c>
    </row>
    <row r="141" spans="1:4" x14ac:dyDescent="0.25">
      <c r="A141" s="47">
        <v>92857</v>
      </c>
      <c r="B141" s="45" t="s">
        <v>2126</v>
      </c>
      <c r="C141" s="46" t="s">
        <v>96</v>
      </c>
      <c r="D141" s="47">
        <v>499.5</v>
      </c>
    </row>
    <row r="142" spans="1:4" x14ac:dyDescent="0.25">
      <c r="A142" s="47">
        <v>92858</v>
      </c>
      <c r="B142" s="45" t="s">
        <v>2127</v>
      </c>
      <c r="C142" s="46" t="s">
        <v>96</v>
      </c>
      <c r="D142" s="47">
        <v>33.72</v>
      </c>
    </row>
    <row r="143" spans="1:4" x14ac:dyDescent="0.25">
      <c r="A143" s="47">
        <v>92859</v>
      </c>
      <c r="B143" s="45" t="s">
        <v>2128</v>
      </c>
      <c r="C143" s="46" t="s">
        <v>96</v>
      </c>
      <c r="D143" s="47">
        <v>534.65</v>
      </c>
    </row>
    <row r="144" spans="1:4" x14ac:dyDescent="0.25">
      <c r="A144" s="47">
        <v>92860</v>
      </c>
      <c r="B144" s="45" t="s">
        <v>2129</v>
      </c>
      <c r="C144" s="46" t="s">
        <v>96</v>
      </c>
      <c r="D144" s="47">
        <v>38.29</v>
      </c>
    </row>
    <row r="145" spans="1:4" x14ac:dyDescent="0.25">
      <c r="A145" s="47">
        <v>92861</v>
      </c>
      <c r="B145" s="45" t="s">
        <v>2130</v>
      </c>
      <c r="C145" s="46" t="s">
        <v>96</v>
      </c>
      <c r="D145" s="47">
        <v>733.09</v>
      </c>
    </row>
    <row r="146" spans="1:4" x14ac:dyDescent="0.25">
      <c r="A146" s="47">
        <v>92862</v>
      </c>
      <c r="B146" s="45" t="s">
        <v>2131</v>
      </c>
      <c r="C146" s="46" t="s">
        <v>96</v>
      </c>
      <c r="D146" s="47">
        <v>42.73</v>
      </c>
    </row>
    <row r="147" spans="1:4" x14ac:dyDescent="0.25">
      <c r="A147" s="47">
        <v>92863</v>
      </c>
      <c r="B147" s="45" t="s">
        <v>2132</v>
      </c>
      <c r="C147" s="46" t="s">
        <v>96</v>
      </c>
      <c r="D147" s="47">
        <v>769.04</v>
      </c>
    </row>
    <row r="148" spans="1:4" x14ac:dyDescent="0.25">
      <c r="A148" s="47">
        <v>92864</v>
      </c>
      <c r="B148" s="45" t="s">
        <v>2133</v>
      </c>
      <c r="C148" s="46" t="s">
        <v>96</v>
      </c>
      <c r="D148" s="47">
        <v>47.2</v>
      </c>
    </row>
    <row r="149" spans="1:4" x14ac:dyDescent="0.25">
      <c r="A149" s="47">
        <v>92210</v>
      </c>
      <c r="B149" s="45" t="s">
        <v>2134</v>
      </c>
      <c r="C149" s="46" t="s">
        <v>96</v>
      </c>
      <c r="D149" s="47">
        <v>128.16999999999999</v>
      </c>
    </row>
    <row r="150" spans="1:4" x14ac:dyDescent="0.25">
      <c r="A150" s="47">
        <v>92211</v>
      </c>
      <c r="B150" s="45" t="s">
        <v>2135</v>
      </c>
      <c r="C150" s="46" t="s">
        <v>96</v>
      </c>
      <c r="D150" s="47">
        <v>154.21</v>
      </c>
    </row>
    <row r="151" spans="1:4" x14ac:dyDescent="0.25">
      <c r="A151" s="47">
        <v>92212</v>
      </c>
      <c r="B151" s="45" t="s">
        <v>2136</v>
      </c>
      <c r="C151" s="46" t="s">
        <v>96</v>
      </c>
      <c r="D151" s="47">
        <v>223.77</v>
      </c>
    </row>
    <row r="152" spans="1:4" x14ac:dyDescent="0.25">
      <c r="A152" s="47">
        <v>92213</v>
      </c>
      <c r="B152" s="45" t="s">
        <v>2137</v>
      </c>
      <c r="C152" s="46" t="s">
        <v>96</v>
      </c>
      <c r="D152" s="47">
        <v>290.20999999999998</v>
      </c>
    </row>
    <row r="153" spans="1:4" x14ac:dyDescent="0.25">
      <c r="A153" s="47">
        <v>92214</v>
      </c>
      <c r="B153" s="45" t="s">
        <v>2138</v>
      </c>
      <c r="C153" s="46" t="s">
        <v>96</v>
      </c>
      <c r="D153" s="47">
        <v>348.76</v>
      </c>
    </row>
    <row r="154" spans="1:4" x14ac:dyDescent="0.25">
      <c r="A154" s="47">
        <v>92215</v>
      </c>
      <c r="B154" s="45" t="s">
        <v>2139</v>
      </c>
      <c r="C154" s="46" t="s">
        <v>96</v>
      </c>
      <c r="D154" s="47">
        <v>399.73</v>
      </c>
    </row>
    <row r="155" spans="1:4" x14ac:dyDescent="0.25">
      <c r="A155" s="47">
        <v>92216</v>
      </c>
      <c r="B155" s="45" t="s">
        <v>2140</v>
      </c>
      <c r="C155" s="46" t="s">
        <v>96</v>
      </c>
      <c r="D155" s="47">
        <v>420.22</v>
      </c>
    </row>
    <row r="156" spans="1:4" x14ac:dyDescent="0.25">
      <c r="A156" s="47">
        <v>92219</v>
      </c>
      <c r="B156" s="45" t="s">
        <v>2141</v>
      </c>
      <c r="C156" s="46" t="s">
        <v>96</v>
      </c>
      <c r="D156" s="47">
        <v>137.72</v>
      </c>
    </row>
    <row r="157" spans="1:4" x14ac:dyDescent="0.25">
      <c r="A157" s="47">
        <v>92220</v>
      </c>
      <c r="B157" s="45" t="s">
        <v>2142</v>
      </c>
      <c r="C157" s="46" t="s">
        <v>96</v>
      </c>
      <c r="D157" s="47">
        <v>166.03</v>
      </c>
    </row>
    <row r="158" spans="1:4" x14ac:dyDescent="0.25">
      <c r="A158" s="47">
        <v>92221</v>
      </c>
      <c r="B158" s="45" t="s">
        <v>2143</v>
      </c>
      <c r="C158" s="46" t="s">
        <v>96</v>
      </c>
      <c r="D158" s="47">
        <v>237.63</v>
      </c>
    </row>
    <row r="159" spans="1:4" x14ac:dyDescent="0.25">
      <c r="A159" s="47">
        <v>92222</v>
      </c>
      <c r="B159" s="45" t="s">
        <v>2144</v>
      </c>
      <c r="C159" s="46" t="s">
        <v>96</v>
      </c>
      <c r="D159" s="47">
        <v>306.32</v>
      </c>
    </row>
    <row r="160" spans="1:4" x14ac:dyDescent="0.25">
      <c r="A160" s="47">
        <v>92223</v>
      </c>
      <c r="B160" s="45" t="s">
        <v>2145</v>
      </c>
      <c r="C160" s="46" t="s">
        <v>96</v>
      </c>
      <c r="D160" s="47">
        <v>366.78</v>
      </c>
    </row>
    <row r="161" spans="1:4" x14ac:dyDescent="0.25">
      <c r="A161" s="47">
        <v>92224</v>
      </c>
      <c r="B161" s="45" t="s">
        <v>2146</v>
      </c>
      <c r="C161" s="46" t="s">
        <v>96</v>
      </c>
      <c r="D161" s="47">
        <v>419.73</v>
      </c>
    </row>
    <row r="162" spans="1:4" x14ac:dyDescent="0.25">
      <c r="A162" s="47">
        <v>92226</v>
      </c>
      <c r="B162" s="45" t="s">
        <v>2147</v>
      </c>
      <c r="C162" s="46" t="s">
        <v>96</v>
      </c>
      <c r="D162" s="47">
        <v>442.61</v>
      </c>
    </row>
    <row r="163" spans="1:4" x14ac:dyDescent="0.25">
      <c r="A163" s="47">
        <v>92808</v>
      </c>
      <c r="B163" s="45" t="s">
        <v>2148</v>
      </c>
      <c r="C163" s="46" t="s">
        <v>96</v>
      </c>
      <c r="D163" s="47">
        <v>38.590000000000003</v>
      </c>
    </row>
    <row r="164" spans="1:4" x14ac:dyDescent="0.25">
      <c r="A164" s="47">
        <v>92809</v>
      </c>
      <c r="B164" s="45" t="s">
        <v>2149</v>
      </c>
      <c r="C164" s="46" t="s">
        <v>96</v>
      </c>
      <c r="D164" s="47">
        <v>49.4</v>
      </c>
    </row>
    <row r="165" spans="1:4" x14ac:dyDescent="0.25">
      <c r="A165" s="47">
        <v>92810</v>
      </c>
      <c r="B165" s="45" t="s">
        <v>2150</v>
      </c>
      <c r="C165" s="46" t="s">
        <v>96</v>
      </c>
      <c r="D165" s="47">
        <v>60.06</v>
      </c>
    </row>
    <row r="166" spans="1:4" x14ac:dyDescent="0.25">
      <c r="A166" s="47">
        <v>92811</v>
      </c>
      <c r="B166" s="45" t="s">
        <v>2151</v>
      </c>
      <c r="C166" s="46" t="s">
        <v>96</v>
      </c>
      <c r="D166" s="47">
        <v>71.33</v>
      </c>
    </row>
    <row r="167" spans="1:4" x14ac:dyDescent="0.25">
      <c r="A167" s="47">
        <v>92812</v>
      </c>
      <c r="B167" s="45" t="s">
        <v>2152</v>
      </c>
      <c r="C167" s="46" t="s">
        <v>96</v>
      </c>
      <c r="D167" s="47">
        <v>82.44</v>
      </c>
    </row>
    <row r="168" spans="1:4" x14ac:dyDescent="0.25">
      <c r="A168" s="47">
        <v>92813</v>
      </c>
      <c r="B168" s="45" t="s">
        <v>2153</v>
      </c>
      <c r="C168" s="46" t="s">
        <v>96</v>
      </c>
      <c r="D168" s="47">
        <v>95.13</v>
      </c>
    </row>
    <row r="169" spans="1:4" x14ac:dyDescent="0.25">
      <c r="A169" s="47">
        <v>92814</v>
      </c>
      <c r="B169" s="45" t="s">
        <v>2154</v>
      </c>
      <c r="C169" s="46" t="s">
        <v>96</v>
      </c>
      <c r="D169" s="47">
        <v>108.31</v>
      </c>
    </row>
    <row r="170" spans="1:4" x14ac:dyDescent="0.25">
      <c r="A170" s="47">
        <v>92815</v>
      </c>
      <c r="B170" s="45" t="s">
        <v>2155</v>
      </c>
      <c r="C170" s="46" t="s">
        <v>96</v>
      </c>
      <c r="D170" s="47">
        <v>123.04</v>
      </c>
    </row>
    <row r="171" spans="1:4" x14ac:dyDescent="0.25">
      <c r="A171" s="47">
        <v>92816</v>
      </c>
      <c r="B171" s="45" t="s">
        <v>2156</v>
      </c>
      <c r="C171" s="46" t="s">
        <v>96</v>
      </c>
      <c r="D171" s="47">
        <v>597.83000000000004</v>
      </c>
    </row>
    <row r="172" spans="1:4" x14ac:dyDescent="0.25">
      <c r="A172" s="47">
        <v>92817</v>
      </c>
      <c r="B172" s="45" t="s">
        <v>2157</v>
      </c>
      <c r="C172" s="46" t="s">
        <v>96</v>
      </c>
      <c r="D172" s="47">
        <v>153.97</v>
      </c>
    </row>
    <row r="173" spans="1:4" x14ac:dyDescent="0.25">
      <c r="A173" s="47">
        <v>92818</v>
      </c>
      <c r="B173" s="45" t="s">
        <v>2158</v>
      </c>
      <c r="C173" s="46" t="s">
        <v>96</v>
      </c>
      <c r="D173" s="47">
        <v>850.3</v>
      </c>
    </row>
    <row r="174" spans="1:4" x14ac:dyDescent="0.25">
      <c r="A174" s="47">
        <v>92819</v>
      </c>
      <c r="B174" s="45" t="s">
        <v>2159</v>
      </c>
      <c r="C174" s="46" t="s">
        <v>96</v>
      </c>
      <c r="D174" s="47">
        <v>207.25</v>
      </c>
    </row>
    <row r="175" spans="1:4" x14ac:dyDescent="0.25">
      <c r="A175" s="47">
        <v>92820</v>
      </c>
      <c r="B175" s="45" t="s">
        <v>2160</v>
      </c>
      <c r="C175" s="46" t="s">
        <v>96</v>
      </c>
      <c r="D175" s="47">
        <v>46.05</v>
      </c>
    </row>
    <row r="176" spans="1:4" x14ac:dyDescent="0.25">
      <c r="A176" s="47">
        <v>92821</v>
      </c>
      <c r="B176" s="45" t="s">
        <v>2161</v>
      </c>
      <c r="C176" s="46" t="s">
        <v>96</v>
      </c>
      <c r="D176" s="47">
        <v>58.95</v>
      </c>
    </row>
    <row r="177" spans="1:4" x14ac:dyDescent="0.25">
      <c r="A177" s="47">
        <v>92822</v>
      </c>
      <c r="B177" s="45" t="s">
        <v>2162</v>
      </c>
      <c r="C177" s="46" t="s">
        <v>96</v>
      </c>
      <c r="D177" s="47">
        <v>71.88</v>
      </c>
    </row>
    <row r="178" spans="1:4" x14ac:dyDescent="0.25">
      <c r="A178" s="47">
        <v>92824</v>
      </c>
      <c r="B178" s="45" t="s">
        <v>2163</v>
      </c>
      <c r="C178" s="46" t="s">
        <v>96</v>
      </c>
      <c r="D178" s="47">
        <v>85.19</v>
      </c>
    </row>
    <row r="179" spans="1:4" x14ac:dyDescent="0.25">
      <c r="A179" s="47">
        <v>92825</v>
      </c>
      <c r="B179" s="45" t="s">
        <v>2164</v>
      </c>
      <c r="C179" s="46" t="s">
        <v>96</v>
      </c>
      <c r="D179" s="47">
        <v>98.55</v>
      </c>
    </row>
    <row r="180" spans="1:4" x14ac:dyDescent="0.25">
      <c r="A180" s="47">
        <v>92826</v>
      </c>
      <c r="B180" s="45" t="s">
        <v>2165</v>
      </c>
      <c r="C180" s="46" t="s">
        <v>96</v>
      </c>
      <c r="D180" s="47">
        <v>113.15</v>
      </c>
    </row>
    <row r="181" spans="1:4" x14ac:dyDescent="0.25">
      <c r="A181" s="47">
        <v>92827</v>
      </c>
      <c r="B181" s="45" t="s">
        <v>2166</v>
      </c>
      <c r="C181" s="46" t="s">
        <v>96</v>
      </c>
      <c r="D181" s="47">
        <v>128.31</v>
      </c>
    </row>
    <row r="182" spans="1:4" x14ac:dyDescent="0.25">
      <c r="A182" s="47">
        <v>92828</v>
      </c>
      <c r="B182" s="45" t="s">
        <v>2167</v>
      </c>
      <c r="C182" s="46" t="s">
        <v>96</v>
      </c>
      <c r="D182" s="47">
        <v>145.43</v>
      </c>
    </row>
    <row r="183" spans="1:4" x14ac:dyDescent="0.25">
      <c r="A183" s="47">
        <v>92829</v>
      </c>
      <c r="B183" s="45" t="s">
        <v>2168</v>
      </c>
      <c r="C183" s="46" t="s">
        <v>96</v>
      </c>
      <c r="D183" s="47">
        <v>624.29</v>
      </c>
    </row>
    <row r="184" spans="1:4" x14ac:dyDescent="0.25">
      <c r="A184" s="47">
        <v>92830</v>
      </c>
      <c r="B184" s="45" t="s">
        <v>2169</v>
      </c>
      <c r="C184" s="46" t="s">
        <v>96</v>
      </c>
      <c r="D184" s="47">
        <v>180.43</v>
      </c>
    </row>
    <row r="185" spans="1:4" x14ac:dyDescent="0.25">
      <c r="A185" s="47">
        <v>92831</v>
      </c>
      <c r="B185" s="45" t="s">
        <v>2170</v>
      </c>
      <c r="C185" s="46" t="s">
        <v>96</v>
      </c>
      <c r="D185" s="47">
        <v>882.88</v>
      </c>
    </row>
    <row r="186" spans="1:4" x14ac:dyDescent="0.25">
      <c r="A186" s="47">
        <v>92832</v>
      </c>
      <c r="B186" s="45" t="s">
        <v>2171</v>
      </c>
      <c r="C186" s="46" t="s">
        <v>96</v>
      </c>
      <c r="D186" s="47">
        <v>239.83</v>
      </c>
    </row>
    <row r="187" spans="1:4" x14ac:dyDescent="0.25">
      <c r="A187" s="47">
        <v>95565</v>
      </c>
      <c r="B187" s="45" t="s">
        <v>2172</v>
      </c>
      <c r="C187" s="46" t="s">
        <v>96</v>
      </c>
      <c r="D187" s="47">
        <v>107.66</v>
      </c>
    </row>
    <row r="188" spans="1:4" x14ac:dyDescent="0.25">
      <c r="A188" s="47">
        <v>95566</v>
      </c>
      <c r="B188" s="45" t="s">
        <v>2173</v>
      </c>
      <c r="C188" s="46" t="s">
        <v>96</v>
      </c>
      <c r="D188" s="47">
        <v>114.97</v>
      </c>
    </row>
    <row r="189" spans="1:4" x14ac:dyDescent="0.25">
      <c r="A189" s="47">
        <v>95567</v>
      </c>
      <c r="B189" s="45" t="s">
        <v>2174</v>
      </c>
      <c r="C189" s="46" t="s">
        <v>96</v>
      </c>
      <c r="D189" s="47">
        <v>82.65</v>
      </c>
    </row>
    <row r="190" spans="1:4" x14ac:dyDescent="0.25">
      <c r="A190" s="47">
        <v>95568</v>
      </c>
      <c r="B190" s="45" t="s">
        <v>2175</v>
      </c>
      <c r="C190" s="46" t="s">
        <v>96</v>
      </c>
      <c r="D190" s="47">
        <v>101.41</v>
      </c>
    </row>
    <row r="191" spans="1:4" x14ac:dyDescent="0.25">
      <c r="A191" s="47">
        <v>95569</v>
      </c>
      <c r="B191" s="45" t="s">
        <v>2176</v>
      </c>
      <c r="C191" s="46" t="s">
        <v>96</v>
      </c>
      <c r="D191" s="47">
        <v>137.71</v>
      </c>
    </row>
    <row r="192" spans="1:4" x14ac:dyDescent="0.25">
      <c r="A192" s="47">
        <v>95570</v>
      </c>
      <c r="B192" s="45" t="s">
        <v>2177</v>
      </c>
      <c r="C192" s="46" t="s">
        <v>96</v>
      </c>
      <c r="D192" s="47">
        <v>89.96</v>
      </c>
    </row>
    <row r="193" spans="1:4" x14ac:dyDescent="0.25">
      <c r="A193" s="47">
        <v>95571</v>
      </c>
      <c r="B193" s="45" t="s">
        <v>2178</v>
      </c>
      <c r="C193" s="46" t="s">
        <v>96</v>
      </c>
      <c r="D193" s="47">
        <v>110.77</v>
      </c>
    </row>
    <row r="194" spans="1:4" x14ac:dyDescent="0.25">
      <c r="A194" s="47">
        <v>95572</v>
      </c>
      <c r="B194" s="45" t="s">
        <v>2179</v>
      </c>
      <c r="C194" s="46" t="s">
        <v>96</v>
      </c>
      <c r="D194" s="47">
        <v>149.31</v>
      </c>
    </row>
    <row r="195" spans="1:4" x14ac:dyDescent="0.25">
      <c r="A195" s="47">
        <v>97127</v>
      </c>
      <c r="B195" s="45" t="s">
        <v>2180</v>
      </c>
      <c r="C195" s="46" t="s">
        <v>96</v>
      </c>
      <c r="D195" s="47">
        <v>5.07</v>
      </c>
    </row>
    <row r="196" spans="1:4" x14ac:dyDescent="0.25">
      <c r="A196" s="47">
        <v>97128</v>
      </c>
      <c r="B196" s="45" t="s">
        <v>2181</v>
      </c>
      <c r="C196" s="46" t="s">
        <v>96</v>
      </c>
      <c r="D196" s="47">
        <v>10.029999999999999</v>
      </c>
    </row>
    <row r="197" spans="1:4" x14ac:dyDescent="0.25">
      <c r="A197" s="47">
        <v>97129</v>
      </c>
      <c r="B197" s="45" t="s">
        <v>2182</v>
      </c>
      <c r="C197" s="46" t="s">
        <v>96</v>
      </c>
      <c r="D197" s="47">
        <v>12.32</v>
      </c>
    </row>
    <row r="198" spans="1:4" x14ac:dyDescent="0.25">
      <c r="A198" s="47">
        <v>97130</v>
      </c>
      <c r="B198" s="45" t="s">
        <v>2183</v>
      </c>
      <c r="C198" s="46" t="s">
        <v>96</v>
      </c>
      <c r="D198" s="47">
        <v>14.64</v>
      </c>
    </row>
    <row r="199" spans="1:4" x14ac:dyDescent="0.25">
      <c r="A199" s="47">
        <v>97131</v>
      </c>
      <c r="B199" s="45" t="s">
        <v>2184</v>
      </c>
      <c r="C199" s="46" t="s">
        <v>96</v>
      </c>
      <c r="D199" s="47">
        <v>16.93</v>
      </c>
    </row>
    <row r="200" spans="1:4" x14ac:dyDescent="0.25">
      <c r="A200" s="47">
        <v>97132</v>
      </c>
      <c r="B200" s="45" t="s">
        <v>2185</v>
      </c>
      <c r="C200" s="46" t="s">
        <v>96</v>
      </c>
      <c r="D200" s="47">
        <v>19.21</v>
      </c>
    </row>
    <row r="201" spans="1:4" x14ac:dyDescent="0.25">
      <c r="A201" s="47">
        <v>97133</v>
      </c>
      <c r="B201" s="45" t="s">
        <v>2186</v>
      </c>
      <c r="C201" s="46" t="s">
        <v>96</v>
      </c>
      <c r="D201" s="47">
        <v>23.82</v>
      </c>
    </row>
    <row r="202" spans="1:4" x14ac:dyDescent="0.25">
      <c r="A202" s="47">
        <v>97134</v>
      </c>
      <c r="B202" s="45" t="s">
        <v>2187</v>
      </c>
      <c r="C202" s="46" t="s">
        <v>96</v>
      </c>
      <c r="D202" s="47">
        <v>2.31</v>
      </c>
    </row>
    <row r="203" spans="1:4" x14ac:dyDescent="0.25">
      <c r="A203" s="47">
        <v>97135</v>
      </c>
      <c r="B203" s="45" t="s">
        <v>2188</v>
      </c>
      <c r="C203" s="46" t="s">
        <v>96</v>
      </c>
      <c r="D203" s="47">
        <v>5.04</v>
      </c>
    </row>
    <row r="204" spans="1:4" x14ac:dyDescent="0.25">
      <c r="A204" s="47">
        <v>97136</v>
      </c>
      <c r="B204" s="45" t="s">
        <v>2189</v>
      </c>
      <c r="C204" s="46" t="s">
        <v>96</v>
      </c>
      <c r="D204" s="47">
        <v>6.19</v>
      </c>
    </row>
    <row r="205" spans="1:4" x14ac:dyDescent="0.25">
      <c r="A205" s="47">
        <v>97137</v>
      </c>
      <c r="B205" s="45" t="s">
        <v>2190</v>
      </c>
      <c r="C205" s="46" t="s">
        <v>96</v>
      </c>
      <c r="D205" s="47">
        <v>7.36</v>
      </c>
    </row>
    <row r="206" spans="1:4" x14ac:dyDescent="0.25">
      <c r="A206" s="47">
        <v>97138</v>
      </c>
      <c r="B206" s="45" t="s">
        <v>2191</v>
      </c>
      <c r="C206" s="46" t="s">
        <v>96</v>
      </c>
      <c r="D206" s="47">
        <v>8.52</v>
      </c>
    </row>
    <row r="207" spans="1:4" x14ac:dyDescent="0.25">
      <c r="A207" s="47">
        <v>97139</v>
      </c>
      <c r="B207" s="45" t="s">
        <v>2192</v>
      </c>
      <c r="C207" s="46" t="s">
        <v>96</v>
      </c>
      <c r="D207" s="47">
        <v>9.67</v>
      </c>
    </row>
    <row r="208" spans="1:4" x14ac:dyDescent="0.25">
      <c r="A208" s="47">
        <v>97140</v>
      </c>
      <c r="B208" s="45" t="s">
        <v>2193</v>
      </c>
      <c r="C208" s="46" t="s">
        <v>96</v>
      </c>
      <c r="D208" s="47">
        <v>11.98</v>
      </c>
    </row>
    <row r="209" spans="1:4" x14ac:dyDescent="0.25">
      <c r="A209" s="47">
        <v>103089</v>
      </c>
      <c r="B209" s="45" t="s">
        <v>2194</v>
      </c>
      <c r="C209" s="46" t="s">
        <v>96</v>
      </c>
      <c r="D209" s="47">
        <v>8.24</v>
      </c>
    </row>
    <row r="210" spans="1:4" x14ac:dyDescent="0.25">
      <c r="A210" s="47">
        <v>103090</v>
      </c>
      <c r="B210" s="45" t="s">
        <v>2195</v>
      </c>
      <c r="C210" s="46" t="s">
        <v>96</v>
      </c>
      <c r="D210" s="47">
        <v>9.85</v>
      </c>
    </row>
    <row r="211" spans="1:4" x14ac:dyDescent="0.25">
      <c r="A211" s="47">
        <v>103091</v>
      </c>
      <c r="B211" s="45" t="s">
        <v>2196</v>
      </c>
      <c r="C211" s="46" t="s">
        <v>96</v>
      </c>
      <c r="D211" s="47">
        <v>13.89</v>
      </c>
    </row>
    <row r="212" spans="1:4" x14ac:dyDescent="0.25">
      <c r="A212" s="47">
        <v>103092</v>
      </c>
      <c r="B212" s="45" t="s">
        <v>2197</v>
      </c>
      <c r="C212" s="46" t="s">
        <v>96</v>
      </c>
      <c r="D212" s="47">
        <v>17.920000000000002</v>
      </c>
    </row>
    <row r="213" spans="1:4" x14ac:dyDescent="0.25">
      <c r="A213" s="47">
        <v>103093</v>
      </c>
      <c r="B213" s="45" t="s">
        <v>2198</v>
      </c>
      <c r="C213" s="46" t="s">
        <v>96</v>
      </c>
      <c r="D213" s="47">
        <v>27.41</v>
      </c>
    </row>
    <row r="214" spans="1:4" x14ac:dyDescent="0.25">
      <c r="A214" s="47">
        <v>103094</v>
      </c>
      <c r="B214" s="45" t="s">
        <v>2199</v>
      </c>
      <c r="C214" s="46" t="s">
        <v>96</v>
      </c>
      <c r="D214" s="47">
        <v>31.47</v>
      </c>
    </row>
    <row r="215" spans="1:4" x14ac:dyDescent="0.25">
      <c r="A215" s="47">
        <v>103095</v>
      </c>
      <c r="B215" s="45" t="s">
        <v>2200</v>
      </c>
      <c r="C215" s="46" t="s">
        <v>96</v>
      </c>
      <c r="D215" s="47">
        <v>40.950000000000003</v>
      </c>
    </row>
    <row r="216" spans="1:4" x14ac:dyDescent="0.25">
      <c r="A216" s="47">
        <v>103096</v>
      </c>
      <c r="B216" s="45" t="s">
        <v>2201</v>
      </c>
      <c r="C216" s="46" t="s">
        <v>96</v>
      </c>
      <c r="D216" s="47">
        <v>45</v>
      </c>
    </row>
    <row r="217" spans="1:4" x14ac:dyDescent="0.25">
      <c r="A217" s="47">
        <v>103097</v>
      </c>
      <c r="B217" s="45" t="s">
        <v>2202</v>
      </c>
      <c r="C217" s="46" t="s">
        <v>96</v>
      </c>
      <c r="D217" s="47">
        <v>54.47</v>
      </c>
    </row>
    <row r="218" spans="1:4" x14ac:dyDescent="0.25">
      <c r="A218" s="47">
        <v>103098</v>
      </c>
      <c r="B218" s="45" t="s">
        <v>2203</v>
      </c>
      <c r="C218" s="46" t="s">
        <v>96</v>
      </c>
      <c r="D218" s="47">
        <v>58.54</v>
      </c>
    </row>
    <row r="219" spans="1:4" x14ac:dyDescent="0.25">
      <c r="A219" s="47">
        <v>103099</v>
      </c>
      <c r="B219" s="45" t="s">
        <v>2204</v>
      </c>
      <c r="C219" s="46" t="s">
        <v>96</v>
      </c>
      <c r="D219" s="47">
        <v>66.599999999999994</v>
      </c>
    </row>
    <row r="220" spans="1:4" x14ac:dyDescent="0.25">
      <c r="A220" s="47">
        <v>103100</v>
      </c>
      <c r="B220" s="45" t="s">
        <v>2205</v>
      </c>
      <c r="C220" s="46" t="s">
        <v>96</v>
      </c>
      <c r="D220" s="47">
        <v>71.099999999999994</v>
      </c>
    </row>
    <row r="221" spans="1:4" x14ac:dyDescent="0.25">
      <c r="A221" s="47">
        <v>103101</v>
      </c>
      <c r="B221" s="45" t="s">
        <v>2206</v>
      </c>
      <c r="C221" s="46" t="s">
        <v>96</v>
      </c>
      <c r="D221" s="47">
        <v>78.34</v>
      </c>
    </row>
    <row r="222" spans="1:4" x14ac:dyDescent="0.25">
      <c r="A222" s="47">
        <v>103102</v>
      </c>
      <c r="B222" s="45" t="s">
        <v>2207</v>
      </c>
      <c r="C222" s="46" t="s">
        <v>96</v>
      </c>
      <c r="D222" s="47">
        <v>90.22</v>
      </c>
    </row>
    <row r="223" spans="1:4" x14ac:dyDescent="0.25">
      <c r="A223" s="47">
        <v>103103</v>
      </c>
      <c r="B223" s="45" t="s">
        <v>2208</v>
      </c>
      <c r="C223" s="46" t="s">
        <v>96</v>
      </c>
      <c r="D223" s="47">
        <v>97.45</v>
      </c>
    </row>
    <row r="224" spans="1:4" x14ac:dyDescent="0.25">
      <c r="A224" s="47">
        <v>103104</v>
      </c>
      <c r="B224" s="45" t="s">
        <v>2209</v>
      </c>
      <c r="C224" s="46" t="s">
        <v>96</v>
      </c>
      <c r="D224" s="47">
        <v>116.56</v>
      </c>
    </row>
    <row r="225" spans="1:4" x14ac:dyDescent="0.25">
      <c r="A225" s="47">
        <v>103105</v>
      </c>
      <c r="B225" s="45" t="s">
        <v>2210</v>
      </c>
      <c r="C225" s="46" t="s">
        <v>90</v>
      </c>
      <c r="D225" s="47">
        <v>34.08</v>
      </c>
    </row>
    <row r="226" spans="1:4" x14ac:dyDescent="0.25">
      <c r="A226" s="47">
        <v>103106</v>
      </c>
      <c r="B226" s="45" t="s">
        <v>2211</v>
      </c>
      <c r="C226" s="46" t="s">
        <v>90</v>
      </c>
      <c r="D226" s="47">
        <v>40.81</v>
      </c>
    </row>
    <row r="227" spans="1:4" x14ac:dyDescent="0.25">
      <c r="A227" s="47">
        <v>103107</v>
      </c>
      <c r="B227" s="45" t="s">
        <v>2212</v>
      </c>
      <c r="C227" s="46" t="s">
        <v>90</v>
      </c>
      <c r="D227" s="47">
        <v>57.62</v>
      </c>
    </row>
    <row r="228" spans="1:4" x14ac:dyDescent="0.25">
      <c r="A228" s="47">
        <v>103108</v>
      </c>
      <c r="B228" s="45" t="s">
        <v>2213</v>
      </c>
      <c r="C228" s="46" t="s">
        <v>90</v>
      </c>
      <c r="D228" s="47">
        <v>74.430000000000007</v>
      </c>
    </row>
    <row r="229" spans="1:4" x14ac:dyDescent="0.25">
      <c r="A229" s="47">
        <v>103109</v>
      </c>
      <c r="B229" s="45" t="s">
        <v>2214</v>
      </c>
      <c r="C229" s="46" t="s">
        <v>90</v>
      </c>
      <c r="D229" s="47">
        <v>122.83</v>
      </c>
    </row>
    <row r="230" spans="1:4" x14ac:dyDescent="0.25">
      <c r="A230" s="47">
        <v>103110</v>
      </c>
      <c r="B230" s="45" t="s">
        <v>2215</v>
      </c>
      <c r="C230" s="46" t="s">
        <v>90</v>
      </c>
      <c r="D230" s="47">
        <v>139.65</v>
      </c>
    </row>
    <row r="231" spans="1:4" x14ac:dyDescent="0.25">
      <c r="A231" s="47">
        <v>103111</v>
      </c>
      <c r="B231" s="45" t="s">
        <v>2216</v>
      </c>
      <c r="C231" s="46" t="s">
        <v>90</v>
      </c>
      <c r="D231" s="47">
        <v>188.04</v>
      </c>
    </row>
    <row r="232" spans="1:4" x14ac:dyDescent="0.25">
      <c r="A232" s="47">
        <v>103112</v>
      </c>
      <c r="B232" s="45" t="s">
        <v>2217</v>
      </c>
      <c r="C232" s="46" t="s">
        <v>90</v>
      </c>
      <c r="D232" s="47">
        <v>204.86</v>
      </c>
    </row>
    <row r="233" spans="1:4" x14ac:dyDescent="0.25">
      <c r="A233" s="47">
        <v>103113</v>
      </c>
      <c r="B233" s="45" t="s">
        <v>2218</v>
      </c>
      <c r="C233" s="46" t="s">
        <v>90</v>
      </c>
      <c r="D233" s="47">
        <v>253.26</v>
      </c>
    </row>
    <row r="234" spans="1:4" x14ac:dyDescent="0.25">
      <c r="A234" s="47">
        <v>103114</v>
      </c>
      <c r="B234" s="45" t="s">
        <v>2219</v>
      </c>
      <c r="C234" s="46" t="s">
        <v>90</v>
      </c>
      <c r="D234" s="47">
        <v>270.08</v>
      </c>
    </row>
    <row r="235" spans="1:4" x14ac:dyDescent="0.25">
      <c r="A235" s="47">
        <v>103115</v>
      </c>
      <c r="B235" s="45" t="s">
        <v>2220</v>
      </c>
      <c r="C235" s="46" t="s">
        <v>90</v>
      </c>
      <c r="D235" s="47">
        <v>303.7</v>
      </c>
    </row>
    <row r="236" spans="1:4" x14ac:dyDescent="0.25">
      <c r="A236" s="47">
        <v>103116</v>
      </c>
      <c r="B236" s="45" t="s">
        <v>2221</v>
      </c>
      <c r="C236" s="46" t="s">
        <v>90</v>
      </c>
      <c r="D236" s="47">
        <v>368.92</v>
      </c>
    </row>
    <row r="237" spans="1:4" x14ac:dyDescent="0.25">
      <c r="A237" s="47">
        <v>103117</v>
      </c>
      <c r="B237" s="45" t="s">
        <v>2222</v>
      </c>
      <c r="C237" s="46" t="s">
        <v>90</v>
      </c>
      <c r="D237" s="47">
        <v>402.55</v>
      </c>
    </row>
    <row r="238" spans="1:4" x14ac:dyDescent="0.25">
      <c r="A238" s="47">
        <v>103118</v>
      </c>
      <c r="B238" s="45" t="s">
        <v>2223</v>
      </c>
      <c r="C238" s="46" t="s">
        <v>90</v>
      </c>
      <c r="D238" s="47">
        <v>467.75</v>
      </c>
    </row>
    <row r="239" spans="1:4" x14ac:dyDescent="0.25">
      <c r="A239" s="47">
        <v>103119</v>
      </c>
      <c r="B239" s="45" t="s">
        <v>2224</v>
      </c>
      <c r="C239" s="46" t="s">
        <v>90</v>
      </c>
      <c r="D239" s="47">
        <v>501.37</v>
      </c>
    </row>
    <row r="240" spans="1:4" x14ac:dyDescent="0.25">
      <c r="A240" s="47">
        <v>103120</v>
      </c>
      <c r="B240" s="45" t="s">
        <v>2225</v>
      </c>
      <c r="C240" s="46" t="s">
        <v>90</v>
      </c>
      <c r="D240" s="47">
        <v>600.21</v>
      </c>
    </row>
    <row r="241" spans="1:4" x14ac:dyDescent="0.25">
      <c r="A241" s="47">
        <v>103121</v>
      </c>
      <c r="B241" s="45" t="s">
        <v>2226</v>
      </c>
      <c r="C241" s="46" t="s">
        <v>90</v>
      </c>
      <c r="D241" s="47">
        <v>44.97</v>
      </c>
    </row>
    <row r="242" spans="1:4" x14ac:dyDescent="0.25">
      <c r="A242" s="47">
        <v>103122</v>
      </c>
      <c r="B242" s="45" t="s">
        <v>2227</v>
      </c>
      <c r="C242" s="46" t="s">
        <v>90</v>
      </c>
      <c r="D242" s="47">
        <v>55.06</v>
      </c>
    </row>
    <row r="243" spans="1:4" x14ac:dyDescent="0.25">
      <c r="A243" s="47">
        <v>103123</v>
      </c>
      <c r="B243" s="45" t="s">
        <v>2228</v>
      </c>
      <c r="C243" s="46" t="s">
        <v>90</v>
      </c>
      <c r="D243" s="47">
        <v>80.27</v>
      </c>
    </row>
    <row r="244" spans="1:4" x14ac:dyDescent="0.25">
      <c r="A244" s="47">
        <v>103124</v>
      </c>
      <c r="B244" s="45" t="s">
        <v>2229</v>
      </c>
      <c r="C244" s="46" t="s">
        <v>90</v>
      </c>
      <c r="D244" s="47">
        <v>105.5</v>
      </c>
    </row>
    <row r="245" spans="1:4" x14ac:dyDescent="0.25">
      <c r="A245" s="47">
        <v>103125</v>
      </c>
      <c r="B245" s="45" t="s">
        <v>2230</v>
      </c>
      <c r="C245" s="46" t="s">
        <v>90</v>
      </c>
      <c r="D245" s="47">
        <v>178.09</v>
      </c>
    </row>
    <row r="246" spans="1:4" x14ac:dyDescent="0.25">
      <c r="A246" s="47">
        <v>103126</v>
      </c>
      <c r="B246" s="45" t="s">
        <v>2231</v>
      </c>
      <c r="C246" s="46" t="s">
        <v>90</v>
      </c>
      <c r="D246" s="47">
        <v>203.31</v>
      </c>
    </row>
    <row r="247" spans="1:4" x14ac:dyDescent="0.25">
      <c r="A247" s="47">
        <v>103127</v>
      </c>
      <c r="B247" s="45" t="s">
        <v>2232</v>
      </c>
      <c r="C247" s="46" t="s">
        <v>90</v>
      </c>
      <c r="D247" s="47">
        <v>275.92</v>
      </c>
    </row>
    <row r="248" spans="1:4" x14ac:dyDescent="0.25">
      <c r="A248" s="47">
        <v>103128</v>
      </c>
      <c r="B248" s="45" t="s">
        <v>2233</v>
      </c>
      <c r="C248" s="46" t="s">
        <v>90</v>
      </c>
      <c r="D248" s="47">
        <v>301.14</v>
      </c>
    </row>
    <row r="249" spans="1:4" x14ac:dyDescent="0.25">
      <c r="A249" s="47">
        <v>103129</v>
      </c>
      <c r="B249" s="45" t="s">
        <v>2234</v>
      </c>
      <c r="C249" s="46" t="s">
        <v>90</v>
      </c>
      <c r="D249" s="47">
        <v>373.74</v>
      </c>
    </row>
    <row r="250" spans="1:4" x14ac:dyDescent="0.25">
      <c r="A250" s="47">
        <v>103130</v>
      </c>
      <c r="B250" s="45" t="s">
        <v>2235</v>
      </c>
      <c r="C250" s="46" t="s">
        <v>90</v>
      </c>
      <c r="D250" s="47">
        <v>398.94</v>
      </c>
    </row>
    <row r="251" spans="1:4" x14ac:dyDescent="0.25">
      <c r="A251" s="47">
        <v>103131</v>
      </c>
      <c r="B251" s="45" t="s">
        <v>2236</v>
      </c>
      <c r="C251" s="46" t="s">
        <v>90</v>
      </c>
      <c r="D251" s="47">
        <v>449.39</v>
      </c>
    </row>
    <row r="252" spans="1:4" x14ac:dyDescent="0.25">
      <c r="A252" s="47">
        <v>103132</v>
      </c>
      <c r="B252" s="45" t="s">
        <v>2237</v>
      </c>
      <c r="C252" s="46" t="s">
        <v>90</v>
      </c>
      <c r="D252" s="47">
        <v>547.21</v>
      </c>
    </row>
    <row r="253" spans="1:4" x14ac:dyDescent="0.25">
      <c r="A253" s="47">
        <v>103133</v>
      </c>
      <c r="B253" s="45" t="s">
        <v>2238</v>
      </c>
      <c r="C253" s="46" t="s">
        <v>90</v>
      </c>
      <c r="D253" s="47">
        <v>597.64</v>
      </c>
    </row>
    <row r="254" spans="1:4" x14ac:dyDescent="0.25">
      <c r="A254" s="47">
        <v>103134</v>
      </c>
      <c r="B254" s="45" t="s">
        <v>2239</v>
      </c>
      <c r="C254" s="46" t="s">
        <v>90</v>
      </c>
      <c r="D254" s="47">
        <v>695.47</v>
      </c>
    </row>
    <row r="255" spans="1:4" x14ac:dyDescent="0.25">
      <c r="A255" s="47">
        <v>103135</v>
      </c>
      <c r="B255" s="45" t="s">
        <v>2240</v>
      </c>
      <c r="C255" s="46" t="s">
        <v>90</v>
      </c>
      <c r="D255" s="47">
        <v>745.91</v>
      </c>
    </row>
    <row r="256" spans="1:4" x14ac:dyDescent="0.25">
      <c r="A256" s="47">
        <v>103136</v>
      </c>
      <c r="B256" s="45" t="s">
        <v>2241</v>
      </c>
      <c r="C256" s="46" t="s">
        <v>90</v>
      </c>
      <c r="D256" s="47">
        <v>894.16</v>
      </c>
    </row>
    <row r="257" spans="1:4" x14ac:dyDescent="0.25">
      <c r="A257" s="47">
        <v>103137</v>
      </c>
      <c r="B257" s="45" t="s">
        <v>2242</v>
      </c>
      <c r="C257" s="46" t="s">
        <v>90</v>
      </c>
      <c r="D257" s="47">
        <v>23.2</v>
      </c>
    </row>
    <row r="258" spans="1:4" x14ac:dyDescent="0.25">
      <c r="A258" s="47">
        <v>103138</v>
      </c>
      <c r="B258" s="45" t="s">
        <v>2243</v>
      </c>
      <c r="C258" s="46" t="s">
        <v>90</v>
      </c>
      <c r="D258" s="47">
        <v>26.56</v>
      </c>
    </row>
    <row r="259" spans="1:4" x14ac:dyDescent="0.25">
      <c r="A259" s="47">
        <v>103139</v>
      </c>
      <c r="B259" s="45" t="s">
        <v>2244</v>
      </c>
      <c r="C259" s="46" t="s">
        <v>90</v>
      </c>
      <c r="D259" s="47">
        <v>34.979999999999997</v>
      </c>
    </row>
    <row r="260" spans="1:4" x14ac:dyDescent="0.25">
      <c r="A260" s="47">
        <v>103140</v>
      </c>
      <c r="B260" s="45" t="s">
        <v>2245</v>
      </c>
      <c r="C260" s="46" t="s">
        <v>90</v>
      </c>
      <c r="D260" s="47">
        <v>43.37</v>
      </c>
    </row>
    <row r="261" spans="1:4" x14ac:dyDescent="0.25">
      <c r="A261" s="47">
        <v>103141</v>
      </c>
      <c r="B261" s="45" t="s">
        <v>2246</v>
      </c>
      <c r="C261" s="46" t="s">
        <v>90</v>
      </c>
      <c r="D261" s="47">
        <v>67.58</v>
      </c>
    </row>
    <row r="262" spans="1:4" x14ac:dyDescent="0.25">
      <c r="A262" s="47">
        <v>103142</v>
      </c>
      <c r="B262" s="45" t="s">
        <v>2247</v>
      </c>
      <c r="C262" s="46" t="s">
        <v>90</v>
      </c>
      <c r="D262" s="47">
        <v>75.98</v>
      </c>
    </row>
    <row r="263" spans="1:4" x14ac:dyDescent="0.25">
      <c r="A263" s="47">
        <v>103143</v>
      </c>
      <c r="B263" s="45" t="s">
        <v>2248</v>
      </c>
      <c r="C263" s="46" t="s">
        <v>90</v>
      </c>
      <c r="D263" s="47">
        <v>100.18</v>
      </c>
    </row>
    <row r="264" spans="1:4" x14ac:dyDescent="0.25">
      <c r="A264" s="47">
        <v>103144</v>
      </c>
      <c r="B264" s="45" t="s">
        <v>2249</v>
      </c>
      <c r="C264" s="46" t="s">
        <v>90</v>
      </c>
      <c r="D264" s="47">
        <v>108.59</v>
      </c>
    </row>
    <row r="265" spans="1:4" x14ac:dyDescent="0.25">
      <c r="A265" s="47">
        <v>103145</v>
      </c>
      <c r="B265" s="45" t="s">
        <v>2250</v>
      </c>
      <c r="C265" s="46" t="s">
        <v>90</v>
      </c>
      <c r="D265" s="47">
        <v>132.79</v>
      </c>
    </row>
    <row r="266" spans="1:4" x14ac:dyDescent="0.25">
      <c r="A266" s="47">
        <v>103146</v>
      </c>
      <c r="B266" s="45" t="s">
        <v>2251</v>
      </c>
      <c r="C266" s="46" t="s">
        <v>90</v>
      </c>
      <c r="D266" s="47">
        <v>141.19</v>
      </c>
    </row>
    <row r="267" spans="1:4" x14ac:dyDescent="0.25">
      <c r="A267" s="47">
        <v>103147</v>
      </c>
      <c r="B267" s="45" t="s">
        <v>2252</v>
      </c>
      <c r="C267" s="46" t="s">
        <v>90</v>
      </c>
      <c r="D267" s="47">
        <v>158</v>
      </c>
    </row>
    <row r="268" spans="1:4" x14ac:dyDescent="0.25">
      <c r="A268" s="47">
        <v>103148</v>
      </c>
      <c r="B268" s="45" t="s">
        <v>2253</v>
      </c>
      <c r="C268" s="46" t="s">
        <v>90</v>
      </c>
      <c r="D268" s="47">
        <v>190.62</v>
      </c>
    </row>
    <row r="269" spans="1:4" x14ac:dyDescent="0.25">
      <c r="A269" s="47">
        <v>103149</v>
      </c>
      <c r="B269" s="45" t="s">
        <v>2254</v>
      </c>
      <c r="C269" s="46" t="s">
        <v>90</v>
      </c>
      <c r="D269" s="47">
        <v>207.44</v>
      </c>
    </row>
    <row r="270" spans="1:4" x14ac:dyDescent="0.25">
      <c r="A270" s="47">
        <v>103150</v>
      </c>
      <c r="B270" s="45" t="s">
        <v>2255</v>
      </c>
      <c r="C270" s="46" t="s">
        <v>90</v>
      </c>
      <c r="D270" s="47">
        <v>240</v>
      </c>
    </row>
    <row r="271" spans="1:4" x14ac:dyDescent="0.25">
      <c r="A271" s="47">
        <v>103151</v>
      </c>
      <c r="B271" s="45" t="s">
        <v>2256</v>
      </c>
      <c r="C271" s="46" t="s">
        <v>90</v>
      </c>
      <c r="D271" s="47">
        <v>256.83999999999997</v>
      </c>
    </row>
    <row r="272" spans="1:4" x14ac:dyDescent="0.25">
      <c r="A272" s="47">
        <v>103152</v>
      </c>
      <c r="B272" s="45" t="s">
        <v>2257</v>
      </c>
      <c r="C272" s="46" t="s">
        <v>90</v>
      </c>
      <c r="D272" s="47">
        <v>306.27</v>
      </c>
    </row>
    <row r="273" spans="1:4" x14ac:dyDescent="0.25">
      <c r="A273" s="47">
        <v>93206</v>
      </c>
      <c r="B273" s="45" t="s">
        <v>2258</v>
      </c>
      <c r="C273" s="46" t="s">
        <v>63</v>
      </c>
      <c r="D273" s="48">
        <v>1026.1600000000001</v>
      </c>
    </row>
    <row r="274" spans="1:4" x14ac:dyDescent="0.25">
      <c r="A274" s="47">
        <v>93207</v>
      </c>
      <c r="B274" s="45" t="s">
        <v>2259</v>
      </c>
      <c r="C274" s="46" t="s">
        <v>63</v>
      </c>
      <c r="D274" s="48">
        <v>1032.1400000000001</v>
      </c>
    </row>
    <row r="275" spans="1:4" x14ac:dyDescent="0.25">
      <c r="A275" s="47">
        <v>93208</v>
      </c>
      <c r="B275" s="45" t="s">
        <v>2260</v>
      </c>
      <c r="C275" s="46" t="s">
        <v>63</v>
      </c>
      <c r="D275" s="47">
        <v>855.72</v>
      </c>
    </row>
    <row r="276" spans="1:4" x14ac:dyDescent="0.25">
      <c r="A276" s="47">
        <v>93209</v>
      </c>
      <c r="B276" s="45" t="s">
        <v>2261</v>
      </c>
      <c r="C276" s="46" t="s">
        <v>63</v>
      </c>
      <c r="D276" s="47">
        <v>868.26</v>
      </c>
    </row>
    <row r="277" spans="1:4" x14ac:dyDescent="0.25">
      <c r="A277" s="47">
        <v>93210</v>
      </c>
      <c r="B277" s="45" t="s">
        <v>2262</v>
      </c>
      <c r="C277" s="46" t="s">
        <v>63</v>
      </c>
      <c r="D277" s="47">
        <v>553.92999999999995</v>
      </c>
    </row>
    <row r="278" spans="1:4" x14ac:dyDescent="0.25">
      <c r="A278" s="47">
        <v>93211</v>
      </c>
      <c r="B278" s="45" t="s">
        <v>2263</v>
      </c>
      <c r="C278" s="46" t="s">
        <v>63</v>
      </c>
      <c r="D278" s="47">
        <v>543.29</v>
      </c>
    </row>
    <row r="279" spans="1:4" x14ac:dyDescent="0.25">
      <c r="A279" s="47">
        <v>93212</v>
      </c>
      <c r="B279" s="45" t="s">
        <v>2264</v>
      </c>
      <c r="C279" s="46" t="s">
        <v>63</v>
      </c>
      <c r="D279" s="47">
        <v>917.5</v>
      </c>
    </row>
    <row r="280" spans="1:4" x14ac:dyDescent="0.25">
      <c r="A280" s="47">
        <v>93213</v>
      </c>
      <c r="B280" s="45" t="s">
        <v>2265</v>
      </c>
      <c r="C280" s="46" t="s">
        <v>63</v>
      </c>
      <c r="D280" s="47">
        <v>919.85</v>
      </c>
    </row>
    <row r="281" spans="1:4" x14ac:dyDescent="0.25">
      <c r="A281" s="47">
        <v>93214</v>
      </c>
      <c r="B281" s="45" t="s">
        <v>2266</v>
      </c>
      <c r="C281" s="46" t="s">
        <v>90</v>
      </c>
      <c r="D281" s="48">
        <v>5849.89</v>
      </c>
    </row>
    <row r="282" spans="1:4" x14ac:dyDescent="0.25">
      <c r="A282" s="47">
        <v>93243</v>
      </c>
      <c r="B282" s="45" t="s">
        <v>2267</v>
      </c>
      <c r="C282" s="46" t="s">
        <v>90</v>
      </c>
      <c r="D282" s="48">
        <v>8944.23</v>
      </c>
    </row>
    <row r="283" spans="1:4" x14ac:dyDescent="0.25">
      <c r="A283" s="47">
        <v>93582</v>
      </c>
      <c r="B283" s="45" t="s">
        <v>2268</v>
      </c>
      <c r="C283" s="46" t="s">
        <v>63</v>
      </c>
      <c r="D283" s="47">
        <v>260.64</v>
      </c>
    </row>
    <row r="284" spans="1:4" x14ac:dyDescent="0.25">
      <c r="A284" s="47">
        <v>93583</v>
      </c>
      <c r="B284" s="45" t="s">
        <v>2269</v>
      </c>
      <c r="C284" s="46" t="s">
        <v>63</v>
      </c>
      <c r="D284" s="47">
        <v>420.74</v>
      </c>
    </row>
    <row r="285" spans="1:4" x14ac:dyDescent="0.25">
      <c r="A285" s="47">
        <v>93584</v>
      </c>
      <c r="B285" s="45" t="s">
        <v>2270</v>
      </c>
      <c r="C285" s="46" t="s">
        <v>63</v>
      </c>
      <c r="D285" s="47">
        <v>833.19</v>
      </c>
    </row>
    <row r="286" spans="1:4" x14ac:dyDescent="0.25">
      <c r="A286" s="47">
        <v>93585</v>
      </c>
      <c r="B286" s="45" t="s">
        <v>2271</v>
      </c>
      <c r="C286" s="46" t="s">
        <v>63</v>
      </c>
      <c r="D286" s="48">
        <v>1088.46</v>
      </c>
    </row>
    <row r="287" spans="1:4" x14ac:dyDescent="0.25">
      <c r="A287" s="47">
        <v>98441</v>
      </c>
      <c r="B287" s="45" t="s">
        <v>2272</v>
      </c>
      <c r="C287" s="46" t="s">
        <v>63</v>
      </c>
      <c r="D287" s="47">
        <v>131.85</v>
      </c>
    </row>
    <row r="288" spans="1:4" x14ac:dyDescent="0.25">
      <c r="A288" s="47">
        <v>98442</v>
      </c>
      <c r="B288" s="45" t="s">
        <v>2273</v>
      </c>
      <c r="C288" s="46" t="s">
        <v>63</v>
      </c>
      <c r="D288" s="47">
        <v>134.86000000000001</v>
      </c>
    </row>
    <row r="289" spans="1:4" x14ac:dyDescent="0.25">
      <c r="A289" s="47">
        <v>98443</v>
      </c>
      <c r="B289" s="45" t="s">
        <v>2274</v>
      </c>
      <c r="C289" s="46" t="s">
        <v>63</v>
      </c>
      <c r="D289" s="47">
        <v>113.91</v>
      </c>
    </row>
    <row r="290" spans="1:4" x14ac:dyDescent="0.25">
      <c r="A290" s="47">
        <v>98444</v>
      </c>
      <c r="B290" s="45" t="s">
        <v>2275</v>
      </c>
      <c r="C290" s="46" t="s">
        <v>63</v>
      </c>
      <c r="D290" s="47">
        <v>116.05</v>
      </c>
    </row>
    <row r="291" spans="1:4" x14ac:dyDescent="0.25">
      <c r="A291" s="47">
        <v>98445</v>
      </c>
      <c r="B291" s="45" t="s">
        <v>2276</v>
      </c>
      <c r="C291" s="46" t="s">
        <v>63</v>
      </c>
      <c r="D291" s="47">
        <v>162.49</v>
      </c>
    </row>
    <row r="292" spans="1:4" x14ac:dyDescent="0.25">
      <c r="A292" s="47">
        <v>98446</v>
      </c>
      <c r="B292" s="45" t="s">
        <v>2277</v>
      </c>
      <c r="C292" s="46" t="s">
        <v>63</v>
      </c>
      <c r="D292" s="47">
        <v>213.04</v>
      </c>
    </row>
    <row r="293" spans="1:4" x14ac:dyDescent="0.25">
      <c r="A293" s="47">
        <v>98447</v>
      </c>
      <c r="B293" s="45" t="s">
        <v>2278</v>
      </c>
      <c r="C293" s="46" t="s">
        <v>63</v>
      </c>
      <c r="D293" s="47">
        <v>137.44</v>
      </c>
    </row>
    <row r="294" spans="1:4" x14ac:dyDescent="0.25">
      <c r="A294" s="47">
        <v>98448</v>
      </c>
      <c r="B294" s="45" t="s">
        <v>2279</v>
      </c>
      <c r="C294" s="46" t="s">
        <v>63</v>
      </c>
      <c r="D294" s="47">
        <v>177.02</v>
      </c>
    </row>
    <row r="295" spans="1:4" x14ac:dyDescent="0.25">
      <c r="A295" s="47">
        <v>98449</v>
      </c>
      <c r="B295" s="45" t="s">
        <v>2280</v>
      </c>
      <c r="C295" s="46" t="s">
        <v>63</v>
      </c>
      <c r="D295" s="47">
        <v>155.62</v>
      </c>
    </row>
    <row r="296" spans="1:4" x14ac:dyDescent="0.25">
      <c r="A296" s="47">
        <v>98450</v>
      </c>
      <c r="B296" s="45" t="s">
        <v>2281</v>
      </c>
      <c r="C296" s="46" t="s">
        <v>63</v>
      </c>
      <c r="D296" s="47">
        <v>160.01</v>
      </c>
    </row>
    <row r="297" spans="1:4" x14ac:dyDescent="0.25">
      <c r="A297" s="47">
        <v>98451</v>
      </c>
      <c r="B297" s="45" t="s">
        <v>2282</v>
      </c>
      <c r="C297" s="46" t="s">
        <v>63</v>
      </c>
      <c r="D297" s="47">
        <v>135.07</v>
      </c>
    </row>
    <row r="298" spans="1:4" x14ac:dyDescent="0.25">
      <c r="A298" s="47">
        <v>98452</v>
      </c>
      <c r="B298" s="45" t="s">
        <v>2283</v>
      </c>
      <c r="C298" s="46" t="s">
        <v>63</v>
      </c>
      <c r="D298" s="47">
        <v>137.72</v>
      </c>
    </row>
    <row r="299" spans="1:4" x14ac:dyDescent="0.25">
      <c r="A299" s="47">
        <v>98453</v>
      </c>
      <c r="B299" s="45" t="s">
        <v>2284</v>
      </c>
      <c r="C299" s="46" t="s">
        <v>63</v>
      </c>
      <c r="D299" s="47">
        <v>191.57</v>
      </c>
    </row>
    <row r="300" spans="1:4" x14ac:dyDescent="0.25">
      <c r="A300" s="47">
        <v>98454</v>
      </c>
      <c r="B300" s="45" t="s">
        <v>2285</v>
      </c>
      <c r="C300" s="46" t="s">
        <v>63</v>
      </c>
      <c r="D300" s="47">
        <v>254.93</v>
      </c>
    </row>
    <row r="301" spans="1:4" x14ac:dyDescent="0.25">
      <c r="A301" s="47">
        <v>98455</v>
      </c>
      <c r="B301" s="45" t="s">
        <v>2286</v>
      </c>
      <c r="C301" s="46" t="s">
        <v>63</v>
      </c>
      <c r="D301" s="47">
        <v>163.91</v>
      </c>
    </row>
    <row r="302" spans="1:4" x14ac:dyDescent="0.25">
      <c r="A302" s="47">
        <v>98456</v>
      </c>
      <c r="B302" s="45" t="s">
        <v>2287</v>
      </c>
      <c r="C302" s="46" t="s">
        <v>63</v>
      </c>
      <c r="D302" s="47">
        <v>215.43</v>
      </c>
    </row>
    <row r="303" spans="1:4" x14ac:dyDescent="0.25">
      <c r="A303" s="47">
        <v>98458</v>
      </c>
      <c r="B303" s="45" t="s">
        <v>2288</v>
      </c>
      <c r="C303" s="46" t="s">
        <v>63</v>
      </c>
      <c r="D303" s="47">
        <v>126.56</v>
      </c>
    </row>
    <row r="304" spans="1:4" x14ac:dyDescent="0.25">
      <c r="A304" s="47">
        <v>98459</v>
      </c>
      <c r="B304" s="45" t="s">
        <v>2289</v>
      </c>
      <c r="C304" s="46" t="s">
        <v>63</v>
      </c>
      <c r="D304" s="47">
        <v>126.55</v>
      </c>
    </row>
    <row r="305" spans="1:4" x14ac:dyDescent="0.25">
      <c r="A305" s="47">
        <v>98460</v>
      </c>
      <c r="B305" s="45" t="s">
        <v>2290</v>
      </c>
      <c r="C305" s="46" t="s">
        <v>63</v>
      </c>
      <c r="D305" s="47">
        <v>174.46</v>
      </c>
    </row>
    <row r="306" spans="1:4" x14ac:dyDescent="0.25">
      <c r="A306" s="47">
        <v>98461</v>
      </c>
      <c r="B306" s="45" t="s">
        <v>2291</v>
      </c>
      <c r="C306" s="46" t="s">
        <v>90</v>
      </c>
      <c r="D306" s="48">
        <v>5015.05</v>
      </c>
    </row>
    <row r="307" spans="1:4" x14ac:dyDescent="0.25">
      <c r="A307" s="47">
        <v>98462</v>
      </c>
      <c r="B307" s="45" t="s">
        <v>2292</v>
      </c>
      <c r="C307" s="46" t="s">
        <v>90</v>
      </c>
      <c r="D307" s="48">
        <v>7490.31</v>
      </c>
    </row>
    <row r="308" spans="1:4" x14ac:dyDescent="0.25">
      <c r="A308" s="47">
        <v>5631</v>
      </c>
      <c r="B308" s="45" t="s">
        <v>2293</v>
      </c>
      <c r="C308" s="46" t="s">
        <v>1977</v>
      </c>
      <c r="D308" s="47">
        <v>191.28</v>
      </c>
    </row>
    <row r="309" spans="1:4" x14ac:dyDescent="0.25">
      <c r="A309" s="47">
        <v>5678</v>
      </c>
      <c r="B309" s="45" t="s">
        <v>2294</v>
      </c>
      <c r="C309" s="46" t="s">
        <v>1977</v>
      </c>
      <c r="D309" s="47">
        <v>128.16</v>
      </c>
    </row>
    <row r="310" spans="1:4" x14ac:dyDescent="0.25">
      <c r="A310" s="47">
        <v>5680</v>
      </c>
      <c r="B310" s="45" t="s">
        <v>2295</v>
      </c>
      <c r="C310" s="46" t="s">
        <v>1977</v>
      </c>
      <c r="D310" s="47">
        <v>118.56</v>
      </c>
    </row>
    <row r="311" spans="1:4" x14ac:dyDescent="0.25">
      <c r="A311" s="47">
        <v>5684</v>
      </c>
      <c r="B311" s="45" t="s">
        <v>2296</v>
      </c>
      <c r="C311" s="46" t="s">
        <v>1977</v>
      </c>
      <c r="D311" s="47">
        <v>121.48</v>
      </c>
    </row>
    <row r="312" spans="1:4" x14ac:dyDescent="0.25">
      <c r="A312" s="47">
        <v>5689</v>
      </c>
      <c r="B312" s="45" t="s">
        <v>2297</v>
      </c>
      <c r="C312" s="46" t="s">
        <v>1977</v>
      </c>
      <c r="D312" s="47">
        <v>7.08</v>
      </c>
    </row>
    <row r="313" spans="1:4" x14ac:dyDescent="0.25">
      <c r="A313" s="47">
        <v>5795</v>
      </c>
      <c r="B313" s="45" t="s">
        <v>2298</v>
      </c>
      <c r="C313" s="46" t="s">
        <v>1977</v>
      </c>
      <c r="D313" s="47">
        <v>19.09</v>
      </c>
    </row>
    <row r="314" spans="1:4" x14ac:dyDescent="0.25">
      <c r="A314" s="47">
        <v>5811</v>
      </c>
      <c r="B314" s="45" t="s">
        <v>2299</v>
      </c>
      <c r="C314" s="46" t="s">
        <v>1977</v>
      </c>
      <c r="D314" s="47">
        <v>156.16999999999999</v>
      </c>
    </row>
    <row r="315" spans="1:4" x14ac:dyDescent="0.25">
      <c r="A315" s="47">
        <v>5823</v>
      </c>
      <c r="B315" s="45" t="s">
        <v>2300</v>
      </c>
      <c r="C315" s="46" t="s">
        <v>1977</v>
      </c>
      <c r="D315" s="47">
        <v>187.31</v>
      </c>
    </row>
    <row r="316" spans="1:4" x14ac:dyDescent="0.25">
      <c r="A316" s="47">
        <v>5824</v>
      </c>
      <c r="B316" s="45" t="s">
        <v>2301</v>
      </c>
      <c r="C316" s="46" t="s">
        <v>1977</v>
      </c>
      <c r="D316" s="47">
        <v>147.91999999999999</v>
      </c>
    </row>
    <row r="317" spans="1:4" x14ac:dyDescent="0.25">
      <c r="A317" s="47">
        <v>5835</v>
      </c>
      <c r="B317" s="45" t="s">
        <v>2302</v>
      </c>
      <c r="C317" s="46" t="s">
        <v>1977</v>
      </c>
      <c r="D317" s="47">
        <v>346.31</v>
      </c>
    </row>
    <row r="318" spans="1:4" x14ac:dyDescent="0.25">
      <c r="A318" s="47">
        <v>5839</v>
      </c>
      <c r="B318" s="45" t="s">
        <v>2303</v>
      </c>
      <c r="C318" s="46" t="s">
        <v>1977</v>
      </c>
      <c r="D318" s="47">
        <v>10.64</v>
      </c>
    </row>
    <row r="319" spans="1:4" x14ac:dyDescent="0.25">
      <c r="A319" s="47">
        <v>5843</v>
      </c>
      <c r="B319" s="45" t="s">
        <v>2304</v>
      </c>
      <c r="C319" s="46" t="s">
        <v>1977</v>
      </c>
      <c r="D319" s="47">
        <v>195.13</v>
      </c>
    </row>
    <row r="320" spans="1:4" x14ac:dyDescent="0.25">
      <c r="A320" s="47">
        <v>5847</v>
      </c>
      <c r="B320" s="45" t="s">
        <v>2305</v>
      </c>
      <c r="C320" s="46" t="s">
        <v>1977</v>
      </c>
      <c r="D320" s="47">
        <v>204.56</v>
      </c>
    </row>
    <row r="321" spans="1:4" x14ac:dyDescent="0.25">
      <c r="A321" s="47">
        <v>5851</v>
      </c>
      <c r="B321" s="45" t="s">
        <v>2306</v>
      </c>
      <c r="C321" s="46" t="s">
        <v>1977</v>
      </c>
      <c r="D321" s="47">
        <v>195.66</v>
      </c>
    </row>
    <row r="322" spans="1:4" x14ac:dyDescent="0.25">
      <c r="A322" s="47">
        <v>5855</v>
      </c>
      <c r="B322" s="45" t="s">
        <v>2307</v>
      </c>
      <c r="C322" s="46" t="s">
        <v>1977</v>
      </c>
      <c r="D322" s="47">
        <v>504.38</v>
      </c>
    </row>
    <row r="323" spans="1:4" x14ac:dyDescent="0.25">
      <c r="A323" s="47">
        <v>5863</v>
      </c>
      <c r="B323" s="45" t="s">
        <v>2308</v>
      </c>
      <c r="C323" s="46" t="s">
        <v>1977</v>
      </c>
      <c r="D323" s="47">
        <v>16.93</v>
      </c>
    </row>
    <row r="324" spans="1:4" x14ac:dyDescent="0.25">
      <c r="A324" s="47">
        <v>5867</v>
      </c>
      <c r="B324" s="45" t="s">
        <v>2309</v>
      </c>
      <c r="C324" s="46" t="s">
        <v>1977</v>
      </c>
      <c r="D324" s="47">
        <v>122.33</v>
      </c>
    </row>
    <row r="325" spans="1:4" x14ac:dyDescent="0.25">
      <c r="A325" s="47">
        <v>5875</v>
      </c>
      <c r="B325" s="45" t="s">
        <v>2310</v>
      </c>
      <c r="C325" s="46" t="s">
        <v>1977</v>
      </c>
      <c r="D325" s="47">
        <v>119.93</v>
      </c>
    </row>
    <row r="326" spans="1:4" x14ac:dyDescent="0.25">
      <c r="A326" s="47">
        <v>5879</v>
      </c>
      <c r="B326" s="45" t="s">
        <v>2311</v>
      </c>
      <c r="C326" s="46" t="s">
        <v>1977</v>
      </c>
      <c r="D326" s="47">
        <v>107.77</v>
      </c>
    </row>
    <row r="327" spans="1:4" x14ac:dyDescent="0.25">
      <c r="A327" s="47">
        <v>5882</v>
      </c>
      <c r="B327" s="45" t="s">
        <v>2312</v>
      </c>
      <c r="C327" s="46" t="s">
        <v>1977</v>
      </c>
      <c r="D327" s="47">
        <v>104.83</v>
      </c>
    </row>
    <row r="328" spans="1:4" x14ac:dyDescent="0.25">
      <c r="A328" s="47">
        <v>5890</v>
      </c>
      <c r="B328" s="45" t="s">
        <v>2313</v>
      </c>
      <c r="C328" s="46" t="s">
        <v>1977</v>
      </c>
      <c r="D328" s="47">
        <v>149.13</v>
      </c>
    </row>
    <row r="329" spans="1:4" x14ac:dyDescent="0.25">
      <c r="A329" s="47">
        <v>5894</v>
      </c>
      <c r="B329" s="45" t="s">
        <v>2314</v>
      </c>
      <c r="C329" s="46" t="s">
        <v>1977</v>
      </c>
      <c r="D329" s="47">
        <v>144.97</v>
      </c>
    </row>
    <row r="330" spans="1:4" x14ac:dyDescent="0.25">
      <c r="A330" s="47">
        <v>5901</v>
      </c>
      <c r="B330" s="45" t="s">
        <v>2315</v>
      </c>
      <c r="C330" s="46" t="s">
        <v>1977</v>
      </c>
      <c r="D330" s="47">
        <v>227.41</v>
      </c>
    </row>
    <row r="331" spans="1:4" x14ac:dyDescent="0.25">
      <c r="A331" s="47">
        <v>5909</v>
      </c>
      <c r="B331" s="45" t="s">
        <v>2316</v>
      </c>
      <c r="C331" s="46" t="s">
        <v>1977</v>
      </c>
      <c r="D331" s="47">
        <v>28.98</v>
      </c>
    </row>
    <row r="332" spans="1:4" x14ac:dyDescent="0.25">
      <c r="A332" s="47">
        <v>5921</v>
      </c>
      <c r="B332" s="45" t="s">
        <v>2317</v>
      </c>
      <c r="C332" s="46" t="s">
        <v>1977</v>
      </c>
      <c r="D332" s="47">
        <v>5.55</v>
      </c>
    </row>
    <row r="333" spans="1:4" x14ac:dyDescent="0.25">
      <c r="A333" s="47">
        <v>5928</v>
      </c>
      <c r="B333" s="45" t="s">
        <v>2318</v>
      </c>
      <c r="C333" s="46" t="s">
        <v>1977</v>
      </c>
      <c r="D333" s="47">
        <v>192.7</v>
      </c>
    </row>
    <row r="334" spans="1:4" x14ac:dyDescent="0.25">
      <c r="A334" s="47">
        <v>5932</v>
      </c>
      <c r="B334" s="45" t="s">
        <v>2319</v>
      </c>
      <c r="C334" s="46" t="s">
        <v>1977</v>
      </c>
      <c r="D334" s="47">
        <v>205.45</v>
      </c>
    </row>
    <row r="335" spans="1:4" x14ac:dyDescent="0.25">
      <c r="A335" s="47">
        <v>5940</v>
      </c>
      <c r="B335" s="45" t="s">
        <v>2320</v>
      </c>
      <c r="C335" s="46" t="s">
        <v>1977</v>
      </c>
      <c r="D335" s="47">
        <v>165.74</v>
      </c>
    </row>
    <row r="336" spans="1:4" x14ac:dyDescent="0.25">
      <c r="A336" s="47">
        <v>5944</v>
      </c>
      <c r="B336" s="45" t="s">
        <v>2321</v>
      </c>
      <c r="C336" s="46" t="s">
        <v>1977</v>
      </c>
      <c r="D336" s="47">
        <v>188.9</v>
      </c>
    </row>
    <row r="337" spans="1:4" x14ac:dyDescent="0.25">
      <c r="A337" s="47">
        <v>5953</v>
      </c>
      <c r="B337" s="45" t="s">
        <v>2322</v>
      </c>
      <c r="C337" s="46" t="s">
        <v>1977</v>
      </c>
      <c r="D337" s="47">
        <v>44.01</v>
      </c>
    </row>
    <row r="338" spans="1:4" x14ac:dyDescent="0.25">
      <c r="A338" s="47">
        <v>6259</v>
      </c>
      <c r="B338" s="45" t="s">
        <v>2323</v>
      </c>
      <c r="C338" s="46" t="s">
        <v>1977</v>
      </c>
      <c r="D338" s="47">
        <v>188.9</v>
      </c>
    </row>
    <row r="339" spans="1:4" x14ac:dyDescent="0.25">
      <c r="A339" s="47">
        <v>6879</v>
      </c>
      <c r="B339" s="45" t="s">
        <v>2324</v>
      </c>
      <c r="C339" s="46" t="s">
        <v>1977</v>
      </c>
      <c r="D339" s="47">
        <v>158.6</v>
      </c>
    </row>
    <row r="340" spans="1:4" x14ac:dyDescent="0.25">
      <c r="A340" s="47">
        <v>7030</v>
      </c>
      <c r="B340" s="45" t="s">
        <v>2325</v>
      </c>
      <c r="C340" s="46" t="s">
        <v>1977</v>
      </c>
      <c r="D340" s="47">
        <v>177.8</v>
      </c>
    </row>
    <row r="341" spans="1:4" x14ac:dyDescent="0.25">
      <c r="A341" s="47">
        <v>7042</v>
      </c>
      <c r="B341" s="45" t="s">
        <v>2326</v>
      </c>
      <c r="C341" s="46" t="s">
        <v>1977</v>
      </c>
      <c r="D341" s="47">
        <v>10.87</v>
      </c>
    </row>
    <row r="342" spans="1:4" x14ac:dyDescent="0.25">
      <c r="A342" s="47">
        <v>7049</v>
      </c>
      <c r="B342" s="45" t="s">
        <v>2327</v>
      </c>
      <c r="C342" s="46" t="s">
        <v>1977</v>
      </c>
      <c r="D342" s="47">
        <v>167.53</v>
      </c>
    </row>
    <row r="343" spans="1:4" x14ac:dyDescent="0.25">
      <c r="A343" s="47">
        <v>67826</v>
      </c>
      <c r="B343" s="45" t="s">
        <v>2328</v>
      </c>
      <c r="C343" s="46" t="s">
        <v>1977</v>
      </c>
      <c r="D343" s="47">
        <v>138.63999999999999</v>
      </c>
    </row>
    <row r="344" spans="1:4" x14ac:dyDescent="0.25">
      <c r="A344" s="47">
        <v>73417</v>
      </c>
      <c r="B344" s="45" t="s">
        <v>2329</v>
      </c>
      <c r="C344" s="46" t="s">
        <v>1977</v>
      </c>
      <c r="D344" s="47">
        <v>143.55000000000001</v>
      </c>
    </row>
    <row r="345" spans="1:4" x14ac:dyDescent="0.25">
      <c r="A345" s="47">
        <v>73436</v>
      </c>
      <c r="B345" s="45" t="s">
        <v>2330</v>
      </c>
      <c r="C345" s="46" t="s">
        <v>1977</v>
      </c>
      <c r="D345" s="47">
        <v>167.72</v>
      </c>
    </row>
    <row r="346" spans="1:4" x14ac:dyDescent="0.25">
      <c r="A346" s="47">
        <v>73467</v>
      </c>
      <c r="B346" s="45" t="s">
        <v>2331</v>
      </c>
      <c r="C346" s="46" t="s">
        <v>1977</v>
      </c>
      <c r="D346" s="47">
        <v>127.87</v>
      </c>
    </row>
    <row r="347" spans="1:4" x14ac:dyDescent="0.25">
      <c r="A347" s="47">
        <v>73536</v>
      </c>
      <c r="B347" s="45" t="s">
        <v>2332</v>
      </c>
      <c r="C347" s="46" t="s">
        <v>1977</v>
      </c>
      <c r="D347" s="47">
        <v>9.2200000000000006</v>
      </c>
    </row>
    <row r="348" spans="1:4" x14ac:dyDescent="0.25">
      <c r="A348" s="47">
        <v>83362</v>
      </c>
      <c r="B348" s="45" t="s">
        <v>2333</v>
      </c>
      <c r="C348" s="46" t="s">
        <v>1977</v>
      </c>
      <c r="D348" s="47">
        <v>227.46</v>
      </c>
    </row>
    <row r="349" spans="1:4" x14ac:dyDescent="0.25">
      <c r="A349" s="47">
        <v>83765</v>
      </c>
      <c r="B349" s="45" t="s">
        <v>2334</v>
      </c>
      <c r="C349" s="46" t="s">
        <v>1977</v>
      </c>
      <c r="D349" s="47">
        <v>85.65</v>
      </c>
    </row>
    <row r="350" spans="1:4" x14ac:dyDescent="0.25">
      <c r="A350" s="47">
        <v>87445</v>
      </c>
      <c r="B350" s="45" t="s">
        <v>2335</v>
      </c>
      <c r="C350" s="46" t="s">
        <v>1977</v>
      </c>
      <c r="D350" s="47">
        <v>4.12</v>
      </c>
    </row>
    <row r="351" spans="1:4" x14ac:dyDescent="0.25">
      <c r="A351" s="47">
        <v>88386</v>
      </c>
      <c r="B351" s="45" t="s">
        <v>2336</v>
      </c>
      <c r="C351" s="46" t="s">
        <v>1977</v>
      </c>
      <c r="D351" s="47">
        <v>4.8600000000000003</v>
      </c>
    </row>
    <row r="352" spans="1:4" x14ac:dyDescent="0.25">
      <c r="A352" s="47">
        <v>88393</v>
      </c>
      <c r="B352" s="45" t="s">
        <v>2337</v>
      </c>
      <c r="C352" s="46" t="s">
        <v>1977</v>
      </c>
      <c r="D352" s="47">
        <v>6.67</v>
      </c>
    </row>
    <row r="353" spans="1:4" x14ac:dyDescent="0.25">
      <c r="A353" s="47">
        <v>88399</v>
      </c>
      <c r="B353" s="45" t="s">
        <v>2338</v>
      </c>
      <c r="C353" s="46" t="s">
        <v>1977</v>
      </c>
      <c r="D353" s="47">
        <v>3.62</v>
      </c>
    </row>
    <row r="354" spans="1:4" x14ac:dyDescent="0.25">
      <c r="A354" s="47">
        <v>88418</v>
      </c>
      <c r="B354" s="45" t="s">
        <v>2339</v>
      </c>
      <c r="C354" s="46" t="s">
        <v>1977</v>
      </c>
      <c r="D354" s="47">
        <v>15.99</v>
      </c>
    </row>
    <row r="355" spans="1:4" x14ac:dyDescent="0.25">
      <c r="A355" s="47">
        <v>88433</v>
      </c>
      <c r="B355" s="45" t="s">
        <v>2340</v>
      </c>
      <c r="C355" s="46" t="s">
        <v>1977</v>
      </c>
      <c r="D355" s="47">
        <v>19.8</v>
      </c>
    </row>
    <row r="356" spans="1:4" x14ac:dyDescent="0.25">
      <c r="A356" s="47">
        <v>88830</v>
      </c>
      <c r="B356" s="45" t="s">
        <v>2341</v>
      </c>
      <c r="C356" s="46" t="s">
        <v>1977</v>
      </c>
      <c r="D356" s="47">
        <v>1.78</v>
      </c>
    </row>
    <row r="357" spans="1:4" x14ac:dyDescent="0.25">
      <c r="A357" s="47">
        <v>88843</v>
      </c>
      <c r="B357" s="45" t="s">
        <v>2342</v>
      </c>
      <c r="C357" s="46" t="s">
        <v>1977</v>
      </c>
      <c r="D357" s="47">
        <v>165.56</v>
      </c>
    </row>
    <row r="358" spans="1:4" x14ac:dyDescent="0.25">
      <c r="A358" s="47">
        <v>88907</v>
      </c>
      <c r="B358" s="45" t="s">
        <v>2343</v>
      </c>
      <c r="C358" s="46" t="s">
        <v>1977</v>
      </c>
      <c r="D358" s="47">
        <v>223.38</v>
      </c>
    </row>
    <row r="359" spans="1:4" x14ac:dyDescent="0.25">
      <c r="A359" s="47">
        <v>89021</v>
      </c>
      <c r="B359" s="45" t="s">
        <v>2344</v>
      </c>
      <c r="C359" s="46" t="s">
        <v>1977</v>
      </c>
      <c r="D359" s="47">
        <v>2.36</v>
      </c>
    </row>
    <row r="360" spans="1:4" x14ac:dyDescent="0.25">
      <c r="A360" s="47">
        <v>89028</v>
      </c>
      <c r="B360" s="45" t="s">
        <v>2345</v>
      </c>
      <c r="C360" s="46" t="s">
        <v>1977</v>
      </c>
      <c r="D360" s="47">
        <v>163.80000000000001</v>
      </c>
    </row>
    <row r="361" spans="1:4" x14ac:dyDescent="0.25">
      <c r="A361" s="47">
        <v>89032</v>
      </c>
      <c r="B361" s="45" t="s">
        <v>2346</v>
      </c>
      <c r="C361" s="46" t="s">
        <v>1977</v>
      </c>
      <c r="D361" s="47">
        <v>150.26</v>
      </c>
    </row>
    <row r="362" spans="1:4" x14ac:dyDescent="0.25">
      <c r="A362" s="47">
        <v>89035</v>
      </c>
      <c r="B362" s="45" t="s">
        <v>2347</v>
      </c>
      <c r="C362" s="46" t="s">
        <v>1977</v>
      </c>
      <c r="D362" s="47">
        <v>146.29</v>
      </c>
    </row>
    <row r="363" spans="1:4" x14ac:dyDescent="0.25">
      <c r="A363" s="47">
        <v>89225</v>
      </c>
      <c r="B363" s="45" t="s">
        <v>2348</v>
      </c>
      <c r="C363" s="46" t="s">
        <v>1977</v>
      </c>
      <c r="D363" s="47">
        <v>4.96</v>
      </c>
    </row>
    <row r="364" spans="1:4" x14ac:dyDescent="0.25">
      <c r="A364" s="47">
        <v>89234</v>
      </c>
      <c r="B364" s="45" t="s">
        <v>2349</v>
      </c>
      <c r="C364" s="46" t="s">
        <v>1977</v>
      </c>
      <c r="D364" s="47">
        <v>524.12</v>
      </c>
    </row>
    <row r="365" spans="1:4" x14ac:dyDescent="0.25">
      <c r="A365" s="47">
        <v>89242</v>
      </c>
      <c r="B365" s="45" t="s">
        <v>2350</v>
      </c>
      <c r="C365" s="46" t="s">
        <v>1977</v>
      </c>
      <c r="D365" s="48">
        <v>1226.3900000000001</v>
      </c>
    </row>
    <row r="366" spans="1:4" x14ac:dyDescent="0.25">
      <c r="A366" s="47">
        <v>89250</v>
      </c>
      <c r="B366" s="45" t="s">
        <v>2351</v>
      </c>
      <c r="C366" s="46" t="s">
        <v>1977</v>
      </c>
      <c r="D366" s="48">
        <v>1063.75</v>
      </c>
    </row>
    <row r="367" spans="1:4" x14ac:dyDescent="0.25">
      <c r="A367" s="47">
        <v>89257</v>
      </c>
      <c r="B367" s="45" t="s">
        <v>2352</v>
      </c>
      <c r="C367" s="46" t="s">
        <v>1977</v>
      </c>
      <c r="D367" s="47">
        <v>297.77</v>
      </c>
    </row>
    <row r="368" spans="1:4" x14ac:dyDescent="0.25">
      <c r="A368" s="47">
        <v>89272</v>
      </c>
      <c r="B368" s="45" t="s">
        <v>2353</v>
      </c>
      <c r="C368" s="46" t="s">
        <v>1977</v>
      </c>
      <c r="D368" s="47">
        <v>183.91</v>
      </c>
    </row>
    <row r="369" spans="1:4" x14ac:dyDescent="0.25">
      <c r="A369" s="47">
        <v>89278</v>
      </c>
      <c r="B369" s="45" t="s">
        <v>2354</v>
      </c>
      <c r="C369" s="46" t="s">
        <v>1977</v>
      </c>
      <c r="D369" s="47">
        <v>9.73</v>
      </c>
    </row>
    <row r="370" spans="1:4" x14ac:dyDescent="0.25">
      <c r="A370" s="47">
        <v>89843</v>
      </c>
      <c r="B370" s="45" t="s">
        <v>2355</v>
      </c>
      <c r="C370" s="46" t="s">
        <v>1977</v>
      </c>
      <c r="D370" s="47">
        <v>179.44</v>
      </c>
    </row>
    <row r="371" spans="1:4" x14ac:dyDescent="0.25">
      <c r="A371" s="47">
        <v>89876</v>
      </c>
      <c r="B371" s="45" t="s">
        <v>2356</v>
      </c>
      <c r="C371" s="46" t="s">
        <v>1977</v>
      </c>
      <c r="D371" s="47">
        <v>247.53</v>
      </c>
    </row>
    <row r="372" spans="1:4" x14ac:dyDescent="0.25">
      <c r="A372" s="47">
        <v>89883</v>
      </c>
      <c r="B372" s="45" t="s">
        <v>2357</v>
      </c>
      <c r="C372" s="46" t="s">
        <v>1977</v>
      </c>
      <c r="D372" s="47">
        <v>273.33999999999997</v>
      </c>
    </row>
    <row r="373" spans="1:4" x14ac:dyDescent="0.25">
      <c r="A373" s="47">
        <v>90586</v>
      </c>
      <c r="B373" s="45" t="s">
        <v>2358</v>
      </c>
      <c r="C373" s="46" t="s">
        <v>1977</v>
      </c>
      <c r="D373" s="47">
        <v>1.75</v>
      </c>
    </row>
    <row r="374" spans="1:4" x14ac:dyDescent="0.25">
      <c r="A374" s="47">
        <v>90625</v>
      </c>
      <c r="B374" s="45" t="s">
        <v>2359</v>
      </c>
      <c r="C374" s="46" t="s">
        <v>1977</v>
      </c>
      <c r="D374" s="47">
        <v>7.19</v>
      </c>
    </row>
    <row r="375" spans="1:4" x14ac:dyDescent="0.25">
      <c r="A375" s="47">
        <v>90631</v>
      </c>
      <c r="B375" s="45" t="s">
        <v>2360</v>
      </c>
      <c r="C375" s="46" t="s">
        <v>1977</v>
      </c>
      <c r="D375" s="47">
        <v>155.01</v>
      </c>
    </row>
    <row r="376" spans="1:4" x14ac:dyDescent="0.25">
      <c r="A376" s="47">
        <v>90637</v>
      </c>
      <c r="B376" s="45" t="s">
        <v>2361</v>
      </c>
      <c r="C376" s="46" t="s">
        <v>1977</v>
      </c>
      <c r="D376" s="47">
        <v>14.66</v>
      </c>
    </row>
    <row r="377" spans="1:4" x14ac:dyDescent="0.25">
      <c r="A377" s="47">
        <v>90643</v>
      </c>
      <c r="B377" s="45" t="s">
        <v>2362</v>
      </c>
      <c r="C377" s="46" t="s">
        <v>1977</v>
      </c>
      <c r="D377" s="47">
        <v>20.38</v>
      </c>
    </row>
    <row r="378" spans="1:4" x14ac:dyDescent="0.25">
      <c r="A378" s="47">
        <v>90650</v>
      </c>
      <c r="B378" s="45" t="s">
        <v>2363</v>
      </c>
      <c r="C378" s="46" t="s">
        <v>1977</v>
      </c>
      <c r="D378" s="47">
        <v>10.37</v>
      </c>
    </row>
    <row r="379" spans="1:4" x14ac:dyDescent="0.25">
      <c r="A379" s="47">
        <v>90656</v>
      </c>
      <c r="B379" s="45" t="s">
        <v>2364</v>
      </c>
      <c r="C379" s="46" t="s">
        <v>1977</v>
      </c>
      <c r="D379" s="47">
        <v>14.53</v>
      </c>
    </row>
    <row r="380" spans="1:4" x14ac:dyDescent="0.25">
      <c r="A380" s="47">
        <v>90662</v>
      </c>
      <c r="B380" s="45" t="s">
        <v>2365</v>
      </c>
      <c r="C380" s="46" t="s">
        <v>1977</v>
      </c>
      <c r="D380" s="47">
        <v>15.16</v>
      </c>
    </row>
    <row r="381" spans="1:4" x14ac:dyDescent="0.25">
      <c r="A381" s="47">
        <v>90668</v>
      </c>
      <c r="B381" s="45" t="s">
        <v>2366</v>
      </c>
      <c r="C381" s="46" t="s">
        <v>1977</v>
      </c>
      <c r="D381" s="47">
        <v>23.66</v>
      </c>
    </row>
    <row r="382" spans="1:4" x14ac:dyDescent="0.25">
      <c r="A382" s="47">
        <v>90674</v>
      </c>
      <c r="B382" s="45" t="s">
        <v>2367</v>
      </c>
      <c r="C382" s="46" t="s">
        <v>1977</v>
      </c>
      <c r="D382" s="47">
        <v>649.77</v>
      </c>
    </row>
    <row r="383" spans="1:4" x14ac:dyDescent="0.25">
      <c r="A383" s="47">
        <v>90680</v>
      </c>
      <c r="B383" s="45" t="s">
        <v>2368</v>
      </c>
      <c r="C383" s="46" t="s">
        <v>1977</v>
      </c>
      <c r="D383" s="47">
        <v>360.08</v>
      </c>
    </row>
    <row r="384" spans="1:4" x14ac:dyDescent="0.25">
      <c r="A384" s="47">
        <v>90686</v>
      </c>
      <c r="B384" s="45" t="s">
        <v>2369</v>
      </c>
      <c r="C384" s="46" t="s">
        <v>1977</v>
      </c>
      <c r="D384" s="47">
        <v>134.72999999999999</v>
      </c>
    </row>
    <row r="385" spans="1:4" x14ac:dyDescent="0.25">
      <c r="A385" s="47">
        <v>90692</v>
      </c>
      <c r="B385" s="45" t="s">
        <v>2370</v>
      </c>
      <c r="C385" s="46" t="s">
        <v>1977</v>
      </c>
      <c r="D385" s="47">
        <v>101.68</v>
      </c>
    </row>
    <row r="386" spans="1:4" x14ac:dyDescent="0.25">
      <c r="A386" s="47">
        <v>90964</v>
      </c>
      <c r="B386" s="45" t="s">
        <v>2371</v>
      </c>
      <c r="C386" s="46" t="s">
        <v>1977</v>
      </c>
      <c r="D386" s="47">
        <v>22.37</v>
      </c>
    </row>
    <row r="387" spans="1:4" x14ac:dyDescent="0.25">
      <c r="A387" s="47">
        <v>90972</v>
      </c>
      <c r="B387" s="45" t="s">
        <v>2372</v>
      </c>
      <c r="C387" s="46" t="s">
        <v>1977</v>
      </c>
      <c r="D387" s="47">
        <v>57.04</v>
      </c>
    </row>
    <row r="388" spans="1:4" x14ac:dyDescent="0.25">
      <c r="A388" s="47">
        <v>90979</v>
      </c>
      <c r="B388" s="45" t="s">
        <v>2373</v>
      </c>
      <c r="C388" s="46" t="s">
        <v>1977</v>
      </c>
      <c r="D388" s="47">
        <v>147.38</v>
      </c>
    </row>
    <row r="389" spans="1:4" x14ac:dyDescent="0.25">
      <c r="A389" s="47">
        <v>90991</v>
      </c>
      <c r="B389" s="45" t="s">
        <v>2374</v>
      </c>
      <c r="C389" s="46" t="s">
        <v>1977</v>
      </c>
      <c r="D389" s="47">
        <v>185.61</v>
      </c>
    </row>
    <row r="390" spans="1:4" x14ac:dyDescent="0.25">
      <c r="A390" s="47">
        <v>90999</v>
      </c>
      <c r="B390" s="45" t="s">
        <v>2375</v>
      </c>
      <c r="C390" s="46" t="s">
        <v>1977</v>
      </c>
      <c r="D390" s="47">
        <v>75.569999999999993</v>
      </c>
    </row>
    <row r="391" spans="1:4" x14ac:dyDescent="0.25">
      <c r="A391" s="47">
        <v>91031</v>
      </c>
      <c r="B391" s="45" t="s">
        <v>2376</v>
      </c>
      <c r="C391" s="46" t="s">
        <v>1977</v>
      </c>
      <c r="D391" s="47">
        <v>181.96</v>
      </c>
    </row>
    <row r="392" spans="1:4" x14ac:dyDescent="0.25">
      <c r="A392" s="47">
        <v>91277</v>
      </c>
      <c r="B392" s="45" t="s">
        <v>2377</v>
      </c>
      <c r="C392" s="46" t="s">
        <v>1977</v>
      </c>
      <c r="D392" s="47">
        <v>9.94</v>
      </c>
    </row>
    <row r="393" spans="1:4" x14ac:dyDescent="0.25">
      <c r="A393" s="47">
        <v>91283</v>
      </c>
      <c r="B393" s="45" t="s">
        <v>2378</v>
      </c>
      <c r="C393" s="46" t="s">
        <v>1977</v>
      </c>
      <c r="D393" s="47">
        <v>23.18</v>
      </c>
    </row>
    <row r="394" spans="1:4" x14ac:dyDescent="0.25">
      <c r="A394" s="47">
        <v>91386</v>
      </c>
      <c r="B394" s="45" t="s">
        <v>2379</v>
      </c>
      <c r="C394" s="46" t="s">
        <v>1977</v>
      </c>
      <c r="D394" s="47">
        <v>194.31</v>
      </c>
    </row>
    <row r="395" spans="1:4" x14ac:dyDescent="0.25">
      <c r="A395" s="47">
        <v>91533</v>
      </c>
      <c r="B395" s="45" t="s">
        <v>2380</v>
      </c>
      <c r="C395" s="46" t="s">
        <v>1977</v>
      </c>
      <c r="D395" s="47">
        <v>35.549999999999997</v>
      </c>
    </row>
    <row r="396" spans="1:4" x14ac:dyDescent="0.25">
      <c r="A396" s="47">
        <v>91634</v>
      </c>
      <c r="B396" s="45" t="s">
        <v>2381</v>
      </c>
      <c r="C396" s="46" t="s">
        <v>1977</v>
      </c>
      <c r="D396" s="47">
        <v>170.57</v>
      </c>
    </row>
    <row r="397" spans="1:4" x14ac:dyDescent="0.25">
      <c r="A397" s="47">
        <v>91645</v>
      </c>
      <c r="B397" s="45" t="s">
        <v>2382</v>
      </c>
      <c r="C397" s="46" t="s">
        <v>1977</v>
      </c>
      <c r="D397" s="47">
        <v>355.6</v>
      </c>
    </row>
    <row r="398" spans="1:4" x14ac:dyDescent="0.25">
      <c r="A398" s="47">
        <v>91692</v>
      </c>
      <c r="B398" s="45" t="s">
        <v>2383</v>
      </c>
      <c r="C398" s="46" t="s">
        <v>1977</v>
      </c>
      <c r="D398" s="47">
        <v>30.57</v>
      </c>
    </row>
    <row r="399" spans="1:4" x14ac:dyDescent="0.25">
      <c r="A399" s="47">
        <v>92043</v>
      </c>
      <c r="B399" s="45" t="s">
        <v>2384</v>
      </c>
      <c r="C399" s="46" t="s">
        <v>1977</v>
      </c>
      <c r="D399" s="47">
        <v>11.88</v>
      </c>
    </row>
    <row r="400" spans="1:4" x14ac:dyDescent="0.25">
      <c r="A400" s="47">
        <v>92106</v>
      </c>
      <c r="B400" s="45" t="s">
        <v>2385</v>
      </c>
      <c r="C400" s="46" t="s">
        <v>1977</v>
      </c>
      <c r="D400" s="47">
        <v>235.02</v>
      </c>
    </row>
    <row r="401" spans="1:4" x14ac:dyDescent="0.25">
      <c r="A401" s="47">
        <v>92112</v>
      </c>
      <c r="B401" s="45" t="s">
        <v>2386</v>
      </c>
      <c r="C401" s="46" t="s">
        <v>1977</v>
      </c>
      <c r="D401" s="47">
        <v>2.92</v>
      </c>
    </row>
    <row r="402" spans="1:4" x14ac:dyDescent="0.25">
      <c r="A402" s="47">
        <v>92118</v>
      </c>
      <c r="B402" s="45" t="s">
        <v>2387</v>
      </c>
      <c r="C402" s="46" t="s">
        <v>1977</v>
      </c>
      <c r="D402" s="47">
        <v>0.24</v>
      </c>
    </row>
    <row r="403" spans="1:4" x14ac:dyDescent="0.25">
      <c r="A403" s="47">
        <v>92138</v>
      </c>
      <c r="B403" s="45" t="s">
        <v>2388</v>
      </c>
      <c r="C403" s="46" t="s">
        <v>1977</v>
      </c>
      <c r="D403" s="47">
        <v>79.56</v>
      </c>
    </row>
    <row r="404" spans="1:4" x14ac:dyDescent="0.25">
      <c r="A404" s="47">
        <v>92145</v>
      </c>
      <c r="B404" s="45" t="s">
        <v>2389</v>
      </c>
      <c r="C404" s="46" t="s">
        <v>1977</v>
      </c>
      <c r="D404" s="47">
        <v>73.02</v>
      </c>
    </row>
    <row r="405" spans="1:4" x14ac:dyDescent="0.25">
      <c r="A405" s="47">
        <v>92242</v>
      </c>
      <c r="B405" s="45" t="s">
        <v>2390</v>
      </c>
      <c r="C405" s="46" t="s">
        <v>1977</v>
      </c>
      <c r="D405" s="47">
        <v>310.99</v>
      </c>
    </row>
    <row r="406" spans="1:4" x14ac:dyDescent="0.25">
      <c r="A406" s="47">
        <v>92716</v>
      </c>
      <c r="B406" s="45" t="s">
        <v>2391</v>
      </c>
      <c r="C406" s="46" t="s">
        <v>1977</v>
      </c>
      <c r="D406" s="47">
        <v>23.42</v>
      </c>
    </row>
    <row r="407" spans="1:4" x14ac:dyDescent="0.25">
      <c r="A407" s="47">
        <v>92960</v>
      </c>
      <c r="B407" s="45" t="s">
        <v>2392</v>
      </c>
      <c r="C407" s="46" t="s">
        <v>1977</v>
      </c>
      <c r="D407" s="47">
        <v>15.89</v>
      </c>
    </row>
    <row r="408" spans="1:4" x14ac:dyDescent="0.25">
      <c r="A408" s="47">
        <v>92966</v>
      </c>
      <c r="B408" s="45" t="s">
        <v>2393</v>
      </c>
      <c r="C408" s="46" t="s">
        <v>1977</v>
      </c>
      <c r="D408" s="47">
        <v>19.190000000000001</v>
      </c>
    </row>
    <row r="409" spans="1:4" x14ac:dyDescent="0.25">
      <c r="A409" s="47">
        <v>93224</v>
      </c>
      <c r="B409" s="45" t="s">
        <v>2394</v>
      </c>
      <c r="C409" s="46" t="s">
        <v>1977</v>
      </c>
      <c r="D409" s="47">
        <v>972.49</v>
      </c>
    </row>
    <row r="410" spans="1:4" x14ac:dyDescent="0.25">
      <c r="A410" s="47">
        <v>93233</v>
      </c>
      <c r="B410" s="45" t="s">
        <v>2395</v>
      </c>
      <c r="C410" s="46" t="s">
        <v>1977</v>
      </c>
      <c r="D410" s="47">
        <v>9.73</v>
      </c>
    </row>
    <row r="411" spans="1:4" x14ac:dyDescent="0.25">
      <c r="A411" s="47">
        <v>93272</v>
      </c>
      <c r="B411" s="45" t="s">
        <v>2396</v>
      </c>
      <c r="C411" s="46" t="s">
        <v>1977</v>
      </c>
      <c r="D411" s="47">
        <v>135.04</v>
      </c>
    </row>
    <row r="412" spans="1:4" x14ac:dyDescent="0.25">
      <c r="A412" s="47">
        <v>93281</v>
      </c>
      <c r="B412" s="45" t="s">
        <v>2397</v>
      </c>
      <c r="C412" s="46" t="s">
        <v>1977</v>
      </c>
      <c r="D412" s="47">
        <v>25.17</v>
      </c>
    </row>
    <row r="413" spans="1:4" x14ac:dyDescent="0.25">
      <c r="A413" s="47">
        <v>93287</v>
      </c>
      <c r="B413" s="45" t="s">
        <v>2398</v>
      </c>
      <c r="C413" s="46" t="s">
        <v>1977</v>
      </c>
      <c r="D413" s="47">
        <v>475.82</v>
      </c>
    </row>
    <row r="414" spans="1:4" x14ac:dyDescent="0.25">
      <c r="A414" s="47">
        <v>93402</v>
      </c>
      <c r="B414" s="45" t="s">
        <v>2399</v>
      </c>
      <c r="C414" s="46" t="s">
        <v>1977</v>
      </c>
      <c r="D414" s="47">
        <v>189.01</v>
      </c>
    </row>
    <row r="415" spans="1:4" x14ac:dyDescent="0.25">
      <c r="A415" s="47">
        <v>93408</v>
      </c>
      <c r="B415" s="45" t="s">
        <v>2400</v>
      </c>
      <c r="C415" s="46" t="s">
        <v>1977</v>
      </c>
      <c r="D415" s="47">
        <v>77.33</v>
      </c>
    </row>
    <row r="416" spans="1:4" x14ac:dyDescent="0.25">
      <c r="A416" s="47">
        <v>93415</v>
      </c>
      <c r="B416" s="45" t="s">
        <v>2401</v>
      </c>
      <c r="C416" s="46" t="s">
        <v>1977</v>
      </c>
      <c r="D416" s="47">
        <v>15.82</v>
      </c>
    </row>
    <row r="417" spans="1:4" x14ac:dyDescent="0.25">
      <c r="A417" s="47">
        <v>93421</v>
      </c>
      <c r="B417" s="45" t="s">
        <v>2402</v>
      </c>
      <c r="C417" s="46" t="s">
        <v>1977</v>
      </c>
      <c r="D417" s="47">
        <v>56.67</v>
      </c>
    </row>
    <row r="418" spans="1:4" x14ac:dyDescent="0.25">
      <c r="A418" s="47">
        <v>93427</v>
      </c>
      <c r="B418" s="45" t="s">
        <v>2403</v>
      </c>
      <c r="C418" s="46" t="s">
        <v>1977</v>
      </c>
      <c r="D418" s="47">
        <v>129.81</v>
      </c>
    </row>
    <row r="419" spans="1:4" x14ac:dyDescent="0.25">
      <c r="A419" s="47">
        <v>93433</v>
      </c>
      <c r="B419" s="45" t="s">
        <v>2404</v>
      </c>
      <c r="C419" s="46" t="s">
        <v>1977</v>
      </c>
      <c r="D419" s="48">
        <v>2542.65</v>
      </c>
    </row>
    <row r="420" spans="1:4" x14ac:dyDescent="0.25">
      <c r="A420" s="47">
        <v>93439</v>
      </c>
      <c r="B420" s="45" t="s">
        <v>2405</v>
      </c>
      <c r="C420" s="46" t="s">
        <v>1977</v>
      </c>
      <c r="D420" s="47">
        <v>132.31</v>
      </c>
    </row>
    <row r="421" spans="1:4" x14ac:dyDescent="0.25">
      <c r="A421" s="47">
        <v>95121</v>
      </c>
      <c r="B421" s="45" t="s">
        <v>2406</v>
      </c>
      <c r="C421" s="46" t="s">
        <v>1977</v>
      </c>
      <c r="D421" s="47">
        <v>272.95999999999998</v>
      </c>
    </row>
    <row r="422" spans="1:4" x14ac:dyDescent="0.25">
      <c r="A422" s="47">
        <v>95127</v>
      </c>
      <c r="B422" s="45" t="s">
        <v>2407</v>
      </c>
      <c r="C422" s="46" t="s">
        <v>1977</v>
      </c>
      <c r="D422" s="47">
        <v>177.31</v>
      </c>
    </row>
    <row r="423" spans="1:4" x14ac:dyDescent="0.25">
      <c r="A423" s="47">
        <v>95133</v>
      </c>
      <c r="B423" s="45" t="s">
        <v>2408</v>
      </c>
      <c r="C423" s="46" t="s">
        <v>1977</v>
      </c>
      <c r="D423" s="47">
        <v>142.83000000000001</v>
      </c>
    </row>
    <row r="424" spans="1:4" x14ac:dyDescent="0.25">
      <c r="A424" s="47">
        <v>95139</v>
      </c>
      <c r="B424" s="45" t="s">
        <v>2409</v>
      </c>
      <c r="C424" s="46" t="s">
        <v>1977</v>
      </c>
      <c r="D424" s="47">
        <v>0.06</v>
      </c>
    </row>
    <row r="425" spans="1:4" x14ac:dyDescent="0.25">
      <c r="A425" s="47">
        <v>95212</v>
      </c>
      <c r="B425" s="45" t="s">
        <v>2410</v>
      </c>
      <c r="C425" s="46" t="s">
        <v>1977</v>
      </c>
      <c r="D425" s="47">
        <v>146.46</v>
      </c>
    </row>
    <row r="426" spans="1:4" x14ac:dyDescent="0.25">
      <c r="A426" s="47">
        <v>95258</v>
      </c>
      <c r="B426" s="45" t="s">
        <v>2411</v>
      </c>
      <c r="C426" s="46" t="s">
        <v>1977</v>
      </c>
      <c r="D426" s="47">
        <v>18.72</v>
      </c>
    </row>
    <row r="427" spans="1:4" x14ac:dyDescent="0.25">
      <c r="A427" s="47">
        <v>95264</v>
      </c>
      <c r="B427" s="45" t="s">
        <v>2412</v>
      </c>
      <c r="C427" s="46" t="s">
        <v>1977</v>
      </c>
      <c r="D427" s="47">
        <v>6.76</v>
      </c>
    </row>
    <row r="428" spans="1:4" x14ac:dyDescent="0.25">
      <c r="A428" s="47">
        <v>95270</v>
      </c>
      <c r="B428" s="45" t="s">
        <v>2413</v>
      </c>
      <c r="C428" s="46" t="s">
        <v>1977</v>
      </c>
      <c r="D428" s="47">
        <v>9.83</v>
      </c>
    </row>
    <row r="429" spans="1:4" x14ac:dyDescent="0.25">
      <c r="A429" s="47">
        <v>95276</v>
      </c>
      <c r="B429" s="45" t="s">
        <v>2414</v>
      </c>
      <c r="C429" s="46" t="s">
        <v>1977</v>
      </c>
      <c r="D429" s="47">
        <v>3.13</v>
      </c>
    </row>
    <row r="430" spans="1:4" x14ac:dyDescent="0.25">
      <c r="A430" s="47">
        <v>95282</v>
      </c>
      <c r="B430" s="45" t="s">
        <v>2415</v>
      </c>
      <c r="C430" s="46" t="s">
        <v>1977</v>
      </c>
      <c r="D430" s="47">
        <v>9.81</v>
      </c>
    </row>
    <row r="431" spans="1:4" x14ac:dyDescent="0.25">
      <c r="A431" s="47">
        <v>95620</v>
      </c>
      <c r="B431" s="45" t="s">
        <v>2416</v>
      </c>
      <c r="C431" s="46" t="s">
        <v>1977</v>
      </c>
      <c r="D431" s="47">
        <v>18.2</v>
      </c>
    </row>
    <row r="432" spans="1:4" x14ac:dyDescent="0.25">
      <c r="A432" s="47">
        <v>95631</v>
      </c>
      <c r="B432" s="45" t="s">
        <v>2417</v>
      </c>
      <c r="C432" s="46" t="s">
        <v>1977</v>
      </c>
      <c r="D432" s="47">
        <v>173.68</v>
      </c>
    </row>
    <row r="433" spans="1:4" x14ac:dyDescent="0.25">
      <c r="A433" s="47">
        <v>95702</v>
      </c>
      <c r="B433" s="45" t="s">
        <v>2418</v>
      </c>
      <c r="C433" s="46" t="s">
        <v>1977</v>
      </c>
      <c r="D433" s="47">
        <v>40</v>
      </c>
    </row>
    <row r="434" spans="1:4" x14ac:dyDescent="0.25">
      <c r="A434" s="47">
        <v>95708</v>
      </c>
      <c r="B434" s="45" t="s">
        <v>2419</v>
      </c>
      <c r="C434" s="46" t="s">
        <v>1977</v>
      </c>
      <c r="D434" s="47">
        <v>170.4</v>
      </c>
    </row>
    <row r="435" spans="1:4" x14ac:dyDescent="0.25">
      <c r="A435" s="47">
        <v>95714</v>
      </c>
      <c r="B435" s="45" t="s">
        <v>2420</v>
      </c>
      <c r="C435" s="46" t="s">
        <v>1977</v>
      </c>
      <c r="D435" s="47">
        <v>230.2</v>
      </c>
    </row>
    <row r="436" spans="1:4" x14ac:dyDescent="0.25">
      <c r="A436" s="47">
        <v>95720</v>
      </c>
      <c r="B436" s="45" t="s">
        <v>2421</v>
      </c>
      <c r="C436" s="46" t="s">
        <v>1977</v>
      </c>
      <c r="D436" s="47">
        <v>225.23</v>
      </c>
    </row>
    <row r="437" spans="1:4" x14ac:dyDescent="0.25">
      <c r="A437" s="47">
        <v>95872</v>
      </c>
      <c r="B437" s="45" t="s">
        <v>2422</v>
      </c>
      <c r="C437" s="46" t="s">
        <v>1977</v>
      </c>
      <c r="D437" s="47">
        <v>220.29</v>
      </c>
    </row>
    <row r="438" spans="1:4" x14ac:dyDescent="0.25">
      <c r="A438" s="47">
        <v>96013</v>
      </c>
      <c r="B438" s="45" t="s">
        <v>2423</v>
      </c>
      <c r="C438" s="46" t="s">
        <v>1977</v>
      </c>
      <c r="D438" s="47">
        <v>204.62</v>
      </c>
    </row>
    <row r="439" spans="1:4" x14ac:dyDescent="0.25">
      <c r="A439" s="47">
        <v>96020</v>
      </c>
      <c r="B439" s="45" t="s">
        <v>2424</v>
      </c>
      <c r="C439" s="46" t="s">
        <v>1977</v>
      </c>
      <c r="D439" s="47">
        <v>204.07</v>
      </c>
    </row>
    <row r="440" spans="1:4" x14ac:dyDescent="0.25">
      <c r="A440" s="47">
        <v>96028</v>
      </c>
      <c r="B440" s="45" t="s">
        <v>2425</v>
      </c>
      <c r="C440" s="46" t="s">
        <v>1977</v>
      </c>
      <c r="D440" s="47">
        <v>155.22999999999999</v>
      </c>
    </row>
    <row r="441" spans="1:4" x14ac:dyDescent="0.25">
      <c r="A441" s="47">
        <v>96035</v>
      </c>
      <c r="B441" s="45" t="s">
        <v>2426</v>
      </c>
      <c r="C441" s="46" t="s">
        <v>1977</v>
      </c>
      <c r="D441" s="47">
        <v>204.96</v>
      </c>
    </row>
    <row r="442" spans="1:4" x14ac:dyDescent="0.25">
      <c r="A442" s="47">
        <v>96157</v>
      </c>
      <c r="B442" s="45" t="s">
        <v>2427</v>
      </c>
      <c r="C442" s="46" t="s">
        <v>1977</v>
      </c>
      <c r="D442" s="47">
        <v>155.78</v>
      </c>
    </row>
    <row r="443" spans="1:4" x14ac:dyDescent="0.25">
      <c r="A443" s="47">
        <v>96158</v>
      </c>
      <c r="B443" s="45" t="s">
        <v>2428</v>
      </c>
      <c r="C443" s="46" t="s">
        <v>1977</v>
      </c>
      <c r="D443" s="47">
        <v>116.67</v>
      </c>
    </row>
    <row r="444" spans="1:4" x14ac:dyDescent="0.25">
      <c r="A444" s="47">
        <v>96245</v>
      </c>
      <c r="B444" s="45" t="s">
        <v>2429</v>
      </c>
      <c r="C444" s="46" t="s">
        <v>1977</v>
      </c>
      <c r="D444" s="47">
        <v>80.510000000000005</v>
      </c>
    </row>
    <row r="445" spans="1:4" x14ac:dyDescent="0.25">
      <c r="A445" s="47">
        <v>96463</v>
      </c>
      <c r="B445" s="45" t="s">
        <v>2430</v>
      </c>
      <c r="C445" s="46" t="s">
        <v>1977</v>
      </c>
      <c r="D445" s="47">
        <v>163.55000000000001</v>
      </c>
    </row>
    <row r="446" spans="1:4" x14ac:dyDescent="0.25">
      <c r="A446" s="47">
        <v>98764</v>
      </c>
      <c r="B446" s="45" t="s">
        <v>2431</v>
      </c>
      <c r="C446" s="46" t="s">
        <v>1977</v>
      </c>
      <c r="D446" s="47">
        <v>4.3600000000000003</v>
      </c>
    </row>
    <row r="447" spans="1:4" x14ac:dyDescent="0.25">
      <c r="A447" s="47">
        <v>99833</v>
      </c>
      <c r="B447" s="45" t="s">
        <v>2432</v>
      </c>
      <c r="C447" s="46" t="s">
        <v>1977</v>
      </c>
      <c r="D447" s="47">
        <v>1.43</v>
      </c>
    </row>
    <row r="448" spans="1:4" x14ac:dyDescent="0.25">
      <c r="A448" s="47">
        <v>100641</v>
      </c>
      <c r="B448" s="45" t="s">
        <v>2433</v>
      </c>
      <c r="C448" s="46" t="s">
        <v>1977</v>
      </c>
      <c r="D448" s="47">
        <v>572.48</v>
      </c>
    </row>
    <row r="449" spans="1:4" x14ac:dyDescent="0.25">
      <c r="A449" s="47">
        <v>100647</v>
      </c>
      <c r="B449" s="45" t="s">
        <v>2434</v>
      </c>
      <c r="C449" s="46" t="s">
        <v>1977</v>
      </c>
      <c r="D449" s="48">
        <v>1206.53</v>
      </c>
    </row>
    <row r="450" spans="1:4" x14ac:dyDescent="0.25">
      <c r="A450" s="47">
        <v>102275</v>
      </c>
      <c r="B450" s="45" t="s">
        <v>2435</v>
      </c>
      <c r="C450" s="46" t="s">
        <v>1977</v>
      </c>
      <c r="D450" s="47">
        <v>18.760000000000002</v>
      </c>
    </row>
    <row r="451" spans="1:4" x14ac:dyDescent="0.25">
      <c r="A451" s="47">
        <v>5632</v>
      </c>
      <c r="B451" s="45" t="s">
        <v>2436</v>
      </c>
      <c r="C451" s="46" t="s">
        <v>237</v>
      </c>
      <c r="D451" s="47">
        <v>82.89</v>
      </c>
    </row>
    <row r="452" spans="1:4" x14ac:dyDescent="0.25">
      <c r="A452" s="47">
        <v>5679</v>
      </c>
      <c r="B452" s="45" t="s">
        <v>2437</v>
      </c>
      <c r="C452" s="46" t="s">
        <v>237</v>
      </c>
      <c r="D452" s="47">
        <v>56.84</v>
      </c>
    </row>
    <row r="453" spans="1:4" x14ac:dyDescent="0.25">
      <c r="A453" s="47">
        <v>5681</v>
      </c>
      <c r="B453" s="45" t="s">
        <v>2438</v>
      </c>
      <c r="C453" s="46" t="s">
        <v>237</v>
      </c>
      <c r="D453" s="47">
        <v>53.74</v>
      </c>
    </row>
    <row r="454" spans="1:4" x14ac:dyDescent="0.25">
      <c r="A454" s="47">
        <v>5685</v>
      </c>
      <c r="B454" s="45" t="s">
        <v>2439</v>
      </c>
      <c r="C454" s="46" t="s">
        <v>237</v>
      </c>
      <c r="D454" s="47">
        <v>48.75</v>
      </c>
    </row>
    <row r="455" spans="1:4" x14ac:dyDescent="0.25">
      <c r="A455" s="47">
        <v>5690</v>
      </c>
      <c r="B455" s="45" t="s">
        <v>2440</v>
      </c>
      <c r="C455" s="46" t="s">
        <v>237</v>
      </c>
      <c r="D455" s="47">
        <v>4.4000000000000004</v>
      </c>
    </row>
    <row r="456" spans="1:4" x14ac:dyDescent="0.25">
      <c r="A456" s="47">
        <v>5806</v>
      </c>
      <c r="B456" s="45" t="s">
        <v>2441</v>
      </c>
      <c r="C456" s="46" t="s">
        <v>237</v>
      </c>
      <c r="D456" s="47">
        <v>0.21</v>
      </c>
    </row>
    <row r="457" spans="1:4" x14ac:dyDescent="0.25">
      <c r="A457" s="47">
        <v>5826</v>
      </c>
      <c r="B457" s="45" t="s">
        <v>2442</v>
      </c>
      <c r="C457" s="46" t="s">
        <v>237</v>
      </c>
      <c r="D457" s="47">
        <v>38.729999999999997</v>
      </c>
    </row>
    <row r="458" spans="1:4" x14ac:dyDescent="0.25">
      <c r="A458" s="47">
        <v>5829</v>
      </c>
      <c r="B458" s="45" t="s">
        <v>2443</v>
      </c>
      <c r="C458" s="46" t="s">
        <v>237</v>
      </c>
      <c r="D458" s="47">
        <v>130.66</v>
      </c>
    </row>
    <row r="459" spans="1:4" x14ac:dyDescent="0.25">
      <c r="A459" s="47">
        <v>5837</v>
      </c>
      <c r="B459" s="45" t="s">
        <v>2444</v>
      </c>
      <c r="C459" s="46" t="s">
        <v>237</v>
      </c>
      <c r="D459" s="47">
        <v>134</v>
      </c>
    </row>
    <row r="460" spans="1:4" x14ac:dyDescent="0.25">
      <c r="A460" s="47">
        <v>5841</v>
      </c>
      <c r="B460" s="45" t="s">
        <v>2445</v>
      </c>
      <c r="C460" s="46" t="s">
        <v>237</v>
      </c>
      <c r="D460" s="47">
        <v>5.0599999999999996</v>
      </c>
    </row>
    <row r="461" spans="1:4" x14ac:dyDescent="0.25">
      <c r="A461" s="47">
        <v>5845</v>
      </c>
      <c r="B461" s="45" t="s">
        <v>2446</v>
      </c>
      <c r="C461" s="46" t="s">
        <v>237</v>
      </c>
      <c r="D461" s="47">
        <v>47.64</v>
      </c>
    </row>
    <row r="462" spans="1:4" x14ac:dyDescent="0.25">
      <c r="A462" s="47">
        <v>5849</v>
      </c>
      <c r="B462" s="45" t="s">
        <v>2447</v>
      </c>
      <c r="C462" s="46" t="s">
        <v>237</v>
      </c>
      <c r="D462" s="47">
        <v>68.12</v>
      </c>
    </row>
    <row r="463" spans="1:4" x14ac:dyDescent="0.25">
      <c r="A463" s="47">
        <v>5853</v>
      </c>
      <c r="B463" s="45" t="s">
        <v>2448</v>
      </c>
      <c r="C463" s="46" t="s">
        <v>237</v>
      </c>
      <c r="D463" s="47">
        <v>68.37</v>
      </c>
    </row>
    <row r="464" spans="1:4" x14ac:dyDescent="0.25">
      <c r="A464" s="47">
        <v>5857</v>
      </c>
      <c r="B464" s="45" t="s">
        <v>2449</v>
      </c>
      <c r="C464" s="46" t="s">
        <v>237</v>
      </c>
      <c r="D464" s="47">
        <v>155.91999999999999</v>
      </c>
    </row>
    <row r="465" spans="1:4" x14ac:dyDescent="0.25">
      <c r="A465" s="47">
        <v>5865</v>
      </c>
      <c r="B465" s="45" t="s">
        <v>2450</v>
      </c>
      <c r="C465" s="46" t="s">
        <v>237</v>
      </c>
      <c r="D465" s="47">
        <v>8.06</v>
      </c>
    </row>
    <row r="466" spans="1:4" x14ac:dyDescent="0.25">
      <c r="A466" s="47">
        <v>5869</v>
      </c>
      <c r="B466" s="45" t="s">
        <v>2451</v>
      </c>
      <c r="C466" s="46" t="s">
        <v>237</v>
      </c>
      <c r="D466" s="47">
        <v>54.84</v>
      </c>
    </row>
    <row r="467" spans="1:4" x14ac:dyDescent="0.25">
      <c r="A467" s="47">
        <v>5877</v>
      </c>
      <c r="B467" s="45" t="s">
        <v>2452</v>
      </c>
      <c r="C467" s="46" t="s">
        <v>237</v>
      </c>
      <c r="D467" s="47">
        <v>55.86</v>
      </c>
    </row>
    <row r="468" spans="1:4" x14ac:dyDescent="0.25">
      <c r="A468" s="47">
        <v>5881</v>
      </c>
      <c r="B468" s="45" t="s">
        <v>2453</v>
      </c>
      <c r="C468" s="46" t="s">
        <v>237</v>
      </c>
      <c r="D468" s="47">
        <v>58.54</v>
      </c>
    </row>
    <row r="469" spans="1:4" x14ac:dyDescent="0.25">
      <c r="A469" s="47">
        <v>5884</v>
      </c>
      <c r="B469" s="45" t="s">
        <v>2454</v>
      </c>
      <c r="C469" s="46" t="s">
        <v>237</v>
      </c>
      <c r="D469" s="47">
        <v>43.42</v>
      </c>
    </row>
    <row r="470" spans="1:4" x14ac:dyDescent="0.25">
      <c r="A470" s="47">
        <v>5892</v>
      </c>
      <c r="B470" s="45" t="s">
        <v>2455</v>
      </c>
      <c r="C470" s="46" t="s">
        <v>237</v>
      </c>
      <c r="D470" s="47">
        <v>40</v>
      </c>
    </row>
    <row r="471" spans="1:4" x14ac:dyDescent="0.25">
      <c r="A471" s="47">
        <v>5896</v>
      </c>
      <c r="B471" s="45" t="s">
        <v>2456</v>
      </c>
      <c r="C471" s="46" t="s">
        <v>237</v>
      </c>
      <c r="D471" s="47">
        <v>37.54</v>
      </c>
    </row>
    <row r="472" spans="1:4" x14ac:dyDescent="0.25">
      <c r="A472" s="47">
        <v>5903</v>
      </c>
      <c r="B472" s="45" t="s">
        <v>2457</v>
      </c>
      <c r="C472" s="46" t="s">
        <v>237</v>
      </c>
      <c r="D472" s="47">
        <v>47.66</v>
      </c>
    </row>
    <row r="473" spans="1:4" x14ac:dyDescent="0.25">
      <c r="A473" s="47">
        <v>5911</v>
      </c>
      <c r="B473" s="45" t="s">
        <v>2458</v>
      </c>
      <c r="C473" s="46" t="s">
        <v>237</v>
      </c>
      <c r="D473" s="47">
        <v>21.73</v>
      </c>
    </row>
    <row r="474" spans="1:4" x14ac:dyDescent="0.25">
      <c r="A474" s="47">
        <v>5923</v>
      </c>
      <c r="B474" s="45" t="s">
        <v>2459</v>
      </c>
      <c r="C474" s="46" t="s">
        <v>237</v>
      </c>
      <c r="D474" s="47">
        <v>3.45</v>
      </c>
    </row>
    <row r="475" spans="1:4" x14ac:dyDescent="0.25">
      <c r="A475" s="47">
        <v>5930</v>
      </c>
      <c r="B475" s="45" t="s">
        <v>2460</v>
      </c>
      <c r="C475" s="46" t="s">
        <v>237</v>
      </c>
      <c r="D475" s="47">
        <v>46.1</v>
      </c>
    </row>
    <row r="476" spans="1:4" x14ac:dyDescent="0.25">
      <c r="A476" s="47">
        <v>5934</v>
      </c>
      <c r="B476" s="45" t="s">
        <v>2461</v>
      </c>
      <c r="C476" s="46" t="s">
        <v>237</v>
      </c>
      <c r="D476" s="47">
        <v>78.61</v>
      </c>
    </row>
    <row r="477" spans="1:4" x14ac:dyDescent="0.25">
      <c r="A477" s="47">
        <v>5942</v>
      </c>
      <c r="B477" s="45" t="s">
        <v>2462</v>
      </c>
      <c r="C477" s="46" t="s">
        <v>237</v>
      </c>
      <c r="D477" s="47">
        <v>63.75</v>
      </c>
    </row>
    <row r="478" spans="1:4" x14ac:dyDescent="0.25">
      <c r="A478" s="47">
        <v>5946</v>
      </c>
      <c r="B478" s="45" t="s">
        <v>2463</v>
      </c>
      <c r="C478" s="46" t="s">
        <v>237</v>
      </c>
      <c r="D478" s="47">
        <v>78.25</v>
      </c>
    </row>
    <row r="479" spans="1:4" x14ac:dyDescent="0.25">
      <c r="A479" s="47">
        <v>5952</v>
      </c>
      <c r="B479" s="45" t="s">
        <v>2464</v>
      </c>
      <c r="C479" s="46" t="s">
        <v>237</v>
      </c>
      <c r="D479" s="47">
        <v>17.37</v>
      </c>
    </row>
    <row r="480" spans="1:4" x14ac:dyDescent="0.25">
      <c r="A480" s="47">
        <v>5954</v>
      </c>
      <c r="B480" s="45" t="s">
        <v>2465</v>
      </c>
      <c r="C480" s="46" t="s">
        <v>237</v>
      </c>
      <c r="D480" s="47">
        <v>3.92</v>
      </c>
    </row>
    <row r="481" spans="1:4" x14ac:dyDescent="0.25">
      <c r="A481" s="47">
        <v>5961</v>
      </c>
      <c r="B481" s="45" t="s">
        <v>2466</v>
      </c>
      <c r="C481" s="46" t="s">
        <v>237</v>
      </c>
      <c r="D481" s="47">
        <v>45.77</v>
      </c>
    </row>
    <row r="482" spans="1:4" x14ac:dyDescent="0.25">
      <c r="A482" s="47">
        <v>6260</v>
      </c>
      <c r="B482" s="45" t="s">
        <v>2467</v>
      </c>
      <c r="C482" s="46" t="s">
        <v>237</v>
      </c>
      <c r="D482" s="47">
        <v>42.56</v>
      </c>
    </row>
    <row r="483" spans="1:4" x14ac:dyDescent="0.25">
      <c r="A483" s="47">
        <v>6880</v>
      </c>
      <c r="B483" s="45" t="s">
        <v>2468</v>
      </c>
      <c r="C483" s="46" t="s">
        <v>237</v>
      </c>
      <c r="D483" s="47">
        <v>63.79</v>
      </c>
    </row>
    <row r="484" spans="1:4" x14ac:dyDescent="0.25">
      <c r="A484" s="47">
        <v>7031</v>
      </c>
      <c r="B484" s="45" t="s">
        <v>2469</v>
      </c>
      <c r="C484" s="46" t="s">
        <v>237</v>
      </c>
      <c r="D484" s="47">
        <v>6</v>
      </c>
    </row>
    <row r="485" spans="1:4" x14ac:dyDescent="0.25">
      <c r="A485" s="47">
        <v>7043</v>
      </c>
      <c r="B485" s="45" t="s">
        <v>2470</v>
      </c>
      <c r="C485" s="46" t="s">
        <v>237</v>
      </c>
      <c r="D485" s="47">
        <v>0.26</v>
      </c>
    </row>
    <row r="486" spans="1:4" x14ac:dyDescent="0.25">
      <c r="A486" s="47">
        <v>7050</v>
      </c>
      <c r="B486" s="45" t="s">
        <v>2471</v>
      </c>
      <c r="C486" s="46" t="s">
        <v>237</v>
      </c>
      <c r="D486" s="47">
        <v>59.07</v>
      </c>
    </row>
    <row r="487" spans="1:4" x14ac:dyDescent="0.25">
      <c r="A487" s="47">
        <v>67827</v>
      </c>
      <c r="B487" s="45" t="s">
        <v>2472</v>
      </c>
      <c r="C487" s="46" t="s">
        <v>237</v>
      </c>
      <c r="D487" s="47">
        <v>44.76</v>
      </c>
    </row>
    <row r="488" spans="1:4" x14ac:dyDescent="0.25">
      <c r="A488" s="47">
        <v>73395</v>
      </c>
      <c r="B488" s="45" t="s">
        <v>2473</v>
      </c>
      <c r="C488" s="46" t="s">
        <v>237</v>
      </c>
      <c r="D488" s="47">
        <v>5.24</v>
      </c>
    </row>
    <row r="489" spans="1:4" x14ac:dyDescent="0.25">
      <c r="A489" s="47">
        <v>83766</v>
      </c>
      <c r="B489" s="45" t="s">
        <v>2474</v>
      </c>
      <c r="C489" s="46" t="s">
        <v>237</v>
      </c>
      <c r="D489" s="47">
        <v>35.71</v>
      </c>
    </row>
    <row r="490" spans="1:4" x14ac:dyDescent="0.25">
      <c r="A490" s="47">
        <v>84013</v>
      </c>
      <c r="B490" s="45" t="s">
        <v>2475</v>
      </c>
      <c r="C490" s="46" t="s">
        <v>237</v>
      </c>
      <c r="D490" s="47">
        <v>80.400000000000006</v>
      </c>
    </row>
    <row r="491" spans="1:4" x14ac:dyDescent="0.25">
      <c r="A491" s="47">
        <v>87446</v>
      </c>
      <c r="B491" s="45" t="s">
        <v>2476</v>
      </c>
      <c r="C491" s="46" t="s">
        <v>237</v>
      </c>
      <c r="D491" s="47">
        <v>0.49</v>
      </c>
    </row>
    <row r="492" spans="1:4" x14ac:dyDescent="0.25">
      <c r="A492" s="47">
        <v>88392</v>
      </c>
      <c r="B492" s="45" t="s">
        <v>2477</v>
      </c>
      <c r="C492" s="46" t="s">
        <v>237</v>
      </c>
      <c r="D492" s="47">
        <v>0.95</v>
      </c>
    </row>
    <row r="493" spans="1:4" x14ac:dyDescent="0.25">
      <c r="A493" s="47">
        <v>88398</v>
      </c>
      <c r="B493" s="45" t="s">
        <v>2478</v>
      </c>
      <c r="C493" s="46" t="s">
        <v>237</v>
      </c>
      <c r="D493" s="47">
        <v>1.1399999999999999</v>
      </c>
    </row>
    <row r="494" spans="1:4" x14ac:dyDescent="0.25">
      <c r="A494" s="47">
        <v>88404</v>
      </c>
      <c r="B494" s="45" t="s">
        <v>2479</v>
      </c>
      <c r="C494" s="46" t="s">
        <v>237</v>
      </c>
      <c r="D494" s="47">
        <v>0.9</v>
      </c>
    </row>
    <row r="495" spans="1:4" x14ac:dyDescent="0.25">
      <c r="A495" s="47">
        <v>88430</v>
      </c>
      <c r="B495" s="45" t="s">
        <v>2480</v>
      </c>
      <c r="C495" s="46" t="s">
        <v>237</v>
      </c>
      <c r="D495" s="47">
        <v>5.89</v>
      </c>
    </row>
    <row r="496" spans="1:4" x14ac:dyDescent="0.25">
      <c r="A496" s="47">
        <v>88438</v>
      </c>
      <c r="B496" s="45" t="s">
        <v>2481</v>
      </c>
      <c r="C496" s="46" t="s">
        <v>237</v>
      </c>
      <c r="D496" s="47">
        <v>7.82</v>
      </c>
    </row>
    <row r="497" spans="1:4" x14ac:dyDescent="0.25">
      <c r="A497" s="47">
        <v>88831</v>
      </c>
      <c r="B497" s="45" t="s">
        <v>2482</v>
      </c>
      <c r="C497" s="46" t="s">
        <v>237</v>
      </c>
      <c r="D497" s="47">
        <v>0.35</v>
      </c>
    </row>
    <row r="498" spans="1:4" x14ac:dyDescent="0.25">
      <c r="A498" s="47">
        <v>88844</v>
      </c>
      <c r="B498" s="45" t="s">
        <v>2483</v>
      </c>
      <c r="C498" s="46" t="s">
        <v>237</v>
      </c>
      <c r="D498" s="47">
        <v>60.94</v>
      </c>
    </row>
    <row r="499" spans="1:4" x14ac:dyDescent="0.25">
      <c r="A499" s="47">
        <v>88908</v>
      </c>
      <c r="B499" s="45" t="s">
        <v>2484</v>
      </c>
      <c r="C499" s="46" t="s">
        <v>237</v>
      </c>
      <c r="D499" s="47">
        <v>88.96</v>
      </c>
    </row>
    <row r="500" spans="1:4" x14ac:dyDescent="0.25">
      <c r="A500" s="47">
        <v>89022</v>
      </c>
      <c r="B500" s="45" t="s">
        <v>2485</v>
      </c>
      <c r="C500" s="46" t="s">
        <v>237</v>
      </c>
      <c r="D500" s="47">
        <v>0.31</v>
      </c>
    </row>
    <row r="501" spans="1:4" x14ac:dyDescent="0.25">
      <c r="A501" s="47">
        <v>89027</v>
      </c>
      <c r="B501" s="45" t="s">
        <v>2486</v>
      </c>
      <c r="C501" s="46" t="s">
        <v>237</v>
      </c>
      <c r="D501" s="47">
        <v>4.87</v>
      </c>
    </row>
    <row r="502" spans="1:4" x14ac:dyDescent="0.25">
      <c r="A502" s="47">
        <v>89031</v>
      </c>
      <c r="B502" s="45" t="s">
        <v>2487</v>
      </c>
      <c r="C502" s="46" t="s">
        <v>237</v>
      </c>
      <c r="D502" s="47">
        <v>59.56</v>
      </c>
    </row>
    <row r="503" spans="1:4" x14ac:dyDescent="0.25">
      <c r="A503" s="47">
        <v>89036</v>
      </c>
      <c r="B503" s="45" t="s">
        <v>2488</v>
      </c>
      <c r="C503" s="46" t="s">
        <v>237</v>
      </c>
      <c r="D503" s="47">
        <v>42.9</v>
      </c>
    </row>
    <row r="504" spans="1:4" x14ac:dyDescent="0.25">
      <c r="A504" s="47">
        <v>89218</v>
      </c>
      <c r="B504" s="45" t="s">
        <v>2489</v>
      </c>
      <c r="C504" s="46" t="s">
        <v>237</v>
      </c>
      <c r="D504" s="47">
        <v>86.09</v>
      </c>
    </row>
    <row r="505" spans="1:4" x14ac:dyDescent="0.25">
      <c r="A505" s="47">
        <v>89226</v>
      </c>
      <c r="B505" s="45" t="s">
        <v>2490</v>
      </c>
      <c r="C505" s="46" t="s">
        <v>237</v>
      </c>
      <c r="D505" s="47">
        <v>1.46</v>
      </c>
    </row>
    <row r="506" spans="1:4" x14ac:dyDescent="0.25">
      <c r="A506" s="47">
        <v>89235</v>
      </c>
      <c r="B506" s="45" t="s">
        <v>2491</v>
      </c>
      <c r="C506" s="46" t="s">
        <v>237</v>
      </c>
      <c r="D506" s="47">
        <v>173.26</v>
      </c>
    </row>
    <row r="507" spans="1:4" x14ac:dyDescent="0.25">
      <c r="A507" s="47">
        <v>89243</v>
      </c>
      <c r="B507" s="45" t="s">
        <v>2492</v>
      </c>
      <c r="C507" s="46" t="s">
        <v>237</v>
      </c>
      <c r="D507" s="47">
        <v>367.67</v>
      </c>
    </row>
    <row r="508" spans="1:4" x14ac:dyDescent="0.25">
      <c r="A508" s="47">
        <v>89251</v>
      </c>
      <c r="B508" s="45" t="s">
        <v>2493</v>
      </c>
      <c r="C508" s="46" t="s">
        <v>237</v>
      </c>
      <c r="D508" s="47">
        <v>323.12</v>
      </c>
    </row>
    <row r="509" spans="1:4" x14ac:dyDescent="0.25">
      <c r="A509" s="47">
        <v>89258</v>
      </c>
      <c r="B509" s="45" t="s">
        <v>2494</v>
      </c>
      <c r="C509" s="46" t="s">
        <v>237</v>
      </c>
      <c r="D509" s="47">
        <v>114.82</v>
      </c>
    </row>
    <row r="510" spans="1:4" x14ac:dyDescent="0.25">
      <c r="A510" s="47">
        <v>89273</v>
      </c>
      <c r="B510" s="45" t="s">
        <v>2495</v>
      </c>
      <c r="C510" s="46" t="s">
        <v>237</v>
      </c>
      <c r="D510" s="47">
        <v>93.65</v>
      </c>
    </row>
    <row r="511" spans="1:4" x14ac:dyDescent="0.25">
      <c r="A511" s="47">
        <v>89279</v>
      </c>
      <c r="B511" s="45" t="s">
        <v>2496</v>
      </c>
      <c r="C511" s="46" t="s">
        <v>237</v>
      </c>
      <c r="D511" s="47">
        <v>1.79</v>
      </c>
    </row>
    <row r="512" spans="1:4" x14ac:dyDescent="0.25">
      <c r="A512" s="47">
        <v>89877</v>
      </c>
      <c r="B512" s="45" t="s">
        <v>2497</v>
      </c>
      <c r="C512" s="46" t="s">
        <v>237</v>
      </c>
      <c r="D512" s="47">
        <v>59.58</v>
      </c>
    </row>
    <row r="513" spans="1:4" x14ac:dyDescent="0.25">
      <c r="A513" s="47">
        <v>89884</v>
      </c>
      <c r="B513" s="45" t="s">
        <v>2498</v>
      </c>
      <c r="C513" s="46" t="s">
        <v>237</v>
      </c>
      <c r="D513" s="47">
        <v>61.68</v>
      </c>
    </row>
    <row r="514" spans="1:4" x14ac:dyDescent="0.25">
      <c r="A514" s="47">
        <v>90587</v>
      </c>
      <c r="B514" s="45" t="s">
        <v>2499</v>
      </c>
      <c r="C514" s="46" t="s">
        <v>237</v>
      </c>
      <c r="D514" s="47">
        <v>0.36</v>
      </c>
    </row>
    <row r="515" spans="1:4" x14ac:dyDescent="0.25">
      <c r="A515" s="47">
        <v>90626</v>
      </c>
      <c r="B515" s="45" t="s">
        <v>2500</v>
      </c>
      <c r="C515" s="46" t="s">
        <v>237</v>
      </c>
      <c r="D515" s="47">
        <v>2.0499999999999998</v>
      </c>
    </row>
    <row r="516" spans="1:4" x14ac:dyDescent="0.25">
      <c r="A516" s="47">
        <v>90632</v>
      </c>
      <c r="B516" s="45" t="s">
        <v>2501</v>
      </c>
      <c r="C516" s="46" t="s">
        <v>237</v>
      </c>
      <c r="D516" s="47">
        <v>82.85</v>
      </c>
    </row>
    <row r="517" spans="1:4" x14ac:dyDescent="0.25">
      <c r="A517" s="47">
        <v>90638</v>
      </c>
      <c r="B517" s="45" t="s">
        <v>2502</v>
      </c>
      <c r="C517" s="46" t="s">
        <v>237</v>
      </c>
      <c r="D517" s="47">
        <v>4.53</v>
      </c>
    </row>
    <row r="518" spans="1:4" x14ac:dyDescent="0.25">
      <c r="A518" s="47">
        <v>90644</v>
      </c>
      <c r="B518" s="45" t="s">
        <v>2503</v>
      </c>
      <c r="C518" s="46" t="s">
        <v>237</v>
      </c>
      <c r="D518" s="47">
        <v>6.77</v>
      </c>
    </row>
    <row r="519" spans="1:4" x14ac:dyDescent="0.25">
      <c r="A519" s="47">
        <v>90651</v>
      </c>
      <c r="B519" s="45" t="s">
        <v>2504</v>
      </c>
      <c r="C519" s="46" t="s">
        <v>237</v>
      </c>
      <c r="D519" s="47">
        <v>0.77</v>
      </c>
    </row>
    <row r="520" spans="1:4" x14ac:dyDescent="0.25">
      <c r="A520" s="47">
        <v>90657</v>
      </c>
      <c r="B520" s="45" t="s">
        <v>2505</v>
      </c>
      <c r="C520" s="46" t="s">
        <v>237</v>
      </c>
      <c r="D520" s="47">
        <v>4.4000000000000004</v>
      </c>
    </row>
    <row r="521" spans="1:4" x14ac:dyDescent="0.25">
      <c r="A521" s="47">
        <v>90663</v>
      </c>
      <c r="B521" s="45" t="s">
        <v>2506</v>
      </c>
      <c r="C521" s="46" t="s">
        <v>237</v>
      </c>
      <c r="D521" s="47">
        <v>4.72</v>
      </c>
    </row>
    <row r="522" spans="1:4" x14ac:dyDescent="0.25">
      <c r="A522" s="47">
        <v>90669</v>
      </c>
      <c r="B522" s="45" t="s">
        <v>2507</v>
      </c>
      <c r="C522" s="46" t="s">
        <v>237</v>
      </c>
      <c r="D522" s="47">
        <v>6.22</v>
      </c>
    </row>
    <row r="523" spans="1:4" x14ac:dyDescent="0.25">
      <c r="A523" s="47">
        <v>90675</v>
      </c>
      <c r="B523" s="45" t="s">
        <v>2508</v>
      </c>
      <c r="C523" s="46" t="s">
        <v>237</v>
      </c>
      <c r="D523" s="47">
        <v>280.72000000000003</v>
      </c>
    </row>
    <row r="524" spans="1:4" x14ac:dyDescent="0.25">
      <c r="A524" s="47">
        <v>90681</v>
      </c>
      <c r="B524" s="45" t="s">
        <v>2509</v>
      </c>
      <c r="C524" s="46" t="s">
        <v>237</v>
      </c>
      <c r="D524" s="47">
        <v>155.85</v>
      </c>
    </row>
    <row r="525" spans="1:4" x14ac:dyDescent="0.25">
      <c r="A525" s="47">
        <v>90687</v>
      </c>
      <c r="B525" s="45" t="s">
        <v>2510</v>
      </c>
      <c r="C525" s="46" t="s">
        <v>237</v>
      </c>
      <c r="D525" s="47">
        <v>59.26</v>
      </c>
    </row>
    <row r="526" spans="1:4" x14ac:dyDescent="0.25">
      <c r="A526" s="47">
        <v>90693</v>
      </c>
      <c r="B526" s="45" t="s">
        <v>2511</v>
      </c>
      <c r="C526" s="46" t="s">
        <v>237</v>
      </c>
      <c r="D526" s="47">
        <v>42.94</v>
      </c>
    </row>
    <row r="527" spans="1:4" x14ac:dyDescent="0.25">
      <c r="A527" s="47">
        <v>90965</v>
      </c>
      <c r="B527" s="45" t="s">
        <v>2512</v>
      </c>
      <c r="C527" s="46" t="s">
        <v>237</v>
      </c>
      <c r="D527" s="47">
        <v>5.25</v>
      </c>
    </row>
    <row r="528" spans="1:4" x14ac:dyDescent="0.25">
      <c r="A528" s="47">
        <v>90973</v>
      </c>
      <c r="B528" s="45" t="s">
        <v>2513</v>
      </c>
      <c r="C528" s="46" t="s">
        <v>237</v>
      </c>
      <c r="D528" s="47">
        <v>5.26</v>
      </c>
    </row>
    <row r="529" spans="1:4" x14ac:dyDescent="0.25">
      <c r="A529" s="47">
        <v>90982</v>
      </c>
      <c r="B529" s="45" t="s">
        <v>2514</v>
      </c>
      <c r="C529" s="46" t="s">
        <v>237</v>
      </c>
      <c r="D529" s="47">
        <v>13.37</v>
      </c>
    </row>
    <row r="530" spans="1:4" x14ac:dyDescent="0.25">
      <c r="A530" s="47">
        <v>91001</v>
      </c>
      <c r="B530" s="45" t="s">
        <v>2515</v>
      </c>
      <c r="C530" s="46" t="s">
        <v>237</v>
      </c>
      <c r="D530" s="47">
        <v>6.24</v>
      </c>
    </row>
    <row r="531" spans="1:4" x14ac:dyDescent="0.25">
      <c r="A531" s="47">
        <v>91032</v>
      </c>
      <c r="B531" s="45" t="s">
        <v>2516</v>
      </c>
      <c r="C531" s="46" t="s">
        <v>237</v>
      </c>
      <c r="D531" s="47">
        <v>44.6</v>
      </c>
    </row>
    <row r="532" spans="1:4" x14ac:dyDescent="0.25">
      <c r="A532" s="47">
        <v>91278</v>
      </c>
      <c r="B532" s="45" t="s">
        <v>2517</v>
      </c>
      <c r="C532" s="46" t="s">
        <v>237</v>
      </c>
      <c r="D532" s="47">
        <v>0.54</v>
      </c>
    </row>
    <row r="533" spans="1:4" x14ac:dyDescent="0.25">
      <c r="A533" s="47">
        <v>91285</v>
      </c>
      <c r="B533" s="45" t="s">
        <v>2518</v>
      </c>
      <c r="C533" s="46" t="s">
        <v>237</v>
      </c>
      <c r="D533" s="47">
        <v>1</v>
      </c>
    </row>
    <row r="534" spans="1:4" x14ac:dyDescent="0.25">
      <c r="A534" s="47">
        <v>91387</v>
      </c>
      <c r="B534" s="45" t="s">
        <v>2519</v>
      </c>
      <c r="C534" s="46" t="s">
        <v>237</v>
      </c>
      <c r="D534" s="47">
        <v>48.74</v>
      </c>
    </row>
    <row r="535" spans="1:4" x14ac:dyDescent="0.25">
      <c r="A535" s="47">
        <v>91395</v>
      </c>
      <c r="B535" s="45" t="s">
        <v>2520</v>
      </c>
      <c r="C535" s="46" t="s">
        <v>237</v>
      </c>
      <c r="D535" s="47">
        <v>41.39</v>
      </c>
    </row>
    <row r="536" spans="1:4" x14ac:dyDescent="0.25">
      <c r="A536" s="47">
        <v>91486</v>
      </c>
      <c r="B536" s="45" t="s">
        <v>2521</v>
      </c>
      <c r="C536" s="46" t="s">
        <v>237</v>
      </c>
      <c r="D536" s="47">
        <v>49.42</v>
      </c>
    </row>
    <row r="537" spans="1:4" x14ac:dyDescent="0.25">
      <c r="A537" s="47">
        <v>91534</v>
      </c>
      <c r="B537" s="45" t="s">
        <v>2522</v>
      </c>
      <c r="C537" s="46" t="s">
        <v>237</v>
      </c>
      <c r="D537" s="47">
        <v>28.29</v>
      </c>
    </row>
    <row r="538" spans="1:4" x14ac:dyDescent="0.25">
      <c r="A538" s="47">
        <v>91635</v>
      </c>
      <c r="B538" s="45" t="s">
        <v>2523</v>
      </c>
      <c r="C538" s="46" t="s">
        <v>237</v>
      </c>
      <c r="D538" s="47">
        <v>44.6</v>
      </c>
    </row>
    <row r="539" spans="1:4" x14ac:dyDescent="0.25">
      <c r="A539" s="47">
        <v>91646</v>
      </c>
      <c r="B539" s="45" t="s">
        <v>2524</v>
      </c>
      <c r="C539" s="46" t="s">
        <v>237</v>
      </c>
      <c r="D539" s="47">
        <v>70.23</v>
      </c>
    </row>
    <row r="540" spans="1:4" x14ac:dyDescent="0.25">
      <c r="A540" s="47">
        <v>91693</v>
      </c>
      <c r="B540" s="45" t="s">
        <v>2525</v>
      </c>
      <c r="C540" s="46" t="s">
        <v>237</v>
      </c>
      <c r="D540" s="47">
        <v>27.62</v>
      </c>
    </row>
    <row r="541" spans="1:4" x14ac:dyDescent="0.25">
      <c r="A541" s="47">
        <v>92044</v>
      </c>
      <c r="B541" s="45" t="s">
        <v>2526</v>
      </c>
      <c r="C541" s="46" t="s">
        <v>237</v>
      </c>
      <c r="D541" s="47">
        <v>6.77</v>
      </c>
    </row>
    <row r="542" spans="1:4" x14ac:dyDescent="0.25">
      <c r="A542" s="47">
        <v>92107</v>
      </c>
      <c r="B542" s="45" t="s">
        <v>2527</v>
      </c>
      <c r="C542" s="46" t="s">
        <v>237</v>
      </c>
      <c r="D542" s="47">
        <v>50.76</v>
      </c>
    </row>
    <row r="543" spans="1:4" x14ac:dyDescent="0.25">
      <c r="A543" s="47">
        <v>92113</v>
      </c>
      <c r="B543" s="45" t="s">
        <v>2528</v>
      </c>
      <c r="C543" s="46" t="s">
        <v>237</v>
      </c>
      <c r="D543" s="47">
        <v>1.05</v>
      </c>
    </row>
    <row r="544" spans="1:4" x14ac:dyDescent="0.25">
      <c r="A544" s="47">
        <v>92119</v>
      </c>
      <c r="B544" s="45" t="s">
        <v>2529</v>
      </c>
      <c r="C544" s="46" t="s">
        <v>237</v>
      </c>
      <c r="D544" s="47">
        <v>0.11</v>
      </c>
    </row>
    <row r="545" spans="1:4" x14ac:dyDescent="0.25">
      <c r="A545" s="47">
        <v>92139</v>
      </c>
      <c r="B545" s="45" t="s">
        <v>2530</v>
      </c>
      <c r="C545" s="46" t="s">
        <v>237</v>
      </c>
      <c r="D545" s="47">
        <v>36.450000000000003</v>
      </c>
    </row>
    <row r="546" spans="1:4" x14ac:dyDescent="0.25">
      <c r="A546" s="47">
        <v>92146</v>
      </c>
      <c r="B546" s="45" t="s">
        <v>2531</v>
      </c>
      <c r="C546" s="46" t="s">
        <v>237</v>
      </c>
      <c r="D546" s="47">
        <v>27.57</v>
      </c>
    </row>
    <row r="547" spans="1:4" x14ac:dyDescent="0.25">
      <c r="A547" s="47">
        <v>92243</v>
      </c>
      <c r="B547" s="45" t="s">
        <v>2532</v>
      </c>
      <c r="C547" s="46" t="s">
        <v>237</v>
      </c>
      <c r="D547" s="47">
        <v>59.78</v>
      </c>
    </row>
    <row r="548" spans="1:4" x14ac:dyDescent="0.25">
      <c r="A548" s="47">
        <v>92717</v>
      </c>
      <c r="B548" s="45" t="s">
        <v>2533</v>
      </c>
      <c r="C548" s="46" t="s">
        <v>237</v>
      </c>
      <c r="D548" s="47">
        <v>0.24</v>
      </c>
    </row>
    <row r="549" spans="1:4" x14ac:dyDescent="0.25">
      <c r="A549" s="47">
        <v>92961</v>
      </c>
      <c r="B549" s="45" t="s">
        <v>2534</v>
      </c>
      <c r="C549" s="46" t="s">
        <v>237</v>
      </c>
      <c r="D549" s="47">
        <v>4.4800000000000004</v>
      </c>
    </row>
    <row r="550" spans="1:4" x14ac:dyDescent="0.25">
      <c r="A550" s="47">
        <v>92967</v>
      </c>
      <c r="B550" s="45" t="s">
        <v>2535</v>
      </c>
      <c r="C550" s="46" t="s">
        <v>237</v>
      </c>
      <c r="D550" s="47">
        <v>17.41</v>
      </c>
    </row>
    <row r="551" spans="1:4" x14ac:dyDescent="0.25">
      <c r="A551" s="47">
        <v>93225</v>
      </c>
      <c r="B551" s="45" t="s">
        <v>365</v>
      </c>
      <c r="C551" s="46" t="s">
        <v>237</v>
      </c>
      <c r="D551" s="47">
        <v>421.24</v>
      </c>
    </row>
    <row r="552" spans="1:4" x14ac:dyDescent="0.25">
      <c r="A552" s="47">
        <v>93234</v>
      </c>
      <c r="B552" s="45" t="s">
        <v>2536</v>
      </c>
      <c r="C552" s="46" t="s">
        <v>237</v>
      </c>
      <c r="D552" s="47">
        <v>0.44</v>
      </c>
    </row>
    <row r="553" spans="1:4" x14ac:dyDescent="0.25">
      <c r="A553" s="47">
        <v>93244</v>
      </c>
      <c r="B553" s="45" t="s">
        <v>2537</v>
      </c>
      <c r="C553" s="46" t="s">
        <v>237</v>
      </c>
      <c r="D553" s="47">
        <v>49.8</v>
      </c>
    </row>
    <row r="554" spans="1:4" x14ac:dyDescent="0.25">
      <c r="A554" s="47">
        <v>93274</v>
      </c>
      <c r="B554" s="45" t="s">
        <v>2538</v>
      </c>
      <c r="C554" s="46" t="s">
        <v>237</v>
      </c>
      <c r="D554" s="47">
        <v>84.05</v>
      </c>
    </row>
    <row r="555" spans="1:4" x14ac:dyDescent="0.25">
      <c r="A555" s="47">
        <v>93282</v>
      </c>
      <c r="B555" s="45" t="s">
        <v>2539</v>
      </c>
      <c r="C555" s="46" t="s">
        <v>237</v>
      </c>
      <c r="D555" s="47">
        <v>24.19</v>
      </c>
    </row>
    <row r="556" spans="1:4" x14ac:dyDescent="0.25">
      <c r="A556" s="47">
        <v>93288</v>
      </c>
      <c r="B556" s="45" t="s">
        <v>2540</v>
      </c>
      <c r="C556" s="46" t="s">
        <v>237</v>
      </c>
      <c r="D556" s="47">
        <v>143.46</v>
      </c>
    </row>
    <row r="557" spans="1:4" x14ac:dyDescent="0.25">
      <c r="A557" s="47">
        <v>93403</v>
      </c>
      <c r="B557" s="45" t="s">
        <v>2541</v>
      </c>
      <c r="C557" s="46" t="s">
        <v>237</v>
      </c>
      <c r="D557" s="47">
        <v>44.6</v>
      </c>
    </row>
    <row r="558" spans="1:4" x14ac:dyDescent="0.25">
      <c r="A558" s="47">
        <v>93409</v>
      </c>
      <c r="B558" s="45" t="s">
        <v>2542</v>
      </c>
      <c r="C558" s="46" t="s">
        <v>237</v>
      </c>
      <c r="D558" s="47">
        <v>33.43</v>
      </c>
    </row>
    <row r="559" spans="1:4" x14ac:dyDescent="0.25">
      <c r="A559" s="47">
        <v>93416</v>
      </c>
      <c r="B559" s="45" t="s">
        <v>2543</v>
      </c>
      <c r="C559" s="46" t="s">
        <v>237</v>
      </c>
      <c r="D559" s="47">
        <v>0.24</v>
      </c>
    </row>
    <row r="560" spans="1:4" x14ac:dyDescent="0.25">
      <c r="A560" s="47">
        <v>93422</v>
      </c>
      <c r="B560" s="45" t="s">
        <v>2544</v>
      </c>
      <c r="C560" s="46" t="s">
        <v>237</v>
      </c>
      <c r="D560" s="47">
        <v>3.29</v>
      </c>
    </row>
    <row r="561" spans="1:4" x14ac:dyDescent="0.25">
      <c r="A561" s="47">
        <v>93428</v>
      </c>
      <c r="B561" s="45" t="s">
        <v>2545</v>
      </c>
      <c r="C561" s="46" t="s">
        <v>237</v>
      </c>
      <c r="D561" s="47">
        <v>4.66</v>
      </c>
    </row>
    <row r="562" spans="1:4" x14ac:dyDescent="0.25">
      <c r="A562" s="47">
        <v>93434</v>
      </c>
      <c r="B562" s="45" t="s">
        <v>2546</v>
      </c>
      <c r="C562" s="46" t="s">
        <v>237</v>
      </c>
      <c r="D562" s="47">
        <v>207.85</v>
      </c>
    </row>
    <row r="563" spans="1:4" x14ac:dyDescent="0.25">
      <c r="A563" s="47">
        <v>93440</v>
      </c>
      <c r="B563" s="45" t="s">
        <v>2547</v>
      </c>
      <c r="C563" s="46" t="s">
        <v>237</v>
      </c>
      <c r="D563" s="47">
        <v>99.97</v>
      </c>
    </row>
    <row r="564" spans="1:4" x14ac:dyDescent="0.25">
      <c r="A564" s="47">
        <v>95122</v>
      </c>
      <c r="B564" s="45" t="s">
        <v>2548</v>
      </c>
      <c r="C564" s="46" t="s">
        <v>237</v>
      </c>
      <c r="D564" s="47">
        <v>152.54</v>
      </c>
    </row>
    <row r="565" spans="1:4" x14ac:dyDescent="0.25">
      <c r="A565" s="47">
        <v>95128</v>
      </c>
      <c r="B565" s="45" t="s">
        <v>2549</v>
      </c>
      <c r="C565" s="46" t="s">
        <v>237</v>
      </c>
      <c r="D565" s="47">
        <v>47.08</v>
      </c>
    </row>
    <row r="566" spans="1:4" x14ac:dyDescent="0.25">
      <c r="A566" s="47">
        <v>95140</v>
      </c>
      <c r="B566" s="45" t="s">
        <v>2550</v>
      </c>
      <c r="C566" s="46" t="s">
        <v>237</v>
      </c>
      <c r="D566" s="47">
        <v>0.04</v>
      </c>
    </row>
    <row r="567" spans="1:4" x14ac:dyDescent="0.25">
      <c r="A567" s="47">
        <v>95213</v>
      </c>
      <c r="B567" s="45" t="s">
        <v>2551</v>
      </c>
      <c r="C567" s="46" t="s">
        <v>237</v>
      </c>
      <c r="D567" s="47">
        <v>89.82</v>
      </c>
    </row>
    <row r="568" spans="1:4" x14ac:dyDescent="0.25">
      <c r="A568" s="47">
        <v>95259</v>
      </c>
      <c r="B568" s="45" t="s">
        <v>2552</v>
      </c>
      <c r="C568" s="46" t="s">
        <v>237</v>
      </c>
      <c r="D568" s="47">
        <v>17.190000000000001</v>
      </c>
    </row>
    <row r="569" spans="1:4" x14ac:dyDescent="0.25">
      <c r="A569" s="47">
        <v>95265</v>
      </c>
      <c r="B569" s="45" t="s">
        <v>2553</v>
      </c>
      <c r="C569" s="46" t="s">
        <v>237</v>
      </c>
      <c r="D569" s="47">
        <v>0.71</v>
      </c>
    </row>
    <row r="570" spans="1:4" x14ac:dyDescent="0.25">
      <c r="A570" s="47">
        <v>95271</v>
      </c>
      <c r="B570" s="45" t="s">
        <v>2554</v>
      </c>
      <c r="C570" s="46" t="s">
        <v>237</v>
      </c>
      <c r="D570" s="47">
        <v>0.48</v>
      </c>
    </row>
    <row r="571" spans="1:4" x14ac:dyDescent="0.25">
      <c r="A571" s="47">
        <v>95277</v>
      </c>
      <c r="B571" s="45" t="s">
        <v>2555</v>
      </c>
      <c r="C571" s="46" t="s">
        <v>237</v>
      </c>
      <c r="D571" s="47">
        <v>0.48</v>
      </c>
    </row>
    <row r="572" spans="1:4" x14ac:dyDescent="0.25">
      <c r="A572" s="47">
        <v>95283</v>
      </c>
      <c r="B572" s="45" t="s">
        <v>2556</v>
      </c>
      <c r="C572" s="46" t="s">
        <v>237</v>
      </c>
      <c r="D572" s="47">
        <v>0.52</v>
      </c>
    </row>
    <row r="573" spans="1:4" x14ac:dyDescent="0.25">
      <c r="A573" s="47">
        <v>95621</v>
      </c>
      <c r="B573" s="45" t="s">
        <v>2557</v>
      </c>
      <c r="C573" s="46" t="s">
        <v>237</v>
      </c>
      <c r="D573" s="47">
        <v>16.940000000000001</v>
      </c>
    </row>
    <row r="574" spans="1:4" x14ac:dyDescent="0.25">
      <c r="A574" s="47">
        <v>95632</v>
      </c>
      <c r="B574" s="45" t="s">
        <v>2558</v>
      </c>
      <c r="C574" s="46" t="s">
        <v>237</v>
      </c>
      <c r="D574" s="47">
        <v>62</v>
      </c>
    </row>
    <row r="575" spans="1:4" x14ac:dyDescent="0.25">
      <c r="A575" s="47">
        <v>95703</v>
      </c>
      <c r="B575" s="45" t="s">
        <v>2559</v>
      </c>
      <c r="C575" s="46" t="s">
        <v>237</v>
      </c>
      <c r="D575" s="47">
        <v>32.06</v>
      </c>
    </row>
    <row r="576" spans="1:4" x14ac:dyDescent="0.25">
      <c r="A576" s="47">
        <v>95709</v>
      </c>
      <c r="B576" s="45" t="s">
        <v>2560</v>
      </c>
      <c r="C576" s="46" t="s">
        <v>237</v>
      </c>
      <c r="D576" s="47">
        <v>80.55</v>
      </c>
    </row>
    <row r="577" spans="1:4" x14ac:dyDescent="0.25">
      <c r="A577" s="47">
        <v>95715</v>
      </c>
      <c r="B577" s="45" t="s">
        <v>2561</v>
      </c>
      <c r="C577" s="46" t="s">
        <v>237</v>
      </c>
      <c r="D577" s="47">
        <v>92.21</v>
      </c>
    </row>
    <row r="578" spans="1:4" x14ac:dyDescent="0.25">
      <c r="A578" s="47">
        <v>95721</v>
      </c>
      <c r="B578" s="45" t="s">
        <v>2562</v>
      </c>
      <c r="C578" s="46" t="s">
        <v>237</v>
      </c>
      <c r="D578" s="47">
        <v>89.84</v>
      </c>
    </row>
    <row r="579" spans="1:4" x14ac:dyDescent="0.25">
      <c r="A579" s="47">
        <v>95873</v>
      </c>
      <c r="B579" s="45" t="s">
        <v>2563</v>
      </c>
      <c r="C579" s="46" t="s">
        <v>237</v>
      </c>
      <c r="D579" s="47">
        <v>7.45</v>
      </c>
    </row>
    <row r="580" spans="1:4" x14ac:dyDescent="0.25">
      <c r="A580" s="47">
        <v>96014</v>
      </c>
      <c r="B580" s="45" t="s">
        <v>2564</v>
      </c>
      <c r="C580" s="46" t="s">
        <v>237</v>
      </c>
      <c r="D580" s="47">
        <v>52.48</v>
      </c>
    </row>
    <row r="581" spans="1:4" x14ac:dyDescent="0.25">
      <c r="A581" s="47">
        <v>96021</v>
      </c>
      <c r="B581" s="45" t="s">
        <v>2565</v>
      </c>
      <c r="C581" s="46" t="s">
        <v>237</v>
      </c>
      <c r="D581" s="47">
        <v>52.2</v>
      </c>
    </row>
    <row r="582" spans="1:4" x14ac:dyDescent="0.25">
      <c r="A582" s="47">
        <v>96029</v>
      </c>
      <c r="B582" s="45" t="s">
        <v>2566</v>
      </c>
      <c r="C582" s="46" t="s">
        <v>237</v>
      </c>
      <c r="D582" s="47">
        <v>47.46</v>
      </c>
    </row>
    <row r="583" spans="1:4" x14ac:dyDescent="0.25">
      <c r="A583" s="47">
        <v>96036</v>
      </c>
      <c r="B583" s="45" t="s">
        <v>2567</v>
      </c>
      <c r="C583" s="46" t="s">
        <v>237</v>
      </c>
      <c r="D583" s="47">
        <v>53.01</v>
      </c>
    </row>
    <row r="584" spans="1:4" x14ac:dyDescent="0.25">
      <c r="A584" s="47">
        <v>96155</v>
      </c>
      <c r="B584" s="45" t="s">
        <v>2568</v>
      </c>
      <c r="C584" s="46" t="s">
        <v>237</v>
      </c>
      <c r="D584" s="47">
        <v>47.74</v>
      </c>
    </row>
    <row r="585" spans="1:4" x14ac:dyDescent="0.25">
      <c r="A585" s="47">
        <v>96156</v>
      </c>
      <c r="B585" s="45" t="s">
        <v>2569</v>
      </c>
      <c r="C585" s="46" t="s">
        <v>237</v>
      </c>
      <c r="D585" s="47">
        <v>49.96</v>
      </c>
    </row>
    <row r="586" spans="1:4" x14ac:dyDescent="0.25">
      <c r="A586" s="47">
        <v>96159</v>
      </c>
      <c r="B586" s="45" t="s">
        <v>2570</v>
      </c>
      <c r="C586" s="46" t="s">
        <v>237</v>
      </c>
      <c r="D586" s="47">
        <v>62.06</v>
      </c>
    </row>
    <row r="587" spans="1:4" x14ac:dyDescent="0.25">
      <c r="A587" s="47">
        <v>96246</v>
      </c>
      <c r="B587" s="45" t="s">
        <v>2571</v>
      </c>
      <c r="C587" s="46" t="s">
        <v>237</v>
      </c>
      <c r="D587" s="47">
        <v>47.14</v>
      </c>
    </row>
    <row r="588" spans="1:4" x14ac:dyDescent="0.25">
      <c r="A588" s="47">
        <v>96464</v>
      </c>
      <c r="B588" s="45" t="s">
        <v>2572</v>
      </c>
      <c r="C588" s="46" t="s">
        <v>237</v>
      </c>
      <c r="D588" s="47">
        <v>66.36</v>
      </c>
    </row>
    <row r="589" spans="1:4" x14ac:dyDescent="0.25">
      <c r="A589" s="47">
        <v>98765</v>
      </c>
      <c r="B589" s="45" t="s">
        <v>2573</v>
      </c>
      <c r="C589" s="46" t="s">
        <v>237</v>
      </c>
      <c r="D589" s="47">
        <v>0.09</v>
      </c>
    </row>
    <row r="590" spans="1:4" x14ac:dyDescent="0.25">
      <c r="A590" s="47">
        <v>99834</v>
      </c>
      <c r="B590" s="45" t="s">
        <v>2574</v>
      </c>
      <c r="C590" s="46" t="s">
        <v>237</v>
      </c>
      <c r="D590" s="47">
        <v>0.15</v>
      </c>
    </row>
    <row r="591" spans="1:4" x14ac:dyDescent="0.25">
      <c r="A591" s="47">
        <v>100642</v>
      </c>
      <c r="B591" s="45" t="s">
        <v>2575</v>
      </c>
      <c r="C591" s="46" t="s">
        <v>237</v>
      </c>
      <c r="D591" s="47">
        <v>164.77</v>
      </c>
    </row>
    <row r="592" spans="1:4" x14ac:dyDescent="0.25">
      <c r="A592" s="47">
        <v>100648</v>
      </c>
      <c r="B592" s="45" t="s">
        <v>2576</v>
      </c>
      <c r="C592" s="46" t="s">
        <v>237</v>
      </c>
      <c r="D592" s="47">
        <v>393.88</v>
      </c>
    </row>
    <row r="593" spans="1:4" x14ac:dyDescent="0.25">
      <c r="A593" s="47">
        <v>102274</v>
      </c>
      <c r="B593" s="45" t="s">
        <v>2577</v>
      </c>
      <c r="C593" s="46" t="s">
        <v>237</v>
      </c>
      <c r="D593" s="47">
        <v>16.75</v>
      </c>
    </row>
    <row r="594" spans="1:4" x14ac:dyDescent="0.25">
      <c r="A594" s="47">
        <v>5089</v>
      </c>
      <c r="B594" s="45" t="s">
        <v>2578</v>
      </c>
      <c r="C594" s="46" t="s">
        <v>67</v>
      </c>
      <c r="D594" s="47">
        <v>30.55</v>
      </c>
    </row>
    <row r="595" spans="1:4" x14ac:dyDescent="0.25">
      <c r="A595" s="47">
        <v>5627</v>
      </c>
      <c r="B595" s="45" t="s">
        <v>2579</v>
      </c>
      <c r="C595" s="46" t="s">
        <v>67</v>
      </c>
      <c r="D595" s="47">
        <v>47.6</v>
      </c>
    </row>
    <row r="596" spans="1:4" x14ac:dyDescent="0.25">
      <c r="A596" s="47">
        <v>5628</v>
      </c>
      <c r="B596" s="45" t="s">
        <v>2580</v>
      </c>
      <c r="C596" s="46" t="s">
        <v>67</v>
      </c>
      <c r="D596" s="47">
        <v>6.46</v>
      </c>
    </row>
    <row r="597" spans="1:4" x14ac:dyDescent="0.25">
      <c r="A597" s="47">
        <v>5629</v>
      </c>
      <c r="B597" s="45" t="s">
        <v>2581</v>
      </c>
      <c r="C597" s="46" t="s">
        <v>67</v>
      </c>
      <c r="D597" s="47">
        <v>59.5</v>
      </c>
    </row>
    <row r="598" spans="1:4" x14ac:dyDescent="0.25">
      <c r="A598" s="47">
        <v>5630</v>
      </c>
      <c r="B598" s="45" t="s">
        <v>2582</v>
      </c>
      <c r="C598" s="46" t="s">
        <v>67</v>
      </c>
      <c r="D598" s="47">
        <v>48.89</v>
      </c>
    </row>
    <row r="599" spans="1:4" x14ac:dyDescent="0.25">
      <c r="A599" s="47">
        <v>5658</v>
      </c>
      <c r="B599" s="45" t="s">
        <v>2583</v>
      </c>
      <c r="C599" s="46" t="s">
        <v>67</v>
      </c>
      <c r="D599" s="47">
        <v>2.68</v>
      </c>
    </row>
    <row r="600" spans="1:4" x14ac:dyDescent="0.25">
      <c r="A600" s="47">
        <v>5664</v>
      </c>
      <c r="B600" s="45" t="s">
        <v>2584</v>
      </c>
      <c r="C600" s="46" t="s">
        <v>67</v>
      </c>
      <c r="D600" s="47">
        <v>30.83</v>
      </c>
    </row>
    <row r="601" spans="1:4" x14ac:dyDescent="0.25">
      <c r="A601" s="47">
        <v>5667</v>
      </c>
      <c r="B601" s="45" t="s">
        <v>2585</v>
      </c>
      <c r="C601" s="46" t="s">
        <v>67</v>
      </c>
      <c r="D601" s="47">
        <v>27.42</v>
      </c>
    </row>
    <row r="602" spans="1:4" x14ac:dyDescent="0.25">
      <c r="A602" s="47">
        <v>5668</v>
      </c>
      <c r="B602" s="45" t="s">
        <v>2586</v>
      </c>
      <c r="C602" s="46" t="s">
        <v>67</v>
      </c>
      <c r="D602" s="47">
        <v>37.4</v>
      </c>
    </row>
    <row r="603" spans="1:4" x14ac:dyDescent="0.25">
      <c r="A603" s="47">
        <v>5674</v>
      </c>
      <c r="B603" s="45" t="s">
        <v>2587</v>
      </c>
      <c r="C603" s="46" t="s">
        <v>67</v>
      </c>
      <c r="D603" s="47">
        <v>29.38</v>
      </c>
    </row>
    <row r="604" spans="1:4" x14ac:dyDescent="0.25">
      <c r="A604" s="47">
        <v>5692</v>
      </c>
      <c r="B604" s="45" t="s">
        <v>2588</v>
      </c>
      <c r="C604" s="46" t="s">
        <v>67</v>
      </c>
      <c r="D604" s="47">
        <v>0.21</v>
      </c>
    </row>
    <row r="605" spans="1:4" x14ac:dyDescent="0.25">
      <c r="A605" s="47">
        <v>5693</v>
      </c>
      <c r="B605" s="45" t="s">
        <v>2589</v>
      </c>
      <c r="C605" s="46" t="s">
        <v>67</v>
      </c>
      <c r="D605" s="47">
        <v>8.8000000000000007</v>
      </c>
    </row>
    <row r="606" spans="1:4" x14ac:dyDescent="0.25">
      <c r="A606" s="47">
        <v>5695</v>
      </c>
      <c r="B606" s="45" t="s">
        <v>2590</v>
      </c>
      <c r="C606" s="46" t="s">
        <v>67</v>
      </c>
      <c r="D606" s="47">
        <v>33.54</v>
      </c>
    </row>
    <row r="607" spans="1:4" x14ac:dyDescent="0.25">
      <c r="A607" s="47">
        <v>5703</v>
      </c>
      <c r="B607" s="45" t="s">
        <v>2591</v>
      </c>
      <c r="C607" s="46" t="s">
        <v>67</v>
      </c>
      <c r="D607" s="47">
        <v>21.65</v>
      </c>
    </row>
    <row r="608" spans="1:4" x14ac:dyDescent="0.25">
      <c r="A608" s="47">
        <v>5705</v>
      </c>
      <c r="B608" s="45" t="s">
        <v>2592</v>
      </c>
      <c r="C608" s="46" t="s">
        <v>67</v>
      </c>
      <c r="D608" s="47">
        <v>20.8</v>
      </c>
    </row>
    <row r="609" spans="1:4" x14ac:dyDescent="0.25">
      <c r="A609" s="47">
        <v>5707</v>
      </c>
      <c r="B609" s="45" t="s">
        <v>2593</v>
      </c>
      <c r="C609" s="46" t="s">
        <v>67</v>
      </c>
      <c r="D609" s="47">
        <v>62.41</v>
      </c>
    </row>
    <row r="610" spans="1:4" x14ac:dyDescent="0.25">
      <c r="A610" s="47">
        <v>5710</v>
      </c>
      <c r="B610" s="45" t="s">
        <v>2594</v>
      </c>
      <c r="C610" s="46" t="s">
        <v>67</v>
      </c>
      <c r="D610" s="47">
        <v>144.76</v>
      </c>
    </row>
    <row r="611" spans="1:4" x14ac:dyDescent="0.25">
      <c r="A611" s="47">
        <v>5711</v>
      </c>
      <c r="B611" s="45" t="s">
        <v>2595</v>
      </c>
      <c r="C611" s="46" t="s">
        <v>67</v>
      </c>
      <c r="D611" s="47">
        <v>67.55</v>
      </c>
    </row>
    <row r="612" spans="1:4" x14ac:dyDescent="0.25">
      <c r="A612" s="47">
        <v>5714</v>
      </c>
      <c r="B612" s="45" t="s">
        <v>2596</v>
      </c>
      <c r="C612" s="46" t="s">
        <v>67</v>
      </c>
      <c r="D612" s="47">
        <v>12.5</v>
      </c>
    </row>
    <row r="613" spans="1:4" x14ac:dyDescent="0.25">
      <c r="A613" s="47">
        <v>5715</v>
      </c>
      <c r="B613" s="45" t="s">
        <v>2597</v>
      </c>
      <c r="C613" s="46" t="s">
        <v>67</v>
      </c>
      <c r="D613" s="47">
        <v>90.89</v>
      </c>
    </row>
    <row r="614" spans="1:4" x14ac:dyDescent="0.25">
      <c r="A614" s="47">
        <v>5718</v>
      </c>
      <c r="B614" s="45" t="s">
        <v>2598</v>
      </c>
      <c r="C614" s="46" t="s">
        <v>67</v>
      </c>
      <c r="D614" s="47">
        <v>80.63</v>
      </c>
    </row>
    <row r="615" spans="1:4" x14ac:dyDescent="0.25">
      <c r="A615" s="47">
        <v>5721</v>
      </c>
      <c r="B615" s="45" t="s">
        <v>2599</v>
      </c>
      <c r="C615" s="46" t="s">
        <v>67</v>
      </c>
      <c r="D615" s="47">
        <v>71.14</v>
      </c>
    </row>
    <row r="616" spans="1:4" x14ac:dyDescent="0.25">
      <c r="A616" s="47">
        <v>5722</v>
      </c>
      <c r="B616" s="45" t="s">
        <v>2600</v>
      </c>
      <c r="C616" s="46" t="s">
        <v>67</v>
      </c>
      <c r="D616" s="47">
        <v>164.52</v>
      </c>
    </row>
    <row r="617" spans="1:4" x14ac:dyDescent="0.25">
      <c r="A617" s="47">
        <v>5724</v>
      </c>
      <c r="B617" s="45" t="s">
        <v>2601</v>
      </c>
      <c r="C617" s="46" t="s">
        <v>67</v>
      </c>
      <c r="D617" s="47">
        <v>43.31</v>
      </c>
    </row>
    <row r="618" spans="1:4" x14ac:dyDescent="0.25">
      <c r="A618" s="47">
        <v>5727</v>
      </c>
      <c r="B618" s="45" t="s">
        <v>2602</v>
      </c>
      <c r="C618" s="46" t="s">
        <v>67</v>
      </c>
      <c r="D618" s="47">
        <v>8.8699999999999992</v>
      </c>
    </row>
    <row r="619" spans="1:4" x14ac:dyDescent="0.25">
      <c r="A619" s="47">
        <v>5729</v>
      </c>
      <c r="B619" s="45" t="s">
        <v>2603</v>
      </c>
      <c r="C619" s="46" t="s">
        <v>67</v>
      </c>
      <c r="D619" s="47">
        <v>36.08</v>
      </c>
    </row>
    <row r="620" spans="1:4" x14ac:dyDescent="0.25">
      <c r="A620" s="47">
        <v>5730</v>
      </c>
      <c r="B620" s="45" t="s">
        <v>2604</v>
      </c>
      <c r="C620" s="46" t="s">
        <v>67</v>
      </c>
      <c r="D620" s="47">
        <v>31.41</v>
      </c>
    </row>
    <row r="621" spans="1:4" x14ac:dyDescent="0.25">
      <c r="A621" s="47">
        <v>5735</v>
      </c>
      <c r="B621" s="45" t="s">
        <v>2605</v>
      </c>
      <c r="C621" s="46" t="s">
        <v>67</v>
      </c>
      <c r="D621" s="47">
        <v>29.75</v>
      </c>
    </row>
    <row r="622" spans="1:4" x14ac:dyDescent="0.25">
      <c r="A622" s="47">
        <v>5736</v>
      </c>
      <c r="B622" s="45" t="s">
        <v>2606</v>
      </c>
      <c r="C622" s="46" t="s">
        <v>67</v>
      </c>
      <c r="D622" s="47">
        <v>34.32</v>
      </c>
    </row>
    <row r="623" spans="1:4" x14ac:dyDescent="0.25">
      <c r="A623" s="47">
        <v>5738</v>
      </c>
      <c r="B623" s="45" t="s">
        <v>2607</v>
      </c>
      <c r="C623" s="46" t="s">
        <v>67</v>
      </c>
      <c r="D623" s="47">
        <v>32.08</v>
      </c>
    </row>
    <row r="624" spans="1:4" x14ac:dyDescent="0.25">
      <c r="A624" s="47">
        <v>5739</v>
      </c>
      <c r="B624" s="45" t="s">
        <v>2608</v>
      </c>
      <c r="C624" s="46" t="s">
        <v>67</v>
      </c>
      <c r="D624" s="47">
        <v>40.15</v>
      </c>
    </row>
    <row r="625" spans="1:4" x14ac:dyDescent="0.25">
      <c r="A625" s="47">
        <v>5741</v>
      </c>
      <c r="B625" s="45" t="s">
        <v>2609</v>
      </c>
      <c r="C625" s="46" t="s">
        <v>67</v>
      </c>
      <c r="D625" s="47">
        <v>40.49</v>
      </c>
    </row>
    <row r="626" spans="1:4" x14ac:dyDescent="0.25">
      <c r="A626" s="47">
        <v>5742</v>
      </c>
      <c r="B626" s="45" t="s">
        <v>2610</v>
      </c>
      <c r="C626" s="46" t="s">
        <v>67</v>
      </c>
      <c r="D626" s="47">
        <v>20.92</v>
      </c>
    </row>
    <row r="627" spans="1:4" x14ac:dyDescent="0.25">
      <c r="A627" s="47">
        <v>5747</v>
      </c>
      <c r="B627" s="45" t="s">
        <v>2611</v>
      </c>
      <c r="C627" s="46" t="s">
        <v>67</v>
      </c>
      <c r="D627" s="47">
        <v>119.99</v>
      </c>
    </row>
    <row r="628" spans="1:4" x14ac:dyDescent="0.25">
      <c r="A628" s="47">
        <v>5751</v>
      </c>
      <c r="B628" s="45" t="s">
        <v>2612</v>
      </c>
      <c r="C628" s="46" t="s">
        <v>67</v>
      </c>
      <c r="D628" s="47">
        <v>22.6</v>
      </c>
    </row>
    <row r="629" spans="1:4" x14ac:dyDescent="0.25">
      <c r="A629" s="47">
        <v>5754</v>
      </c>
      <c r="B629" s="45" t="s">
        <v>2613</v>
      </c>
      <c r="C629" s="46" t="s">
        <v>67</v>
      </c>
      <c r="D629" s="47">
        <v>19.04</v>
      </c>
    </row>
    <row r="630" spans="1:4" x14ac:dyDescent="0.25">
      <c r="A630" s="47">
        <v>5763</v>
      </c>
      <c r="B630" s="45" t="s">
        <v>2614</v>
      </c>
      <c r="C630" s="46" t="s">
        <v>67</v>
      </c>
      <c r="D630" s="47">
        <v>33.75</v>
      </c>
    </row>
    <row r="631" spans="1:4" x14ac:dyDescent="0.25">
      <c r="A631" s="47">
        <v>5765</v>
      </c>
      <c r="B631" s="45" t="s">
        <v>2615</v>
      </c>
      <c r="C631" s="46" t="s">
        <v>67</v>
      </c>
      <c r="D631" s="47">
        <v>2.85</v>
      </c>
    </row>
    <row r="632" spans="1:4" x14ac:dyDescent="0.25">
      <c r="A632" s="47">
        <v>5766</v>
      </c>
      <c r="B632" s="45" t="s">
        <v>2616</v>
      </c>
      <c r="C632" s="46" t="s">
        <v>67</v>
      </c>
      <c r="D632" s="47">
        <v>4.4000000000000004</v>
      </c>
    </row>
    <row r="633" spans="1:4" x14ac:dyDescent="0.25">
      <c r="A633" s="47">
        <v>5779</v>
      </c>
      <c r="B633" s="45" t="s">
        <v>2617</v>
      </c>
      <c r="C633" s="46" t="s">
        <v>67</v>
      </c>
      <c r="D633" s="47">
        <v>63.33</v>
      </c>
    </row>
    <row r="634" spans="1:4" x14ac:dyDescent="0.25">
      <c r="A634" s="47">
        <v>5787</v>
      </c>
      <c r="B634" s="45" t="s">
        <v>2618</v>
      </c>
      <c r="C634" s="46" t="s">
        <v>67</v>
      </c>
      <c r="D634" s="47">
        <v>53.39</v>
      </c>
    </row>
    <row r="635" spans="1:4" x14ac:dyDescent="0.25">
      <c r="A635" s="47">
        <v>5797</v>
      </c>
      <c r="B635" s="45" t="s">
        <v>2619</v>
      </c>
      <c r="C635" s="46" t="s">
        <v>67</v>
      </c>
      <c r="D635" s="47">
        <v>4.32</v>
      </c>
    </row>
    <row r="636" spans="1:4" x14ac:dyDescent="0.25">
      <c r="A636" s="47">
        <v>5800</v>
      </c>
      <c r="B636" s="45" t="s">
        <v>2620</v>
      </c>
      <c r="C636" s="46" t="s">
        <v>67</v>
      </c>
      <c r="D636" s="47">
        <v>0.31</v>
      </c>
    </row>
    <row r="637" spans="1:4" x14ac:dyDescent="0.25">
      <c r="A637" s="47">
        <v>7032</v>
      </c>
      <c r="B637" s="45" t="s">
        <v>2621</v>
      </c>
      <c r="C637" s="46" t="s">
        <v>67</v>
      </c>
      <c r="D637" s="47">
        <v>5.15</v>
      </c>
    </row>
    <row r="638" spans="1:4" x14ac:dyDescent="0.25">
      <c r="A638" s="47">
        <v>7033</v>
      </c>
      <c r="B638" s="45" t="s">
        <v>2622</v>
      </c>
      <c r="C638" s="46" t="s">
        <v>67</v>
      </c>
      <c r="D638" s="47">
        <v>0.85</v>
      </c>
    </row>
    <row r="639" spans="1:4" x14ac:dyDescent="0.25">
      <c r="A639" s="47">
        <v>7034</v>
      </c>
      <c r="B639" s="45" t="s">
        <v>2623</v>
      </c>
      <c r="C639" s="46" t="s">
        <v>67</v>
      </c>
      <c r="D639" s="47">
        <v>9.65</v>
      </c>
    </row>
    <row r="640" spans="1:4" x14ac:dyDescent="0.25">
      <c r="A640" s="47">
        <v>7035</v>
      </c>
      <c r="B640" s="45" t="s">
        <v>2624</v>
      </c>
      <c r="C640" s="46" t="s">
        <v>67</v>
      </c>
      <c r="D640" s="47">
        <v>162.15</v>
      </c>
    </row>
    <row r="641" spans="1:4" x14ac:dyDescent="0.25">
      <c r="A641" s="47">
        <v>7038</v>
      </c>
      <c r="B641" s="45" t="s">
        <v>2625</v>
      </c>
      <c r="C641" s="46" t="s">
        <v>67</v>
      </c>
      <c r="D641" s="47">
        <v>36.69</v>
      </c>
    </row>
    <row r="642" spans="1:4" x14ac:dyDescent="0.25">
      <c r="A642" s="47">
        <v>7039</v>
      </c>
      <c r="B642" s="45" t="s">
        <v>2626</v>
      </c>
      <c r="C642" s="46" t="s">
        <v>67</v>
      </c>
      <c r="D642" s="47">
        <v>5.09</v>
      </c>
    </row>
    <row r="643" spans="1:4" x14ac:dyDescent="0.25">
      <c r="A643" s="47">
        <v>7040</v>
      </c>
      <c r="B643" s="45" t="s">
        <v>2627</v>
      </c>
      <c r="C643" s="46" t="s">
        <v>67</v>
      </c>
      <c r="D643" s="47">
        <v>45.92</v>
      </c>
    </row>
    <row r="644" spans="1:4" x14ac:dyDescent="0.25">
      <c r="A644" s="47">
        <v>7044</v>
      </c>
      <c r="B644" s="45" t="s">
        <v>2628</v>
      </c>
      <c r="C644" s="46" t="s">
        <v>67</v>
      </c>
      <c r="D644" s="47">
        <v>0.24</v>
      </c>
    </row>
    <row r="645" spans="1:4" x14ac:dyDescent="0.25">
      <c r="A645" s="47">
        <v>7045</v>
      </c>
      <c r="B645" s="45" t="s">
        <v>2629</v>
      </c>
      <c r="C645" s="46" t="s">
        <v>67</v>
      </c>
      <c r="D645" s="47">
        <v>0.02</v>
      </c>
    </row>
    <row r="646" spans="1:4" x14ac:dyDescent="0.25">
      <c r="A646" s="47">
        <v>7046</v>
      </c>
      <c r="B646" s="45" t="s">
        <v>2630</v>
      </c>
      <c r="C646" s="46" t="s">
        <v>67</v>
      </c>
      <c r="D646" s="47">
        <v>0.26</v>
      </c>
    </row>
    <row r="647" spans="1:4" x14ac:dyDescent="0.25">
      <c r="A647" s="47">
        <v>7047</v>
      </c>
      <c r="B647" s="45" t="s">
        <v>2631</v>
      </c>
      <c r="C647" s="46" t="s">
        <v>67</v>
      </c>
      <c r="D647" s="47">
        <v>10.35</v>
      </c>
    </row>
    <row r="648" spans="1:4" x14ac:dyDescent="0.25">
      <c r="A648" s="47">
        <v>7051</v>
      </c>
      <c r="B648" s="45" t="s">
        <v>2632</v>
      </c>
      <c r="C648" s="46" t="s">
        <v>67</v>
      </c>
      <c r="D648" s="47">
        <v>32.549999999999997</v>
      </c>
    </row>
    <row r="649" spans="1:4" x14ac:dyDescent="0.25">
      <c r="A649" s="47">
        <v>7052</v>
      </c>
      <c r="B649" s="45" t="s">
        <v>2633</v>
      </c>
      <c r="C649" s="46" t="s">
        <v>67</v>
      </c>
      <c r="D649" s="47">
        <v>4.51</v>
      </c>
    </row>
    <row r="650" spans="1:4" x14ac:dyDescent="0.25">
      <c r="A650" s="47">
        <v>7053</v>
      </c>
      <c r="B650" s="45" t="s">
        <v>2634</v>
      </c>
      <c r="C650" s="46" t="s">
        <v>67</v>
      </c>
      <c r="D650" s="47">
        <v>40.729999999999997</v>
      </c>
    </row>
    <row r="651" spans="1:4" x14ac:dyDescent="0.25">
      <c r="A651" s="47">
        <v>7054</v>
      </c>
      <c r="B651" s="45" t="s">
        <v>2635</v>
      </c>
      <c r="C651" s="46" t="s">
        <v>67</v>
      </c>
      <c r="D651" s="47">
        <v>67.73</v>
      </c>
    </row>
    <row r="652" spans="1:4" x14ac:dyDescent="0.25">
      <c r="A652" s="47">
        <v>7058</v>
      </c>
      <c r="B652" s="45" t="s">
        <v>2636</v>
      </c>
      <c r="C652" s="46" t="s">
        <v>67</v>
      </c>
      <c r="D652" s="47">
        <v>17.09</v>
      </c>
    </row>
    <row r="653" spans="1:4" x14ac:dyDescent="0.25">
      <c r="A653" s="47">
        <v>7059</v>
      </c>
      <c r="B653" s="45" t="s">
        <v>2637</v>
      </c>
      <c r="C653" s="46" t="s">
        <v>67</v>
      </c>
      <c r="D653" s="47">
        <v>3.15</v>
      </c>
    </row>
    <row r="654" spans="1:4" x14ac:dyDescent="0.25">
      <c r="A654" s="47">
        <v>7060</v>
      </c>
      <c r="B654" s="45" t="s">
        <v>2638</v>
      </c>
      <c r="C654" s="46" t="s">
        <v>67</v>
      </c>
      <c r="D654" s="47">
        <v>32.049999999999997</v>
      </c>
    </row>
    <row r="655" spans="1:4" x14ac:dyDescent="0.25">
      <c r="A655" s="47">
        <v>7061</v>
      </c>
      <c r="B655" s="45" t="s">
        <v>2639</v>
      </c>
      <c r="C655" s="46" t="s">
        <v>67</v>
      </c>
      <c r="D655" s="47">
        <v>61.83</v>
      </c>
    </row>
    <row r="656" spans="1:4" x14ac:dyDescent="0.25">
      <c r="A656" s="47">
        <v>7063</v>
      </c>
      <c r="B656" s="45" t="s">
        <v>2640</v>
      </c>
      <c r="C656" s="46" t="s">
        <v>67</v>
      </c>
      <c r="D656" s="47">
        <v>15.59</v>
      </c>
    </row>
    <row r="657" spans="1:4" x14ac:dyDescent="0.25">
      <c r="A657" s="47">
        <v>7064</v>
      </c>
      <c r="B657" s="45" t="s">
        <v>2641</v>
      </c>
      <c r="C657" s="46" t="s">
        <v>67</v>
      </c>
      <c r="D657" s="47">
        <v>2.16</v>
      </c>
    </row>
    <row r="658" spans="1:4" x14ac:dyDescent="0.25">
      <c r="A658" s="47">
        <v>7065</v>
      </c>
      <c r="B658" s="45" t="s">
        <v>2642</v>
      </c>
      <c r="C658" s="46" t="s">
        <v>67</v>
      </c>
      <c r="D658" s="47">
        <v>17.059999999999999</v>
      </c>
    </row>
    <row r="659" spans="1:4" x14ac:dyDescent="0.25">
      <c r="A659" s="47">
        <v>7066</v>
      </c>
      <c r="B659" s="45" t="s">
        <v>2643</v>
      </c>
      <c r="C659" s="46" t="s">
        <v>67</v>
      </c>
      <c r="D659" s="47">
        <v>130.43</v>
      </c>
    </row>
    <row r="660" spans="1:4" x14ac:dyDescent="0.25">
      <c r="A660" s="47">
        <v>53786</v>
      </c>
      <c r="B660" s="45" t="s">
        <v>2644</v>
      </c>
      <c r="C660" s="46" t="s">
        <v>67</v>
      </c>
      <c r="D660" s="47">
        <v>40.49</v>
      </c>
    </row>
    <row r="661" spans="1:4" x14ac:dyDescent="0.25">
      <c r="A661" s="47">
        <v>53788</v>
      </c>
      <c r="B661" s="45" t="s">
        <v>2645</v>
      </c>
      <c r="C661" s="46" t="s">
        <v>67</v>
      </c>
      <c r="D661" s="47">
        <v>43.35</v>
      </c>
    </row>
    <row r="662" spans="1:4" x14ac:dyDescent="0.25">
      <c r="A662" s="47">
        <v>53792</v>
      </c>
      <c r="B662" s="45" t="s">
        <v>2646</v>
      </c>
      <c r="C662" s="46" t="s">
        <v>67</v>
      </c>
      <c r="D662" s="47">
        <v>76.86</v>
      </c>
    </row>
    <row r="663" spans="1:4" x14ac:dyDescent="0.25">
      <c r="A663" s="47">
        <v>53794</v>
      </c>
      <c r="B663" s="45" t="s">
        <v>2647</v>
      </c>
      <c r="C663" s="46" t="s">
        <v>67</v>
      </c>
      <c r="D663" s="47">
        <v>35</v>
      </c>
    </row>
    <row r="664" spans="1:4" x14ac:dyDescent="0.25">
      <c r="A664" s="47">
        <v>53797</v>
      </c>
      <c r="B664" s="45" t="s">
        <v>2648</v>
      </c>
      <c r="C664" s="46" t="s">
        <v>67</v>
      </c>
      <c r="D664" s="47">
        <v>88.39</v>
      </c>
    </row>
    <row r="665" spans="1:4" x14ac:dyDescent="0.25">
      <c r="A665" s="47">
        <v>53804</v>
      </c>
      <c r="B665" s="45" t="s">
        <v>2649</v>
      </c>
      <c r="C665" s="46" t="s">
        <v>67</v>
      </c>
      <c r="D665" s="47">
        <v>5.58</v>
      </c>
    </row>
    <row r="666" spans="1:4" x14ac:dyDescent="0.25">
      <c r="A666" s="47">
        <v>53806</v>
      </c>
      <c r="B666" s="45" t="s">
        <v>2650</v>
      </c>
      <c r="C666" s="46" t="s">
        <v>67</v>
      </c>
      <c r="D666" s="47">
        <v>55.81</v>
      </c>
    </row>
    <row r="667" spans="1:4" x14ac:dyDescent="0.25">
      <c r="A667" s="47">
        <v>53810</v>
      </c>
      <c r="B667" s="45" t="s">
        <v>2651</v>
      </c>
      <c r="C667" s="46" t="s">
        <v>67</v>
      </c>
      <c r="D667" s="47">
        <v>56.15</v>
      </c>
    </row>
    <row r="668" spans="1:4" x14ac:dyDescent="0.25">
      <c r="A668" s="47">
        <v>53814</v>
      </c>
      <c r="B668" s="45" t="s">
        <v>2652</v>
      </c>
      <c r="C668" s="46" t="s">
        <v>67</v>
      </c>
      <c r="D668" s="47">
        <v>183.94</v>
      </c>
    </row>
    <row r="669" spans="1:4" x14ac:dyDescent="0.25">
      <c r="A669" s="47">
        <v>53817</v>
      </c>
      <c r="B669" s="45" t="s">
        <v>2653</v>
      </c>
      <c r="C669" s="46" t="s">
        <v>67</v>
      </c>
      <c r="D669" s="47">
        <v>47.39</v>
      </c>
    </row>
    <row r="670" spans="1:4" x14ac:dyDescent="0.25">
      <c r="A670" s="47">
        <v>53818</v>
      </c>
      <c r="B670" s="45" t="s">
        <v>2654</v>
      </c>
      <c r="C670" s="46" t="s">
        <v>67</v>
      </c>
      <c r="D670" s="47">
        <v>7.08</v>
      </c>
    </row>
    <row r="671" spans="1:4" x14ac:dyDescent="0.25">
      <c r="A671" s="47">
        <v>53827</v>
      </c>
      <c r="B671" s="45" t="s">
        <v>2655</v>
      </c>
      <c r="C671" s="46" t="s">
        <v>67</v>
      </c>
      <c r="D671" s="47">
        <v>86.53</v>
      </c>
    </row>
    <row r="672" spans="1:4" x14ac:dyDescent="0.25">
      <c r="A672" s="47">
        <v>53829</v>
      </c>
      <c r="B672" s="45" t="s">
        <v>2656</v>
      </c>
      <c r="C672" s="46" t="s">
        <v>67</v>
      </c>
      <c r="D672" s="47">
        <v>88.39</v>
      </c>
    </row>
    <row r="673" spans="1:4" x14ac:dyDescent="0.25">
      <c r="A673" s="47">
        <v>53831</v>
      </c>
      <c r="B673" s="45" t="s">
        <v>2657</v>
      </c>
      <c r="C673" s="46" t="s">
        <v>67</v>
      </c>
      <c r="D673" s="47">
        <v>146</v>
      </c>
    </row>
    <row r="674" spans="1:4" x14ac:dyDescent="0.25">
      <c r="A674" s="47">
        <v>53840</v>
      </c>
      <c r="B674" s="45" t="s">
        <v>2658</v>
      </c>
      <c r="C674" s="46" t="s">
        <v>67</v>
      </c>
      <c r="D674" s="47">
        <v>3.03</v>
      </c>
    </row>
    <row r="675" spans="1:4" x14ac:dyDescent="0.25">
      <c r="A675" s="47">
        <v>53841</v>
      </c>
      <c r="B675" s="45" t="s">
        <v>2659</v>
      </c>
      <c r="C675" s="46" t="s">
        <v>67</v>
      </c>
      <c r="D675" s="47">
        <v>2.1</v>
      </c>
    </row>
    <row r="676" spans="1:4" x14ac:dyDescent="0.25">
      <c r="A676" s="47">
        <v>53849</v>
      </c>
      <c r="B676" s="45" t="s">
        <v>2660</v>
      </c>
      <c r="C676" s="46" t="s">
        <v>67</v>
      </c>
      <c r="D676" s="47">
        <v>63.51</v>
      </c>
    </row>
    <row r="677" spans="1:4" x14ac:dyDescent="0.25">
      <c r="A677" s="47">
        <v>53857</v>
      </c>
      <c r="B677" s="45" t="s">
        <v>2661</v>
      </c>
      <c r="C677" s="46" t="s">
        <v>67</v>
      </c>
      <c r="D677" s="47">
        <v>41.3</v>
      </c>
    </row>
    <row r="678" spans="1:4" x14ac:dyDescent="0.25">
      <c r="A678" s="47">
        <v>53858</v>
      </c>
      <c r="B678" s="45" t="s">
        <v>2662</v>
      </c>
      <c r="C678" s="46" t="s">
        <v>67</v>
      </c>
      <c r="D678" s="47">
        <v>60.69</v>
      </c>
    </row>
    <row r="679" spans="1:4" x14ac:dyDescent="0.25">
      <c r="A679" s="47">
        <v>53861</v>
      </c>
      <c r="B679" s="45" t="s">
        <v>2663</v>
      </c>
      <c r="C679" s="46" t="s">
        <v>67</v>
      </c>
      <c r="D679" s="47">
        <v>57.26</v>
      </c>
    </row>
    <row r="680" spans="1:4" x14ac:dyDescent="0.25">
      <c r="A680" s="47">
        <v>53863</v>
      </c>
      <c r="B680" s="45" t="s">
        <v>2664</v>
      </c>
      <c r="C680" s="46" t="s">
        <v>67</v>
      </c>
      <c r="D680" s="47">
        <v>1.72</v>
      </c>
    </row>
    <row r="681" spans="1:4" x14ac:dyDescent="0.25">
      <c r="A681" s="47">
        <v>53865</v>
      </c>
      <c r="B681" s="45" t="s">
        <v>2665</v>
      </c>
      <c r="C681" s="46" t="s">
        <v>67</v>
      </c>
      <c r="D681" s="47">
        <v>35.770000000000003</v>
      </c>
    </row>
    <row r="682" spans="1:4" x14ac:dyDescent="0.25">
      <c r="A682" s="47">
        <v>53866</v>
      </c>
      <c r="B682" s="45" t="s">
        <v>2666</v>
      </c>
      <c r="C682" s="46" t="s">
        <v>67</v>
      </c>
      <c r="D682" s="47">
        <v>1.74</v>
      </c>
    </row>
    <row r="683" spans="1:4" x14ac:dyDescent="0.25">
      <c r="A683" s="47">
        <v>53882</v>
      </c>
      <c r="B683" s="45" t="s">
        <v>2667</v>
      </c>
      <c r="C683" s="46" t="s">
        <v>67</v>
      </c>
      <c r="D683" s="47">
        <v>26.35</v>
      </c>
    </row>
    <row r="684" spans="1:4" x14ac:dyDescent="0.25">
      <c r="A684" s="47">
        <v>55263</v>
      </c>
      <c r="B684" s="45" t="s">
        <v>2668</v>
      </c>
      <c r="C684" s="46" t="s">
        <v>67</v>
      </c>
      <c r="D684" s="47">
        <v>48.89</v>
      </c>
    </row>
    <row r="685" spans="1:4" x14ac:dyDescent="0.25">
      <c r="A685" s="47">
        <v>73303</v>
      </c>
      <c r="B685" s="45" t="s">
        <v>2669</v>
      </c>
      <c r="C685" s="46" t="s">
        <v>67</v>
      </c>
      <c r="D685" s="47">
        <v>4.4400000000000004</v>
      </c>
    </row>
    <row r="686" spans="1:4" x14ac:dyDescent="0.25">
      <c r="A686" s="47">
        <v>73307</v>
      </c>
      <c r="B686" s="45" t="s">
        <v>2670</v>
      </c>
      <c r="C686" s="46" t="s">
        <v>67</v>
      </c>
      <c r="D686" s="47">
        <v>3.96</v>
      </c>
    </row>
    <row r="687" spans="1:4" x14ac:dyDescent="0.25">
      <c r="A687" s="47">
        <v>73309</v>
      </c>
      <c r="B687" s="45" t="s">
        <v>2671</v>
      </c>
      <c r="C687" s="46" t="s">
        <v>67</v>
      </c>
      <c r="D687" s="47">
        <v>24.41</v>
      </c>
    </row>
    <row r="688" spans="1:4" x14ac:dyDescent="0.25">
      <c r="A688" s="47">
        <v>73311</v>
      </c>
      <c r="B688" s="45" t="s">
        <v>2672</v>
      </c>
      <c r="C688" s="46" t="s">
        <v>67</v>
      </c>
      <c r="D688" s="47">
        <v>135.15</v>
      </c>
    </row>
    <row r="689" spans="1:4" x14ac:dyDescent="0.25">
      <c r="A689" s="47">
        <v>73313</v>
      </c>
      <c r="B689" s="45" t="s">
        <v>2673</v>
      </c>
      <c r="C689" s="46" t="s">
        <v>67</v>
      </c>
      <c r="D689" s="47">
        <v>3.38</v>
      </c>
    </row>
    <row r="690" spans="1:4" x14ac:dyDescent="0.25">
      <c r="A690" s="47">
        <v>73315</v>
      </c>
      <c r="B690" s="45" t="s">
        <v>2674</v>
      </c>
      <c r="C690" s="46" t="s">
        <v>67</v>
      </c>
      <c r="D690" s="47">
        <v>43.35</v>
      </c>
    </row>
    <row r="691" spans="1:4" x14ac:dyDescent="0.25">
      <c r="A691" s="47">
        <v>73335</v>
      </c>
      <c r="B691" s="45" t="s">
        <v>2675</v>
      </c>
      <c r="C691" s="46" t="s">
        <v>67</v>
      </c>
      <c r="D691" s="47">
        <v>24.65</v>
      </c>
    </row>
    <row r="692" spans="1:4" x14ac:dyDescent="0.25">
      <c r="A692" s="47">
        <v>73340</v>
      </c>
      <c r="B692" s="45" t="s">
        <v>2676</v>
      </c>
      <c r="C692" s="46" t="s">
        <v>67</v>
      </c>
      <c r="D692" s="47">
        <v>61.83</v>
      </c>
    </row>
    <row r="693" spans="1:4" x14ac:dyDescent="0.25">
      <c r="A693" s="47">
        <v>83361</v>
      </c>
      <c r="B693" s="45" t="s">
        <v>2677</v>
      </c>
      <c r="C693" s="46" t="s">
        <v>67</v>
      </c>
      <c r="D693" s="47">
        <v>15.2</v>
      </c>
    </row>
    <row r="694" spans="1:4" x14ac:dyDescent="0.25">
      <c r="A694" s="47">
        <v>83761</v>
      </c>
      <c r="B694" s="45" t="s">
        <v>2678</v>
      </c>
      <c r="C694" s="46" t="s">
        <v>67</v>
      </c>
      <c r="D694" s="47">
        <v>9.48</v>
      </c>
    </row>
    <row r="695" spans="1:4" x14ac:dyDescent="0.25">
      <c r="A695" s="47">
        <v>83762</v>
      </c>
      <c r="B695" s="45" t="s">
        <v>2679</v>
      </c>
      <c r="C695" s="46" t="s">
        <v>67</v>
      </c>
      <c r="D695" s="47">
        <v>11.85</v>
      </c>
    </row>
    <row r="696" spans="1:4" x14ac:dyDescent="0.25">
      <c r="A696" s="47">
        <v>83763</v>
      </c>
      <c r="B696" s="45" t="s">
        <v>2680</v>
      </c>
      <c r="C696" s="46" t="s">
        <v>67</v>
      </c>
      <c r="D696" s="47">
        <v>38.090000000000003</v>
      </c>
    </row>
    <row r="697" spans="1:4" x14ac:dyDescent="0.25">
      <c r="A697" s="47">
        <v>83764</v>
      </c>
      <c r="B697" s="45" t="s">
        <v>2681</v>
      </c>
      <c r="C697" s="46" t="s">
        <v>67</v>
      </c>
      <c r="D697" s="47">
        <v>1.06</v>
      </c>
    </row>
    <row r="698" spans="1:4" x14ac:dyDescent="0.25">
      <c r="A698" s="47">
        <v>87026</v>
      </c>
      <c r="B698" s="45" t="s">
        <v>2682</v>
      </c>
      <c r="C698" s="46" t="s">
        <v>67</v>
      </c>
      <c r="D698" s="47">
        <v>0.42</v>
      </c>
    </row>
    <row r="699" spans="1:4" x14ac:dyDescent="0.25">
      <c r="A699" s="47">
        <v>87441</v>
      </c>
      <c r="B699" s="45" t="s">
        <v>2683</v>
      </c>
      <c r="C699" s="46" t="s">
        <v>67</v>
      </c>
      <c r="D699" s="47">
        <v>0.44</v>
      </c>
    </row>
    <row r="700" spans="1:4" x14ac:dyDescent="0.25">
      <c r="A700" s="47">
        <v>87442</v>
      </c>
      <c r="B700" s="45" t="s">
        <v>2684</v>
      </c>
      <c r="C700" s="46" t="s">
        <v>67</v>
      </c>
      <c r="D700" s="47">
        <v>0.05</v>
      </c>
    </row>
    <row r="701" spans="1:4" x14ac:dyDescent="0.25">
      <c r="A701" s="47">
        <v>87443</v>
      </c>
      <c r="B701" s="45" t="s">
        <v>2685</v>
      </c>
      <c r="C701" s="46" t="s">
        <v>67</v>
      </c>
      <c r="D701" s="47">
        <v>0.41</v>
      </c>
    </row>
    <row r="702" spans="1:4" x14ac:dyDescent="0.25">
      <c r="A702" s="47">
        <v>87444</v>
      </c>
      <c r="B702" s="45" t="s">
        <v>2686</v>
      </c>
      <c r="C702" s="46" t="s">
        <v>67</v>
      </c>
      <c r="D702" s="47">
        <v>3.22</v>
      </c>
    </row>
    <row r="703" spans="1:4" x14ac:dyDescent="0.25">
      <c r="A703" s="47">
        <v>88387</v>
      </c>
      <c r="B703" s="45" t="s">
        <v>2687</v>
      </c>
      <c r="C703" s="46" t="s">
        <v>67</v>
      </c>
      <c r="D703" s="47">
        <v>0.85</v>
      </c>
    </row>
    <row r="704" spans="1:4" x14ac:dyDescent="0.25">
      <c r="A704" s="47">
        <v>88389</v>
      </c>
      <c r="B704" s="45" t="s">
        <v>2688</v>
      </c>
      <c r="C704" s="46" t="s">
        <v>67</v>
      </c>
      <c r="D704" s="47">
        <v>0.1</v>
      </c>
    </row>
    <row r="705" spans="1:4" x14ac:dyDescent="0.25">
      <c r="A705" s="47">
        <v>88390</v>
      </c>
      <c r="B705" s="45" t="s">
        <v>2689</v>
      </c>
      <c r="C705" s="46" t="s">
        <v>67</v>
      </c>
      <c r="D705" s="47">
        <v>1.07</v>
      </c>
    </row>
    <row r="706" spans="1:4" x14ac:dyDescent="0.25">
      <c r="A706" s="47">
        <v>88391</v>
      </c>
      <c r="B706" s="45" t="s">
        <v>2690</v>
      </c>
      <c r="C706" s="46" t="s">
        <v>67</v>
      </c>
      <c r="D706" s="47">
        <v>2.84</v>
      </c>
    </row>
    <row r="707" spans="1:4" x14ac:dyDescent="0.25">
      <c r="A707" s="47">
        <v>88394</v>
      </c>
      <c r="B707" s="45" t="s">
        <v>2691</v>
      </c>
      <c r="C707" s="46" t="s">
        <v>67</v>
      </c>
      <c r="D707" s="47">
        <v>1.02</v>
      </c>
    </row>
    <row r="708" spans="1:4" x14ac:dyDescent="0.25">
      <c r="A708" s="47">
        <v>88395</v>
      </c>
      <c r="B708" s="45" t="s">
        <v>2692</v>
      </c>
      <c r="C708" s="46" t="s">
        <v>67</v>
      </c>
      <c r="D708" s="47">
        <v>0.12</v>
      </c>
    </row>
    <row r="709" spans="1:4" x14ac:dyDescent="0.25">
      <c r="A709" s="47">
        <v>88396</v>
      </c>
      <c r="B709" s="45" t="s">
        <v>2693</v>
      </c>
      <c r="C709" s="46" t="s">
        <v>67</v>
      </c>
      <c r="D709" s="47">
        <v>1.27</v>
      </c>
    </row>
    <row r="710" spans="1:4" x14ac:dyDescent="0.25">
      <c r="A710" s="47">
        <v>88397</v>
      </c>
      <c r="B710" s="45" t="s">
        <v>2694</v>
      </c>
      <c r="C710" s="46" t="s">
        <v>67</v>
      </c>
      <c r="D710" s="47">
        <v>4.26</v>
      </c>
    </row>
    <row r="711" spans="1:4" x14ac:dyDescent="0.25">
      <c r="A711" s="47">
        <v>88400</v>
      </c>
      <c r="B711" s="45" t="s">
        <v>2695</v>
      </c>
      <c r="C711" s="46" t="s">
        <v>67</v>
      </c>
      <c r="D711" s="47">
        <v>0.81</v>
      </c>
    </row>
    <row r="712" spans="1:4" x14ac:dyDescent="0.25">
      <c r="A712" s="47">
        <v>88401</v>
      </c>
      <c r="B712" s="45" t="s">
        <v>2696</v>
      </c>
      <c r="C712" s="46" t="s">
        <v>67</v>
      </c>
      <c r="D712" s="47">
        <v>0.09</v>
      </c>
    </row>
    <row r="713" spans="1:4" x14ac:dyDescent="0.25">
      <c r="A713" s="47">
        <v>88402</v>
      </c>
      <c r="B713" s="45" t="s">
        <v>2697</v>
      </c>
      <c r="C713" s="46" t="s">
        <v>67</v>
      </c>
      <c r="D713" s="47">
        <v>1.01</v>
      </c>
    </row>
    <row r="714" spans="1:4" x14ac:dyDescent="0.25">
      <c r="A714" s="47">
        <v>88403</v>
      </c>
      <c r="B714" s="45" t="s">
        <v>2698</v>
      </c>
      <c r="C714" s="46" t="s">
        <v>67</v>
      </c>
      <c r="D714" s="47">
        <v>1.71</v>
      </c>
    </row>
    <row r="715" spans="1:4" x14ac:dyDescent="0.25">
      <c r="A715" s="47">
        <v>88419</v>
      </c>
      <c r="B715" s="45" t="s">
        <v>2699</v>
      </c>
      <c r="C715" s="46" t="s">
        <v>67</v>
      </c>
      <c r="D715" s="47">
        <v>5.27</v>
      </c>
    </row>
    <row r="716" spans="1:4" x14ac:dyDescent="0.25">
      <c r="A716" s="47">
        <v>88422</v>
      </c>
      <c r="B716" s="45" t="s">
        <v>2700</v>
      </c>
      <c r="C716" s="46" t="s">
        <v>67</v>
      </c>
      <c r="D716" s="47">
        <v>0.62</v>
      </c>
    </row>
    <row r="717" spans="1:4" x14ac:dyDescent="0.25">
      <c r="A717" s="47">
        <v>88425</v>
      </c>
      <c r="B717" s="45" t="s">
        <v>2701</v>
      </c>
      <c r="C717" s="46" t="s">
        <v>67</v>
      </c>
      <c r="D717" s="47">
        <v>5.77</v>
      </c>
    </row>
    <row r="718" spans="1:4" x14ac:dyDescent="0.25">
      <c r="A718" s="47">
        <v>88427</v>
      </c>
      <c r="B718" s="45" t="s">
        <v>2702</v>
      </c>
      <c r="C718" s="46" t="s">
        <v>67</v>
      </c>
      <c r="D718" s="47">
        <v>4.33</v>
      </c>
    </row>
    <row r="719" spans="1:4" x14ac:dyDescent="0.25">
      <c r="A719" s="47">
        <v>88434</v>
      </c>
      <c r="B719" s="45" t="s">
        <v>2703</v>
      </c>
      <c r="C719" s="46" t="s">
        <v>67</v>
      </c>
      <c r="D719" s="47">
        <v>6.99</v>
      </c>
    </row>
    <row r="720" spans="1:4" x14ac:dyDescent="0.25">
      <c r="A720" s="47">
        <v>88435</v>
      </c>
      <c r="B720" s="45" t="s">
        <v>2704</v>
      </c>
      <c r="C720" s="46" t="s">
        <v>67</v>
      </c>
      <c r="D720" s="47">
        <v>0.83</v>
      </c>
    </row>
    <row r="721" spans="1:4" x14ac:dyDescent="0.25">
      <c r="A721" s="47">
        <v>88436</v>
      </c>
      <c r="B721" s="45" t="s">
        <v>2705</v>
      </c>
      <c r="C721" s="46" t="s">
        <v>67</v>
      </c>
      <c r="D721" s="47">
        <v>7.65</v>
      </c>
    </row>
    <row r="722" spans="1:4" x14ac:dyDescent="0.25">
      <c r="A722" s="47">
        <v>88437</v>
      </c>
      <c r="B722" s="45" t="s">
        <v>2706</v>
      </c>
      <c r="C722" s="46" t="s">
        <v>67</v>
      </c>
      <c r="D722" s="47">
        <v>4.33</v>
      </c>
    </row>
    <row r="723" spans="1:4" x14ac:dyDescent="0.25">
      <c r="A723" s="47">
        <v>88569</v>
      </c>
      <c r="B723" s="45" t="s">
        <v>2707</v>
      </c>
      <c r="C723" s="46" t="s">
        <v>67</v>
      </c>
      <c r="D723" s="47">
        <v>3.65</v>
      </c>
    </row>
    <row r="724" spans="1:4" x14ac:dyDescent="0.25">
      <c r="A724" s="47">
        <v>88570</v>
      </c>
      <c r="B724" s="45" t="s">
        <v>2708</v>
      </c>
      <c r="C724" s="46" t="s">
        <v>67</v>
      </c>
      <c r="D724" s="47">
        <v>0.79</v>
      </c>
    </row>
    <row r="725" spans="1:4" x14ac:dyDescent="0.25">
      <c r="A725" s="47">
        <v>88826</v>
      </c>
      <c r="B725" s="45" t="s">
        <v>2709</v>
      </c>
      <c r="C725" s="46" t="s">
        <v>67</v>
      </c>
      <c r="D725" s="47">
        <v>0.32</v>
      </c>
    </row>
    <row r="726" spans="1:4" x14ac:dyDescent="0.25">
      <c r="A726" s="47">
        <v>88827</v>
      </c>
      <c r="B726" s="45" t="s">
        <v>2710</v>
      </c>
      <c r="C726" s="46" t="s">
        <v>67</v>
      </c>
      <c r="D726" s="47">
        <v>0.03</v>
      </c>
    </row>
    <row r="727" spans="1:4" x14ac:dyDescent="0.25">
      <c r="A727" s="47">
        <v>88828</v>
      </c>
      <c r="B727" s="45" t="s">
        <v>2711</v>
      </c>
      <c r="C727" s="46" t="s">
        <v>67</v>
      </c>
      <c r="D727" s="47">
        <v>0.3</v>
      </c>
    </row>
    <row r="728" spans="1:4" x14ac:dyDescent="0.25">
      <c r="A728" s="47">
        <v>88829</v>
      </c>
      <c r="B728" s="45" t="s">
        <v>2712</v>
      </c>
      <c r="C728" s="46" t="s">
        <v>67</v>
      </c>
      <c r="D728" s="47">
        <v>1.1299999999999999</v>
      </c>
    </row>
    <row r="729" spans="1:4" x14ac:dyDescent="0.25">
      <c r="A729" s="47">
        <v>88832</v>
      </c>
      <c r="B729" s="45" t="s">
        <v>2713</v>
      </c>
      <c r="C729" s="46" t="s">
        <v>67</v>
      </c>
      <c r="D729" s="47">
        <v>45.41</v>
      </c>
    </row>
    <row r="730" spans="1:4" x14ac:dyDescent="0.25">
      <c r="A730" s="47">
        <v>88834</v>
      </c>
      <c r="B730" s="45" t="s">
        <v>2714</v>
      </c>
      <c r="C730" s="46" t="s">
        <v>67</v>
      </c>
      <c r="D730" s="47">
        <v>6.16</v>
      </c>
    </row>
    <row r="731" spans="1:4" x14ac:dyDescent="0.25">
      <c r="A731" s="47">
        <v>88835</v>
      </c>
      <c r="B731" s="45" t="s">
        <v>2715</v>
      </c>
      <c r="C731" s="46" t="s">
        <v>67</v>
      </c>
      <c r="D731" s="47">
        <v>56.77</v>
      </c>
    </row>
    <row r="732" spans="1:4" x14ac:dyDescent="0.25">
      <c r="A732" s="47">
        <v>88836</v>
      </c>
      <c r="B732" s="45" t="s">
        <v>2716</v>
      </c>
      <c r="C732" s="46" t="s">
        <v>67</v>
      </c>
      <c r="D732" s="47">
        <v>48.44</v>
      </c>
    </row>
    <row r="733" spans="1:4" x14ac:dyDescent="0.25">
      <c r="A733" s="47">
        <v>88839</v>
      </c>
      <c r="B733" s="45" t="s">
        <v>2717</v>
      </c>
      <c r="C733" s="46" t="s">
        <v>67</v>
      </c>
      <c r="D733" s="47">
        <v>25.35</v>
      </c>
    </row>
    <row r="734" spans="1:4" x14ac:dyDescent="0.25">
      <c r="A734" s="47">
        <v>88840</v>
      </c>
      <c r="B734" s="45" t="s">
        <v>2718</v>
      </c>
      <c r="C734" s="46" t="s">
        <v>67</v>
      </c>
      <c r="D734" s="47">
        <v>5.7</v>
      </c>
    </row>
    <row r="735" spans="1:4" x14ac:dyDescent="0.25">
      <c r="A735" s="47">
        <v>88841</v>
      </c>
      <c r="B735" s="45" t="s">
        <v>2719</v>
      </c>
      <c r="C735" s="46" t="s">
        <v>67</v>
      </c>
      <c r="D735" s="47">
        <v>45.33</v>
      </c>
    </row>
    <row r="736" spans="1:4" x14ac:dyDescent="0.25">
      <c r="A736" s="47">
        <v>88842</v>
      </c>
      <c r="B736" s="45" t="s">
        <v>2720</v>
      </c>
      <c r="C736" s="46" t="s">
        <v>67</v>
      </c>
      <c r="D736" s="47">
        <v>59.29</v>
      </c>
    </row>
    <row r="737" spans="1:4" x14ac:dyDescent="0.25">
      <c r="A737" s="47">
        <v>88847</v>
      </c>
      <c r="B737" s="45" t="s">
        <v>2721</v>
      </c>
      <c r="C737" s="46" t="s">
        <v>67</v>
      </c>
      <c r="D737" s="47">
        <v>21.6</v>
      </c>
    </row>
    <row r="738" spans="1:4" x14ac:dyDescent="0.25">
      <c r="A738" s="47">
        <v>88848</v>
      </c>
      <c r="B738" s="45" t="s">
        <v>2722</v>
      </c>
      <c r="C738" s="46" t="s">
        <v>67</v>
      </c>
      <c r="D738" s="47">
        <v>4.53</v>
      </c>
    </row>
    <row r="739" spans="1:4" x14ac:dyDescent="0.25">
      <c r="A739" s="47">
        <v>88853</v>
      </c>
      <c r="B739" s="45" t="s">
        <v>2723</v>
      </c>
      <c r="C739" s="46" t="s">
        <v>67</v>
      </c>
      <c r="D739" s="47">
        <v>0.19</v>
      </c>
    </row>
    <row r="740" spans="1:4" x14ac:dyDescent="0.25">
      <c r="A740" s="47">
        <v>88854</v>
      </c>
      <c r="B740" s="45" t="s">
        <v>2724</v>
      </c>
      <c r="C740" s="46" t="s">
        <v>67</v>
      </c>
      <c r="D740" s="47">
        <v>0.02</v>
      </c>
    </row>
    <row r="741" spans="1:4" x14ac:dyDescent="0.25">
      <c r="A741" s="47">
        <v>88855</v>
      </c>
      <c r="B741" s="45" t="s">
        <v>2725</v>
      </c>
      <c r="C741" s="46" t="s">
        <v>67</v>
      </c>
      <c r="D741" s="47">
        <v>3.86</v>
      </c>
    </row>
    <row r="742" spans="1:4" x14ac:dyDescent="0.25">
      <c r="A742" s="47">
        <v>88856</v>
      </c>
      <c r="B742" s="45" t="s">
        <v>2726</v>
      </c>
      <c r="C742" s="46" t="s">
        <v>67</v>
      </c>
      <c r="D742" s="47">
        <v>0.54</v>
      </c>
    </row>
    <row r="743" spans="1:4" x14ac:dyDescent="0.25">
      <c r="A743" s="47">
        <v>88857</v>
      </c>
      <c r="B743" s="45" t="s">
        <v>2727</v>
      </c>
      <c r="C743" s="46" t="s">
        <v>67</v>
      </c>
      <c r="D743" s="47">
        <v>24.67</v>
      </c>
    </row>
    <row r="744" spans="1:4" x14ac:dyDescent="0.25">
      <c r="A744" s="47">
        <v>88858</v>
      </c>
      <c r="B744" s="45" t="s">
        <v>2728</v>
      </c>
      <c r="C744" s="46" t="s">
        <v>67</v>
      </c>
      <c r="D744" s="47">
        <v>3.34</v>
      </c>
    </row>
    <row r="745" spans="1:4" x14ac:dyDescent="0.25">
      <c r="A745" s="47">
        <v>88859</v>
      </c>
      <c r="B745" s="45" t="s">
        <v>2729</v>
      </c>
      <c r="C745" s="46" t="s">
        <v>67</v>
      </c>
      <c r="D745" s="47">
        <v>21.94</v>
      </c>
    </row>
    <row r="746" spans="1:4" x14ac:dyDescent="0.25">
      <c r="A746" s="47">
        <v>88860</v>
      </c>
      <c r="B746" s="45" t="s">
        <v>2730</v>
      </c>
      <c r="C746" s="46" t="s">
        <v>67</v>
      </c>
      <c r="D746" s="47">
        <v>2.97</v>
      </c>
    </row>
    <row r="747" spans="1:4" x14ac:dyDescent="0.25">
      <c r="A747" s="47">
        <v>88900</v>
      </c>
      <c r="B747" s="45" t="s">
        <v>2731</v>
      </c>
      <c r="C747" s="46" t="s">
        <v>67</v>
      </c>
      <c r="D747" s="47">
        <v>52.95</v>
      </c>
    </row>
    <row r="748" spans="1:4" x14ac:dyDescent="0.25">
      <c r="A748" s="47">
        <v>88902</v>
      </c>
      <c r="B748" s="45" t="s">
        <v>2732</v>
      </c>
      <c r="C748" s="46" t="s">
        <v>67</v>
      </c>
      <c r="D748" s="47">
        <v>7.18</v>
      </c>
    </row>
    <row r="749" spans="1:4" x14ac:dyDescent="0.25">
      <c r="A749" s="47">
        <v>88903</v>
      </c>
      <c r="B749" s="45" t="s">
        <v>2733</v>
      </c>
      <c r="C749" s="46" t="s">
        <v>67</v>
      </c>
      <c r="D749" s="47">
        <v>66.19</v>
      </c>
    </row>
    <row r="750" spans="1:4" x14ac:dyDescent="0.25">
      <c r="A750" s="47">
        <v>88904</v>
      </c>
      <c r="B750" s="45" t="s">
        <v>2734</v>
      </c>
      <c r="C750" s="46" t="s">
        <v>67</v>
      </c>
      <c r="D750" s="47">
        <v>68.23</v>
      </c>
    </row>
    <row r="751" spans="1:4" x14ac:dyDescent="0.25">
      <c r="A751" s="47">
        <v>89009</v>
      </c>
      <c r="B751" s="45" t="s">
        <v>2735</v>
      </c>
      <c r="C751" s="46" t="s">
        <v>67</v>
      </c>
      <c r="D751" s="47">
        <v>31.41</v>
      </c>
    </row>
    <row r="752" spans="1:4" x14ac:dyDescent="0.25">
      <c r="A752" s="47">
        <v>89010</v>
      </c>
      <c r="B752" s="45" t="s">
        <v>2736</v>
      </c>
      <c r="C752" s="46" t="s">
        <v>67</v>
      </c>
      <c r="D752" s="47">
        <v>7.07</v>
      </c>
    </row>
    <row r="753" spans="1:4" x14ac:dyDescent="0.25">
      <c r="A753" s="47">
        <v>89011</v>
      </c>
      <c r="B753" s="45" t="s">
        <v>2737</v>
      </c>
      <c r="C753" s="46" t="s">
        <v>67</v>
      </c>
      <c r="D753" s="47">
        <v>23.8</v>
      </c>
    </row>
    <row r="754" spans="1:4" x14ac:dyDescent="0.25">
      <c r="A754" s="47">
        <v>89012</v>
      </c>
      <c r="B754" s="45" t="s">
        <v>2738</v>
      </c>
      <c r="C754" s="46" t="s">
        <v>67</v>
      </c>
      <c r="D754" s="47">
        <v>3.23</v>
      </c>
    </row>
    <row r="755" spans="1:4" x14ac:dyDescent="0.25">
      <c r="A755" s="47">
        <v>89013</v>
      </c>
      <c r="B755" s="45" t="s">
        <v>2739</v>
      </c>
      <c r="C755" s="46" t="s">
        <v>67</v>
      </c>
      <c r="D755" s="47">
        <v>102.88</v>
      </c>
    </row>
    <row r="756" spans="1:4" x14ac:dyDescent="0.25">
      <c r="A756" s="47">
        <v>89014</v>
      </c>
      <c r="B756" s="45" t="s">
        <v>2740</v>
      </c>
      <c r="C756" s="46" t="s">
        <v>67</v>
      </c>
      <c r="D756" s="47">
        <v>23.15</v>
      </c>
    </row>
    <row r="757" spans="1:4" x14ac:dyDescent="0.25">
      <c r="A757" s="47">
        <v>89015</v>
      </c>
      <c r="B757" s="45" t="s">
        <v>2741</v>
      </c>
      <c r="C757" s="46" t="s">
        <v>67</v>
      </c>
      <c r="D757" s="47">
        <v>4.46</v>
      </c>
    </row>
    <row r="758" spans="1:4" x14ac:dyDescent="0.25">
      <c r="A758" s="47">
        <v>89016</v>
      </c>
      <c r="B758" s="45" t="s">
        <v>2742</v>
      </c>
      <c r="C758" s="46" t="s">
        <v>67</v>
      </c>
      <c r="D758" s="47">
        <v>0.6</v>
      </c>
    </row>
    <row r="759" spans="1:4" x14ac:dyDescent="0.25">
      <c r="A759" s="47">
        <v>89017</v>
      </c>
      <c r="B759" s="45" t="s">
        <v>2743</v>
      </c>
      <c r="C759" s="46" t="s">
        <v>67</v>
      </c>
      <c r="D759" s="47">
        <v>31.21</v>
      </c>
    </row>
    <row r="760" spans="1:4" x14ac:dyDescent="0.25">
      <c r="A760" s="47">
        <v>89018</v>
      </c>
      <c r="B760" s="45" t="s">
        <v>2744</v>
      </c>
      <c r="C760" s="46" t="s">
        <v>67</v>
      </c>
      <c r="D760" s="47">
        <v>7.02</v>
      </c>
    </row>
    <row r="761" spans="1:4" x14ac:dyDescent="0.25">
      <c r="A761" s="47">
        <v>89019</v>
      </c>
      <c r="B761" s="45" t="s">
        <v>2745</v>
      </c>
      <c r="C761" s="46" t="s">
        <v>67</v>
      </c>
      <c r="D761" s="47">
        <v>0.28000000000000003</v>
      </c>
    </row>
    <row r="762" spans="1:4" x14ac:dyDescent="0.25">
      <c r="A762" s="47">
        <v>89020</v>
      </c>
      <c r="B762" s="45" t="s">
        <v>2746</v>
      </c>
      <c r="C762" s="46" t="s">
        <v>67</v>
      </c>
      <c r="D762" s="47">
        <v>0.03</v>
      </c>
    </row>
    <row r="763" spans="1:4" x14ac:dyDescent="0.25">
      <c r="A763" s="47">
        <v>89023</v>
      </c>
      <c r="B763" s="45" t="s">
        <v>2747</v>
      </c>
      <c r="C763" s="46" t="s">
        <v>67</v>
      </c>
      <c r="D763" s="47">
        <v>4.18</v>
      </c>
    </row>
    <row r="764" spans="1:4" x14ac:dyDescent="0.25">
      <c r="A764" s="47">
        <v>89024</v>
      </c>
      <c r="B764" s="45" t="s">
        <v>2748</v>
      </c>
      <c r="C764" s="46" t="s">
        <v>67</v>
      </c>
      <c r="D764" s="47">
        <v>0.69</v>
      </c>
    </row>
    <row r="765" spans="1:4" x14ac:dyDescent="0.25">
      <c r="A765" s="47">
        <v>89025</v>
      </c>
      <c r="B765" s="45" t="s">
        <v>2749</v>
      </c>
      <c r="C765" s="46" t="s">
        <v>67</v>
      </c>
      <c r="D765" s="47">
        <v>7.84</v>
      </c>
    </row>
    <row r="766" spans="1:4" x14ac:dyDescent="0.25">
      <c r="A766" s="47">
        <v>89026</v>
      </c>
      <c r="B766" s="45" t="s">
        <v>2750</v>
      </c>
      <c r="C766" s="46" t="s">
        <v>67</v>
      </c>
      <c r="D766" s="47">
        <v>151.09</v>
      </c>
    </row>
    <row r="767" spans="1:4" x14ac:dyDescent="0.25">
      <c r="A767" s="47">
        <v>89029</v>
      </c>
      <c r="B767" s="45" t="s">
        <v>2751</v>
      </c>
      <c r="C767" s="46" t="s">
        <v>67</v>
      </c>
      <c r="D767" s="47">
        <v>24.22</v>
      </c>
    </row>
    <row r="768" spans="1:4" x14ac:dyDescent="0.25">
      <c r="A768" s="47">
        <v>89030</v>
      </c>
      <c r="B768" s="45" t="s">
        <v>2752</v>
      </c>
      <c r="C768" s="46" t="s">
        <v>67</v>
      </c>
      <c r="D768" s="47">
        <v>5.45</v>
      </c>
    </row>
    <row r="769" spans="1:4" x14ac:dyDescent="0.25">
      <c r="A769" s="47">
        <v>89033</v>
      </c>
      <c r="B769" s="45" t="s">
        <v>2753</v>
      </c>
      <c r="C769" s="46" t="s">
        <v>67</v>
      </c>
      <c r="D769" s="47">
        <v>11.43</v>
      </c>
    </row>
    <row r="770" spans="1:4" x14ac:dyDescent="0.25">
      <c r="A770" s="47">
        <v>89034</v>
      </c>
      <c r="B770" s="45" t="s">
        <v>2754</v>
      </c>
      <c r="C770" s="46" t="s">
        <v>67</v>
      </c>
      <c r="D770" s="47">
        <v>1.58</v>
      </c>
    </row>
    <row r="771" spans="1:4" x14ac:dyDescent="0.25">
      <c r="A771" s="47">
        <v>89128</v>
      </c>
      <c r="B771" s="45" t="s">
        <v>2755</v>
      </c>
      <c r="C771" s="46" t="s">
        <v>67</v>
      </c>
      <c r="D771" s="47">
        <v>33.04</v>
      </c>
    </row>
    <row r="772" spans="1:4" x14ac:dyDescent="0.25">
      <c r="A772" s="47">
        <v>89129</v>
      </c>
      <c r="B772" s="45" t="s">
        <v>2756</v>
      </c>
      <c r="C772" s="46" t="s">
        <v>67</v>
      </c>
      <c r="D772" s="47">
        <v>4.4800000000000004</v>
      </c>
    </row>
    <row r="773" spans="1:4" x14ac:dyDescent="0.25">
      <c r="A773" s="47">
        <v>89130</v>
      </c>
      <c r="B773" s="45" t="s">
        <v>2757</v>
      </c>
      <c r="C773" s="46" t="s">
        <v>67</v>
      </c>
      <c r="D773" s="47">
        <v>45.81</v>
      </c>
    </row>
    <row r="774" spans="1:4" x14ac:dyDescent="0.25">
      <c r="A774" s="47">
        <v>89131</v>
      </c>
      <c r="B774" s="45" t="s">
        <v>2758</v>
      </c>
      <c r="C774" s="46" t="s">
        <v>67</v>
      </c>
      <c r="D774" s="47">
        <v>6.21</v>
      </c>
    </row>
    <row r="775" spans="1:4" x14ac:dyDescent="0.25">
      <c r="A775" s="47">
        <v>89210</v>
      </c>
      <c r="B775" s="45" t="s">
        <v>2759</v>
      </c>
      <c r="C775" s="46" t="s">
        <v>67</v>
      </c>
      <c r="D775" s="47">
        <v>23.48</v>
      </c>
    </row>
    <row r="776" spans="1:4" x14ac:dyDescent="0.25">
      <c r="A776" s="47">
        <v>89211</v>
      </c>
      <c r="B776" s="45" t="s">
        <v>2760</v>
      </c>
      <c r="C776" s="46" t="s">
        <v>67</v>
      </c>
      <c r="D776" s="47">
        <v>3.26</v>
      </c>
    </row>
    <row r="777" spans="1:4" x14ac:dyDescent="0.25">
      <c r="A777" s="47">
        <v>89212</v>
      </c>
      <c r="B777" s="45" t="s">
        <v>2761</v>
      </c>
      <c r="C777" s="46" t="s">
        <v>67</v>
      </c>
      <c r="D777" s="47">
        <v>24.39</v>
      </c>
    </row>
    <row r="778" spans="1:4" x14ac:dyDescent="0.25">
      <c r="A778" s="47">
        <v>89213</v>
      </c>
      <c r="B778" s="45" t="s">
        <v>2762</v>
      </c>
      <c r="C778" s="46" t="s">
        <v>67</v>
      </c>
      <c r="D778" s="47">
        <v>3.84</v>
      </c>
    </row>
    <row r="779" spans="1:4" x14ac:dyDescent="0.25">
      <c r="A779" s="47">
        <v>89214</v>
      </c>
      <c r="B779" s="45" t="s">
        <v>2763</v>
      </c>
      <c r="C779" s="46" t="s">
        <v>67</v>
      </c>
      <c r="D779" s="47">
        <v>22.89</v>
      </c>
    </row>
    <row r="780" spans="1:4" x14ac:dyDescent="0.25">
      <c r="A780" s="47">
        <v>89215</v>
      </c>
      <c r="B780" s="45" t="s">
        <v>2764</v>
      </c>
      <c r="C780" s="46" t="s">
        <v>67</v>
      </c>
      <c r="D780" s="47">
        <v>70.459999999999994</v>
      </c>
    </row>
    <row r="781" spans="1:4" x14ac:dyDescent="0.25">
      <c r="A781" s="47">
        <v>89221</v>
      </c>
      <c r="B781" s="45" t="s">
        <v>2765</v>
      </c>
      <c r="C781" s="46" t="s">
        <v>67</v>
      </c>
      <c r="D781" s="47">
        <v>1.31</v>
      </c>
    </row>
    <row r="782" spans="1:4" x14ac:dyDescent="0.25">
      <c r="A782" s="47">
        <v>89222</v>
      </c>
      <c r="B782" s="45" t="s">
        <v>2766</v>
      </c>
      <c r="C782" s="46" t="s">
        <v>67</v>
      </c>
      <c r="D782" s="47">
        <v>0.15</v>
      </c>
    </row>
    <row r="783" spans="1:4" x14ac:dyDescent="0.25">
      <c r="A783" s="47">
        <v>89223</v>
      </c>
      <c r="B783" s="45" t="s">
        <v>2767</v>
      </c>
      <c r="C783" s="46" t="s">
        <v>67</v>
      </c>
      <c r="D783" s="47">
        <v>1.23</v>
      </c>
    </row>
    <row r="784" spans="1:4" x14ac:dyDescent="0.25">
      <c r="A784" s="47">
        <v>89224</v>
      </c>
      <c r="B784" s="45" t="s">
        <v>2768</v>
      </c>
      <c r="C784" s="46" t="s">
        <v>67</v>
      </c>
      <c r="D784" s="47">
        <v>2.27</v>
      </c>
    </row>
    <row r="785" spans="1:4" x14ac:dyDescent="0.25">
      <c r="A785" s="47">
        <v>89228</v>
      </c>
      <c r="B785" s="45" t="s">
        <v>2769</v>
      </c>
      <c r="C785" s="46" t="s">
        <v>67</v>
      </c>
      <c r="D785" s="47">
        <v>39.4</v>
      </c>
    </row>
    <row r="786" spans="1:4" x14ac:dyDescent="0.25">
      <c r="A786" s="47">
        <v>89229</v>
      </c>
      <c r="B786" s="45" t="s">
        <v>2770</v>
      </c>
      <c r="C786" s="46" t="s">
        <v>67</v>
      </c>
      <c r="D786" s="47">
        <v>7.09</v>
      </c>
    </row>
    <row r="787" spans="1:4" x14ac:dyDescent="0.25">
      <c r="A787" s="47">
        <v>89230</v>
      </c>
      <c r="B787" s="45" t="s">
        <v>2771</v>
      </c>
      <c r="C787" s="46" t="s">
        <v>67</v>
      </c>
      <c r="D787" s="47">
        <v>125.61</v>
      </c>
    </row>
    <row r="788" spans="1:4" x14ac:dyDescent="0.25">
      <c r="A788" s="47">
        <v>89231</v>
      </c>
      <c r="B788" s="45" t="s">
        <v>2772</v>
      </c>
      <c r="C788" s="46" t="s">
        <v>67</v>
      </c>
      <c r="D788" s="47">
        <v>19.899999999999999</v>
      </c>
    </row>
    <row r="789" spans="1:4" x14ac:dyDescent="0.25">
      <c r="A789" s="47">
        <v>89232</v>
      </c>
      <c r="B789" s="45" t="s">
        <v>2773</v>
      </c>
      <c r="C789" s="46" t="s">
        <v>67</v>
      </c>
      <c r="D789" s="47">
        <v>224.06</v>
      </c>
    </row>
    <row r="790" spans="1:4" x14ac:dyDescent="0.25">
      <c r="A790" s="47">
        <v>89233</v>
      </c>
      <c r="B790" s="45" t="s">
        <v>2774</v>
      </c>
      <c r="C790" s="46" t="s">
        <v>67</v>
      </c>
      <c r="D790" s="47">
        <v>126.8</v>
      </c>
    </row>
    <row r="791" spans="1:4" x14ac:dyDescent="0.25">
      <c r="A791" s="47">
        <v>89236</v>
      </c>
      <c r="B791" s="45" t="s">
        <v>2775</v>
      </c>
      <c r="C791" s="46" t="s">
        <v>67</v>
      </c>
      <c r="D791" s="47">
        <v>293.43</v>
      </c>
    </row>
    <row r="792" spans="1:4" x14ac:dyDescent="0.25">
      <c r="A792" s="47">
        <v>89237</v>
      </c>
      <c r="B792" s="45" t="s">
        <v>2776</v>
      </c>
      <c r="C792" s="46" t="s">
        <v>67</v>
      </c>
      <c r="D792" s="47">
        <v>46.49</v>
      </c>
    </row>
    <row r="793" spans="1:4" x14ac:dyDescent="0.25">
      <c r="A793" s="47">
        <v>89238</v>
      </c>
      <c r="B793" s="45" t="s">
        <v>2777</v>
      </c>
      <c r="C793" s="46" t="s">
        <v>67</v>
      </c>
      <c r="D793" s="47">
        <v>523.4</v>
      </c>
    </row>
    <row r="794" spans="1:4" x14ac:dyDescent="0.25">
      <c r="A794" s="47">
        <v>89239</v>
      </c>
      <c r="B794" s="45" t="s">
        <v>2778</v>
      </c>
      <c r="C794" s="46" t="s">
        <v>67</v>
      </c>
      <c r="D794" s="47">
        <v>335.32</v>
      </c>
    </row>
    <row r="795" spans="1:4" x14ac:dyDescent="0.25">
      <c r="A795" s="47">
        <v>89240</v>
      </c>
      <c r="B795" s="45" t="s">
        <v>2779</v>
      </c>
      <c r="C795" s="46" t="s">
        <v>67</v>
      </c>
      <c r="D795" s="47">
        <v>90.05</v>
      </c>
    </row>
    <row r="796" spans="1:4" x14ac:dyDescent="0.25">
      <c r="A796" s="47">
        <v>89241</v>
      </c>
      <c r="B796" s="45" t="s">
        <v>2780</v>
      </c>
      <c r="C796" s="46" t="s">
        <v>67</v>
      </c>
      <c r="D796" s="47">
        <v>16.2</v>
      </c>
    </row>
    <row r="797" spans="1:4" x14ac:dyDescent="0.25">
      <c r="A797" s="47">
        <v>89246</v>
      </c>
      <c r="B797" s="45" t="s">
        <v>2781</v>
      </c>
      <c r="C797" s="46" t="s">
        <v>67</v>
      </c>
      <c r="D797" s="47">
        <v>254.97</v>
      </c>
    </row>
    <row r="798" spans="1:4" x14ac:dyDescent="0.25">
      <c r="A798" s="47">
        <v>89247</v>
      </c>
      <c r="B798" s="45" t="s">
        <v>2782</v>
      </c>
      <c r="C798" s="46" t="s">
        <v>67</v>
      </c>
      <c r="D798" s="47">
        <v>40.4</v>
      </c>
    </row>
    <row r="799" spans="1:4" x14ac:dyDescent="0.25">
      <c r="A799" s="47">
        <v>89248</v>
      </c>
      <c r="B799" s="45" t="s">
        <v>2783</v>
      </c>
      <c r="C799" s="46" t="s">
        <v>67</v>
      </c>
      <c r="D799" s="47">
        <v>454.8</v>
      </c>
    </row>
    <row r="800" spans="1:4" x14ac:dyDescent="0.25">
      <c r="A800" s="47">
        <v>89249</v>
      </c>
      <c r="B800" s="45" t="s">
        <v>2784</v>
      </c>
      <c r="C800" s="46" t="s">
        <v>67</v>
      </c>
      <c r="D800" s="47">
        <v>285.83</v>
      </c>
    </row>
    <row r="801" spans="1:4" x14ac:dyDescent="0.25">
      <c r="A801" s="47">
        <v>89253</v>
      </c>
      <c r="B801" s="45" t="s">
        <v>2785</v>
      </c>
      <c r="C801" s="46" t="s">
        <v>67</v>
      </c>
      <c r="D801" s="47">
        <v>73.790000000000006</v>
      </c>
    </row>
    <row r="802" spans="1:4" x14ac:dyDescent="0.25">
      <c r="A802" s="47">
        <v>89254</v>
      </c>
      <c r="B802" s="45" t="s">
        <v>2786</v>
      </c>
      <c r="C802" s="46" t="s">
        <v>67</v>
      </c>
      <c r="D802" s="47">
        <v>13.28</v>
      </c>
    </row>
    <row r="803" spans="1:4" x14ac:dyDescent="0.25">
      <c r="A803" s="47">
        <v>89255</v>
      </c>
      <c r="B803" s="45" t="s">
        <v>2787</v>
      </c>
      <c r="C803" s="46" t="s">
        <v>67</v>
      </c>
      <c r="D803" s="47">
        <v>118.62</v>
      </c>
    </row>
    <row r="804" spans="1:4" x14ac:dyDescent="0.25">
      <c r="A804" s="47">
        <v>89256</v>
      </c>
      <c r="B804" s="45" t="s">
        <v>2788</v>
      </c>
      <c r="C804" s="46" t="s">
        <v>67</v>
      </c>
      <c r="D804" s="47">
        <v>64.33</v>
      </c>
    </row>
    <row r="805" spans="1:4" x14ac:dyDescent="0.25">
      <c r="A805" s="47">
        <v>89259</v>
      </c>
      <c r="B805" s="45" t="s">
        <v>2789</v>
      </c>
      <c r="C805" s="46" t="s">
        <v>67</v>
      </c>
      <c r="D805" s="47">
        <v>14.2</v>
      </c>
    </row>
    <row r="806" spans="1:4" x14ac:dyDescent="0.25">
      <c r="A806" s="47">
        <v>89260</v>
      </c>
      <c r="B806" s="45" t="s">
        <v>2790</v>
      </c>
      <c r="C806" s="46" t="s">
        <v>67</v>
      </c>
      <c r="D806" s="47">
        <v>2.97</v>
      </c>
    </row>
    <row r="807" spans="1:4" x14ac:dyDescent="0.25">
      <c r="A807" s="47">
        <v>89262</v>
      </c>
      <c r="B807" s="45" t="s">
        <v>2791</v>
      </c>
      <c r="C807" s="46" t="s">
        <v>67</v>
      </c>
      <c r="D807" s="47">
        <v>26.61</v>
      </c>
    </row>
    <row r="808" spans="1:4" x14ac:dyDescent="0.25">
      <c r="A808" s="47">
        <v>89264</v>
      </c>
      <c r="B808" s="45" t="s">
        <v>2792</v>
      </c>
      <c r="C808" s="46" t="s">
        <v>67</v>
      </c>
      <c r="D808" s="47">
        <v>11.09</v>
      </c>
    </row>
    <row r="809" spans="1:4" x14ac:dyDescent="0.25">
      <c r="A809" s="47">
        <v>89265</v>
      </c>
      <c r="B809" s="45" t="s">
        <v>2793</v>
      </c>
      <c r="C809" s="46" t="s">
        <v>67</v>
      </c>
      <c r="D809" s="47">
        <v>2.3199999999999998</v>
      </c>
    </row>
    <row r="810" spans="1:4" x14ac:dyDescent="0.25">
      <c r="A810" s="47">
        <v>89266</v>
      </c>
      <c r="B810" s="45" t="s">
        <v>2794</v>
      </c>
      <c r="C810" s="46" t="s">
        <v>67</v>
      </c>
      <c r="D810" s="47">
        <v>0.89</v>
      </c>
    </row>
    <row r="811" spans="1:4" x14ac:dyDescent="0.25">
      <c r="A811" s="47">
        <v>89267</v>
      </c>
      <c r="B811" s="45" t="s">
        <v>2795</v>
      </c>
      <c r="C811" s="46" t="s">
        <v>67</v>
      </c>
      <c r="D811" s="47">
        <v>42.45</v>
      </c>
    </row>
    <row r="812" spans="1:4" x14ac:dyDescent="0.25">
      <c r="A812" s="47">
        <v>89268</v>
      </c>
      <c r="B812" s="45" t="s">
        <v>2796</v>
      </c>
      <c r="C812" s="46" t="s">
        <v>67</v>
      </c>
      <c r="D812" s="47">
        <v>7.64</v>
      </c>
    </row>
    <row r="813" spans="1:4" x14ac:dyDescent="0.25">
      <c r="A813" s="47">
        <v>89269</v>
      </c>
      <c r="B813" s="45" t="s">
        <v>2797</v>
      </c>
      <c r="C813" s="46" t="s">
        <v>67</v>
      </c>
      <c r="D813" s="47">
        <v>2.97</v>
      </c>
    </row>
    <row r="814" spans="1:4" x14ac:dyDescent="0.25">
      <c r="A814" s="47">
        <v>89270</v>
      </c>
      <c r="B814" s="45" t="s">
        <v>2798</v>
      </c>
      <c r="C814" s="46" t="s">
        <v>67</v>
      </c>
      <c r="D814" s="47">
        <v>68.25</v>
      </c>
    </row>
    <row r="815" spans="1:4" x14ac:dyDescent="0.25">
      <c r="A815" s="47">
        <v>89271</v>
      </c>
      <c r="B815" s="45" t="s">
        <v>2799</v>
      </c>
      <c r="C815" s="46" t="s">
        <v>67</v>
      </c>
      <c r="D815" s="47">
        <v>22.01</v>
      </c>
    </row>
    <row r="816" spans="1:4" x14ac:dyDescent="0.25">
      <c r="A816" s="47">
        <v>89274</v>
      </c>
      <c r="B816" s="45" t="s">
        <v>2800</v>
      </c>
      <c r="C816" s="46" t="s">
        <v>67</v>
      </c>
      <c r="D816" s="47">
        <v>1.6</v>
      </c>
    </row>
    <row r="817" spans="1:4" x14ac:dyDescent="0.25">
      <c r="A817" s="47">
        <v>89275</v>
      </c>
      <c r="B817" s="45" t="s">
        <v>2801</v>
      </c>
      <c r="C817" s="46" t="s">
        <v>67</v>
      </c>
      <c r="D817" s="47">
        <v>0.19</v>
      </c>
    </row>
    <row r="818" spans="1:4" x14ac:dyDescent="0.25">
      <c r="A818" s="47">
        <v>89276</v>
      </c>
      <c r="B818" s="45" t="s">
        <v>2802</v>
      </c>
      <c r="C818" s="46" t="s">
        <v>67</v>
      </c>
      <c r="D818" s="47">
        <v>1.5</v>
      </c>
    </row>
    <row r="819" spans="1:4" x14ac:dyDescent="0.25">
      <c r="A819" s="47">
        <v>89277</v>
      </c>
      <c r="B819" s="45" t="s">
        <v>2803</v>
      </c>
      <c r="C819" s="46" t="s">
        <v>67</v>
      </c>
      <c r="D819" s="47">
        <v>6.44</v>
      </c>
    </row>
    <row r="820" spans="1:4" x14ac:dyDescent="0.25">
      <c r="A820" s="47">
        <v>89280</v>
      </c>
      <c r="B820" s="45" t="s">
        <v>2804</v>
      </c>
      <c r="C820" s="46" t="s">
        <v>67</v>
      </c>
      <c r="D820" s="47">
        <v>28.83</v>
      </c>
    </row>
    <row r="821" spans="1:4" x14ac:dyDescent="0.25">
      <c r="A821" s="47">
        <v>89281</v>
      </c>
      <c r="B821" s="45" t="s">
        <v>2805</v>
      </c>
      <c r="C821" s="46" t="s">
        <v>67</v>
      </c>
      <c r="D821" s="47">
        <v>4</v>
      </c>
    </row>
    <row r="822" spans="1:4" x14ac:dyDescent="0.25">
      <c r="A822" s="47">
        <v>89870</v>
      </c>
      <c r="B822" s="45" t="s">
        <v>2806</v>
      </c>
      <c r="C822" s="46" t="s">
        <v>67</v>
      </c>
      <c r="D822" s="47">
        <v>28.88</v>
      </c>
    </row>
    <row r="823" spans="1:4" x14ac:dyDescent="0.25">
      <c r="A823" s="47">
        <v>89871</v>
      </c>
      <c r="B823" s="45" t="s">
        <v>2807</v>
      </c>
      <c r="C823" s="46" t="s">
        <v>67</v>
      </c>
      <c r="D823" s="47">
        <v>5.33</v>
      </c>
    </row>
    <row r="824" spans="1:4" x14ac:dyDescent="0.25">
      <c r="A824" s="47">
        <v>89872</v>
      </c>
      <c r="B824" s="45" t="s">
        <v>2808</v>
      </c>
      <c r="C824" s="46" t="s">
        <v>67</v>
      </c>
      <c r="D824" s="47">
        <v>2.08</v>
      </c>
    </row>
    <row r="825" spans="1:4" x14ac:dyDescent="0.25">
      <c r="A825" s="47">
        <v>89873</v>
      </c>
      <c r="B825" s="45" t="s">
        <v>2809</v>
      </c>
      <c r="C825" s="46" t="s">
        <v>67</v>
      </c>
      <c r="D825" s="47">
        <v>54.16</v>
      </c>
    </row>
    <row r="826" spans="1:4" x14ac:dyDescent="0.25">
      <c r="A826" s="47">
        <v>89874</v>
      </c>
      <c r="B826" s="45" t="s">
        <v>2810</v>
      </c>
      <c r="C826" s="46" t="s">
        <v>67</v>
      </c>
      <c r="D826" s="47">
        <v>133.79</v>
      </c>
    </row>
    <row r="827" spans="1:4" x14ac:dyDescent="0.25">
      <c r="A827" s="47">
        <v>89878</v>
      </c>
      <c r="B827" s="45" t="s">
        <v>2811</v>
      </c>
      <c r="C827" s="46" t="s">
        <v>67</v>
      </c>
      <c r="D827" s="47">
        <v>30.55</v>
      </c>
    </row>
    <row r="828" spans="1:4" x14ac:dyDescent="0.25">
      <c r="A828" s="47">
        <v>89879</v>
      </c>
      <c r="B828" s="45" t="s">
        <v>2812</v>
      </c>
      <c r="C828" s="46" t="s">
        <v>67</v>
      </c>
      <c r="D828" s="47">
        <v>5.64</v>
      </c>
    </row>
    <row r="829" spans="1:4" x14ac:dyDescent="0.25">
      <c r="A829" s="47">
        <v>89880</v>
      </c>
      <c r="B829" s="45" t="s">
        <v>2813</v>
      </c>
      <c r="C829" s="46" t="s">
        <v>67</v>
      </c>
      <c r="D829" s="47">
        <v>2.2000000000000002</v>
      </c>
    </row>
    <row r="830" spans="1:4" x14ac:dyDescent="0.25">
      <c r="A830" s="47">
        <v>89881</v>
      </c>
      <c r="B830" s="45" t="s">
        <v>2814</v>
      </c>
      <c r="C830" s="46" t="s">
        <v>67</v>
      </c>
      <c r="D830" s="47">
        <v>57.3</v>
      </c>
    </row>
    <row r="831" spans="1:4" x14ac:dyDescent="0.25">
      <c r="A831" s="47">
        <v>89882</v>
      </c>
      <c r="B831" s="45" t="s">
        <v>2815</v>
      </c>
      <c r="C831" s="46" t="s">
        <v>67</v>
      </c>
      <c r="D831" s="47">
        <v>154.36000000000001</v>
      </c>
    </row>
    <row r="832" spans="1:4" x14ac:dyDescent="0.25">
      <c r="A832" s="47">
        <v>90582</v>
      </c>
      <c r="B832" s="45" t="s">
        <v>2816</v>
      </c>
      <c r="C832" s="46" t="s">
        <v>67</v>
      </c>
      <c r="D832" s="47">
        <v>0.33</v>
      </c>
    </row>
    <row r="833" spans="1:4" x14ac:dyDescent="0.25">
      <c r="A833" s="47">
        <v>90583</v>
      </c>
      <c r="B833" s="45" t="s">
        <v>2817</v>
      </c>
      <c r="C833" s="46" t="s">
        <v>67</v>
      </c>
      <c r="D833" s="47">
        <v>0.03</v>
      </c>
    </row>
    <row r="834" spans="1:4" x14ac:dyDescent="0.25">
      <c r="A834" s="47">
        <v>90584</v>
      </c>
      <c r="B834" s="45" t="s">
        <v>2818</v>
      </c>
      <c r="C834" s="46" t="s">
        <v>67</v>
      </c>
      <c r="D834" s="47">
        <v>0.26</v>
      </c>
    </row>
    <row r="835" spans="1:4" x14ac:dyDescent="0.25">
      <c r="A835" s="47">
        <v>90585</v>
      </c>
      <c r="B835" s="45" t="s">
        <v>2819</v>
      </c>
      <c r="C835" s="46" t="s">
        <v>67</v>
      </c>
      <c r="D835" s="47">
        <v>1.1299999999999999</v>
      </c>
    </row>
    <row r="836" spans="1:4" x14ac:dyDescent="0.25">
      <c r="A836" s="47">
        <v>90621</v>
      </c>
      <c r="B836" s="45" t="s">
        <v>2820</v>
      </c>
      <c r="C836" s="46" t="s">
        <v>67</v>
      </c>
      <c r="D836" s="47">
        <v>1.84</v>
      </c>
    </row>
    <row r="837" spans="1:4" x14ac:dyDescent="0.25">
      <c r="A837" s="47">
        <v>90622</v>
      </c>
      <c r="B837" s="45" t="s">
        <v>2821</v>
      </c>
      <c r="C837" s="46" t="s">
        <v>67</v>
      </c>
      <c r="D837" s="47">
        <v>0.21</v>
      </c>
    </row>
    <row r="838" spans="1:4" x14ac:dyDescent="0.25">
      <c r="A838" s="47">
        <v>90623</v>
      </c>
      <c r="B838" s="45" t="s">
        <v>2822</v>
      </c>
      <c r="C838" s="46" t="s">
        <v>67</v>
      </c>
      <c r="D838" s="47">
        <v>2.2999999999999998</v>
      </c>
    </row>
    <row r="839" spans="1:4" x14ac:dyDescent="0.25">
      <c r="A839" s="47">
        <v>90624</v>
      </c>
      <c r="B839" s="45" t="s">
        <v>2823</v>
      </c>
      <c r="C839" s="46" t="s">
        <v>67</v>
      </c>
      <c r="D839" s="47">
        <v>2.84</v>
      </c>
    </row>
    <row r="840" spans="1:4" x14ac:dyDescent="0.25">
      <c r="A840" s="47">
        <v>90627</v>
      </c>
      <c r="B840" s="45" t="s">
        <v>2824</v>
      </c>
      <c r="C840" s="46" t="s">
        <v>67</v>
      </c>
      <c r="D840" s="47">
        <v>48.45</v>
      </c>
    </row>
    <row r="841" spans="1:4" x14ac:dyDescent="0.25">
      <c r="A841" s="47">
        <v>90628</v>
      </c>
      <c r="B841" s="45" t="s">
        <v>2825</v>
      </c>
      <c r="C841" s="46" t="s">
        <v>67</v>
      </c>
      <c r="D841" s="47">
        <v>6.9</v>
      </c>
    </row>
    <row r="842" spans="1:4" x14ac:dyDescent="0.25">
      <c r="A842" s="47">
        <v>90629</v>
      </c>
      <c r="B842" s="45" t="s">
        <v>2826</v>
      </c>
      <c r="C842" s="46" t="s">
        <v>67</v>
      </c>
      <c r="D842" s="47">
        <v>60.63</v>
      </c>
    </row>
    <row r="843" spans="1:4" x14ac:dyDescent="0.25">
      <c r="A843" s="47">
        <v>90630</v>
      </c>
      <c r="B843" s="45" t="s">
        <v>2827</v>
      </c>
      <c r="C843" s="46" t="s">
        <v>67</v>
      </c>
      <c r="D843" s="47">
        <v>11.53</v>
      </c>
    </row>
    <row r="844" spans="1:4" x14ac:dyDescent="0.25">
      <c r="A844" s="47">
        <v>90633</v>
      </c>
      <c r="B844" s="45" t="s">
        <v>2828</v>
      </c>
      <c r="C844" s="46" t="s">
        <v>67</v>
      </c>
      <c r="D844" s="47">
        <v>4.05</v>
      </c>
    </row>
    <row r="845" spans="1:4" x14ac:dyDescent="0.25">
      <c r="A845" s="47">
        <v>90634</v>
      </c>
      <c r="B845" s="45" t="s">
        <v>2829</v>
      </c>
      <c r="C845" s="46" t="s">
        <v>67</v>
      </c>
      <c r="D845" s="47">
        <v>0.48</v>
      </c>
    </row>
    <row r="846" spans="1:4" x14ac:dyDescent="0.25">
      <c r="A846" s="47">
        <v>90635</v>
      </c>
      <c r="B846" s="45" t="s">
        <v>2830</v>
      </c>
      <c r="C846" s="46" t="s">
        <v>67</v>
      </c>
      <c r="D846" s="47">
        <v>4.4400000000000004</v>
      </c>
    </row>
    <row r="847" spans="1:4" x14ac:dyDescent="0.25">
      <c r="A847" s="47">
        <v>90636</v>
      </c>
      <c r="B847" s="45" t="s">
        <v>2831</v>
      </c>
      <c r="C847" s="46" t="s">
        <v>67</v>
      </c>
      <c r="D847" s="47">
        <v>5.69</v>
      </c>
    </row>
    <row r="848" spans="1:4" x14ac:dyDescent="0.25">
      <c r="A848" s="47">
        <v>90639</v>
      </c>
      <c r="B848" s="45" t="s">
        <v>2832</v>
      </c>
      <c r="C848" s="46" t="s">
        <v>67</v>
      </c>
      <c r="D848" s="47">
        <v>6.06</v>
      </c>
    </row>
    <row r="849" spans="1:4" x14ac:dyDescent="0.25">
      <c r="A849" s="47">
        <v>90640</v>
      </c>
      <c r="B849" s="45" t="s">
        <v>2833</v>
      </c>
      <c r="C849" s="46" t="s">
        <v>67</v>
      </c>
      <c r="D849" s="47">
        <v>0.71</v>
      </c>
    </row>
    <row r="850" spans="1:4" x14ac:dyDescent="0.25">
      <c r="A850" s="47">
        <v>90641</v>
      </c>
      <c r="B850" s="45" t="s">
        <v>2834</v>
      </c>
      <c r="C850" s="46" t="s">
        <v>67</v>
      </c>
      <c r="D850" s="47">
        <v>6.62</v>
      </c>
    </row>
    <row r="851" spans="1:4" x14ac:dyDescent="0.25">
      <c r="A851" s="47">
        <v>90642</v>
      </c>
      <c r="B851" s="45" t="s">
        <v>2835</v>
      </c>
      <c r="C851" s="46" t="s">
        <v>67</v>
      </c>
      <c r="D851" s="47">
        <v>6.99</v>
      </c>
    </row>
    <row r="852" spans="1:4" x14ac:dyDescent="0.25">
      <c r="A852" s="47">
        <v>90646</v>
      </c>
      <c r="B852" s="45" t="s">
        <v>2836</v>
      </c>
      <c r="C852" s="46" t="s">
        <v>67</v>
      </c>
      <c r="D852" s="47">
        <v>0.69</v>
      </c>
    </row>
    <row r="853" spans="1:4" x14ac:dyDescent="0.25">
      <c r="A853" s="47">
        <v>90647</v>
      </c>
      <c r="B853" s="45" t="s">
        <v>2837</v>
      </c>
      <c r="C853" s="46" t="s">
        <v>67</v>
      </c>
      <c r="D853" s="47">
        <v>0.08</v>
      </c>
    </row>
    <row r="854" spans="1:4" x14ac:dyDescent="0.25">
      <c r="A854" s="47">
        <v>90648</v>
      </c>
      <c r="B854" s="45" t="s">
        <v>2838</v>
      </c>
      <c r="C854" s="46" t="s">
        <v>67</v>
      </c>
      <c r="D854" s="47">
        <v>0.76</v>
      </c>
    </row>
    <row r="855" spans="1:4" x14ac:dyDescent="0.25">
      <c r="A855" s="47">
        <v>90649</v>
      </c>
      <c r="B855" s="45" t="s">
        <v>2839</v>
      </c>
      <c r="C855" s="46" t="s">
        <v>67</v>
      </c>
      <c r="D855" s="47">
        <v>8.84</v>
      </c>
    </row>
    <row r="856" spans="1:4" x14ac:dyDescent="0.25">
      <c r="A856" s="47">
        <v>90652</v>
      </c>
      <c r="B856" s="45" t="s">
        <v>2840</v>
      </c>
      <c r="C856" s="46" t="s">
        <v>67</v>
      </c>
      <c r="D856" s="47">
        <v>3.94</v>
      </c>
    </row>
    <row r="857" spans="1:4" x14ac:dyDescent="0.25">
      <c r="A857" s="47">
        <v>90653</v>
      </c>
      <c r="B857" s="45" t="s">
        <v>2841</v>
      </c>
      <c r="C857" s="46" t="s">
        <v>67</v>
      </c>
      <c r="D857" s="47">
        <v>0.46</v>
      </c>
    </row>
    <row r="858" spans="1:4" x14ac:dyDescent="0.25">
      <c r="A858" s="47">
        <v>90654</v>
      </c>
      <c r="B858" s="45" t="s">
        <v>2842</v>
      </c>
      <c r="C858" s="46" t="s">
        <v>67</v>
      </c>
      <c r="D858" s="47">
        <v>4.3099999999999996</v>
      </c>
    </row>
    <row r="859" spans="1:4" x14ac:dyDescent="0.25">
      <c r="A859" s="47">
        <v>90655</v>
      </c>
      <c r="B859" s="45" t="s">
        <v>2843</v>
      </c>
      <c r="C859" s="46" t="s">
        <v>67</v>
      </c>
      <c r="D859" s="47">
        <v>5.82</v>
      </c>
    </row>
    <row r="860" spans="1:4" x14ac:dyDescent="0.25">
      <c r="A860" s="47">
        <v>90658</v>
      </c>
      <c r="B860" s="45" t="s">
        <v>2844</v>
      </c>
      <c r="C860" s="46" t="s">
        <v>67</v>
      </c>
      <c r="D860" s="47">
        <v>4.22</v>
      </c>
    </row>
    <row r="861" spans="1:4" x14ac:dyDescent="0.25">
      <c r="A861" s="47">
        <v>90659</v>
      </c>
      <c r="B861" s="45" t="s">
        <v>2845</v>
      </c>
      <c r="C861" s="46" t="s">
        <v>67</v>
      </c>
      <c r="D861" s="47">
        <v>0.5</v>
      </c>
    </row>
    <row r="862" spans="1:4" x14ac:dyDescent="0.25">
      <c r="A862" s="47">
        <v>90660</v>
      </c>
      <c r="B862" s="45" t="s">
        <v>2846</v>
      </c>
      <c r="C862" s="46" t="s">
        <v>67</v>
      </c>
      <c r="D862" s="47">
        <v>4.62</v>
      </c>
    </row>
    <row r="863" spans="1:4" x14ac:dyDescent="0.25">
      <c r="A863" s="47">
        <v>90661</v>
      </c>
      <c r="B863" s="45" t="s">
        <v>2847</v>
      </c>
      <c r="C863" s="46" t="s">
        <v>67</v>
      </c>
      <c r="D863" s="47">
        <v>5.82</v>
      </c>
    </row>
    <row r="864" spans="1:4" x14ac:dyDescent="0.25">
      <c r="A864" s="47">
        <v>90664</v>
      </c>
      <c r="B864" s="45" t="s">
        <v>2848</v>
      </c>
      <c r="C864" s="46" t="s">
        <v>67</v>
      </c>
      <c r="D864" s="47">
        <v>5.58</v>
      </c>
    </row>
    <row r="865" spans="1:4" x14ac:dyDescent="0.25">
      <c r="A865" s="47">
        <v>90665</v>
      </c>
      <c r="B865" s="45" t="s">
        <v>2849</v>
      </c>
      <c r="C865" s="46" t="s">
        <v>67</v>
      </c>
      <c r="D865" s="47">
        <v>0.64</v>
      </c>
    </row>
    <row r="866" spans="1:4" x14ac:dyDescent="0.25">
      <c r="A866" s="47">
        <v>90666</v>
      </c>
      <c r="B866" s="45" t="s">
        <v>2850</v>
      </c>
      <c r="C866" s="46" t="s">
        <v>67</v>
      </c>
      <c r="D866" s="47">
        <v>6.09</v>
      </c>
    </row>
    <row r="867" spans="1:4" x14ac:dyDescent="0.25">
      <c r="A867" s="47">
        <v>90667</v>
      </c>
      <c r="B867" s="45" t="s">
        <v>2851</v>
      </c>
      <c r="C867" s="46" t="s">
        <v>67</v>
      </c>
      <c r="D867" s="47">
        <v>11.35</v>
      </c>
    </row>
    <row r="868" spans="1:4" x14ac:dyDescent="0.25">
      <c r="A868" s="47">
        <v>90670</v>
      </c>
      <c r="B868" s="45" t="s">
        <v>2852</v>
      </c>
      <c r="C868" s="46" t="s">
        <v>67</v>
      </c>
      <c r="D868" s="47">
        <v>222.35</v>
      </c>
    </row>
    <row r="869" spans="1:4" x14ac:dyDescent="0.25">
      <c r="A869" s="47">
        <v>90671</v>
      </c>
      <c r="B869" s="45" t="s">
        <v>2853</v>
      </c>
      <c r="C869" s="46" t="s">
        <v>67</v>
      </c>
      <c r="D869" s="47">
        <v>30.87</v>
      </c>
    </row>
    <row r="870" spans="1:4" x14ac:dyDescent="0.25">
      <c r="A870" s="47">
        <v>90672</v>
      </c>
      <c r="B870" s="45" t="s">
        <v>2854</v>
      </c>
      <c r="C870" s="46" t="s">
        <v>67</v>
      </c>
      <c r="D870" s="47">
        <v>278.25</v>
      </c>
    </row>
    <row r="871" spans="1:4" x14ac:dyDescent="0.25">
      <c r="A871" s="47">
        <v>90673</v>
      </c>
      <c r="B871" s="45" t="s">
        <v>2855</v>
      </c>
      <c r="C871" s="46" t="s">
        <v>67</v>
      </c>
      <c r="D871" s="47">
        <v>90.8</v>
      </c>
    </row>
    <row r="872" spans="1:4" x14ac:dyDescent="0.25">
      <c r="A872" s="47">
        <v>90676</v>
      </c>
      <c r="B872" s="45" t="s">
        <v>2856</v>
      </c>
      <c r="C872" s="46" t="s">
        <v>67</v>
      </c>
      <c r="D872" s="47">
        <v>107.58</v>
      </c>
    </row>
    <row r="873" spans="1:4" x14ac:dyDescent="0.25">
      <c r="A873" s="47">
        <v>90677</v>
      </c>
      <c r="B873" s="45" t="s">
        <v>2857</v>
      </c>
      <c r="C873" s="46" t="s">
        <v>67</v>
      </c>
      <c r="D873" s="47">
        <v>14.93</v>
      </c>
    </row>
    <row r="874" spans="1:4" x14ac:dyDescent="0.25">
      <c r="A874" s="47">
        <v>90678</v>
      </c>
      <c r="B874" s="45" t="s">
        <v>2858</v>
      </c>
      <c r="C874" s="46" t="s">
        <v>67</v>
      </c>
      <c r="D874" s="47">
        <v>134.63999999999999</v>
      </c>
    </row>
    <row r="875" spans="1:4" x14ac:dyDescent="0.25">
      <c r="A875" s="47">
        <v>90679</v>
      </c>
      <c r="B875" s="45" t="s">
        <v>2859</v>
      </c>
      <c r="C875" s="46" t="s">
        <v>67</v>
      </c>
      <c r="D875" s="47">
        <v>69.59</v>
      </c>
    </row>
    <row r="876" spans="1:4" x14ac:dyDescent="0.25">
      <c r="A876" s="47">
        <v>90682</v>
      </c>
      <c r="B876" s="45" t="s">
        <v>2860</v>
      </c>
      <c r="C876" s="46" t="s">
        <v>67</v>
      </c>
      <c r="D876" s="47">
        <v>29.53</v>
      </c>
    </row>
    <row r="877" spans="1:4" x14ac:dyDescent="0.25">
      <c r="A877" s="47">
        <v>90683</v>
      </c>
      <c r="B877" s="45" t="s">
        <v>2861</v>
      </c>
      <c r="C877" s="46" t="s">
        <v>67</v>
      </c>
      <c r="D877" s="47">
        <v>3.5</v>
      </c>
    </row>
    <row r="878" spans="1:4" x14ac:dyDescent="0.25">
      <c r="A878" s="47">
        <v>90684</v>
      </c>
      <c r="B878" s="45" t="s">
        <v>2862</v>
      </c>
      <c r="C878" s="46" t="s">
        <v>67</v>
      </c>
      <c r="D878" s="47">
        <v>32.299999999999997</v>
      </c>
    </row>
    <row r="879" spans="1:4" x14ac:dyDescent="0.25">
      <c r="A879" s="47">
        <v>90685</v>
      </c>
      <c r="B879" s="45" t="s">
        <v>2863</v>
      </c>
      <c r="C879" s="46" t="s">
        <v>67</v>
      </c>
      <c r="D879" s="47">
        <v>43.17</v>
      </c>
    </row>
    <row r="880" spans="1:4" x14ac:dyDescent="0.25">
      <c r="A880" s="47">
        <v>90688</v>
      </c>
      <c r="B880" s="45" t="s">
        <v>2864</v>
      </c>
      <c r="C880" s="46" t="s">
        <v>67</v>
      </c>
      <c r="D880" s="47">
        <v>15.18</v>
      </c>
    </row>
    <row r="881" spans="1:4" x14ac:dyDescent="0.25">
      <c r="A881" s="47">
        <v>90689</v>
      </c>
      <c r="B881" s="45" t="s">
        <v>2865</v>
      </c>
      <c r="C881" s="46" t="s">
        <v>67</v>
      </c>
      <c r="D881" s="47">
        <v>1.53</v>
      </c>
    </row>
    <row r="882" spans="1:4" x14ac:dyDescent="0.25">
      <c r="A882" s="47">
        <v>90690</v>
      </c>
      <c r="B882" s="45" t="s">
        <v>2866</v>
      </c>
      <c r="C882" s="46" t="s">
        <v>67</v>
      </c>
      <c r="D882" s="47">
        <v>18.97</v>
      </c>
    </row>
    <row r="883" spans="1:4" x14ac:dyDescent="0.25">
      <c r="A883" s="47">
        <v>90691</v>
      </c>
      <c r="B883" s="45" t="s">
        <v>2867</v>
      </c>
      <c r="C883" s="46" t="s">
        <v>67</v>
      </c>
      <c r="D883" s="47">
        <v>39.770000000000003</v>
      </c>
    </row>
    <row r="884" spans="1:4" x14ac:dyDescent="0.25">
      <c r="A884" s="47">
        <v>90957</v>
      </c>
      <c r="B884" s="45" t="s">
        <v>2868</v>
      </c>
      <c r="C884" s="46" t="s">
        <v>67</v>
      </c>
      <c r="D884" s="47">
        <v>3.45</v>
      </c>
    </row>
    <row r="885" spans="1:4" x14ac:dyDescent="0.25">
      <c r="A885" s="47">
        <v>90958</v>
      </c>
      <c r="B885" s="45" t="s">
        <v>2869</v>
      </c>
      <c r="C885" s="46" t="s">
        <v>67</v>
      </c>
      <c r="D885" s="47">
        <v>0.47</v>
      </c>
    </row>
    <row r="886" spans="1:4" x14ac:dyDescent="0.25">
      <c r="A886" s="47">
        <v>90960</v>
      </c>
      <c r="B886" s="45" t="s">
        <v>2870</v>
      </c>
      <c r="C886" s="46" t="s">
        <v>67</v>
      </c>
      <c r="D886" s="47">
        <v>4.6100000000000003</v>
      </c>
    </row>
    <row r="887" spans="1:4" x14ac:dyDescent="0.25">
      <c r="A887" s="47">
        <v>90961</v>
      </c>
      <c r="B887" s="45" t="s">
        <v>2871</v>
      </c>
      <c r="C887" s="46" t="s">
        <v>67</v>
      </c>
      <c r="D887" s="47">
        <v>0.64</v>
      </c>
    </row>
    <row r="888" spans="1:4" x14ac:dyDescent="0.25">
      <c r="A888" s="47">
        <v>90962</v>
      </c>
      <c r="B888" s="45" t="s">
        <v>2872</v>
      </c>
      <c r="C888" s="46" t="s">
        <v>67</v>
      </c>
      <c r="D888" s="47">
        <v>5.77</v>
      </c>
    </row>
    <row r="889" spans="1:4" x14ac:dyDescent="0.25">
      <c r="A889" s="47">
        <v>90963</v>
      </c>
      <c r="B889" s="45" t="s">
        <v>2873</v>
      </c>
      <c r="C889" s="46" t="s">
        <v>67</v>
      </c>
      <c r="D889" s="47">
        <v>11.35</v>
      </c>
    </row>
    <row r="890" spans="1:4" x14ac:dyDescent="0.25">
      <c r="A890" s="47">
        <v>90968</v>
      </c>
      <c r="B890" s="45" t="s">
        <v>2874</v>
      </c>
      <c r="C890" s="46" t="s">
        <v>67</v>
      </c>
      <c r="D890" s="47">
        <v>4.62</v>
      </c>
    </row>
    <row r="891" spans="1:4" x14ac:dyDescent="0.25">
      <c r="A891" s="47">
        <v>90969</v>
      </c>
      <c r="B891" s="45" t="s">
        <v>2875</v>
      </c>
      <c r="C891" s="46" t="s">
        <v>67</v>
      </c>
      <c r="D891" s="47">
        <v>0.64</v>
      </c>
    </row>
    <row r="892" spans="1:4" x14ac:dyDescent="0.25">
      <c r="A892" s="47">
        <v>90970</v>
      </c>
      <c r="B892" s="45" t="s">
        <v>2876</v>
      </c>
      <c r="C892" s="46" t="s">
        <v>67</v>
      </c>
      <c r="D892" s="47">
        <v>5.79</v>
      </c>
    </row>
    <row r="893" spans="1:4" x14ac:dyDescent="0.25">
      <c r="A893" s="47">
        <v>90971</v>
      </c>
      <c r="B893" s="45" t="s">
        <v>2877</v>
      </c>
      <c r="C893" s="46" t="s">
        <v>67</v>
      </c>
      <c r="D893" s="47">
        <v>45.99</v>
      </c>
    </row>
    <row r="894" spans="1:4" x14ac:dyDescent="0.25">
      <c r="A894" s="47">
        <v>90975</v>
      </c>
      <c r="B894" s="45" t="s">
        <v>2878</v>
      </c>
      <c r="C894" s="46" t="s">
        <v>67</v>
      </c>
      <c r="D894" s="47">
        <v>11.74</v>
      </c>
    </row>
    <row r="895" spans="1:4" x14ac:dyDescent="0.25">
      <c r="A895" s="47">
        <v>90976</v>
      </c>
      <c r="B895" s="45" t="s">
        <v>2879</v>
      </c>
      <c r="C895" s="46" t="s">
        <v>67</v>
      </c>
      <c r="D895" s="47">
        <v>1.63</v>
      </c>
    </row>
    <row r="896" spans="1:4" x14ac:dyDescent="0.25">
      <c r="A896" s="47">
        <v>90977</v>
      </c>
      <c r="B896" s="45" t="s">
        <v>2880</v>
      </c>
      <c r="C896" s="46" t="s">
        <v>67</v>
      </c>
      <c r="D896" s="47">
        <v>14.7</v>
      </c>
    </row>
    <row r="897" spans="1:4" x14ac:dyDescent="0.25">
      <c r="A897" s="47">
        <v>90978</v>
      </c>
      <c r="B897" s="45" t="s">
        <v>2881</v>
      </c>
      <c r="C897" s="46" t="s">
        <v>67</v>
      </c>
      <c r="D897" s="47">
        <v>119.31</v>
      </c>
    </row>
    <row r="898" spans="1:4" x14ac:dyDescent="0.25">
      <c r="A898" s="47">
        <v>90992</v>
      </c>
      <c r="B898" s="45" t="s">
        <v>2882</v>
      </c>
      <c r="C898" s="46" t="s">
        <v>67</v>
      </c>
      <c r="D898" s="47">
        <v>5.48</v>
      </c>
    </row>
    <row r="899" spans="1:4" x14ac:dyDescent="0.25">
      <c r="A899" s="47">
        <v>90993</v>
      </c>
      <c r="B899" s="45" t="s">
        <v>2883</v>
      </c>
      <c r="C899" s="46" t="s">
        <v>67</v>
      </c>
      <c r="D899" s="47">
        <v>0.76</v>
      </c>
    </row>
    <row r="900" spans="1:4" x14ac:dyDescent="0.25">
      <c r="A900" s="47">
        <v>90994</v>
      </c>
      <c r="B900" s="45" t="s">
        <v>2884</v>
      </c>
      <c r="C900" s="46" t="s">
        <v>67</v>
      </c>
      <c r="D900" s="47">
        <v>6.86</v>
      </c>
    </row>
    <row r="901" spans="1:4" x14ac:dyDescent="0.25">
      <c r="A901" s="47">
        <v>90995</v>
      </c>
      <c r="B901" s="45" t="s">
        <v>2885</v>
      </c>
      <c r="C901" s="46" t="s">
        <v>67</v>
      </c>
      <c r="D901" s="47">
        <v>62.47</v>
      </c>
    </row>
    <row r="902" spans="1:4" x14ac:dyDescent="0.25">
      <c r="A902" s="47">
        <v>91021</v>
      </c>
      <c r="B902" s="45" t="s">
        <v>2886</v>
      </c>
      <c r="C902" s="46" t="s">
        <v>67</v>
      </c>
      <c r="D902" s="47">
        <v>5.84</v>
      </c>
    </row>
    <row r="903" spans="1:4" x14ac:dyDescent="0.25">
      <c r="A903" s="47">
        <v>91026</v>
      </c>
      <c r="B903" s="45" t="s">
        <v>2887</v>
      </c>
      <c r="C903" s="46" t="s">
        <v>67</v>
      </c>
      <c r="D903" s="47">
        <v>15.63</v>
      </c>
    </row>
    <row r="904" spans="1:4" x14ac:dyDescent="0.25">
      <c r="A904" s="47">
        <v>91027</v>
      </c>
      <c r="B904" s="45" t="s">
        <v>2888</v>
      </c>
      <c r="C904" s="46" t="s">
        <v>67</v>
      </c>
      <c r="D904" s="47">
        <v>3.27</v>
      </c>
    </row>
    <row r="905" spans="1:4" x14ac:dyDescent="0.25">
      <c r="A905" s="47">
        <v>91028</v>
      </c>
      <c r="B905" s="45" t="s">
        <v>2889</v>
      </c>
      <c r="C905" s="46" t="s">
        <v>67</v>
      </c>
      <c r="D905" s="47">
        <v>1.27</v>
      </c>
    </row>
    <row r="906" spans="1:4" x14ac:dyDescent="0.25">
      <c r="A906" s="47">
        <v>91029</v>
      </c>
      <c r="B906" s="45" t="s">
        <v>2890</v>
      </c>
      <c r="C906" s="46" t="s">
        <v>67</v>
      </c>
      <c r="D906" s="47">
        <v>29.31</v>
      </c>
    </row>
    <row r="907" spans="1:4" x14ac:dyDescent="0.25">
      <c r="A907" s="47">
        <v>91030</v>
      </c>
      <c r="B907" s="45" t="s">
        <v>2891</v>
      </c>
      <c r="C907" s="46" t="s">
        <v>67</v>
      </c>
      <c r="D907" s="47">
        <v>108.05</v>
      </c>
    </row>
    <row r="908" spans="1:4" x14ac:dyDescent="0.25">
      <c r="A908" s="47">
        <v>91273</v>
      </c>
      <c r="B908" s="45" t="s">
        <v>2892</v>
      </c>
      <c r="C908" s="46" t="s">
        <v>67</v>
      </c>
      <c r="D908" s="47">
        <v>0.48</v>
      </c>
    </row>
    <row r="909" spans="1:4" x14ac:dyDescent="0.25">
      <c r="A909" s="47">
        <v>91274</v>
      </c>
      <c r="B909" s="45" t="s">
        <v>2893</v>
      </c>
      <c r="C909" s="46" t="s">
        <v>67</v>
      </c>
      <c r="D909" s="47">
        <v>0.06</v>
      </c>
    </row>
    <row r="910" spans="1:4" x14ac:dyDescent="0.25">
      <c r="A910" s="47">
        <v>91275</v>
      </c>
      <c r="B910" s="45" t="s">
        <v>2894</v>
      </c>
      <c r="C910" s="46" t="s">
        <v>67</v>
      </c>
      <c r="D910" s="47">
        <v>0.6</v>
      </c>
    </row>
    <row r="911" spans="1:4" x14ac:dyDescent="0.25">
      <c r="A911" s="47">
        <v>91276</v>
      </c>
      <c r="B911" s="45" t="s">
        <v>2895</v>
      </c>
      <c r="C911" s="46" t="s">
        <v>67</v>
      </c>
      <c r="D911" s="47">
        <v>8.8000000000000007</v>
      </c>
    </row>
    <row r="912" spans="1:4" x14ac:dyDescent="0.25">
      <c r="A912" s="47">
        <v>91279</v>
      </c>
      <c r="B912" s="45" t="s">
        <v>2896</v>
      </c>
      <c r="C912" s="46" t="s">
        <v>67</v>
      </c>
      <c r="D912" s="47">
        <v>0.9</v>
      </c>
    </row>
    <row r="913" spans="1:4" x14ac:dyDescent="0.25">
      <c r="A913" s="47">
        <v>91280</v>
      </c>
      <c r="B913" s="45" t="s">
        <v>2897</v>
      </c>
      <c r="C913" s="46" t="s">
        <v>67</v>
      </c>
      <c r="D913" s="47">
        <v>0.1</v>
      </c>
    </row>
    <row r="914" spans="1:4" x14ac:dyDescent="0.25">
      <c r="A914" s="47">
        <v>91281</v>
      </c>
      <c r="B914" s="45" t="s">
        <v>2898</v>
      </c>
      <c r="C914" s="46" t="s">
        <v>67</v>
      </c>
      <c r="D914" s="47">
        <v>1.1399999999999999</v>
      </c>
    </row>
    <row r="915" spans="1:4" x14ac:dyDescent="0.25">
      <c r="A915" s="47">
        <v>91282</v>
      </c>
      <c r="B915" s="45" t="s">
        <v>2899</v>
      </c>
      <c r="C915" s="46" t="s">
        <v>67</v>
      </c>
      <c r="D915" s="47">
        <v>21.04</v>
      </c>
    </row>
    <row r="916" spans="1:4" x14ac:dyDescent="0.25">
      <c r="A916" s="47">
        <v>91354</v>
      </c>
      <c r="B916" s="45" t="s">
        <v>2900</v>
      </c>
      <c r="C916" s="46" t="s">
        <v>67</v>
      </c>
      <c r="D916" s="47">
        <v>12.06</v>
      </c>
    </row>
    <row r="917" spans="1:4" x14ac:dyDescent="0.25">
      <c r="A917" s="47">
        <v>91355</v>
      </c>
      <c r="B917" s="45" t="s">
        <v>2901</v>
      </c>
      <c r="C917" s="46" t="s">
        <v>67</v>
      </c>
      <c r="D917" s="47">
        <v>2.5299999999999998</v>
      </c>
    </row>
    <row r="918" spans="1:4" x14ac:dyDescent="0.25">
      <c r="A918" s="47">
        <v>91356</v>
      </c>
      <c r="B918" s="45" t="s">
        <v>2902</v>
      </c>
      <c r="C918" s="46" t="s">
        <v>67</v>
      </c>
      <c r="D918" s="47">
        <v>0.98</v>
      </c>
    </row>
    <row r="919" spans="1:4" x14ac:dyDescent="0.25">
      <c r="A919" s="47">
        <v>91359</v>
      </c>
      <c r="B919" s="45" t="s">
        <v>2903</v>
      </c>
      <c r="C919" s="46" t="s">
        <v>67</v>
      </c>
      <c r="D919" s="47">
        <v>14.05</v>
      </c>
    </row>
    <row r="920" spans="1:4" x14ac:dyDescent="0.25">
      <c r="A920" s="47">
        <v>91360</v>
      </c>
      <c r="B920" s="45" t="s">
        <v>2904</v>
      </c>
      <c r="C920" s="46" t="s">
        <v>67</v>
      </c>
      <c r="D920" s="47">
        <v>2.94</v>
      </c>
    </row>
    <row r="921" spans="1:4" x14ac:dyDescent="0.25">
      <c r="A921" s="47">
        <v>91361</v>
      </c>
      <c r="B921" s="45" t="s">
        <v>2905</v>
      </c>
      <c r="C921" s="46" t="s">
        <v>67</v>
      </c>
      <c r="D921" s="47">
        <v>1.1399999999999999</v>
      </c>
    </row>
    <row r="922" spans="1:4" x14ac:dyDescent="0.25">
      <c r="A922" s="47">
        <v>91367</v>
      </c>
      <c r="B922" s="45" t="s">
        <v>2906</v>
      </c>
      <c r="C922" s="46" t="s">
        <v>67</v>
      </c>
      <c r="D922" s="47">
        <v>17.89</v>
      </c>
    </row>
    <row r="923" spans="1:4" x14ac:dyDescent="0.25">
      <c r="A923" s="47">
        <v>91368</v>
      </c>
      <c r="B923" s="45" t="s">
        <v>2907</v>
      </c>
      <c r="C923" s="46" t="s">
        <v>67</v>
      </c>
      <c r="D923" s="47">
        <v>3.3</v>
      </c>
    </row>
    <row r="924" spans="1:4" x14ac:dyDescent="0.25">
      <c r="A924" s="47">
        <v>91369</v>
      </c>
      <c r="B924" s="45" t="s">
        <v>2908</v>
      </c>
      <c r="C924" s="46" t="s">
        <v>67</v>
      </c>
      <c r="D924" s="47">
        <v>1.29</v>
      </c>
    </row>
    <row r="925" spans="1:4" x14ac:dyDescent="0.25">
      <c r="A925" s="47">
        <v>91375</v>
      </c>
      <c r="B925" s="45" t="s">
        <v>2909</v>
      </c>
      <c r="C925" s="46" t="s">
        <v>67</v>
      </c>
      <c r="D925" s="47">
        <v>10.16</v>
      </c>
    </row>
    <row r="926" spans="1:4" x14ac:dyDescent="0.25">
      <c r="A926" s="47">
        <v>91376</v>
      </c>
      <c r="B926" s="45" t="s">
        <v>2910</v>
      </c>
      <c r="C926" s="46" t="s">
        <v>67</v>
      </c>
      <c r="D926" s="47">
        <v>2.13</v>
      </c>
    </row>
    <row r="927" spans="1:4" x14ac:dyDescent="0.25">
      <c r="A927" s="47">
        <v>91377</v>
      </c>
      <c r="B927" s="45" t="s">
        <v>2911</v>
      </c>
      <c r="C927" s="46" t="s">
        <v>67</v>
      </c>
      <c r="D927" s="47">
        <v>0.82</v>
      </c>
    </row>
    <row r="928" spans="1:4" x14ac:dyDescent="0.25">
      <c r="A928" s="47">
        <v>91380</v>
      </c>
      <c r="B928" s="45" t="s">
        <v>2912</v>
      </c>
      <c r="C928" s="46" t="s">
        <v>67</v>
      </c>
      <c r="D928" s="47">
        <v>20.25</v>
      </c>
    </row>
    <row r="929" spans="1:4" x14ac:dyDescent="0.25">
      <c r="A929" s="47">
        <v>91381</v>
      </c>
      <c r="B929" s="45" t="s">
        <v>2913</v>
      </c>
      <c r="C929" s="46" t="s">
        <v>67</v>
      </c>
      <c r="D929" s="47">
        <v>3.74</v>
      </c>
    </row>
    <row r="930" spans="1:4" x14ac:dyDescent="0.25">
      <c r="A930" s="47">
        <v>91382</v>
      </c>
      <c r="B930" s="45" t="s">
        <v>2914</v>
      </c>
      <c r="C930" s="46" t="s">
        <v>67</v>
      </c>
      <c r="D930" s="47">
        <v>1.46</v>
      </c>
    </row>
    <row r="931" spans="1:4" x14ac:dyDescent="0.25">
      <c r="A931" s="47">
        <v>91383</v>
      </c>
      <c r="B931" s="45" t="s">
        <v>2915</v>
      </c>
      <c r="C931" s="46" t="s">
        <v>67</v>
      </c>
      <c r="D931" s="47">
        <v>37.979999999999997</v>
      </c>
    </row>
    <row r="932" spans="1:4" x14ac:dyDescent="0.25">
      <c r="A932" s="47">
        <v>91384</v>
      </c>
      <c r="B932" s="45" t="s">
        <v>2916</v>
      </c>
      <c r="C932" s="46" t="s">
        <v>67</v>
      </c>
      <c r="D932" s="47">
        <v>107.59</v>
      </c>
    </row>
    <row r="933" spans="1:4" x14ac:dyDescent="0.25">
      <c r="A933" s="47">
        <v>91390</v>
      </c>
      <c r="B933" s="45" t="s">
        <v>2917</v>
      </c>
      <c r="C933" s="46" t="s">
        <v>67</v>
      </c>
      <c r="D933" s="47">
        <v>13.14</v>
      </c>
    </row>
    <row r="934" spans="1:4" x14ac:dyDescent="0.25">
      <c r="A934" s="47">
        <v>91391</v>
      </c>
      <c r="B934" s="45" t="s">
        <v>2918</v>
      </c>
      <c r="C934" s="46" t="s">
        <v>67</v>
      </c>
      <c r="D934" s="47">
        <v>2.75</v>
      </c>
    </row>
    <row r="935" spans="1:4" x14ac:dyDescent="0.25">
      <c r="A935" s="47">
        <v>91392</v>
      </c>
      <c r="B935" s="45" t="s">
        <v>2919</v>
      </c>
      <c r="C935" s="46" t="s">
        <v>67</v>
      </c>
      <c r="D935" s="47">
        <v>1.07</v>
      </c>
    </row>
    <row r="936" spans="1:4" x14ac:dyDescent="0.25">
      <c r="A936" s="47">
        <v>91396</v>
      </c>
      <c r="B936" s="45" t="s">
        <v>2920</v>
      </c>
      <c r="C936" s="46" t="s">
        <v>67</v>
      </c>
      <c r="D936" s="47">
        <v>18</v>
      </c>
    </row>
    <row r="937" spans="1:4" x14ac:dyDescent="0.25">
      <c r="A937" s="47">
        <v>91397</v>
      </c>
      <c r="B937" s="45" t="s">
        <v>2921</v>
      </c>
      <c r="C937" s="46" t="s">
        <v>67</v>
      </c>
      <c r="D937" s="47">
        <v>3.77</v>
      </c>
    </row>
    <row r="938" spans="1:4" x14ac:dyDescent="0.25">
      <c r="A938" s="47">
        <v>91398</v>
      </c>
      <c r="B938" s="45" t="s">
        <v>2922</v>
      </c>
      <c r="C938" s="46" t="s">
        <v>67</v>
      </c>
      <c r="D938" s="47">
        <v>1.46</v>
      </c>
    </row>
    <row r="939" spans="1:4" x14ac:dyDescent="0.25">
      <c r="A939" s="47">
        <v>91402</v>
      </c>
      <c r="B939" s="45" t="s">
        <v>2923</v>
      </c>
      <c r="C939" s="46" t="s">
        <v>67</v>
      </c>
      <c r="D939" s="47">
        <v>1.23</v>
      </c>
    </row>
    <row r="940" spans="1:4" x14ac:dyDescent="0.25">
      <c r="A940" s="47">
        <v>91466</v>
      </c>
      <c r="B940" s="45" t="s">
        <v>2924</v>
      </c>
      <c r="C940" s="46" t="s">
        <v>67</v>
      </c>
      <c r="D940" s="47">
        <v>1.1399999999999999</v>
      </c>
    </row>
    <row r="941" spans="1:4" x14ac:dyDescent="0.25">
      <c r="A941" s="47">
        <v>91467</v>
      </c>
      <c r="B941" s="45" t="s">
        <v>2925</v>
      </c>
      <c r="C941" s="46" t="s">
        <v>67</v>
      </c>
      <c r="D941" s="47">
        <v>119.99</v>
      </c>
    </row>
    <row r="942" spans="1:4" x14ac:dyDescent="0.25">
      <c r="A942" s="47">
        <v>91468</v>
      </c>
      <c r="B942" s="45" t="s">
        <v>2926</v>
      </c>
      <c r="C942" s="46" t="s">
        <v>67</v>
      </c>
      <c r="D942" s="47">
        <v>19.46</v>
      </c>
    </row>
    <row r="943" spans="1:4" x14ac:dyDescent="0.25">
      <c r="A943" s="47">
        <v>91469</v>
      </c>
      <c r="B943" s="45" t="s">
        <v>2927</v>
      </c>
      <c r="C943" s="46" t="s">
        <v>67</v>
      </c>
      <c r="D943" s="47">
        <v>4.2</v>
      </c>
    </row>
    <row r="944" spans="1:4" x14ac:dyDescent="0.25">
      <c r="A944" s="47">
        <v>91484</v>
      </c>
      <c r="B944" s="45" t="s">
        <v>2928</v>
      </c>
      <c r="C944" s="46" t="s">
        <v>67</v>
      </c>
      <c r="D944" s="47">
        <v>1.33</v>
      </c>
    </row>
    <row r="945" spans="1:4" x14ac:dyDescent="0.25">
      <c r="A945" s="47">
        <v>91485</v>
      </c>
      <c r="B945" s="45" t="s">
        <v>2929</v>
      </c>
      <c r="C945" s="46" t="s">
        <v>67</v>
      </c>
      <c r="D945" s="47">
        <v>162.84</v>
      </c>
    </row>
    <row r="946" spans="1:4" x14ac:dyDescent="0.25">
      <c r="A946" s="47">
        <v>91529</v>
      </c>
      <c r="B946" s="45" t="s">
        <v>2930</v>
      </c>
      <c r="C946" s="46" t="s">
        <v>67</v>
      </c>
      <c r="D946" s="47">
        <v>0.7</v>
      </c>
    </row>
    <row r="947" spans="1:4" x14ac:dyDescent="0.25">
      <c r="A947" s="47">
        <v>91530</v>
      </c>
      <c r="B947" s="45" t="s">
        <v>2931</v>
      </c>
      <c r="C947" s="46" t="s">
        <v>67</v>
      </c>
      <c r="D947" s="47">
        <v>0.09</v>
      </c>
    </row>
    <row r="948" spans="1:4" x14ac:dyDescent="0.25">
      <c r="A948" s="47">
        <v>91531</v>
      </c>
      <c r="B948" s="45" t="s">
        <v>2932</v>
      </c>
      <c r="C948" s="46" t="s">
        <v>67</v>
      </c>
      <c r="D948" s="47">
        <v>0.88</v>
      </c>
    </row>
    <row r="949" spans="1:4" x14ac:dyDescent="0.25">
      <c r="A949" s="47">
        <v>91532</v>
      </c>
      <c r="B949" s="45" t="s">
        <v>2933</v>
      </c>
      <c r="C949" s="46" t="s">
        <v>67</v>
      </c>
      <c r="D949" s="47">
        <v>6.38</v>
      </c>
    </row>
    <row r="950" spans="1:4" x14ac:dyDescent="0.25">
      <c r="A950" s="47">
        <v>91629</v>
      </c>
      <c r="B950" s="45" t="s">
        <v>2934</v>
      </c>
      <c r="C950" s="46" t="s">
        <v>67</v>
      </c>
      <c r="D950" s="47">
        <v>13.03</v>
      </c>
    </row>
    <row r="951" spans="1:4" x14ac:dyDescent="0.25">
      <c r="A951" s="47">
        <v>91630</v>
      </c>
      <c r="B951" s="45" t="s">
        <v>2935</v>
      </c>
      <c r="C951" s="46" t="s">
        <v>67</v>
      </c>
      <c r="D951" s="47">
        <v>2.73</v>
      </c>
    </row>
    <row r="952" spans="1:4" x14ac:dyDescent="0.25">
      <c r="A952" s="47">
        <v>91631</v>
      </c>
      <c r="B952" s="45" t="s">
        <v>2936</v>
      </c>
      <c r="C952" s="46" t="s">
        <v>67</v>
      </c>
      <c r="D952" s="47">
        <v>1.05</v>
      </c>
    </row>
    <row r="953" spans="1:4" x14ac:dyDescent="0.25">
      <c r="A953" s="47">
        <v>91632</v>
      </c>
      <c r="B953" s="45" t="s">
        <v>2937</v>
      </c>
      <c r="C953" s="46" t="s">
        <v>67</v>
      </c>
      <c r="D953" s="47">
        <v>24.42</v>
      </c>
    </row>
    <row r="954" spans="1:4" x14ac:dyDescent="0.25">
      <c r="A954" s="47">
        <v>91633</v>
      </c>
      <c r="B954" s="45" t="s">
        <v>2938</v>
      </c>
      <c r="C954" s="46" t="s">
        <v>67</v>
      </c>
      <c r="D954" s="47">
        <v>101.55</v>
      </c>
    </row>
    <row r="955" spans="1:4" x14ac:dyDescent="0.25">
      <c r="A955" s="47">
        <v>91640</v>
      </c>
      <c r="B955" s="45" t="s">
        <v>2939</v>
      </c>
      <c r="C955" s="46" t="s">
        <v>67</v>
      </c>
      <c r="D955" s="47">
        <v>30.32</v>
      </c>
    </row>
    <row r="956" spans="1:4" x14ac:dyDescent="0.25">
      <c r="A956" s="47">
        <v>91641</v>
      </c>
      <c r="B956" s="45" t="s">
        <v>2940</v>
      </c>
      <c r="C956" s="46" t="s">
        <v>67</v>
      </c>
      <c r="D956" s="47">
        <v>6.36</v>
      </c>
    </row>
    <row r="957" spans="1:4" x14ac:dyDescent="0.25">
      <c r="A957" s="47">
        <v>91642</v>
      </c>
      <c r="B957" s="45" t="s">
        <v>2941</v>
      </c>
      <c r="C957" s="46" t="s">
        <v>67</v>
      </c>
      <c r="D957" s="47">
        <v>2.4700000000000002</v>
      </c>
    </row>
    <row r="958" spans="1:4" x14ac:dyDescent="0.25">
      <c r="A958" s="47">
        <v>91643</v>
      </c>
      <c r="B958" s="45" t="s">
        <v>2942</v>
      </c>
      <c r="C958" s="46" t="s">
        <v>67</v>
      </c>
      <c r="D958" s="47">
        <v>56.83</v>
      </c>
    </row>
    <row r="959" spans="1:4" x14ac:dyDescent="0.25">
      <c r="A959" s="47">
        <v>91644</v>
      </c>
      <c r="B959" s="45" t="s">
        <v>2943</v>
      </c>
      <c r="C959" s="46" t="s">
        <v>67</v>
      </c>
      <c r="D959" s="47">
        <v>228.54</v>
      </c>
    </row>
    <row r="960" spans="1:4" x14ac:dyDescent="0.25">
      <c r="A960" s="47">
        <v>91688</v>
      </c>
      <c r="B960" s="45" t="s">
        <v>2944</v>
      </c>
      <c r="C960" s="46" t="s">
        <v>67</v>
      </c>
      <c r="D960" s="47">
        <v>0.1</v>
      </c>
    </row>
    <row r="961" spans="1:4" x14ac:dyDescent="0.25">
      <c r="A961" s="47">
        <v>91689</v>
      </c>
      <c r="B961" s="45" t="s">
        <v>2945</v>
      </c>
      <c r="C961" s="46" t="s">
        <v>67</v>
      </c>
      <c r="D961" s="47">
        <v>0.02</v>
      </c>
    </row>
    <row r="962" spans="1:4" x14ac:dyDescent="0.25">
      <c r="A962" s="47">
        <v>91690</v>
      </c>
      <c r="B962" s="45" t="s">
        <v>2946</v>
      </c>
      <c r="C962" s="46" t="s">
        <v>67</v>
      </c>
      <c r="D962" s="47">
        <v>7.0000000000000007E-2</v>
      </c>
    </row>
    <row r="963" spans="1:4" x14ac:dyDescent="0.25">
      <c r="A963" s="47">
        <v>91691</v>
      </c>
      <c r="B963" s="45" t="s">
        <v>2947</v>
      </c>
      <c r="C963" s="46" t="s">
        <v>67</v>
      </c>
      <c r="D963" s="47">
        <v>2.88</v>
      </c>
    </row>
    <row r="964" spans="1:4" x14ac:dyDescent="0.25">
      <c r="A964" s="47">
        <v>92040</v>
      </c>
      <c r="B964" s="45" t="s">
        <v>2948</v>
      </c>
      <c r="C964" s="46" t="s">
        <v>67</v>
      </c>
      <c r="D964" s="47">
        <v>6.13</v>
      </c>
    </row>
    <row r="965" spans="1:4" x14ac:dyDescent="0.25">
      <c r="A965" s="47">
        <v>92041</v>
      </c>
      <c r="B965" s="45" t="s">
        <v>2949</v>
      </c>
      <c r="C965" s="46" t="s">
        <v>67</v>
      </c>
      <c r="D965" s="47">
        <v>0.64</v>
      </c>
    </row>
    <row r="966" spans="1:4" x14ac:dyDescent="0.25">
      <c r="A966" s="47">
        <v>92042</v>
      </c>
      <c r="B966" s="45" t="s">
        <v>2950</v>
      </c>
      <c r="C966" s="46" t="s">
        <v>67</v>
      </c>
      <c r="D966" s="47">
        <v>5.1100000000000003</v>
      </c>
    </row>
    <row r="967" spans="1:4" x14ac:dyDescent="0.25">
      <c r="A967" s="47">
        <v>92101</v>
      </c>
      <c r="B967" s="45" t="s">
        <v>2951</v>
      </c>
      <c r="C967" s="46" t="s">
        <v>67</v>
      </c>
      <c r="D967" s="47">
        <v>20.399999999999999</v>
      </c>
    </row>
    <row r="968" spans="1:4" x14ac:dyDescent="0.25">
      <c r="A968" s="47">
        <v>92102</v>
      </c>
      <c r="B968" s="45" t="s">
        <v>2952</v>
      </c>
      <c r="C968" s="46" t="s">
        <v>67</v>
      </c>
      <c r="D968" s="47">
        <v>4.2699999999999996</v>
      </c>
    </row>
    <row r="969" spans="1:4" x14ac:dyDescent="0.25">
      <c r="A969" s="47">
        <v>92103</v>
      </c>
      <c r="B969" s="45" t="s">
        <v>2953</v>
      </c>
      <c r="C969" s="46" t="s">
        <v>67</v>
      </c>
      <c r="D969" s="47">
        <v>1.66</v>
      </c>
    </row>
    <row r="970" spans="1:4" x14ac:dyDescent="0.25">
      <c r="A970" s="47">
        <v>92104</v>
      </c>
      <c r="B970" s="45" t="s">
        <v>2954</v>
      </c>
      <c r="C970" s="46" t="s">
        <v>67</v>
      </c>
      <c r="D970" s="47">
        <v>38.26</v>
      </c>
    </row>
    <row r="971" spans="1:4" x14ac:dyDescent="0.25">
      <c r="A971" s="47">
        <v>92105</v>
      </c>
      <c r="B971" s="45" t="s">
        <v>2955</v>
      </c>
      <c r="C971" s="46" t="s">
        <v>67</v>
      </c>
      <c r="D971" s="47">
        <v>146</v>
      </c>
    </row>
    <row r="972" spans="1:4" x14ac:dyDescent="0.25">
      <c r="A972" s="47">
        <v>92108</v>
      </c>
      <c r="B972" s="45" t="s">
        <v>2956</v>
      </c>
      <c r="C972" s="46" t="s">
        <v>67</v>
      </c>
      <c r="D972" s="47">
        <v>0.94</v>
      </c>
    </row>
    <row r="973" spans="1:4" x14ac:dyDescent="0.25">
      <c r="A973" s="47">
        <v>92109</v>
      </c>
      <c r="B973" s="45" t="s">
        <v>2957</v>
      </c>
      <c r="C973" s="46" t="s">
        <v>67</v>
      </c>
      <c r="D973" s="47">
        <v>0.11</v>
      </c>
    </row>
    <row r="974" spans="1:4" x14ac:dyDescent="0.25">
      <c r="A974" s="47">
        <v>92110</v>
      </c>
      <c r="B974" s="45" t="s">
        <v>2958</v>
      </c>
      <c r="C974" s="46" t="s">
        <v>67</v>
      </c>
      <c r="D974" s="47">
        <v>0.74</v>
      </c>
    </row>
    <row r="975" spans="1:4" x14ac:dyDescent="0.25">
      <c r="A975" s="47">
        <v>92111</v>
      </c>
      <c r="B975" s="45" t="s">
        <v>2959</v>
      </c>
      <c r="C975" s="46" t="s">
        <v>67</v>
      </c>
      <c r="D975" s="47">
        <v>1.1299999999999999</v>
      </c>
    </row>
    <row r="976" spans="1:4" x14ac:dyDescent="0.25">
      <c r="A976" s="47">
        <v>92114</v>
      </c>
      <c r="B976" s="45" t="s">
        <v>2960</v>
      </c>
      <c r="C976" s="46" t="s">
        <v>67</v>
      </c>
      <c r="D976" s="47">
        <v>0.1</v>
      </c>
    </row>
    <row r="977" spans="1:4" x14ac:dyDescent="0.25">
      <c r="A977" s="47">
        <v>92115</v>
      </c>
      <c r="B977" s="45" t="s">
        <v>2961</v>
      </c>
      <c r="C977" s="46" t="s">
        <v>67</v>
      </c>
      <c r="D977" s="47">
        <v>0.01</v>
      </c>
    </row>
    <row r="978" spans="1:4" x14ac:dyDescent="0.25">
      <c r="A978" s="47">
        <v>92116</v>
      </c>
      <c r="B978" s="45" t="s">
        <v>2962</v>
      </c>
      <c r="C978" s="46" t="s">
        <v>67</v>
      </c>
      <c r="D978" s="47">
        <v>0.13</v>
      </c>
    </row>
    <row r="979" spans="1:4" x14ac:dyDescent="0.25">
      <c r="A979" s="47">
        <v>92133</v>
      </c>
      <c r="B979" s="45" t="s">
        <v>2963</v>
      </c>
      <c r="C979" s="46" t="s">
        <v>67</v>
      </c>
      <c r="D979" s="47">
        <v>10.45</v>
      </c>
    </row>
    <row r="980" spans="1:4" x14ac:dyDescent="0.25">
      <c r="A980" s="47">
        <v>92134</v>
      </c>
      <c r="B980" s="45" t="s">
        <v>2964</v>
      </c>
      <c r="C980" s="46" t="s">
        <v>67</v>
      </c>
      <c r="D980" s="47">
        <v>1.65</v>
      </c>
    </row>
    <row r="981" spans="1:4" x14ac:dyDescent="0.25">
      <c r="A981" s="47">
        <v>92135</v>
      </c>
      <c r="B981" s="45" t="s">
        <v>2965</v>
      </c>
      <c r="C981" s="46" t="s">
        <v>67</v>
      </c>
      <c r="D981" s="47">
        <v>0.65</v>
      </c>
    </row>
    <row r="982" spans="1:4" x14ac:dyDescent="0.25">
      <c r="A982" s="47">
        <v>92136</v>
      </c>
      <c r="B982" s="45" t="s">
        <v>2966</v>
      </c>
      <c r="C982" s="46" t="s">
        <v>67</v>
      </c>
      <c r="D982" s="47">
        <v>13.06</v>
      </c>
    </row>
    <row r="983" spans="1:4" x14ac:dyDescent="0.25">
      <c r="A983" s="47">
        <v>92137</v>
      </c>
      <c r="B983" s="45" t="s">
        <v>2967</v>
      </c>
      <c r="C983" s="46" t="s">
        <v>67</v>
      </c>
      <c r="D983" s="47">
        <v>30.05</v>
      </c>
    </row>
    <row r="984" spans="1:4" x14ac:dyDescent="0.25">
      <c r="A984" s="47">
        <v>92140</v>
      </c>
      <c r="B984" s="45" t="s">
        <v>2968</v>
      </c>
      <c r="C984" s="46" t="s">
        <v>67</v>
      </c>
      <c r="D984" s="47">
        <v>3.18</v>
      </c>
    </row>
    <row r="985" spans="1:4" x14ac:dyDescent="0.25">
      <c r="A985" s="47">
        <v>92141</v>
      </c>
      <c r="B985" s="45" t="s">
        <v>2969</v>
      </c>
      <c r="C985" s="46" t="s">
        <v>67</v>
      </c>
      <c r="D985" s="47">
        <v>0.5</v>
      </c>
    </row>
    <row r="986" spans="1:4" x14ac:dyDescent="0.25">
      <c r="A986" s="47">
        <v>92142</v>
      </c>
      <c r="B986" s="45" t="s">
        <v>2970</v>
      </c>
      <c r="C986" s="46" t="s">
        <v>67</v>
      </c>
      <c r="D986" s="47">
        <v>0.19</v>
      </c>
    </row>
    <row r="987" spans="1:4" x14ac:dyDescent="0.25">
      <c r="A987" s="47">
        <v>92143</v>
      </c>
      <c r="B987" s="45" t="s">
        <v>2971</v>
      </c>
      <c r="C987" s="46" t="s">
        <v>67</v>
      </c>
      <c r="D987" s="47">
        <v>3.98</v>
      </c>
    </row>
    <row r="988" spans="1:4" x14ac:dyDescent="0.25">
      <c r="A988" s="47">
        <v>92144</v>
      </c>
      <c r="B988" s="45" t="s">
        <v>2972</v>
      </c>
      <c r="C988" s="46" t="s">
        <v>67</v>
      </c>
      <c r="D988" s="47">
        <v>41.47</v>
      </c>
    </row>
    <row r="989" spans="1:4" x14ac:dyDescent="0.25">
      <c r="A989" s="47">
        <v>92237</v>
      </c>
      <c r="B989" s="45" t="s">
        <v>2973</v>
      </c>
      <c r="C989" s="46" t="s">
        <v>67</v>
      </c>
      <c r="D989" s="47">
        <v>22.23</v>
      </c>
    </row>
    <row r="990" spans="1:4" x14ac:dyDescent="0.25">
      <c r="A990" s="47">
        <v>92238</v>
      </c>
      <c r="B990" s="45" t="s">
        <v>2974</v>
      </c>
      <c r="C990" s="46" t="s">
        <v>67</v>
      </c>
      <c r="D990" s="47">
        <v>4.66</v>
      </c>
    </row>
    <row r="991" spans="1:4" x14ac:dyDescent="0.25">
      <c r="A991" s="47">
        <v>92239</v>
      </c>
      <c r="B991" s="45" t="s">
        <v>2975</v>
      </c>
      <c r="C991" s="46" t="s">
        <v>67</v>
      </c>
      <c r="D991" s="47">
        <v>1.81</v>
      </c>
    </row>
    <row r="992" spans="1:4" x14ac:dyDescent="0.25">
      <c r="A992" s="47">
        <v>92240</v>
      </c>
      <c r="B992" s="45" t="s">
        <v>2976</v>
      </c>
      <c r="C992" s="46" t="s">
        <v>67</v>
      </c>
      <c r="D992" s="47">
        <v>41.69</v>
      </c>
    </row>
    <row r="993" spans="1:4" x14ac:dyDescent="0.25">
      <c r="A993" s="47">
        <v>92241</v>
      </c>
      <c r="B993" s="45" t="s">
        <v>2977</v>
      </c>
      <c r="C993" s="46" t="s">
        <v>67</v>
      </c>
      <c r="D993" s="47">
        <v>209.52</v>
      </c>
    </row>
    <row r="994" spans="1:4" x14ac:dyDescent="0.25">
      <c r="A994" s="47">
        <v>92712</v>
      </c>
      <c r="B994" s="45" t="s">
        <v>2978</v>
      </c>
      <c r="C994" s="46" t="s">
        <v>67</v>
      </c>
      <c r="D994" s="47">
        <v>0.22</v>
      </c>
    </row>
    <row r="995" spans="1:4" x14ac:dyDescent="0.25">
      <c r="A995" s="47">
        <v>92713</v>
      </c>
      <c r="B995" s="45" t="s">
        <v>2979</v>
      </c>
      <c r="C995" s="46" t="s">
        <v>67</v>
      </c>
      <c r="D995" s="47">
        <v>0.02</v>
      </c>
    </row>
    <row r="996" spans="1:4" x14ac:dyDescent="0.25">
      <c r="A996" s="47">
        <v>92714</v>
      </c>
      <c r="B996" s="45" t="s">
        <v>2980</v>
      </c>
      <c r="C996" s="46" t="s">
        <v>67</v>
      </c>
      <c r="D996" s="47">
        <v>0.28000000000000003</v>
      </c>
    </row>
    <row r="997" spans="1:4" x14ac:dyDescent="0.25">
      <c r="A997" s="47">
        <v>92715</v>
      </c>
      <c r="B997" s="45" t="s">
        <v>2981</v>
      </c>
      <c r="C997" s="46" t="s">
        <v>67</v>
      </c>
      <c r="D997" s="47">
        <v>22.9</v>
      </c>
    </row>
    <row r="998" spans="1:4" x14ac:dyDescent="0.25">
      <c r="A998" s="47">
        <v>92956</v>
      </c>
      <c r="B998" s="45" t="s">
        <v>2982</v>
      </c>
      <c r="C998" s="46" t="s">
        <v>67</v>
      </c>
      <c r="D998" s="47">
        <v>4.01</v>
      </c>
    </row>
    <row r="999" spans="1:4" x14ac:dyDescent="0.25">
      <c r="A999" s="47">
        <v>92957</v>
      </c>
      <c r="B999" s="45" t="s">
        <v>2983</v>
      </c>
      <c r="C999" s="46" t="s">
        <v>67</v>
      </c>
      <c r="D999" s="47">
        <v>0.47</v>
      </c>
    </row>
    <row r="1000" spans="1:4" x14ac:dyDescent="0.25">
      <c r="A1000" s="47">
        <v>92958</v>
      </c>
      <c r="B1000" s="45" t="s">
        <v>2984</v>
      </c>
      <c r="C1000" s="46" t="s">
        <v>67</v>
      </c>
      <c r="D1000" s="47">
        <v>4.38</v>
      </c>
    </row>
    <row r="1001" spans="1:4" x14ac:dyDescent="0.25">
      <c r="A1001" s="47">
        <v>92959</v>
      </c>
      <c r="B1001" s="45" t="s">
        <v>2985</v>
      </c>
      <c r="C1001" s="46" t="s">
        <v>67</v>
      </c>
      <c r="D1001" s="47">
        <v>7.03</v>
      </c>
    </row>
    <row r="1002" spans="1:4" x14ac:dyDescent="0.25">
      <c r="A1002" s="47">
        <v>92963</v>
      </c>
      <c r="B1002" s="45" t="s">
        <v>2986</v>
      </c>
      <c r="C1002" s="46" t="s">
        <v>67</v>
      </c>
      <c r="D1002" s="47">
        <v>1.42</v>
      </c>
    </row>
    <row r="1003" spans="1:4" x14ac:dyDescent="0.25">
      <c r="A1003" s="47">
        <v>92964</v>
      </c>
      <c r="B1003" s="45" t="s">
        <v>2987</v>
      </c>
      <c r="C1003" s="46" t="s">
        <v>67</v>
      </c>
      <c r="D1003" s="47">
        <v>0.16</v>
      </c>
    </row>
    <row r="1004" spans="1:4" x14ac:dyDescent="0.25">
      <c r="A1004" s="47">
        <v>92965</v>
      </c>
      <c r="B1004" s="45" t="s">
        <v>2988</v>
      </c>
      <c r="C1004" s="46" t="s">
        <v>67</v>
      </c>
      <c r="D1004" s="47">
        <v>1.78</v>
      </c>
    </row>
    <row r="1005" spans="1:4" x14ac:dyDescent="0.25">
      <c r="A1005" s="47">
        <v>93220</v>
      </c>
      <c r="B1005" s="45" t="s">
        <v>2989</v>
      </c>
      <c r="C1005" s="46" t="s">
        <v>67</v>
      </c>
      <c r="D1005" s="47">
        <v>345.74</v>
      </c>
    </row>
    <row r="1006" spans="1:4" x14ac:dyDescent="0.25">
      <c r="A1006" s="47">
        <v>93221</v>
      </c>
      <c r="B1006" s="45" t="s">
        <v>2990</v>
      </c>
      <c r="C1006" s="46" t="s">
        <v>67</v>
      </c>
      <c r="D1006" s="47">
        <v>48</v>
      </c>
    </row>
    <row r="1007" spans="1:4" x14ac:dyDescent="0.25">
      <c r="A1007" s="47">
        <v>93222</v>
      </c>
      <c r="B1007" s="45" t="s">
        <v>2991</v>
      </c>
      <c r="C1007" s="46" t="s">
        <v>67</v>
      </c>
      <c r="D1007" s="47">
        <v>432.67</v>
      </c>
    </row>
    <row r="1008" spans="1:4" x14ac:dyDescent="0.25">
      <c r="A1008" s="47">
        <v>93223</v>
      </c>
      <c r="B1008" s="45" t="s">
        <v>2992</v>
      </c>
      <c r="C1008" s="46" t="s">
        <v>67</v>
      </c>
      <c r="D1008" s="47">
        <v>118.58</v>
      </c>
    </row>
    <row r="1009" spans="1:4" x14ac:dyDescent="0.25">
      <c r="A1009" s="47">
        <v>93229</v>
      </c>
      <c r="B1009" s="45" t="s">
        <v>2993</v>
      </c>
      <c r="C1009" s="46" t="s">
        <v>67</v>
      </c>
      <c r="D1009" s="47">
        <v>0.4</v>
      </c>
    </row>
    <row r="1010" spans="1:4" x14ac:dyDescent="0.25">
      <c r="A1010" s="47">
        <v>93230</v>
      </c>
      <c r="B1010" s="45" t="s">
        <v>2994</v>
      </c>
      <c r="C1010" s="46" t="s">
        <v>67</v>
      </c>
      <c r="D1010" s="47">
        <v>0.04</v>
      </c>
    </row>
    <row r="1011" spans="1:4" x14ac:dyDescent="0.25">
      <c r="A1011" s="47">
        <v>93231</v>
      </c>
      <c r="B1011" s="45" t="s">
        <v>2995</v>
      </c>
      <c r="C1011" s="46" t="s">
        <v>67</v>
      </c>
      <c r="D1011" s="47">
        <v>0.37</v>
      </c>
    </row>
    <row r="1012" spans="1:4" x14ac:dyDescent="0.25">
      <c r="A1012" s="47">
        <v>93232</v>
      </c>
      <c r="B1012" s="45" t="s">
        <v>2996</v>
      </c>
      <c r="C1012" s="46" t="s">
        <v>67</v>
      </c>
      <c r="D1012" s="47">
        <v>8.92</v>
      </c>
    </row>
    <row r="1013" spans="1:4" x14ac:dyDescent="0.25">
      <c r="A1013" s="47">
        <v>93235</v>
      </c>
      <c r="B1013" s="45" t="s">
        <v>2997</v>
      </c>
      <c r="C1013" s="46" t="s">
        <v>67</v>
      </c>
      <c r="D1013" s="47">
        <v>0.8</v>
      </c>
    </row>
    <row r="1014" spans="1:4" x14ac:dyDescent="0.25">
      <c r="A1014" s="47">
        <v>93238</v>
      </c>
      <c r="B1014" s="45" t="s">
        <v>2998</v>
      </c>
      <c r="C1014" s="46" t="s">
        <v>67</v>
      </c>
      <c r="D1014" s="47">
        <v>0.98</v>
      </c>
    </row>
    <row r="1015" spans="1:4" x14ac:dyDescent="0.25">
      <c r="A1015" s="47">
        <v>93239</v>
      </c>
      <c r="B1015" s="45" t="s">
        <v>2999</v>
      </c>
      <c r="C1015" s="46" t="s">
        <v>67</v>
      </c>
      <c r="D1015" s="47">
        <v>4.45</v>
      </c>
    </row>
    <row r="1016" spans="1:4" x14ac:dyDescent="0.25">
      <c r="A1016" s="47">
        <v>93240</v>
      </c>
      <c r="B1016" s="45" t="s">
        <v>3000</v>
      </c>
      <c r="C1016" s="46" t="s">
        <v>67</v>
      </c>
      <c r="D1016" s="47">
        <v>9.08</v>
      </c>
    </row>
    <row r="1017" spans="1:4" x14ac:dyDescent="0.25">
      <c r="A1017" s="47">
        <v>93267</v>
      </c>
      <c r="B1017" s="45" t="s">
        <v>3001</v>
      </c>
      <c r="C1017" s="46" t="s">
        <v>67</v>
      </c>
      <c r="D1017" s="47">
        <v>38.85</v>
      </c>
    </row>
    <row r="1018" spans="1:4" x14ac:dyDescent="0.25">
      <c r="A1018" s="47">
        <v>93269</v>
      </c>
      <c r="B1018" s="45" t="s">
        <v>3002</v>
      </c>
      <c r="C1018" s="46" t="s">
        <v>67</v>
      </c>
      <c r="D1018" s="47">
        <v>4.6100000000000003</v>
      </c>
    </row>
    <row r="1019" spans="1:4" x14ac:dyDescent="0.25">
      <c r="A1019" s="47">
        <v>93270</v>
      </c>
      <c r="B1019" s="45" t="s">
        <v>3003</v>
      </c>
      <c r="C1019" s="46" t="s">
        <v>67</v>
      </c>
      <c r="D1019" s="47">
        <v>42.49</v>
      </c>
    </row>
    <row r="1020" spans="1:4" x14ac:dyDescent="0.25">
      <c r="A1020" s="47">
        <v>93271</v>
      </c>
      <c r="B1020" s="45" t="s">
        <v>3004</v>
      </c>
      <c r="C1020" s="46" t="s">
        <v>67</v>
      </c>
      <c r="D1020" s="47">
        <v>8.5</v>
      </c>
    </row>
    <row r="1021" spans="1:4" x14ac:dyDescent="0.25">
      <c r="A1021" s="47">
        <v>93277</v>
      </c>
      <c r="B1021" s="45" t="s">
        <v>3005</v>
      </c>
      <c r="C1021" s="46" t="s">
        <v>67</v>
      </c>
      <c r="D1021" s="47">
        <v>0.3</v>
      </c>
    </row>
    <row r="1022" spans="1:4" x14ac:dyDescent="0.25">
      <c r="A1022" s="47">
        <v>93278</v>
      </c>
      <c r="B1022" s="45" t="s">
        <v>3006</v>
      </c>
      <c r="C1022" s="46" t="s">
        <v>67</v>
      </c>
      <c r="D1022" s="47">
        <v>0.03</v>
      </c>
    </row>
    <row r="1023" spans="1:4" x14ac:dyDescent="0.25">
      <c r="A1023" s="47">
        <v>93279</v>
      </c>
      <c r="B1023" s="45" t="s">
        <v>3007</v>
      </c>
      <c r="C1023" s="46" t="s">
        <v>67</v>
      </c>
      <c r="D1023" s="47">
        <v>0.28000000000000003</v>
      </c>
    </row>
    <row r="1024" spans="1:4" x14ac:dyDescent="0.25">
      <c r="A1024" s="47">
        <v>93280</v>
      </c>
      <c r="B1024" s="45" t="s">
        <v>3008</v>
      </c>
      <c r="C1024" s="46" t="s">
        <v>67</v>
      </c>
      <c r="D1024" s="47">
        <v>0.7</v>
      </c>
    </row>
    <row r="1025" spans="1:4" x14ac:dyDescent="0.25">
      <c r="A1025" s="47">
        <v>93283</v>
      </c>
      <c r="B1025" s="45" t="s">
        <v>3009</v>
      </c>
      <c r="C1025" s="46" t="s">
        <v>67</v>
      </c>
      <c r="D1025" s="47">
        <v>81.650000000000006</v>
      </c>
    </row>
    <row r="1026" spans="1:4" x14ac:dyDescent="0.25">
      <c r="A1026" s="47">
        <v>93284</v>
      </c>
      <c r="B1026" s="45" t="s">
        <v>3010</v>
      </c>
      <c r="C1026" s="46" t="s">
        <v>67</v>
      </c>
      <c r="D1026" s="47">
        <v>15.51</v>
      </c>
    </row>
    <row r="1027" spans="1:4" x14ac:dyDescent="0.25">
      <c r="A1027" s="47">
        <v>93285</v>
      </c>
      <c r="B1027" s="45" t="s">
        <v>3011</v>
      </c>
      <c r="C1027" s="46" t="s">
        <v>67</v>
      </c>
      <c r="D1027" s="47">
        <v>131.25</v>
      </c>
    </row>
    <row r="1028" spans="1:4" x14ac:dyDescent="0.25">
      <c r="A1028" s="47">
        <v>93286</v>
      </c>
      <c r="B1028" s="45" t="s">
        <v>3012</v>
      </c>
      <c r="C1028" s="46" t="s">
        <v>67</v>
      </c>
      <c r="D1028" s="47">
        <v>201.11</v>
      </c>
    </row>
    <row r="1029" spans="1:4" x14ac:dyDescent="0.25">
      <c r="A1029" s="47">
        <v>93296</v>
      </c>
      <c r="B1029" s="45" t="s">
        <v>3013</v>
      </c>
      <c r="C1029" s="46" t="s">
        <v>67</v>
      </c>
      <c r="D1029" s="47">
        <v>5.71</v>
      </c>
    </row>
    <row r="1030" spans="1:4" x14ac:dyDescent="0.25">
      <c r="A1030" s="47">
        <v>93397</v>
      </c>
      <c r="B1030" s="45" t="s">
        <v>3014</v>
      </c>
      <c r="C1030" s="46" t="s">
        <v>67</v>
      </c>
      <c r="D1030" s="47">
        <v>13.03</v>
      </c>
    </row>
    <row r="1031" spans="1:4" x14ac:dyDescent="0.25">
      <c r="A1031" s="47">
        <v>93398</v>
      </c>
      <c r="B1031" s="45" t="s">
        <v>3015</v>
      </c>
      <c r="C1031" s="46" t="s">
        <v>67</v>
      </c>
      <c r="D1031" s="47">
        <v>2.73</v>
      </c>
    </row>
    <row r="1032" spans="1:4" x14ac:dyDescent="0.25">
      <c r="A1032" s="47">
        <v>93399</v>
      </c>
      <c r="B1032" s="45" t="s">
        <v>3016</v>
      </c>
      <c r="C1032" s="46" t="s">
        <v>67</v>
      </c>
      <c r="D1032" s="47">
        <v>1.05</v>
      </c>
    </row>
    <row r="1033" spans="1:4" x14ac:dyDescent="0.25">
      <c r="A1033" s="47">
        <v>93400</v>
      </c>
      <c r="B1033" s="45" t="s">
        <v>3017</v>
      </c>
      <c r="C1033" s="46" t="s">
        <v>67</v>
      </c>
      <c r="D1033" s="47">
        <v>24.42</v>
      </c>
    </row>
    <row r="1034" spans="1:4" x14ac:dyDescent="0.25">
      <c r="A1034" s="47">
        <v>93401</v>
      </c>
      <c r="B1034" s="45" t="s">
        <v>3018</v>
      </c>
      <c r="C1034" s="46" t="s">
        <v>67</v>
      </c>
      <c r="D1034" s="47">
        <v>119.99</v>
      </c>
    </row>
    <row r="1035" spans="1:4" x14ac:dyDescent="0.25">
      <c r="A1035" s="47">
        <v>93404</v>
      </c>
      <c r="B1035" s="45" t="s">
        <v>3019</v>
      </c>
      <c r="C1035" s="46" t="s">
        <v>67</v>
      </c>
      <c r="D1035" s="47">
        <v>6.5</v>
      </c>
    </row>
    <row r="1036" spans="1:4" x14ac:dyDescent="0.25">
      <c r="A1036" s="47">
        <v>93405</v>
      </c>
      <c r="B1036" s="45" t="s">
        <v>3020</v>
      </c>
      <c r="C1036" s="46" t="s">
        <v>67</v>
      </c>
      <c r="D1036" s="47">
        <v>0.65</v>
      </c>
    </row>
    <row r="1037" spans="1:4" x14ac:dyDescent="0.25">
      <c r="A1037" s="47">
        <v>93406</v>
      </c>
      <c r="B1037" s="45" t="s">
        <v>3021</v>
      </c>
      <c r="C1037" s="46" t="s">
        <v>67</v>
      </c>
      <c r="D1037" s="47">
        <v>8.1300000000000008</v>
      </c>
    </row>
    <row r="1038" spans="1:4" x14ac:dyDescent="0.25">
      <c r="A1038" s="47">
        <v>93407</v>
      </c>
      <c r="B1038" s="45" t="s">
        <v>3022</v>
      </c>
      <c r="C1038" s="46" t="s">
        <v>67</v>
      </c>
      <c r="D1038" s="47">
        <v>35.770000000000003</v>
      </c>
    </row>
    <row r="1039" spans="1:4" x14ac:dyDescent="0.25">
      <c r="A1039" s="47">
        <v>93411</v>
      </c>
      <c r="B1039" s="45" t="s">
        <v>3023</v>
      </c>
      <c r="C1039" s="46" t="s">
        <v>67</v>
      </c>
      <c r="D1039" s="47">
        <v>0.21</v>
      </c>
    </row>
    <row r="1040" spans="1:4" x14ac:dyDescent="0.25">
      <c r="A1040" s="47">
        <v>93412</v>
      </c>
      <c r="B1040" s="45" t="s">
        <v>3024</v>
      </c>
      <c r="C1040" s="46" t="s">
        <v>67</v>
      </c>
      <c r="D1040" s="47">
        <v>0.03</v>
      </c>
    </row>
    <row r="1041" spans="1:4" x14ac:dyDescent="0.25">
      <c r="A1041" s="47">
        <v>93413</v>
      </c>
      <c r="B1041" s="45" t="s">
        <v>3025</v>
      </c>
      <c r="C1041" s="46" t="s">
        <v>67</v>
      </c>
      <c r="D1041" s="47">
        <v>0.19</v>
      </c>
    </row>
    <row r="1042" spans="1:4" x14ac:dyDescent="0.25">
      <c r="A1042" s="47">
        <v>93414</v>
      </c>
      <c r="B1042" s="45" t="s">
        <v>3026</v>
      </c>
      <c r="C1042" s="46" t="s">
        <v>67</v>
      </c>
      <c r="D1042" s="47">
        <v>15.39</v>
      </c>
    </row>
    <row r="1043" spans="1:4" x14ac:dyDescent="0.25">
      <c r="A1043" s="47">
        <v>93417</v>
      </c>
      <c r="B1043" s="45" t="s">
        <v>3027</v>
      </c>
      <c r="C1043" s="46" t="s">
        <v>67</v>
      </c>
      <c r="D1043" s="47">
        <v>2.79</v>
      </c>
    </row>
    <row r="1044" spans="1:4" x14ac:dyDescent="0.25">
      <c r="A1044" s="47">
        <v>93418</v>
      </c>
      <c r="B1044" s="45" t="s">
        <v>3028</v>
      </c>
      <c r="C1044" s="46" t="s">
        <v>67</v>
      </c>
      <c r="D1044" s="47">
        <v>0.5</v>
      </c>
    </row>
    <row r="1045" spans="1:4" x14ac:dyDescent="0.25">
      <c r="A1045" s="47">
        <v>93419</v>
      </c>
      <c r="B1045" s="45" t="s">
        <v>3029</v>
      </c>
      <c r="C1045" s="46" t="s">
        <v>67</v>
      </c>
      <c r="D1045" s="47">
        <v>2.4900000000000002</v>
      </c>
    </row>
    <row r="1046" spans="1:4" x14ac:dyDescent="0.25">
      <c r="A1046" s="47">
        <v>93420</v>
      </c>
      <c r="B1046" s="45" t="s">
        <v>3030</v>
      </c>
      <c r="C1046" s="46" t="s">
        <v>67</v>
      </c>
      <c r="D1046" s="47">
        <v>50.89</v>
      </c>
    </row>
    <row r="1047" spans="1:4" x14ac:dyDescent="0.25">
      <c r="A1047" s="47">
        <v>93423</v>
      </c>
      <c r="B1047" s="45" t="s">
        <v>3031</v>
      </c>
      <c r="C1047" s="46" t="s">
        <v>67</v>
      </c>
      <c r="D1047" s="47">
        <v>3.95</v>
      </c>
    </row>
    <row r="1048" spans="1:4" x14ac:dyDescent="0.25">
      <c r="A1048" s="47">
        <v>93424</v>
      </c>
      <c r="B1048" s="45" t="s">
        <v>3032</v>
      </c>
      <c r="C1048" s="46" t="s">
        <v>67</v>
      </c>
      <c r="D1048" s="47">
        <v>0.71</v>
      </c>
    </row>
    <row r="1049" spans="1:4" x14ac:dyDescent="0.25">
      <c r="A1049" s="47">
        <v>93425</v>
      </c>
      <c r="B1049" s="45" t="s">
        <v>3033</v>
      </c>
      <c r="C1049" s="46" t="s">
        <v>67</v>
      </c>
      <c r="D1049" s="47">
        <v>3.53</v>
      </c>
    </row>
    <row r="1050" spans="1:4" x14ac:dyDescent="0.25">
      <c r="A1050" s="47">
        <v>93426</v>
      </c>
      <c r="B1050" s="45" t="s">
        <v>3034</v>
      </c>
      <c r="C1050" s="46" t="s">
        <v>67</v>
      </c>
      <c r="D1050" s="47">
        <v>121.62</v>
      </c>
    </row>
    <row r="1051" spans="1:4" x14ac:dyDescent="0.25">
      <c r="A1051" s="47">
        <v>93429</v>
      </c>
      <c r="B1051" s="45" t="s">
        <v>3035</v>
      </c>
      <c r="C1051" s="46" t="s">
        <v>67</v>
      </c>
      <c r="D1051" s="47">
        <v>96.8</v>
      </c>
    </row>
    <row r="1052" spans="1:4" x14ac:dyDescent="0.25">
      <c r="A1052" s="47">
        <v>93430</v>
      </c>
      <c r="B1052" s="45" t="s">
        <v>3036</v>
      </c>
      <c r="C1052" s="46" t="s">
        <v>67</v>
      </c>
      <c r="D1052" s="47">
        <v>17.420000000000002</v>
      </c>
    </row>
    <row r="1053" spans="1:4" x14ac:dyDescent="0.25">
      <c r="A1053" s="47">
        <v>93431</v>
      </c>
      <c r="B1053" s="45" t="s">
        <v>3037</v>
      </c>
      <c r="C1053" s="46" t="s">
        <v>67</v>
      </c>
      <c r="D1053" s="47">
        <v>155.6</v>
      </c>
    </row>
    <row r="1054" spans="1:4" x14ac:dyDescent="0.25">
      <c r="A1054" s="47">
        <v>93432</v>
      </c>
      <c r="B1054" s="45" t="s">
        <v>3038</v>
      </c>
      <c r="C1054" s="46" t="s">
        <v>67</v>
      </c>
      <c r="D1054" s="48">
        <v>2179.1999999999998</v>
      </c>
    </row>
    <row r="1055" spans="1:4" x14ac:dyDescent="0.25">
      <c r="A1055" s="47">
        <v>93435</v>
      </c>
      <c r="B1055" s="45" t="s">
        <v>3039</v>
      </c>
      <c r="C1055" s="46" t="s">
        <v>67</v>
      </c>
      <c r="D1055" s="47">
        <v>5.24</v>
      </c>
    </row>
    <row r="1056" spans="1:4" x14ac:dyDescent="0.25">
      <c r="A1056" s="47">
        <v>93436</v>
      </c>
      <c r="B1056" s="45" t="s">
        <v>3040</v>
      </c>
      <c r="C1056" s="46" t="s">
        <v>67</v>
      </c>
      <c r="D1056" s="47">
        <v>1.1000000000000001</v>
      </c>
    </row>
    <row r="1057" spans="1:4" x14ac:dyDescent="0.25">
      <c r="A1057" s="47">
        <v>93437</v>
      </c>
      <c r="B1057" s="45" t="s">
        <v>3041</v>
      </c>
      <c r="C1057" s="46" t="s">
        <v>67</v>
      </c>
      <c r="D1057" s="47">
        <v>9.82</v>
      </c>
    </row>
    <row r="1058" spans="1:4" x14ac:dyDescent="0.25">
      <c r="A1058" s="47">
        <v>93438</v>
      </c>
      <c r="B1058" s="45" t="s">
        <v>3042</v>
      </c>
      <c r="C1058" s="46" t="s">
        <v>67</v>
      </c>
      <c r="D1058" s="47">
        <v>22.52</v>
      </c>
    </row>
    <row r="1059" spans="1:4" x14ac:dyDescent="0.25">
      <c r="A1059" s="47">
        <v>95114</v>
      </c>
      <c r="B1059" s="45" t="s">
        <v>3043</v>
      </c>
      <c r="C1059" s="46" t="s">
        <v>67</v>
      </c>
      <c r="D1059" s="47">
        <v>1.38</v>
      </c>
    </row>
    <row r="1060" spans="1:4" x14ac:dyDescent="0.25">
      <c r="A1060" s="47">
        <v>95115</v>
      </c>
      <c r="B1060" s="45" t="s">
        <v>3044</v>
      </c>
      <c r="C1060" s="46" t="s">
        <v>67</v>
      </c>
      <c r="D1060" s="47">
        <v>0.16</v>
      </c>
    </row>
    <row r="1061" spans="1:4" x14ac:dyDescent="0.25">
      <c r="A1061" s="47">
        <v>95116</v>
      </c>
      <c r="B1061" s="45" t="s">
        <v>3045</v>
      </c>
      <c r="C1061" s="46" t="s">
        <v>67</v>
      </c>
      <c r="D1061" s="47">
        <v>31.99</v>
      </c>
    </row>
    <row r="1062" spans="1:4" x14ac:dyDescent="0.25">
      <c r="A1062" s="47">
        <v>95117</v>
      </c>
      <c r="B1062" s="45" t="s">
        <v>3046</v>
      </c>
      <c r="C1062" s="46" t="s">
        <v>67</v>
      </c>
      <c r="D1062" s="47">
        <v>5.04</v>
      </c>
    </row>
    <row r="1063" spans="1:4" x14ac:dyDescent="0.25">
      <c r="A1063" s="47">
        <v>95118</v>
      </c>
      <c r="B1063" s="45" t="s">
        <v>3047</v>
      </c>
      <c r="C1063" s="46" t="s">
        <v>67</v>
      </c>
      <c r="D1063" s="47">
        <v>49.93</v>
      </c>
    </row>
    <row r="1064" spans="1:4" x14ac:dyDescent="0.25">
      <c r="A1064" s="47">
        <v>95119</v>
      </c>
      <c r="B1064" s="45" t="s">
        <v>3048</v>
      </c>
      <c r="C1064" s="46" t="s">
        <v>67</v>
      </c>
      <c r="D1064" s="47">
        <v>8.98</v>
      </c>
    </row>
    <row r="1065" spans="1:4" x14ac:dyDescent="0.25">
      <c r="A1065" s="47">
        <v>95120</v>
      </c>
      <c r="B1065" s="45" t="s">
        <v>3049</v>
      </c>
      <c r="C1065" s="46" t="s">
        <v>67</v>
      </c>
      <c r="D1065" s="47">
        <v>58.01</v>
      </c>
    </row>
    <row r="1066" spans="1:4" x14ac:dyDescent="0.25">
      <c r="A1066" s="47">
        <v>95123</v>
      </c>
      <c r="B1066" s="45" t="s">
        <v>3050</v>
      </c>
      <c r="C1066" s="46" t="s">
        <v>67</v>
      </c>
      <c r="D1066" s="47">
        <v>16.920000000000002</v>
      </c>
    </row>
    <row r="1067" spans="1:4" x14ac:dyDescent="0.25">
      <c r="A1067" s="47">
        <v>95124</v>
      </c>
      <c r="B1067" s="45" t="s">
        <v>3051</v>
      </c>
      <c r="C1067" s="46" t="s">
        <v>67</v>
      </c>
      <c r="D1067" s="47">
        <v>2.66</v>
      </c>
    </row>
    <row r="1068" spans="1:4" x14ac:dyDescent="0.25">
      <c r="A1068" s="47">
        <v>95125</v>
      </c>
      <c r="B1068" s="45" t="s">
        <v>3052</v>
      </c>
      <c r="C1068" s="46" t="s">
        <v>67</v>
      </c>
      <c r="D1068" s="47">
        <v>18.510000000000002</v>
      </c>
    </row>
    <row r="1069" spans="1:4" x14ac:dyDescent="0.25">
      <c r="A1069" s="47">
        <v>95126</v>
      </c>
      <c r="B1069" s="45" t="s">
        <v>3053</v>
      </c>
      <c r="C1069" s="46" t="s">
        <v>67</v>
      </c>
      <c r="D1069" s="47">
        <v>111.72</v>
      </c>
    </row>
    <row r="1070" spans="1:4" x14ac:dyDescent="0.25">
      <c r="A1070" s="47">
        <v>95129</v>
      </c>
      <c r="B1070" s="45" t="s">
        <v>3054</v>
      </c>
      <c r="C1070" s="46" t="s">
        <v>67</v>
      </c>
      <c r="D1070" s="47">
        <v>30.02</v>
      </c>
    </row>
    <row r="1071" spans="1:4" x14ac:dyDescent="0.25">
      <c r="A1071" s="47">
        <v>95130</v>
      </c>
      <c r="B1071" s="45" t="s">
        <v>3055</v>
      </c>
      <c r="C1071" s="46" t="s">
        <v>67</v>
      </c>
      <c r="D1071" s="47">
        <v>5.4</v>
      </c>
    </row>
    <row r="1072" spans="1:4" x14ac:dyDescent="0.25">
      <c r="A1072" s="47">
        <v>95131</v>
      </c>
      <c r="B1072" s="45" t="s">
        <v>3056</v>
      </c>
      <c r="C1072" s="46" t="s">
        <v>67</v>
      </c>
      <c r="D1072" s="47">
        <v>56.3</v>
      </c>
    </row>
    <row r="1073" spans="1:4" x14ac:dyDescent="0.25">
      <c r="A1073" s="47">
        <v>95132</v>
      </c>
      <c r="B1073" s="45" t="s">
        <v>3057</v>
      </c>
      <c r="C1073" s="46" t="s">
        <v>67</v>
      </c>
      <c r="D1073" s="47">
        <v>24.47</v>
      </c>
    </row>
    <row r="1074" spans="1:4" x14ac:dyDescent="0.25">
      <c r="A1074" s="47">
        <v>95136</v>
      </c>
      <c r="B1074" s="45" t="s">
        <v>3058</v>
      </c>
      <c r="C1074" s="46" t="s">
        <v>67</v>
      </c>
      <c r="D1074" s="47">
        <v>0.03</v>
      </c>
    </row>
    <row r="1075" spans="1:4" x14ac:dyDescent="0.25">
      <c r="A1075" s="47">
        <v>95137</v>
      </c>
      <c r="B1075" s="45" t="s">
        <v>3059</v>
      </c>
      <c r="C1075" s="46" t="s">
        <v>67</v>
      </c>
      <c r="D1075" s="47">
        <v>0.01</v>
      </c>
    </row>
    <row r="1076" spans="1:4" x14ac:dyDescent="0.25">
      <c r="A1076" s="47">
        <v>95138</v>
      </c>
      <c r="B1076" s="45" t="s">
        <v>3060</v>
      </c>
      <c r="C1076" s="46" t="s">
        <v>67</v>
      </c>
      <c r="D1076" s="47">
        <v>0.02</v>
      </c>
    </row>
    <row r="1077" spans="1:4" x14ac:dyDescent="0.25">
      <c r="A1077" s="47">
        <v>95208</v>
      </c>
      <c r="B1077" s="45" t="s">
        <v>3061</v>
      </c>
      <c r="C1077" s="46" t="s">
        <v>67</v>
      </c>
      <c r="D1077" s="47">
        <v>44.01</v>
      </c>
    </row>
    <row r="1078" spans="1:4" x14ac:dyDescent="0.25">
      <c r="A1078" s="47">
        <v>95209</v>
      </c>
      <c r="B1078" s="45" t="s">
        <v>3062</v>
      </c>
      <c r="C1078" s="46" t="s">
        <v>67</v>
      </c>
      <c r="D1078" s="47">
        <v>5.22</v>
      </c>
    </row>
    <row r="1079" spans="1:4" x14ac:dyDescent="0.25">
      <c r="A1079" s="47">
        <v>95210</v>
      </c>
      <c r="B1079" s="45" t="s">
        <v>3063</v>
      </c>
      <c r="C1079" s="46" t="s">
        <v>67</v>
      </c>
      <c r="D1079" s="47">
        <v>48.14</v>
      </c>
    </row>
    <row r="1080" spans="1:4" x14ac:dyDescent="0.25">
      <c r="A1080" s="47">
        <v>95211</v>
      </c>
      <c r="B1080" s="45" t="s">
        <v>3064</v>
      </c>
      <c r="C1080" s="46" t="s">
        <v>67</v>
      </c>
      <c r="D1080" s="47">
        <v>8.5</v>
      </c>
    </row>
    <row r="1081" spans="1:4" x14ac:dyDescent="0.25">
      <c r="A1081" s="47">
        <v>95217</v>
      </c>
      <c r="B1081" s="45" t="s">
        <v>3065</v>
      </c>
      <c r="C1081" s="46" t="s">
        <v>67</v>
      </c>
      <c r="D1081" s="47">
        <v>0.56999999999999995</v>
      </c>
    </row>
    <row r="1082" spans="1:4" x14ac:dyDescent="0.25">
      <c r="A1082" s="47">
        <v>95255</v>
      </c>
      <c r="B1082" s="45" t="s">
        <v>3066</v>
      </c>
      <c r="C1082" s="46" t="s">
        <v>67</v>
      </c>
      <c r="D1082" s="47">
        <v>1.22</v>
      </c>
    </row>
    <row r="1083" spans="1:4" x14ac:dyDescent="0.25">
      <c r="A1083" s="47">
        <v>95256</v>
      </c>
      <c r="B1083" s="45" t="s">
        <v>3067</v>
      </c>
      <c r="C1083" s="46" t="s">
        <v>67</v>
      </c>
      <c r="D1083" s="47">
        <v>0.14000000000000001</v>
      </c>
    </row>
    <row r="1084" spans="1:4" x14ac:dyDescent="0.25">
      <c r="A1084" s="47">
        <v>95257</v>
      </c>
      <c r="B1084" s="45" t="s">
        <v>3068</v>
      </c>
      <c r="C1084" s="46" t="s">
        <v>67</v>
      </c>
      <c r="D1084" s="47">
        <v>1.53</v>
      </c>
    </row>
    <row r="1085" spans="1:4" x14ac:dyDescent="0.25">
      <c r="A1085" s="47">
        <v>95260</v>
      </c>
      <c r="B1085" s="45" t="s">
        <v>3069</v>
      </c>
      <c r="C1085" s="46" t="s">
        <v>67</v>
      </c>
      <c r="D1085" s="47">
        <v>0.56999999999999995</v>
      </c>
    </row>
    <row r="1086" spans="1:4" x14ac:dyDescent="0.25">
      <c r="A1086" s="47">
        <v>95261</v>
      </c>
      <c r="B1086" s="45" t="s">
        <v>3070</v>
      </c>
      <c r="C1086" s="46" t="s">
        <v>67</v>
      </c>
      <c r="D1086" s="47">
        <v>0.14000000000000001</v>
      </c>
    </row>
    <row r="1087" spans="1:4" x14ac:dyDescent="0.25">
      <c r="A1087" s="47">
        <v>95262</v>
      </c>
      <c r="B1087" s="45" t="s">
        <v>3071</v>
      </c>
      <c r="C1087" s="46" t="s">
        <v>67</v>
      </c>
      <c r="D1087" s="47">
        <v>1.28</v>
      </c>
    </row>
    <row r="1088" spans="1:4" x14ac:dyDescent="0.25">
      <c r="A1088" s="47">
        <v>95263</v>
      </c>
      <c r="B1088" s="45" t="s">
        <v>3072</v>
      </c>
      <c r="C1088" s="46" t="s">
        <v>67</v>
      </c>
      <c r="D1088" s="47">
        <v>4.7699999999999996</v>
      </c>
    </row>
    <row r="1089" spans="1:4" x14ac:dyDescent="0.25">
      <c r="A1089" s="47">
        <v>95266</v>
      </c>
      <c r="B1089" s="45" t="s">
        <v>3073</v>
      </c>
      <c r="C1089" s="46" t="s">
        <v>67</v>
      </c>
      <c r="D1089" s="47">
        <v>0.44</v>
      </c>
    </row>
    <row r="1090" spans="1:4" x14ac:dyDescent="0.25">
      <c r="A1090" s="47">
        <v>95267</v>
      </c>
      <c r="B1090" s="45" t="s">
        <v>3074</v>
      </c>
      <c r="C1090" s="46" t="s">
        <v>67</v>
      </c>
      <c r="D1090" s="47">
        <v>0.04</v>
      </c>
    </row>
    <row r="1091" spans="1:4" x14ac:dyDescent="0.25">
      <c r="A1091" s="47">
        <v>95268</v>
      </c>
      <c r="B1091" s="45" t="s">
        <v>3075</v>
      </c>
      <c r="C1091" s="46" t="s">
        <v>67</v>
      </c>
      <c r="D1091" s="47">
        <v>0.43</v>
      </c>
    </row>
    <row r="1092" spans="1:4" x14ac:dyDescent="0.25">
      <c r="A1092" s="47">
        <v>95269</v>
      </c>
      <c r="B1092" s="45" t="s">
        <v>3076</v>
      </c>
      <c r="C1092" s="46" t="s">
        <v>67</v>
      </c>
      <c r="D1092" s="47">
        <v>8.92</v>
      </c>
    </row>
    <row r="1093" spans="1:4" x14ac:dyDescent="0.25">
      <c r="A1093" s="47">
        <v>95272</v>
      </c>
      <c r="B1093" s="45" t="s">
        <v>3077</v>
      </c>
      <c r="C1093" s="46" t="s">
        <v>67</v>
      </c>
      <c r="D1093" s="47">
        <v>0.43</v>
      </c>
    </row>
    <row r="1094" spans="1:4" x14ac:dyDescent="0.25">
      <c r="A1094" s="47">
        <v>95273</v>
      </c>
      <c r="B1094" s="45" t="s">
        <v>3078</v>
      </c>
      <c r="C1094" s="46" t="s">
        <v>67</v>
      </c>
      <c r="D1094" s="47">
        <v>0.05</v>
      </c>
    </row>
    <row r="1095" spans="1:4" x14ac:dyDescent="0.25">
      <c r="A1095" s="47">
        <v>95274</v>
      </c>
      <c r="B1095" s="45" t="s">
        <v>3079</v>
      </c>
      <c r="C1095" s="46" t="s">
        <v>67</v>
      </c>
      <c r="D1095" s="47">
        <v>0.34</v>
      </c>
    </row>
    <row r="1096" spans="1:4" x14ac:dyDescent="0.25">
      <c r="A1096" s="47">
        <v>95275</v>
      </c>
      <c r="B1096" s="45" t="s">
        <v>3080</v>
      </c>
      <c r="C1096" s="46" t="s">
        <v>67</v>
      </c>
      <c r="D1096" s="47">
        <v>2.31</v>
      </c>
    </row>
    <row r="1097" spans="1:4" x14ac:dyDescent="0.25">
      <c r="A1097" s="47">
        <v>95278</v>
      </c>
      <c r="B1097" s="45" t="s">
        <v>3081</v>
      </c>
      <c r="C1097" s="46" t="s">
        <v>67</v>
      </c>
      <c r="D1097" s="47">
        <v>0.47</v>
      </c>
    </row>
    <row r="1098" spans="1:4" x14ac:dyDescent="0.25">
      <c r="A1098" s="47">
        <v>95279</v>
      </c>
      <c r="B1098" s="45" t="s">
        <v>3082</v>
      </c>
      <c r="C1098" s="46" t="s">
        <v>67</v>
      </c>
      <c r="D1098" s="47">
        <v>0.05</v>
      </c>
    </row>
    <row r="1099" spans="1:4" x14ac:dyDescent="0.25">
      <c r="A1099" s="47">
        <v>95280</v>
      </c>
      <c r="B1099" s="45" t="s">
        <v>3083</v>
      </c>
      <c r="C1099" s="46" t="s">
        <v>67</v>
      </c>
      <c r="D1099" s="47">
        <v>0.37</v>
      </c>
    </row>
    <row r="1100" spans="1:4" x14ac:dyDescent="0.25">
      <c r="A1100" s="47">
        <v>95281</v>
      </c>
      <c r="B1100" s="45" t="s">
        <v>3084</v>
      </c>
      <c r="C1100" s="46" t="s">
        <v>67</v>
      </c>
      <c r="D1100" s="47">
        <v>8.92</v>
      </c>
    </row>
    <row r="1101" spans="1:4" x14ac:dyDescent="0.25">
      <c r="A1101" s="47">
        <v>95617</v>
      </c>
      <c r="B1101" s="45" t="s">
        <v>3085</v>
      </c>
      <c r="C1101" s="46" t="s">
        <v>67</v>
      </c>
      <c r="D1101" s="47">
        <v>1</v>
      </c>
    </row>
    <row r="1102" spans="1:4" x14ac:dyDescent="0.25">
      <c r="A1102" s="47">
        <v>95618</v>
      </c>
      <c r="B1102" s="45" t="s">
        <v>3086</v>
      </c>
      <c r="C1102" s="46" t="s">
        <v>67</v>
      </c>
      <c r="D1102" s="47">
        <v>0.11</v>
      </c>
    </row>
    <row r="1103" spans="1:4" x14ac:dyDescent="0.25">
      <c r="A1103" s="47">
        <v>95619</v>
      </c>
      <c r="B1103" s="45" t="s">
        <v>3087</v>
      </c>
      <c r="C1103" s="46" t="s">
        <v>67</v>
      </c>
      <c r="D1103" s="47">
        <v>1.26</v>
      </c>
    </row>
    <row r="1104" spans="1:4" x14ac:dyDescent="0.25">
      <c r="A1104" s="47">
        <v>95627</v>
      </c>
      <c r="B1104" s="45" t="s">
        <v>3088</v>
      </c>
      <c r="C1104" s="46" t="s">
        <v>67</v>
      </c>
      <c r="D1104" s="47">
        <v>35.119999999999997</v>
      </c>
    </row>
    <row r="1105" spans="1:4" x14ac:dyDescent="0.25">
      <c r="A1105" s="47">
        <v>95628</v>
      </c>
      <c r="B1105" s="45" t="s">
        <v>3089</v>
      </c>
      <c r="C1105" s="46" t="s">
        <v>67</v>
      </c>
      <c r="D1105" s="47">
        <v>4.87</v>
      </c>
    </row>
    <row r="1106" spans="1:4" x14ac:dyDescent="0.25">
      <c r="A1106" s="47">
        <v>95629</v>
      </c>
      <c r="B1106" s="45" t="s">
        <v>3090</v>
      </c>
      <c r="C1106" s="46" t="s">
        <v>67</v>
      </c>
      <c r="D1106" s="47">
        <v>43.95</v>
      </c>
    </row>
    <row r="1107" spans="1:4" x14ac:dyDescent="0.25">
      <c r="A1107" s="47">
        <v>95630</v>
      </c>
      <c r="B1107" s="45" t="s">
        <v>3091</v>
      </c>
      <c r="C1107" s="46" t="s">
        <v>67</v>
      </c>
      <c r="D1107" s="47">
        <v>67.73</v>
      </c>
    </row>
    <row r="1108" spans="1:4" x14ac:dyDescent="0.25">
      <c r="A1108" s="47">
        <v>95698</v>
      </c>
      <c r="B1108" s="45" t="s">
        <v>3092</v>
      </c>
      <c r="C1108" s="46" t="s">
        <v>67</v>
      </c>
      <c r="D1108" s="47">
        <v>4.08</v>
      </c>
    </row>
    <row r="1109" spans="1:4" x14ac:dyDescent="0.25">
      <c r="A1109" s="47">
        <v>95699</v>
      </c>
      <c r="B1109" s="45" t="s">
        <v>3093</v>
      </c>
      <c r="C1109" s="46" t="s">
        <v>67</v>
      </c>
      <c r="D1109" s="47">
        <v>0.48</v>
      </c>
    </row>
    <row r="1110" spans="1:4" x14ac:dyDescent="0.25">
      <c r="A1110" s="47">
        <v>95700</v>
      </c>
      <c r="B1110" s="45" t="s">
        <v>3094</v>
      </c>
      <c r="C1110" s="46" t="s">
        <v>67</v>
      </c>
      <c r="D1110" s="47">
        <v>5.0999999999999996</v>
      </c>
    </row>
    <row r="1111" spans="1:4" x14ac:dyDescent="0.25">
      <c r="A1111" s="47">
        <v>95701</v>
      </c>
      <c r="B1111" s="45" t="s">
        <v>3095</v>
      </c>
      <c r="C1111" s="46" t="s">
        <v>67</v>
      </c>
      <c r="D1111" s="47">
        <v>2.84</v>
      </c>
    </row>
    <row r="1112" spans="1:4" x14ac:dyDescent="0.25">
      <c r="A1112" s="47">
        <v>95704</v>
      </c>
      <c r="B1112" s="45" t="s">
        <v>3096</v>
      </c>
      <c r="C1112" s="46" t="s">
        <v>67</v>
      </c>
      <c r="D1112" s="47">
        <v>46.43</v>
      </c>
    </row>
    <row r="1113" spans="1:4" x14ac:dyDescent="0.25">
      <c r="A1113" s="47">
        <v>95705</v>
      </c>
      <c r="B1113" s="45" t="s">
        <v>3097</v>
      </c>
      <c r="C1113" s="46" t="s">
        <v>67</v>
      </c>
      <c r="D1113" s="47">
        <v>6.62</v>
      </c>
    </row>
    <row r="1114" spans="1:4" x14ac:dyDescent="0.25">
      <c r="A1114" s="47">
        <v>95706</v>
      </c>
      <c r="B1114" s="45" t="s">
        <v>3098</v>
      </c>
      <c r="C1114" s="46" t="s">
        <v>67</v>
      </c>
      <c r="D1114" s="47">
        <v>58.11</v>
      </c>
    </row>
    <row r="1115" spans="1:4" x14ac:dyDescent="0.25">
      <c r="A1115" s="47">
        <v>95707</v>
      </c>
      <c r="B1115" s="45" t="s">
        <v>3099</v>
      </c>
      <c r="C1115" s="46" t="s">
        <v>67</v>
      </c>
      <c r="D1115" s="47">
        <v>31.74</v>
      </c>
    </row>
    <row r="1116" spans="1:4" x14ac:dyDescent="0.25">
      <c r="A1116" s="47">
        <v>95710</v>
      </c>
      <c r="B1116" s="45" t="s">
        <v>3100</v>
      </c>
      <c r="C1116" s="46" t="s">
        <v>67</v>
      </c>
      <c r="D1116" s="47">
        <v>55.81</v>
      </c>
    </row>
    <row r="1117" spans="1:4" x14ac:dyDescent="0.25">
      <c r="A1117" s="47">
        <v>95711</v>
      </c>
      <c r="B1117" s="45" t="s">
        <v>3101</v>
      </c>
      <c r="C1117" s="46" t="s">
        <v>67</v>
      </c>
      <c r="D1117" s="47">
        <v>7.57</v>
      </c>
    </row>
    <row r="1118" spans="1:4" x14ac:dyDescent="0.25">
      <c r="A1118" s="47">
        <v>95712</v>
      </c>
      <c r="B1118" s="45" t="s">
        <v>3102</v>
      </c>
      <c r="C1118" s="46" t="s">
        <v>67</v>
      </c>
      <c r="D1118" s="47">
        <v>69.760000000000005</v>
      </c>
    </row>
    <row r="1119" spans="1:4" x14ac:dyDescent="0.25">
      <c r="A1119" s="47">
        <v>95713</v>
      </c>
      <c r="B1119" s="45" t="s">
        <v>3103</v>
      </c>
      <c r="C1119" s="46" t="s">
        <v>67</v>
      </c>
      <c r="D1119" s="47">
        <v>68.23</v>
      </c>
    </row>
    <row r="1120" spans="1:4" x14ac:dyDescent="0.25">
      <c r="A1120" s="47">
        <v>95716</v>
      </c>
      <c r="B1120" s="45" t="s">
        <v>3104</v>
      </c>
      <c r="C1120" s="46" t="s">
        <v>67</v>
      </c>
      <c r="D1120" s="47">
        <v>53.72</v>
      </c>
    </row>
    <row r="1121" spans="1:4" x14ac:dyDescent="0.25">
      <c r="A1121" s="47">
        <v>95717</v>
      </c>
      <c r="B1121" s="45" t="s">
        <v>3105</v>
      </c>
      <c r="C1121" s="46" t="s">
        <v>67</v>
      </c>
      <c r="D1121" s="47">
        <v>7.29</v>
      </c>
    </row>
    <row r="1122" spans="1:4" x14ac:dyDescent="0.25">
      <c r="A1122" s="47">
        <v>95718</v>
      </c>
      <c r="B1122" s="45" t="s">
        <v>3106</v>
      </c>
      <c r="C1122" s="46" t="s">
        <v>67</v>
      </c>
      <c r="D1122" s="47">
        <v>67.16</v>
      </c>
    </row>
    <row r="1123" spans="1:4" x14ac:dyDescent="0.25">
      <c r="A1123" s="47">
        <v>95719</v>
      </c>
      <c r="B1123" s="45" t="s">
        <v>3107</v>
      </c>
      <c r="C1123" s="46" t="s">
        <v>67</v>
      </c>
      <c r="D1123" s="47">
        <v>68.23</v>
      </c>
    </row>
    <row r="1124" spans="1:4" x14ac:dyDescent="0.25">
      <c r="A1124" s="47">
        <v>95869</v>
      </c>
      <c r="B1124" s="45" t="s">
        <v>3108</v>
      </c>
      <c r="C1124" s="46" t="s">
        <v>67</v>
      </c>
      <c r="D1124" s="47">
        <v>1.1299999999999999</v>
      </c>
    </row>
    <row r="1125" spans="1:4" x14ac:dyDescent="0.25">
      <c r="A1125" s="47">
        <v>95870</v>
      </c>
      <c r="B1125" s="45" t="s">
        <v>3109</v>
      </c>
      <c r="C1125" s="46" t="s">
        <v>67</v>
      </c>
      <c r="D1125" s="47">
        <v>5.64</v>
      </c>
    </row>
    <row r="1126" spans="1:4" x14ac:dyDescent="0.25">
      <c r="A1126" s="47">
        <v>95871</v>
      </c>
      <c r="B1126" s="45" t="s">
        <v>3110</v>
      </c>
      <c r="C1126" s="46" t="s">
        <v>67</v>
      </c>
      <c r="D1126" s="47">
        <v>207.2</v>
      </c>
    </row>
    <row r="1127" spans="1:4" x14ac:dyDescent="0.25">
      <c r="A1127" s="47">
        <v>95874</v>
      </c>
      <c r="B1127" s="45" t="s">
        <v>3111</v>
      </c>
      <c r="C1127" s="46" t="s">
        <v>67</v>
      </c>
      <c r="D1127" s="47">
        <v>6.32</v>
      </c>
    </row>
    <row r="1128" spans="1:4" x14ac:dyDescent="0.25">
      <c r="A1128" s="47">
        <v>96008</v>
      </c>
      <c r="B1128" s="45" t="s">
        <v>3112</v>
      </c>
      <c r="C1128" s="46" t="s">
        <v>67</v>
      </c>
      <c r="D1128" s="47">
        <v>19.84</v>
      </c>
    </row>
    <row r="1129" spans="1:4" x14ac:dyDescent="0.25">
      <c r="A1129" s="47">
        <v>96009</v>
      </c>
      <c r="B1129" s="45" t="s">
        <v>3113</v>
      </c>
      <c r="C1129" s="46" t="s">
        <v>67</v>
      </c>
      <c r="D1129" s="47">
        <v>2.75</v>
      </c>
    </row>
    <row r="1130" spans="1:4" x14ac:dyDescent="0.25">
      <c r="A1130" s="47">
        <v>96011</v>
      </c>
      <c r="B1130" s="45" t="s">
        <v>3114</v>
      </c>
      <c r="C1130" s="46" t="s">
        <v>67</v>
      </c>
      <c r="D1130" s="47">
        <v>21.71</v>
      </c>
    </row>
    <row r="1131" spans="1:4" x14ac:dyDescent="0.25">
      <c r="A1131" s="47">
        <v>96012</v>
      </c>
      <c r="B1131" s="45" t="s">
        <v>3115</v>
      </c>
      <c r="C1131" s="46" t="s">
        <v>67</v>
      </c>
      <c r="D1131" s="47">
        <v>130.43</v>
      </c>
    </row>
    <row r="1132" spans="1:4" x14ac:dyDescent="0.25">
      <c r="A1132" s="47">
        <v>96015</v>
      </c>
      <c r="B1132" s="45" t="s">
        <v>3116</v>
      </c>
      <c r="C1132" s="46" t="s">
        <v>67</v>
      </c>
      <c r="D1132" s="47">
        <v>19.600000000000001</v>
      </c>
    </row>
    <row r="1133" spans="1:4" x14ac:dyDescent="0.25">
      <c r="A1133" s="47">
        <v>96016</v>
      </c>
      <c r="B1133" s="45" t="s">
        <v>3117</v>
      </c>
      <c r="C1133" s="46" t="s">
        <v>67</v>
      </c>
      <c r="D1133" s="47">
        <v>2.71</v>
      </c>
    </row>
    <row r="1134" spans="1:4" x14ac:dyDescent="0.25">
      <c r="A1134" s="47">
        <v>96018</v>
      </c>
      <c r="B1134" s="45" t="s">
        <v>3118</v>
      </c>
      <c r="C1134" s="46" t="s">
        <v>67</v>
      </c>
      <c r="D1134" s="47">
        <v>21.44</v>
      </c>
    </row>
    <row r="1135" spans="1:4" x14ac:dyDescent="0.25">
      <c r="A1135" s="47">
        <v>96019</v>
      </c>
      <c r="B1135" s="45" t="s">
        <v>3119</v>
      </c>
      <c r="C1135" s="46" t="s">
        <v>67</v>
      </c>
      <c r="D1135" s="47">
        <v>130.43</v>
      </c>
    </row>
    <row r="1136" spans="1:4" x14ac:dyDescent="0.25">
      <c r="A1136" s="47">
        <v>96023</v>
      </c>
      <c r="B1136" s="45" t="s">
        <v>3120</v>
      </c>
      <c r="C1136" s="46" t="s">
        <v>67</v>
      </c>
      <c r="D1136" s="47">
        <v>15.44</v>
      </c>
    </row>
    <row r="1137" spans="1:4" x14ac:dyDescent="0.25">
      <c r="A1137" s="47">
        <v>96024</v>
      </c>
      <c r="B1137" s="45" t="s">
        <v>3121</v>
      </c>
      <c r="C1137" s="46" t="s">
        <v>67</v>
      </c>
      <c r="D1137" s="47">
        <v>2.13</v>
      </c>
    </row>
    <row r="1138" spans="1:4" x14ac:dyDescent="0.25">
      <c r="A1138" s="47">
        <v>96026</v>
      </c>
      <c r="B1138" s="45" t="s">
        <v>3122</v>
      </c>
      <c r="C1138" s="46" t="s">
        <v>67</v>
      </c>
      <c r="D1138" s="47">
        <v>16.88</v>
      </c>
    </row>
    <row r="1139" spans="1:4" x14ac:dyDescent="0.25">
      <c r="A1139" s="47">
        <v>96027</v>
      </c>
      <c r="B1139" s="45" t="s">
        <v>3123</v>
      </c>
      <c r="C1139" s="46" t="s">
        <v>67</v>
      </c>
      <c r="D1139" s="47">
        <v>90.89</v>
      </c>
    </row>
    <row r="1140" spans="1:4" x14ac:dyDescent="0.25">
      <c r="A1140" s="47">
        <v>96030</v>
      </c>
      <c r="B1140" s="45" t="s">
        <v>3124</v>
      </c>
      <c r="C1140" s="46" t="s">
        <v>67</v>
      </c>
      <c r="D1140" s="47">
        <v>23.65</v>
      </c>
    </row>
    <row r="1141" spans="1:4" x14ac:dyDescent="0.25">
      <c r="A1141" s="47">
        <v>96031</v>
      </c>
      <c r="B1141" s="45" t="s">
        <v>3125</v>
      </c>
      <c r="C1141" s="46" t="s">
        <v>67</v>
      </c>
      <c r="D1141" s="47">
        <v>4.37</v>
      </c>
    </row>
    <row r="1142" spans="1:4" x14ac:dyDescent="0.25">
      <c r="A1142" s="47">
        <v>96032</v>
      </c>
      <c r="B1142" s="45" t="s">
        <v>3126</v>
      </c>
      <c r="C1142" s="46" t="s">
        <v>67</v>
      </c>
      <c r="D1142" s="47">
        <v>1.7</v>
      </c>
    </row>
    <row r="1143" spans="1:4" x14ac:dyDescent="0.25">
      <c r="A1143" s="47">
        <v>96033</v>
      </c>
      <c r="B1143" s="45" t="s">
        <v>3127</v>
      </c>
      <c r="C1143" s="46" t="s">
        <v>67</v>
      </c>
      <c r="D1143" s="47">
        <v>44.36</v>
      </c>
    </row>
    <row r="1144" spans="1:4" x14ac:dyDescent="0.25">
      <c r="A1144" s="47">
        <v>96034</v>
      </c>
      <c r="B1144" s="45" t="s">
        <v>3128</v>
      </c>
      <c r="C1144" s="46" t="s">
        <v>67</v>
      </c>
      <c r="D1144" s="47">
        <v>107.59</v>
      </c>
    </row>
    <row r="1145" spans="1:4" x14ac:dyDescent="0.25">
      <c r="A1145" s="47">
        <v>96053</v>
      </c>
      <c r="B1145" s="45" t="s">
        <v>3129</v>
      </c>
      <c r="C1145" s="46" t="s">
        <v>67</v>
      </c>
      <c r="D1145" s="47">
        <v>15.68</v>
      </c>
    </row>
    <row r="1146" spans="1:4" x14ac:dyDescent="0.25">
      <c r="A1146" s="47">
        <v>96054</v>
      </c>
      <c r="B1146" s="45" t="s">
        <v>3130</v>
      </c>
      <c r="C1146" s="46" t="s">
        <v>67</v>
      </c>
      <c r="D1146" s="47">
        <v>21.56</v>
      </c>
    </row>
    <row r="1147" spans="1:4" x14ac:dyDescent="0.25">
      <c r="A1147" s="47">
        <v>96055</v>
      </c>
      <c r="B1147" s="45" t="s">
        <v>3131</v>
      </c>
      <c r="C1147" s="46" t="s">
        <v>67</v>
      </c>
      <c r="D1147" s="47">
        <v>2.17</v>
      </c>
    </row>
    <row r="1148" spans="1:4" x14ac:dyDescent="0.25">
      <c r="A1148" s="47">
        <v>96056</v>
      </c>
      <c r="B1148" s="45" t="s">
        <v>3132</v>
      </c>
      <c r="C1148" s="46" t="s">
        <v>67</v>
      </c>
      <c r="D1148" s="47">
        <v>17.149999999999999</v>
      </c>
    </row>
    <row r="1149" spans="1:4" x14ac:dyDescent="0.25">
      <c r="A1149" s="47">
        <v>96057</v>
      </c>
      <c r="B1149" s="45" t="s">
        <v>3133</v>
      </c>
      <c r="C1149" s="46" t="s">
        <v>67</v>
      </c>
      <c r="D1149" s="47">
        <v>90.89</v>
      </c>
    </row>
    <row r="1150" spans="1:4" x14ac:dyDescent="0.25">
      <c r="A1150" s="47">
        <v>96060</v>
      </c>
      <c r="B1150" s="45" t="s">
        <v>3134</v>
      </c>
      <c r="C1150" s="46" t="s">
        <v>67</v>
      </c>
      <c r="D1150" s="47">
        <v>2.17</v>
      </c>
    </row>
    <row r="1151" spans="1:4" x14ac:dyDescent="0.25">
      <c r="A1151" s="47">
        <v>96061</v>
      </c>
      <c r="B1151" s="45" t="s">
        <v>3135</v>
      </c>
      <c r="C1151" s="46" t="s">
        <v>67</v>
      </c>
      <c r="D1151" s="47">
        <v>26.94</v>
      </c>
    </row>
    <row r="1152" spans="1:4" x14ac:dyDescent="0.25">
      <c r="A1152" s="47">
        <v>96062</v>
      </c>
      <c r="B1152" s="45" t="s">
        <v>3136</v>
      </c>
      <c r="C1152" s="46" t="s">
        <v>67</v>
      </c>
      <c r="D1152" s="47">
        <v>39.770000000000003</v>
      </c>
    </row>
    <row r="1153" spans="1:4" x14ac:dyDescent="0.25">
      <c r="A1153" s="47">
        <v>96241</v>
      </c>
      <c r="B1153" s="45" t="s">
        <v>3137</v>
      </c>
      <c r="C1153" s="46" t="s">
        <v>67</v>
      </c>
      <c r="D1153" s="47">
        <v>16.13</v>
      </c>
    </row>
    <row r="1154" spans="1:4" x14ac:dyDescent="0.25">
      <c r="A1154" s="47">
        <v>96242</v>
      </c>
      <c r="B1154" s="45" t="s">
        <v>3138</v>
      </c>
      <c r="C1154" s="46" t="s">
        <v>67</v>
      </c>
      <c r="D1154" s="47">
        <v>2.1800000000000002</v>
      </c>
    </row>
    <row r="1155" spans="1:4" x14ac:dyDescent="0.25">
      <c r="A1155" s="47">
        <v>96243</v>
      </c>
      <c r="B1155" s="45" t="s">
        <v>3139</v>
      </c>
      <c r="C1155" s="46" t="s">
        <v>67</v>
      </c>
      <c r="D1155" s="47">
        <v>20.16</v>
      </c>
    </row>
    <row r="1156" spans="1:4" x14ac:dyDescent="0.25">
      <c r="A1156" s="47">
        <v>96244</v>
      </c>
      <c r="B1156" s="45" t="s">
        <v>3140</v>
      </c>
      <c r="C1156" s="46" t="s">
        <v>67</v>
      </c>
      <c r="D1156" s="47">
        <v>13.21</v>
      </c>
    </row>
    <row r="1157" spans="1:4" x14ac:dyDescent="0.25">
      <c r="A1157" s="47">
        <v>96301</v>
      </c>
      <c r="B1157" s="45" t="s">
        <v>3141</v>
      </c>
      <c r="C1157" s="46" t="s">
        <v>67</v>
      </c>
      <c r="D1157" s="47">
        <v>37.270000000000003</v>
      </c>
    </row>
    <row r="1158" spans="1:4" x14ac:dyDescent="0.25">
      <c r="A1158" s="47">
        <v>96457</v>
      </c>
      <c r="B1158" s="45" t="s">
        <v>3142</v>
      </c>
      <c r="C1158" s="46" t="s">
        <v>67</v>
      </c>
      <c r="D1158" s="47">
        <v>48.44</v>
      </c>
    </row>
    <row r="1159" spans="1:4" x14ac:dyDescent="0.25">
      <c r="A1159" s="47">
        <v>96458</v>
      </c>
      <c r="B1159" s="45" t="s">
        <v>3143</v>
      </c>
      <c r="C1159" s="46" t="s">
        <v>67</v>
      </c>
      <c r="D1159" s="47">
        <v>48.75</v>
      </c>
    </row>
    <row r="1160" spans="1:4" x14ac:dyDescent="0.25">
      <c r="A1160" s="47">
        <v>96459</v>
      </c>
      <c r="B1160" s="45" t="s">
        <v>3144</v>
      </c>
      <c r="C1160" s="46" t="s">
        <v>67</v>
      </c>
      <c r="D1160" s="47">
        <v>5.4</v>
      </c>
    </row>
    <row r="1161" spans="1:4" x14ac:dyDescent="0.25">
      <c r="A1161" s="47">
        <v>96460</v>
      </c>
      <c r="B1161" s="45" t="s">
        <v>3145</v>
      </c>
      <c r="C1161" s="46" t="s">
        <v>67</v>
      </c>
      <c r="D1161" s="47">
        <v>38.950000000000003</v>
      </c>
    </row>
    <row r="1162" spans="1:4" x14ac:dyDescent="0.25">
      <c r="A1162" s="47">
        <v>98760</v>
      </c>
      <c r="B1162" s="45" t="s">
        <v>3146</v>
      </c>
      <c r="C1162" s="46" t="s">
        <v>67</v>
      </c>
      <c r="D1162" s="47">
        <v>0.08</v>
      </c>
    </row>
    <row r="1163" spans="1:4" x14ac:dyDescent="0.25">
      <c r="A1163" s="47">
        <v>98761</v>
      </c>
      <c r="B1163" s="45" t="s">
        <v>3147</v>
      </c>
      <c r="C1163" s="46" t="s">
        <v>67</v>
      </c>
      <c r="D1163" s="47">
        <v>0.01</v>
      </c>
    </row>
    <row r="1164" spans="1:4" x14ac:dyDescent="0.25">
      <c r="A1164" s="47">
        <v>98762</v>
      </c>
      <c r="B1164" s="45" t="s">
        <v>3148</v>
      </c>
      <c r="C1164" s="46" t="s">
        <v>67</v>
      </c>
      <c r="D1164" s="47">
        <v>0.1</v>
      </c>
    </row>
    <row r="1165" spans="1:4" x14ac:dyDescent="0.25">
      <c r="A1165" s="47">
        <v>98763</v>
      </c>
      <c r="B1165" s="45" t="s">
        <v>3149</v>
      </c>
      <c r="C1165" s="46" t="s">
        <v>67</v>
      </c>
      <c r="D1165" s="47">
        <v>4.17</v>
      </c>
    </row>
    <row r="1166" spans="1:4" x14ac:dyDescent="0.25">
      <c r="A1166" s="47">
        <v>99829</v>
      </c>
      <c r="B1166" s="45" t="s">
        <v>3150</v>
      </c>
      <c r="C1166" s="46" t="s">
        <v>67</v>
      </c>
      <c r="D1166" s="47">
        <v>0.14000000000000001</v>
      </c>
    </row>
    <row r="1167" spans="1:4" x14ac:dyDescent="0.25">
      <c r="A1167" s="47">
        <v>99830</v>
      </c>
      <c r="B1167" s="45" t="s">
        <v>3151</v>
      </c>
      <c r="C1167" s="46" t="s">
        <v>67</v>
      </c>
      <c r="D1167" s="47">
        <v>0.01</v>
      </c>
    </row>
    <row r="1168" spans="1:4" x14ac:dyDescent="0.25">
      <c r="A1168" s="47">
        <v>99831</v>
      </c>
      <c r="B1168" s="45" t="s">
        <v>3152</v>
      </c>
      <c r="C1168" s="46" t="s">
        <v>67</v>
      </c>
      <c r="D1168" s="47">
        <v>0.2</v>
      </c>
    </row>
    <row r="1169" spans="1:4" x14ac:dyDescent="0.25">
      <c r="A1169" s="47">
        <v>99832</v>
      </c>
      <c r="B1169" s="45" t="s">
        <v>3153</v>
      </c>
      <c r="C1169" s="46" t="s">
        <v>67</v>
      </c>
      <c r="D1169" s="47">
        <v>1.08</v>
      </c>
    </row>
    <row r="1170" spans="1:4" x14ac:dyDescent="0.25">
      <c r="A1170" s="47">
        <v>100637</v>
      </c>
      <c r="B1170" s="45" t="s">
        <v>3154</v>
      </c>
      <c r="C1170" s="46" t="s">
        <v>67</v>
      </c>
      <c r="D1170" s="47">
        <v>118.9</v>
      </c>
    </row>
    <row r="1171" spans="1:4" x14ac:dyDescent="0.25">
      <c r="A1171" s="47">
        <v>100638</v>
      </c>
      <c r="B1171" s="45" t="s">
        <v>3155</v>
      </c>
      <c r="C1171" s="46" t="s">
        <v>67</v>
      </c>
      <c r="D1171" s="47">
        <v>21.4</v>
      </c>
    </row>
    <row r="1172" spans="1:4" x14ac:dyDescent="0.25">
      <c r="A1172" s="47">
        <v>100639</v>
      </c>
      <c r="B1172" s="45" t="s">
        <v>3156</v>
      </c>
      <c r="C1172" s="46" t="s">
        <v>67</v>
      </c>
      <c r="D1172" s="47">
        <v>191.13</v>
      </c>
    </row>
    <row r="1173" spans="1:4" x14ac:dyDescent="0.25">
      <c r="A1173" s="47">
        <v>100640</v>
      </c>
      <c r="B1173" s="45" t="s">
        <v>3157</v>
      </c>
      <c r="C1173" s="46" t="s">
        <v>67</v>
      </c>
      <c r="D1173" s="47">
        <v>216.58</v>
      </c>
    </row>
    <row r="1174" spans="1:4" x14ac:dyDescent="0.25">
      <c r="A1174" s="47">
        <v>100643</v>
      </c>
      <c r="B1174" s="45" t="s">
        <v>3158</v>
      </c>
      <c r="C1174" s="46" t="s">
        <v>67</v>
      </c>
      <c r="D1174" s="47">
        <v>313.06</v>
      </c>
    </row>
    <row r="1175" spans="1:4" x14ac:dyDescent="0.25">
      <c r="A1175" s="47">
        <v>100644</v>
      </c>
      <c r="B1175" s="45" t="s">
        <v>3159</v>
      </c>
      <c r="C1175" s="46" t="s">
        <v>67</v>
      </c>
      <c r="D1175" s="47">
        <v>56.35</v>
      </c>
    </row>
    <row r="1176" spans="1:4" x14ac:dyDescent="0.25">
      <c r="A1176" s="47">
        <v>100645</v>
      </c>
      <c r="B1176" s="45" t="s">
        <v>3160</v>
      </c>
      <c r="C1176" s="46" t="s">
        <v>67</v>
      </c>
      <c r="D1176" s="47">
        <v>503.25</v>
      </c>
    </row>
    <row r="1177" spans="1:4" x14ac:dyDescent="0.25">
      <c r="A1177" s="47">
        <v>100646</v>
      </c>
      <c r="B1177" s="45" t="s">
        <v>3161</v>
      </c>
      <c r="C1177" s="46" t="s">
        <v>67</v>
      </c>
      <c r="D1177" s="47">
        <v>309.39999999999998</v>
      </c>
    </row>
    <row r="1178" spans="1:4" x14ac:dyDescent="0.25">
      <c r="A1178" s="47">
        <v>102270</v>
      </c>
      <c r="B1178" s="45" t="s">
        <v>3162</v>
      </c>
      <c r="C1178" s="46" t="s">
        <v>67</v>
      </c>
      <c r="D1178" s="47">
        <v>0.72</v>
      </c>
    </row>
    <row r="1179" spans="1:4" x14ac:dyDescent="0.25">
      <c r="A1179" s="47">
        <v>102271</v>
      </c>
      <c r="B1179" s="45" t="s">
        <v>3163</v>
      </c>
      <c r="C1179" s="46" t="s">
        <v>67</v>
      </c>
      <c r="D1179" s="47">
        <v>0.2</v>
      </c>
    </row>
    <row r="1180" spans="1:4" x14ac:dyDescent="0.25">
      <c r="A1180" s="47">
        <v>102272</v>
      </c>
      <c r="B1180" s="45" t="s">
        <v>3164</v>
      </c>
      <c r="C1180" s="46" t="s">
        <v>67</v>
      </c>
      <c r="D1180" s="47">
        <v>0.47</v>
      </c>
    </row>
    <row r="1181" spans="1:4" x14ac:dyDescent="0.25">
      <c r="A1181" s="47">
        <v>102273</v>
      </c>
      <c r="B1181" s="45" t="s">
        <v>3165</v>
      </c>
      <c r="C1181" s="46" t="s">
        <v>67</v>
      </c>
      <c r="D1181" s="47">
        <v>1.54</v>
      </c>
    </row>
    <row r="1182" spans="1:4" x14ac:dyDescent="0.25">
      <c r="A1182" s="47">
        <v>92259</v>
      </c>
      <c r="B1182" s="45" t="s">
        <v>3166</v>
      </c>
      <c r="C1182" s="46" t="s">
        <v>90</v>
      </c>
      <c r="D1182" s="47">
        <v>482.67</v>
      </c>
    </row>
    <row r="1183" spans="1:4" x14ac:dyDescent="0.25">
      <c r="A1183" s="47">
        <v>92260</v>
      </c>
      <c r="B1183" s="45" t="s">
        <v>3167</v>
      </c>
      <c r="C1183" s="46" t="s">
        <v>90</v>
      </c>
      <c r="D1183" s="47">
        <v>540.80999999999995</v>
      </c>
    </row>
    <row r="1184" spans="1:4" x14ac:dyDescent="0.25">
      <c r="A1184" s="47">
        <v>92261</v>
      </c>
      <c r="B1184" s="45" t="s">
        <v>3168</v>
      </c>
      <c r="C1184" s="46" t="s">
        <v>90</v>
      </c>
      <c r="D1184" s="47">
        <v>597.19000000000005</v>
      </c>
    </row>
    <row r="1185" spans="1:4" x14ac:dyDescent="0.25">
      <c r="A1185" s="47">
        <v>92262</v>
      </c>
      <c r="B1185" s="45" t="s">
        <v>3169</v>
      </c>
      <c r="C1185" s="46" t="s">
        <v>90</v>
      </c>
      <c r="D1185" s="47">
        <v>687.95</v>
      </c>
    </row>
    <row r="1186" spans="1:4" x14ac:dyDescent="0.25">
      <c r="A1186" s="47">
        <v>92539</v>
      </c>
      <c r="B1186" s="45" t="s">
        <v>3170</v>
      </c>
      <c r="C1186" s="46" t="s">
        <v>63</v>
      </c>
      <c r="D1186" s="47">
        <v>78.569999999999993</v>
      </c>
    </row>
    <row r="1187" spans="1:4" x14ac:dyDescent="0.25">
      <c r="A1187" s="47">
        <v>92540</v>
      </c>
      <c r="B1187" s="45" t="s">
        <v>3171</v>
      </c>
      <c r="C1187" s="46" t="s">
        <v>63</v>
      </c>
      <c r="D1187" s="47">
        <v>87.31</v>
      </c>
    </row>
    <row r="1188" spans="1:4" x14ac:dyDescent="0.25">
      <c r="A1188" s="47">
        <v>92541</v>
      </c>
      <c r="B1188" s="45" t="s">
        <v>3172</v>
      </c>
      <c r="C1188" s="46" t="s">
        <v>63</v>
      </c>
      <c r="D1188" s="47">
        <v>84.75</v>
      </c>
    </row>
    <row r="1189" spans="1:4" x14ac:dyDescent="0.25">
      <c r="A1189" s="47">
        <v>92542</v>
      </c>
      <c r="B1189" s="45" t="s">
        <v>3173</v>
      </c>
      <c r="C1189" s="46" t="s">
        <v>63</v>
      </c>
      <c r="D1189" s="47">
        <v>102.1</v>
      </c>
    </row>
    <row r="1190" spans="1:4" x14ac:dyDescent="0.25">
      <c r="A1190" s="47">
        <v>92543</v>
      </c>
      <c r="B1190" s="45" t="s">
        <v>3174</v>
      </c>
      <c r="C1190" s="46" t="s">
        <v>63</v>
      </c>
      <c r="D1190" s="47">
        <v>23.71</v>
      </c>
    </row>
    <row r="1191" spans="1:4" x14ac:dyDescent="0.25">
      <c r="A1191" s="47">
        <v>92544</v>
      </c>
      <c r="B1191" s="45" t="s">
        <v>3175</v>
      </c>
      <c r="C1191" s="46" t="s">
        <v>63</v>
      </c>
      <c r="D1191" s="47">
        <v>18.84</v>
      </c>
    </row>
    <row r="1192" spans="1:4" x14ac:dyDescent="0.25">
      <c r="A1192" s="47">
        <v>92545</v>
      </c>
      <c r="B1192" s="45" t="s">
        <v>3176</v>
      </c>
      <c r="C1192" s="46" t="s">
        <v>90</v>
      </c>
      <c r="D1192" s="48">
        <v>1039.8699999999999</v>
      </c>
    </row>
    <row r="1193" spans="1:4" x14ac:dyDescent="0.25">
      <c r="A1193" s="47">
        <v>92546</v>
      </c>
      <c r="B1193" s="45" t="s">
        <v>3177</v>
      </c>
      <c r="C1193" s="46" t="s">
        <v>90</v>
      </c>
      <c r="D1193" s="48">
        <v>1269.0999999999999</v>
      </c>
    </row>
    <row r="1194" spans="1:4" x14ac:dyDescent="0.25">
      <c r="A1194" s="47">
        <v>92547</v>
      </c>
      <c r="B1194" s="45" t="s">
        <v>3178</v>
      </c>
      <c r="C1194" s="46" t="s">
        <v>90</v>
      </c>
      <c r="D1194" s="48">
        <v>1345.39</v>
      </c>
    </row>
    <row r="1195" spans="1:4" x14ac:dyDescent="0.25">
      <c r="A1195" s="47">
        <v>92548</v>
      </c>
      <c r="B1195" s="45" t="s">
        <v>3179</v>
      </c>
      <c r="C1195" s="46" t="s">
        <v>90</v>
      </c>
      <c r="D1195" s="48">
        <v>1494.42</v>
      </c>
    </row>
    <row r="1196" spans="1:4" x14ac:dyDescent="0.25">
      <c r="A1196" s="47">
        <v>92549</v>
      </c>
      <c r="B1196" s="45" t="s">
        <v>3180</v>
      </c>
      <c r="C1196" s="46" t="s">
        <v>90</v>
      </c>
      <c r="D1196" s="48">
        <v>1850.86</v>
      </c>
    </row>
    <row r="1197" spans="1:4" x14ac:dyDescent="0.25">
      <c r="A1197" s="47">
        <v>92550</v>
      </c>
      <c r="B1197" s="45" t="s">
        <v>3181</v>
      </c>
      <c r="C1197" s="46" t="s">
        <v>90</v>
      </c>
      <c r="D1197" s="48">
        <v>2291.7800000000002</v>
      </c>
    </row>
    <row r="1198" spans="1:4" x14ac:dyDescent="0.25">
      <c r="A1198" s="47">
        <v>92551</v>
      </c>
      <c r="B1198" s="45" t="s">
        <v>3182</v>
      </c>
      <c r="C1198" s="46" t="s">
        <v>90</v>
      </c>
      <c r="D1198" s="48">
        <v>2389.5500000000002</v>
      </c>
    </row>
    <row r="1199" spans="1:4" x14ac:dyDescent="0.25">
      <c r="A1199" s="47">
        <v>92552</v>
      </c>
      <c r="B1199" s="45" t="s">
        <v>3183</v>
      </c>
      <c r="C1199" s="46" t="s">
        <v>90</v>
      </c>
      <c r="D1199" s="48">
        <v>2592.69</v>
      </c>
    </row>
    <row r="1200" spans="1:4" x14ac:dyDescent="0.25">
      <c r="A1200" s="47">
        <v>92553</v>
      </c>
      <c r="B1200" s="45" t="s">
        <v>3184</v>
      </c>
      <c r="C1200" s="46" t="s">
        <v>90</v>
      </c>
      <c r="D1200" s="48">
        <v>2960.82</v>
      </c>
    </row>
    <row r="1201" spans="1:4" x14ac:dyDescent="0.25">
      <c r="A1201" s="47">
        <v>92554</v>
      </c>
      <c r="B1201" s="45" t="s">
        <v>3185</v>
      </c>
      <c r="C1201" s="46" t="s">
        <v>90</v>
      </c>
      <c r="D1201" s="48">
        <v>3072.81</v>
      </c>
    </row>
    <row r="1202" spans="1:4" x14ac:dyDescent="0.25">
      <c r="A1202" s="47">
        <v>92555</v>
      </c>
      <c r="B1202" s="45" t="s">
        <v>3186</v>
      </c>
      <c r="C1202" s="46" t="s">
        <v>90</v>
      </c>
      <c r="D1202" s="48">
        <v>1025.28</v>
      </c>
    </row>
    <row r="1203" spans="1:4" x14ac:dyDescent="0.25">
      <c r="A1203" s="47">
        <v>92556</v>
      </c>
      <c r="B1203" s="45" t="s">
        <v>3187</v>
      </c>
      <c r="C1203" s="46" t="s">
        <v>90</v>
      </c>
      <c r="D1203" s="48">
        <v>1243.53</v>
      </c>
    </row>
    <row r="1204" spans="1:4" x14ac:dyDescent="0.25">
      <c r="A1204" s="47">
        <v>92557</v>
      </c>
      <c r="B1204" s="45" t="s">
        <v>3188</v>
      </c>
      <c r="C1204" s="46" t="s">
        <v>90</v>
      </c>
      <c r="D1204" s="48">
        <v>1319.82</v>
      </c>
    </row>
    <row r="1205" spans="1:4" x14ac:dyDescent="0.25">
      <c r="A1205" s="47">
        <v>92558</v>
      </c>
      <c r="B1205" s="45" t="s">
        <v>3189</v>
      </c>
      <c r="C1205" s="46" t="s">
        <v>90</v>
      </c>
      <c r="D1205" s="48">
        <v>1479.82</v>
      </c>
    </row>
    <row r="1206" spans="1:4" x14ac:dyDescent="0.25">
      <c r="A1206" s="47">
        <v>92559</v>
      </c>
      <c r="B1206" s="45" t="s">
        <v>3190</v>
      </c>
      <c r="C1206" s="46" t="s">
        <v>90</v>
      </c>
      <c r="D1206" s="48">
        <v>1823.69</v>
      </c>
    </row>
    <row r="1207" spans="1:4" x14ac:dyDescent="0.25">
      <c r="A1207" s="47">
        <v>92560</v>
      </c>
      <c r="B1207" s="45" t="s">
        <v>3191</v>
      </c>
      <c r="C1207" s="46" t="s">
        <v>90</v>
      </c>
      <c r="D1207" s="48">
        <v>2254.77</v>
      </c>
    </row>
    <row r="1208" spans="1:4" x14ac:dyDescent="0.25">
      <c r="A1208" s="47">
        <v>92561</v>
      </c>
      <c r="B1208" s="45" t="s">
        <v>3192</v>
      </c>
      <c r="C1208" s="46" t="s">
        <v>90</v>
      </c>
      <c r="D1208" s="48">
        <v>2353.5500000000002</v>
      </c>
    </row>
    <row r="1209" spans="1:4" x14ac:dyDescent="0.25">
      <c r="A1209" s="47">
        <v>92562</v>
      </c>
      <c r="B1209" s="45" t="s">
        <v>3193</v>
      </c>
      <c r="C1209" s="46" t="s">
        <v>90</v>
      </c>
      <c r="D1209" s="48">
        <v>2531.12</v>
      </c>
    </row>
    <row r="1210" spans="1:4" x14ac:dyDescent="0.25">
      <c r="A1210" s="47">
        <v>92563</v>
      </c>
      <c r="B1210" s="45" t="s">
        <v>3194</v>
      </c>
      <c r="C1210" s="46" t="s">
        <v>90</v>
      </c>
      <c r="D1210" s="48">
        <v>2888.83</v>
      </c>
    </row>
    <row r="1211" spans="1:4" x14ac:dyDescent="0.25">
      <c r="A1211" s="47">
        <v>92564</v>
      </c>
      <c r="B1211" s="45" t="s">
        <v>3195</v>
      </c>
      <c r="C1211" s="46" t="s">
        <v>90</v>
      </c>
      <c r="D1211" s="48">
        <v>2984.63</v>
      </c>
    </row>
    <row r="1212" spans="1:4" x14ac:dyDescent="0.25">
      <c r="A1212" s="47">
        <v>92565</v>
      </c>
      <c r="B1212" s="45" t="s">
        <v>3196</v>
      </c>
      <c r="C1212" s="46" t="s">
        <v>63</v>
      </c>
      <c r="D1212" s="47">
        <v>39.25</v>
      </c>
    </row>
    <row r="1213" spans="1:4" x14ac:dyDescent="0.25">
      <c r="A1213" s="47">
        <v>92566</v>
      </c>
      <c r="B1213" s="45" t="s">
        <v>3197</v>
      </c>
      <c r="C1213" s="46" t="s">
        <v>63</v>
      </c>
      <c r="D1213" s="47">
        <v>24.53</v>
      </c>
    </row>
    <row r="1214" spans="1:4" x14ac:dyDescent="0.25">
      <c r="A1214" s="47">
        <v>92567</v>
      </c>
      <c r="B1214" s="45" t="s">
        <v>3198</v>
      </c>
      <c r="C1214" s="46" t="s">
        <v>63</v>
      </c>
      <c r="D1214" s="47">
        <v>35.61</v>
      </c>
    </row>
    <row r="1215" spans="1:4" x14ac:dyDescent="0.25">
      <c r="A1215" s="47">
        <v>100379</v>
      </c>
      <c r="B1215" s="45" t="s">
        <v>3199</v>
      </c>
      <c r="C1215" s="46" t="s">
        <v>63</v>
      </c>
      <c r="D1215" s="47">
        <v>39.25</v>
      </c>
    </row>
    <row r="1216" spans="1:4" x14ac:dyDescent="0.25">
      <c r="A1216" s="47">
        <v>100380</v>
      </c>
      <c r="B1216" s="45" t="s">
        <v>3200</v>
      </c>
      <c r="C1216" s="46" t="s">
        <v>63</v>
      </c>
      <c r="D1216" s="47">
        <v>51.13</v>
      </c>
    </row>
    <row r="1217" spans="1:4" x14ac:dyDescent="0.25">
      <c r="A1217" s="47">
        <v>100381</v>
      </c>
      <c r="B1217" s="45" t="s">
        <v>3201</v>
      </c>
      <c r="C1217" s="46" t="s">
        <v>63</v>
      </c>
      <c r="D1217" s="47">
        <v>56.67</v>
      </c>
    </row>
    <row r="1218" spans="1:4" x14ac:dyDescent="0.25">
      <c r="A1218" s="47">
        <v>100383</v>
      </c>
      <c r="B1218" s="45" t="s">
        <v>3202</v>
      </c>
      <c r="C1218" s="46" t="s">
        <v>63</v>
      </c>
      <c r="D1218" s="47">
        <v>26.63</v>
      </c>
    </row>
    <row r="1219" spans="1:4" x14ac:dyDescent="0.25">
      <c r="A1219" s="47">
        <v>100384</v>
      </c>
      <c r="B1219" s="45" t="s">
        <v>3203</v>
      </c>
      <c r="C1219" s="46" t="s">
        <v>63</v>
      </c>
      <c r="D1219" s="47">
        <v>27.66</v>
      </c>
    </row>
    <row r="1220" spans="1:4" x14ac:dyDescent="0.25">
      <c r="A1220" s="47">
        <v>100385</v>
      </c>
      <c r="B1220" s="45" t="s">
        <v>3204</v>
      </c>
      <c r="C1220" s="46" t="s">
        <v>63</v>
      </c>
      <c r="D1220" s="47">
        <v>35.61</v>
      </c>
    </row>
    <row r="1221" spans="1:4" x14ac:dyDescent="0.25">
      <c r="A1221" s="47">
        <v>100386</v>
      </c>
      <c r="B1221" s="45" t="s">
        <v>3205</v>
      </c>
      <c r="C1221" s="46" t="s">
        <v>63</v>
      </c>
      <c r="D1221" s="47">
        <v>45.17</v>
      </c>
    </row>
    <row r="1222" spans="1:4" x14ac:dyDescent="0.25">
      <c r="A1222" s="47">
        <v>100387</v>
      </c>
      <c r="B1222" s="45" t="s">
        <v>3206</v>
      </c>
      <c r="C1222" s="46" t="s">
        <v>63</v>
      </c>
      <c r="D1222" s="47">
        <v>54.65</v>
      </c>
    </row>
    <row r="1223" spans="1:4" x14ac:dyDescent="0.25">
      <c r="A1223" s="47">
        <v>100388</v>
      </c>
      <c r="B1223" s="45" t="s">
        <v>3207</v>
      </c>
      <c r="C1223" s="46" t="s">
        <v>63</v>
      </c>
      <c r="D1223" s="47">
        <v>19.14</v>
      </c>
    </row>
    <row r="1224" spans="1:4" x14ac:dyDescent="0.25">
      <c r="A1224" s="47">
        <v>100389</v>
      </c>
      <c r="B1224" s="45" t="s">
        <v>3208</v>
      </c>
      <c r="C1224" s="46" t="s">
        <v>63</v>
      </c>
      <c r="D1224" s="47">
        <v>16.93</v>
      </c>
    </row>
    <row r="1225" spans="1:4" x14ac:dyDescent="0.25">
      <c r="A1225" s="47">
        <v>100390</v>
      </c>
      <c r="B1225" s="45" t="s">
        <v>3209</v>
      </c>
      <c r="C1225" s="46" t="s">
        <v>63</v>
      </c>
      <c r="D1225" s="47">
        <v>22.58</v>
      </c>
    </row>
    <row r="1226" spans="1:4" x14ac:dyDescent="0.25">
      <c r="A1226" s="47">
        <v>100391</v>
      </c>
      <c r="B1226" s="45" t="s">
        <v>3210</v>
      </c>
      <c r="C1226" s="46" t="s">
        <v>63</v>
      </c>
      <c r="D1226" s="47">
        <v>19.18</v>
      </c>
    </row>
    <row r="1227" spans="1:4" x14ac:dyDescent="0.25">
      <c r="A1227" s="47">
        <v>100392</v>
      </c>
      <c r="B1227" s="45" t="s">
        <v>3211</v>
      </c>
      <c r="C1227" s="46" t="s">
        <v>63</v>
      </c>
      <c r="D1227" s="47">
        <v>15.13</v>
      </c>
    </row>
    <row r="1228" spans="1:4" x14ac:dyDescent="0.25">
      <c r="A1228" s="47">
        <v>100393</v>
      </c>
      <c r="B1228" s="45" t="s">
        <v>3212</v>
      </c>
      <c r="C1228" s="46" t="s">
        <v>63</v>
      </c>
      <c r="D1228" s="47">
        <v>19.32</v>
      </c>
    </row>
    <row r="1229" spans="1:4" x14ac:dyDescent="0.25">
      <c r="A1229" s="47">
        <v>100394</v>
      </c>
      <c r="B1229" s="45" t="s">
        <v>3213</v>
      </c>
      <c r="C1229" s="46" t="s">
        <v>63</v>
      </c>
      <c r="D1229" s="47">
        <v>17.84</v>
      </c>
    </row>
    <row r="1230" spans="1:4" x14ac:dyDescent="0.25">
      <c r="A1230" s="47">
        <v>100395</v>
      </c>
      <c r="B1230" s="45" t="s">
        <v>3214</v>
      </c>
      <c r="C1230" s="46" t="s">
        <v>63</v>
      </c>
      <c r="D1230" s="47">
        <v>22.77</v>
      </c>
    </row>
    <row r="1231" spans="1:4" x14ac:dyDescent="0.25">
      <c r="A1231" s="47">
        <v>94189</v>
      </c>
      <c r="B1231" s="45" t="s">
        <v>3215</v>
      </c>
      <c r="C1231" s="46" t="s">
        <v>63</v>
      </c>
      <c r="D1231" s="47">
        <v>30.07</v>
      </c>
    </row>
    <row r="1232" spans="1:4" x14ac:dyDescent="0.25">
      <c r="A1232" s="47">
        <v>94192</v>
      </c>
      <c r="B1232" s="45" t="s">
        <v>3216</v>
      </c>
      <c r="C1232" s="46" t="s">
        <v>63</v>
      </c>
      <c r="D1232" s="47">
        <v>32.200000000000003</v>
      </c>
    </row>
    <row r="1233" spans="1:4" x14ac:dyDescent="0.25">
      <c r="A1233" s="47">
        <v>94195</v>
      </c>
      <c r="B1233" s="45" t="s">
        <v>3217</v>
      </c>
      <c r="C1233" s="46" t="s">
        <v>63</v>
      </c>
      <c r="D1233" s="47">
        <v>23.19</v>
      </c>
    </row>
    <row r="1234" spans="1:4" x14ac:dyDescent="0.25">
      <c r="A1234" s="47">
        <v>94198</v>
      </c>
      <c r="B1234" s="45" t="s">
        <v>3218</v>
      </c>
      <c r="C1234" s="46" t="s">
        <v>63</v>
      </c>
      <c r="D1234" s="47">
        <v>26</v>
      </c>
    </row>
    <row r="1235" spans="1:4" x14ac:dyDescent="0.25">
      <c r="A1235" s="47">
        <v>94201</v>
      </c>
      <c r="B1235" s="45" t="s">
        <v>3219</v>
      </c>
      <c r="C1235" s="46" t="s">
        <v>63</v>
      </c>
      <c r="D1235" s="47">
        <v>33.450000000000003</v>
      </c>
    </row>
    <row r="1236" spans="1:4" x14ac:dyDescent="0.25">
      <c r="A1236" s="47">
        <v>94204</v>
      </c>
      <c r="B1236" s="45" t="s">
        <v>3220</v>
      </c>
      <c r="C1236" s="46" t="s">
        <v>63</v>
      </c>
      <c r="D1236" s="47">
        <v>38.24</v>
      </c>
    </row>
    <row r="1237" spans="1:4" x14ac:dyDescent="0.25">
      <c r="A1237" s="47">
        <v>94224</v>
      </c>
      <c r="B1237" s="45" t="s">
        <v>3221</v>
      </c>
      <c r="C1237" s="46" t="s">
        <v>96</v>
      </c>
      <c r="D1237" s="47">
        <v>20.97</v>
      </c>
    </row>
    <row r="1238" spans="1:4" x14ac:dyDescent="0.25">
      <c r="A1238" s="47">
        <v>94226</v>
      </c>
      <c r="B1238" s="45" t="s">
        <v>3222</v>
      </c>
      <c r="C1238" s="46" t="s">
        <v>63</v>
      </c>
      <c r="D1238" s="47">
        <v>17.73</v>
      </c>
    </row>
    <row r="1239" spans="1:4" x14ac:dyDescent="0.25">
      <c r="A1239" s="47">
        <v>94232</v>
      </c>
      <c r="B1239" s="45" t="s">
        <v>3223</v>
      </c>
      <c r="C1239" s="46" t="s">
        <v>90</v>
      </c>
      <c r="D1239" s="47">
        <v>2.44</v>
      </c>
    </row>
    <row r="1240" spans="1:4" x14ac:dyDescent="0.25">
      <c r="A1240" s="47">
        <v>94440</v>
      </c>
      <c r="B1240" s="45" t="s">
        <v>3224</v>
      </c>
      <c r="C1240" s="46" t="s">
        <v>63</v>
      </c>
      <c r="D1240" s="47">
        <v>23.19</v>
      </c>
    </row>
    <row r="1241" spans="1:4" x14ac:dyDescent="0.25">
      <c r="A1241" s="47">
        <v>94441</v>
      </c>
      <c r="B1241" s="45" t="s">
        <v>3225</v>
      </c>
      <c r="C1241" s="46" t="s">
        <v>63</v>
      </c>
      <c r="D1241" s="47">
        <v>26</v>
      </c>
    </row>
    <row r="1242" spans="1:4" x14ac:dyDescent="0.25">
      <c r="A1242" s="47">
        <v>94442</v>
      </c>
      <c r="B1242" s="45" t="s">
        <v>3226</v>
      </c>
      <c r="C1242" s="46" t="s">
        <v>63</v>
      </c>
      <c r="D1242" s="47">
        <v>23.19</v>
      </c>
    </row>
    <row r="1243" spans="1:4" x14ac:dyDescent="0.25">
      <c r="A1243" s="47">
        <v>94443</v>
      </c>
      <c r="B1243" s="45" t="s">
        <v>3227</v>
      </c>
      <c r="C1243" s="46" t="s">
        <v>63</v>
      </c>
      <c r="D1243" s="47">
        <v>26</v>
      </c>
    </row>
    <row r="1244" spans="1:4" x14ac:dyDescent="0.25">
      <c r="A1244" s="47">
        <v>94445</v>
      </c>
      <c r="B1244" s="45" t="s">
        <v>3228</v>
      </c>
      <c r="C1244" s="46" t="s">
        <v>63</v>
      </c>
      <c r="D1244" s="47">
        <v>33.450000000000003</v>
      </c>
    </row>
    <row r="1245" spans="1:4" x14ac:dyDescent="0.25">
      <c r="A1245" s="47">
        <v>94446</v>
      </c>
      <c r="B1245" s="45" t="s">
        <v>3229</v>
      </c>
      <c r="C1245" s="46" t="s">
        <v>63</v>
      </c>
      <c r="D1245" s="47">
        <v>38.24</v>
      </c>
    </row>
    <row r="1246" spans="1:4" x14ac:dyDescent="0.25">
      <c r="A1246" s="47">
        <v>94447</v>
      </c>
      <c r="B1246" s="45" t="s">
        <v>3230</v>
      </c>
      <c r="C1246" s="46" t="s">
        <v>63</v>
      </c>
      <c r="D1246" s="47">
        <v>33.450000000000003</v>
      </c>
    </row>
    <row r="1247" spans="1:4" x14ac:dyDescent="0.25">
      <c r="A1247" s="47">
        <v>94448</v>
      </c>
      <c r="B1247" s="45" t="s">
        <v>3231</v>
      </c>
      <c r="C1247" s="46" t="s">
        <v>63</v>
      </c>
      <c r="D1247" s="47">
        <v>38.24</v>
      </c>
    </row>
    <row r="1248" spans="1:4" x14ac:dyDescent="0.25">
      <c r="A1248" s="47">
        <v>94207</v>
      </c>
      <c r="B1248" s="45" t="s">
        <v>3232</v>
      </c>
      <c r="C1248" s="46" t="s">
        <v>63</v>
      </c>
      <c r="D1248" s="47">
        <v>47.8</v>
      </c>
    </row>
    <row r="1249" spans="1:4" x14ac:dyDescent="0.25">
      <c r="A1249" s="47">
        <v>94210</v>
      </c>
      <c r="B1249" s="45" t="s">
        <v>3233</v>
      </c>
      <c r="C1249" s="46" t="s">
        <v>63</v>
      </c>
      <c r="D1249" s="47">
        <v>50.63</v>
      </c>
    </row>
    <row r="1250" spans="1:4" x14ac:dyDescent="0.25">
      <c r="A1250" s="47">
        <v>94218</v>
      </c>
      <c r="B1250" s="45" t="s">
        <v>3234</v>
      </c>
      <c r="C1250" s="46" t="s">
        <v>63</v>
      </c>
      <c r="D1250" s="47">
        <v>102.08</v>
      </c>
    </row>
    <row r="1251" spans="1:4" x14ac:dyDescent="0.25">
      <c r="A1251" s="47">
        <v>94213</v>
      </c>
      <c r="B1251" s="45" t="s">
        <v>3235</v>
      </c>
      <c r="C1251" s="46" t="s">
        <v>63</v>
      </c>
      <c r="D1251" s="47">
        <v>96.76</v>
      </c>
    </row>
    <row r="1252" spans="1:4" x14ac:dyDescent="0.25">
      <c r="A1252" s="47">
        <v>94216</v>
      </c>
      <c r="B1252" s="45" t="s">
        <v>3236</v>
      </c>
      <c r="C1252" s="46" t="s">
        <v>63</v>
      </c>
      <c r="D1252" s="47">
        <v>284.91000000000003</v>
      </c>
    </row>
    <row r="1253" spans="1:4" x14ac:dyDescent="0.25">
      <c r="A1253" s="47">
        <v>94219</v>
      </c>
      <c r="B1253" s="45" t="s">
        <v>3237</v>
      </c>
      <c r="C1253" s="46" t="s">
        <v>96</v>
      </c>
      <c r="D1253" s="47">
        <v>24.04</v>
      </c>
    </row>
    <row r="1254" spans="1:4" x14ac:dyDescent="0.25">
      <c r="A1254" s="47">
        <v>94220</v>
      </c>
      <c r="B1254" s="45" t="s">
        <v>3238</v>
      </c>
      <c r="C1254" s="46" t="s">
        <v>96</v>
      </c>
      <c r="D1254" s="47">
        <v>42.1</v>
      </c>
    </row>
    <row r="1255" spans="1:4" x14ac:dyDescent="0.25">
      <c r="A1255" s="47">
        <v>94221</v>
      </c>
      <c r="B1255" s="45" t="s">
        <v>3239</v>
      </c>
      <c r="C1255" s="46" t="s">
        <v>96</v>
      </c>
      <c r="D1255" s="47">
        <v>18.48</v>
      </c>
    </row>
    <row r="1256" spans="1:4" x14ac:dyDescent="0.25">
      <c r="A1256" s="47">
        <v>94222</v>
      </c>
      <c r="B1256" s="45" t="s">
        <v>3240</v>
      </c>
      <c r="C1256" s="46" t="s">
        <v>96</v>
      </c>
      <c r="D1256" s="47">
        <v>36.54</v>
      </c>
    </row>
    <row r="1257" spans="1:4" x14ac:dyDescent="0.25">
      <c r="A1257" s="47">
        <v>94223</v>
      </c>
      <c r="B1257" s="45" t="s">
        <v>3241</v>
      </c>
      <c r="C1257" s="46" t="s">
        <v>96</v>
      </c>
      <c r="D1257" s="47">
        <v>65.819999999999993</v>
      </c>
    </row>
    <row r="1258" spans="1:4" x14ac:dyDescent="0.25">
      <c r="A1258" s="47">
        <v>94451</v>
      </c>
      <c r="B1258" s="45" t="s">
        <v>3242</v>
      </c>
      <c r="C1258" s="46" t="s">
        <v>96</v>
      </c>
      <c r="D1258" s="47">
        <v>140.32</v>
      </c>
    </row>
    <row r="1259" spans="1:4" x14ac:dyDescent="0.25">
      <c r="A1259" s="47">
        <v>100325</v>
      </c>
      <c r="B1259" s="45" t="s">
        <v>3243</v>
      </c>
      <c r="C1259" s="46" t="s">
        <v>96</v>
      </c>
      <c r="D1259" s="47">
        <v>63.71</v>
      </c>
    </row>
    <row r="1260" spans="1:4" x14ac:dyDescent="0.25">
      <c r="A1260" s="47">
        <v>100327</v>
      </c>
      <c r="B1260" s="45" t="s">
        <v>3244</v>
      </c>
      <c r="C1260" s="46" t="s">
        <v>96</v>
      </c>
      <c r="D1260" s="47">
        <v>68.790000000000006</v>
      </c>
    </row>
    <row r="1261" spans="1:4" x14ac:dyDescent="0.25">
      <c r="A1261" s="47">
        <v>100328</v>
      </c>
      <c r="B1261" s="45" t="s">
        <v>3245</v>
      </c>
      <c r="C1261" s="46" t="s">
        <v>63</v>
      </c>
      <c r="D1261" s="47">
        <v>10.1</v>
      </c>
    </row>
    <row r="1262" spans="1:4" x14ac:dyDescent="0.25">
      <c r="A1262" s="47">
        <v>100329</v>
      </c>
      <c r="B1262" s="45" t="s">
        <v>3246</v>
      </c>
      <c r="C1262" s="46" t="s">
        <v>63</v>
      </c>
      <c r="D1262" s="47">
        <v>12.92</v>
      </c>
    </row>
    <row r="1263" spans="1:4" x14ac:dyDescent="0.25">
      <c r="A1263" s="47">
        <v>100330</v>
      </c>
      <c r="B1263" s="45" t="s">
        <v>3247</v>
      </c>
      <c r="C1263" s="46" t="s">
        <v>63</v>
      </c>
      <c r="D1263" s="47">
        <v>13.68</v>
      </c>
    </row>
    <row r="1264" spans="1:4" x14ac:dyDescent="0.25">
      <c r="A1264" s="47">
        <v>100331</v>
      </c>
      <c r="B1264" s="45" t="s">
        <v>3248</v>
      </c>
      <c r="C1264" s="46" t="s">
        <v>63</v>
      </c>
      <c r="D1264" s="47">
        <v>18.489999999999998</v>
      </c>
    </row>
    <row r="1265" spans="1:4" x14ac:dyDescent="0.25">
      <c r="A1265" s="47">
        <v>100434</v>
      </c>
      <c r="B1265" s="45" t="s">
        <v>3249</v>
      </c>
      <c r="C1265" s="46" t="s">
        <v>96</v>
      </c>
      <c r="D1265" s="47">
        <v>67.2</v>
      </c>
    </row>
    <row r="1266" spans="1:4" x14ac:dyDescent="0.25">
      <c r="A1266" s="47">
        <v>100435</v>
      </c>
      <c r="B1266" s="45" t="s">
        <v>3250</v>
      </c>
      <c r="C1266" s="46" t="s">
        <v>96</v>
      </c>
      <c r="D1266" s="47">
        <v>30.36</v>
      </c>
    </row>
    <row r="1267" spans="1:4" x14ac:dyDescent="0.25">
      <c r="A1267" s="47">
        <v>94227</v>
      </c>
      <c r="B1267" s="45" t="s">
        <v>3251</v>
      </c>
      <c r="C1267" s="46" t="s">
        <v>96</v>
      </c>
      <c r="D1267" s="47">
        <v>79.08</v>
      </c>
    </row>
    <row r="1268" spans="1:4" x14ac:dyDescent="0.25">
      <c r="A1268" s="47">
        <v>94228</v>
      </c>
      <c r="B1268" s="45" t="s">
        <v>3252</v>
      </c>
      <c r="C1268" s="46" t="s">
        <v>96</v>
      </c>
      <c r="D1268" s="47">
        <v>105.88</v>
      </c>
    </row>
    <row r="1269" spans="1:4" x14ac:dyDescent="0.25">
      <c r="A1269" s="47">
        <v>94229</v>
      </c>
      <c r="B1269" s="45" t="s">
        <v>3253</v>
      </c>
      <c r="C1269" s="46" t="s">
        <v>96</v>
      </c>
      <c r="D1269" s="47">
        <v>205.38</v>
      </c>
    </row>
    <row r="1270" spans="1:4" x14ac:dyDescent="0.25">
      <c r="A1270" s="47">
        <v>94231</v>
      </c>
      <c r="B1270" s="45" t="s">
        <v>3254</v>
      </c>
      <c r="C1270" s="46" t="s">
        <v>96</v>
      </c>
      <c r="D1270" s="47">
        <v>61.92</v>
      </c>
    </row>
    <row r="1271" spans="1:4" x14ac:dyDescent="0.25">
      <c r="A1271" s="47">
        <v>94449</v>
      </c>
      <c r="B1271" s="45" t="s">
        <v>3255</v>
      </c>
      <c r="C1271" s="46" t="s">
        <v>63</v>
      </c>
      <c r="D1271" s="47">
        <v>59.16</v>
      </c>
    </row>
    <row r="1272" spans="1:4" x14ac:dyDescent="0.25">
      <c r="A1272" s="47">
        <v>92255</v>
      </c>
      <c r="B1272" s="45" t="s">
        <v>3256</v>
      </c>
      <c r="C1272" s="46" t="s">
        <v>90</v>
      </c>
      <c r="D1272" s="47">
        <v>186.83</v>
      </c>
    </row>
    <row r="1273" spans="1:4" x14ac:dyDescent="0.25">
      <c r="A1273" s="47">
        <v>92256</v>
      </c>
      <c r="B1273" s="45" t="s">
        <v>3257</v>
      </c>
      <c r="C1273" s="46" t="s">
        <v>90</v>
      </c>
      <c r="D1273" s="47">
        <v>231.09</v>
      </c>
    </row>
    <row r="1274" spans="1:4" x14ac:dyDescent="0.25">
      <c r="A1274" s="47">
        <v>92257</v>
      </c>
      <c r="B1274" s="45" t="s">
        <v>3258</v>
      </c>
      <c r="C1274" s="46" t="s">
        <v>90</v>
      </c>
      <c r="D1274" s="47">
        <v>274.68</v>
      </c>
    </row>
    <row r="1275" spans="1:4" x14ac:dyDescent="0.25">
      <c r="A1275" s="47">
        <v>92258</v>
      </c>
      <c r="B1275" s="45" t="s">
        <v>3259</v>
      </c>
      <c r="C1275" s="46" t="s">
        <v>90</v>
      </c>
      <c r="D1275" s="47">
        <v>344.79</v>
      </c>
    </row>
    <row r="1276" spans="1:4" x14ac:dyDescent="0.25">
      <c r="A1276" s="47">
        <v>92568</v>
      </c>
      <c r="B1276" s="45" t="s">
        <v>3260</v>
      </c>
      <c r="C1276" s="46" t="s">
        <v>63</v>
      </c>
      <c r="D1276" s="47">
        <v>205.87</v>
      </c>
    </row>
    <row r="1277" spans="1:4" x14ac:dyDescent="0.25">
      <c r="A1277" s="47">
        <v>92569</v>
      </c>
      <c r="B1277" s="45" t="s">
        <v>3261</v>
      </c>
      <c r="C1277" s="46" t="s">
        <v>63</v>
      </c>
      <c r="D1277" s="47">
        <v>115.97</v>
      </c>
    </row>
    <row r="1278" spans="1:4" x14ac:dyDescent="0.25">
      <c r="A1278" s="47">
        <v>92570</v>
      </c>
      <c r="B1278" s="45" t="s">
        <v>3262</v>
      </c>
      <c r="C1278" s="46" t="s">
        <v>63</v>
      </c>
      <c r="D1278" s="47">
        <v>74.239999999999995</v>
      </c>
    </row>
    <row r="1279" spans="1:4" x14ac:dyDescent="0.25">
      <c r="A1279" s="47">
        <v>92571</v>
      </c>
      <c r="B1279" s="45" t="s">
        <v>3263</v>
      </c>
      <c r="C1279" s="46" t="s">
        <v>63</v>
      </c>
      <c r="D1279" s="47">
        <v>215.05</v>
      </c>
    </row>
    <row r="1280" spans="1:4" x14ac:dyDescent="0.25">
      <c r="A1280" s="47">
        <v>92572</v>
      </c>
      <c r="B1280" s="45" t="s">
        <v>3264</v>
      </c>
      <c r="C1280" s="46" t="s">
        <v>63</v>
      </c>
      <c r="D1280" s="47">
        <v>130.71</v>
      </c>
    </row>
    <row r="1281" spans="1:4" x14ac:dyDescent="0.25">
      <c r="A1281" s="47">
        <v>92573</v>
      </c>
      <c r="B1281" s="45" t="s">
        <v>3265</v>
      </c>
      <c r="C1281" s="46" t="s">
        <v>63</v>
      </c>
      <c r="D1281" s="47">
        <v>78.02</v>
      </c>
    </row>
    <row r="1282" spans="1:4" x14ac:dyDescent="0.25">
      <c r="A1282" s="47">
        <v>92574</v>
      </c>
      <c r="B1282" s="45" t="s">
        <v>3266</v>
      </c>
      <c r="C1282" s="46" t="s">
        <v>63</v>
      </c>
      <c r="D1282" s="47">
        <v>208.73</v>
      </c>
    </row>
    <row r="1283" spans="1:4" x14ac:dyDescent="0.25">
      <c r="A1283" s="47">
        <v>92575</v>
      </c>
      <c r="B1283" s="45" t="s">
        <v>3267</v>
      </c>
      <c r="C1283" s="46" t="s">
        <v>63</v>
      </c>
      <c r="D1283" s="47">
        <v>105.62</v>
      </c>
    </row>
    <row r="1284" spans="1:4" x14ac:dyDescent="0.25">
      <c r="A1284" s="47">
        <v>92576</v>
      </c>
      <c r="B1284" s="45" t="s">
        <v>3268</v>
      </c>
      <c r="C1284" s="46" t="s">
        <v>63</v>
      </c>
      <c r="D1284" s="47">
        <v>58.28</v>
      </c>
    </row>
    <row r="1285" spans="1:4" x14ac:dyDescent="0.25">
      <c r="A1285" s="47">
        <v>92577</v>
      </c>
      <c r="B1285" s="45" t="s">
        <v>3269</v>
      </c>
      <c r="C1285" s="46" t="s">
        <v>63</v>
      </c>
      <c r="D1285" s="47">
        <v>218.72</v>
      </c>
    </row>
    <row r="1286" spans="1:4" x14ac:dyDescent="0.25">
      <c r="A1286" s="47">
        <v>92578</v>
      </c>
      <c r="B1286" s="45" t="s">
        <v>3270</v>
      </c>
      <c r="C1286" s="46" t="s">
        <v>63</v>
      </c>
      <c r="D1286" s="47">
        <v>111.13</v>
      </c>
    </row>
    <row r="1287" spans="1:4" x14ac:dyDescent="0.25">
      <c r="A1287" s="47">
        <v>92579</v>
      </c>
      <c r="B1287" s="45" t="s">
        <v>3271</v>
      </c>
      <c r="C1287" s="46" t="s">
        <v>63</v>
      </c>
      <c r="D1287" s="47">
        <v>61.32</v>
      </c>
    </row>
    <row r="1288" spans="1:4" x14ac:dyDescent="0.25">
      <c r="A1288" s="47">
        <v>92580</v>
      </c>
      <c r="B1288" s="45" t="s">
        <v>3272</v>
      </c>
      <c r="C1288" s="46" t="s">
        <v>63</v>
      </c>
      <c r="D1288" s="47">
        <v>76.11</v>
      </c>
    </row>
    <row r="1289" spans="1:4" x14ac:dyDescent="0.25">
      <c r="A1289" s="47">
        <v>92581</v>
      </c>
      <c r="B1289" s="45" t="s">
        <v>3273</v>
      </c>
      <c r="C1289" s="46" t="s">
        <v>63</v>
      </c>
      <c r="D1289" s="47">
        <v>80.069999999999993</v>
      </c>
    </row>
    <row r="1290" spans="1:4" x14ac:dyDescent="0.25">
      <c r="A1290" s="47">
        <v>92582</v>
      </c>
      <c r="B1290" s="45" t="s">
        <v>3274</v>
      </c>
      <c r="C1290" s="46" t="s">
        <v>90</v>
      </c>
      <c r="D1290" s="48">
        <v>1047.18</v>
      </c>
    </row>
    <row r="1291" spans="1:4" x14ac:dyDescent="0.25">
      <c r="A1291" s="47">
        <v>92584</v>
      </c>
      <c r="B1291" s="45" t="s">
        <v>3275</v>
      </c>
      <c r="C1291" s="46" t="s">
        <v>90</v>
      </c>
      <c r="D1291" s="48">
        <v>1256.0899999999999</v>
      </c>
    </row>
    <row r="1292" spans="1:4" x14ac:dyDescent="0.25">
      <c r="A1292" s="47">
        <v>92586</v>
      </c>
      <c r="B1292" s="45" t="s">
        <v>3276</v>
      </c>
      <c r="C1292" s="46" t="s">
        <v>90</v>
      </c>
      <c r="D1292" s="48">
        <v>1464.99</v>
      </c>
    </row>
    <row r="1293" spans="1:4" x14ac:dyDescent="0.25">
      <c r="A1293" s="47">
        <v>92588</v>
      </c>
      <c r="B1293" s="45" t="s">
        <v>3277</v>
      </c>
      <c r="C1293" s="46" t="s">
        <v>90</v>
      </c>
      <c r="D1293" s="48">
        <v>1849</v>
      </c>
    </row>
    <row r="1294" spans="1:4" x14ac:dyDescent="0.25">
      <c r="A1294" s="47">
        <v>92590</v>
      </c>
      <c r="B1294" s="45" t="s">
        <v>3278</v>
      </c>
      <c r="C1294" s="46" t="s">
        <v>90</v>
      </c>
      <c r="D1294" s="48">
        <v>2057.9</v>
      </c>
    </row>
    <row r="1295" spans="1:4" x14ac:dyDescent="0.25">
      <c r="A1295" s="47">
        <v>92592</v>
      </c>
      <c r="B1295" s="45" t="s">
        <v>3279</v>
      </c>
      <c r="C1295" s="46" t="s">
        <v>90</v>
      </c>
      <c r="D1295" s="48">
        <v>2310.4</v>
      </c>
    </row>
    <row r="1296" spans="1:4" x14ac:dyDescent="0.25">
      <c r="A1296" s="47">
        <v>92593</v>
      </c>
      <c r="B1296" s="45" t="s">
        <v>3280</v>
      </c>
      <c r="C1296" s="46" t="s">
        <v>247</v>
      </c>
      <c r="D1296" s="47">
        <v>17.559999999999999</v>
      </c>
    </row>
    <row r="1297" spans="1:4" x14ac:dyDescent="0.25">
      <c r="A1297" s="47">
        <v>92594</v>
      </c>
      <c r="B1297" s="45" t="s">
        <v>3281</v>
      </c>
      <c r="C1297" s="46" t="s">
        <v>90</v>
      </c>
      <c r="D1297" s="48">
        <v>2703</v>
      </c>
    </row>
    <row r="1298" spans="1:4" x14ac:dyDescent="0.25">
      <c r="A1298" s="47">
        <v>92596</v>
      </c>
      <c r="B1298" s="45" t="s">
        <v>3282</v>
      </c>
      <c r="C1298" s="46" t="s">
        <v>90</v>
      </c>
      <c r="D1298" s="48">
        <v>2990.97</v>
      </c>
    </row>
    <row r="1299" spans="1:4" x14ac:dyDescent="0.25">
      <c r="A1299" s="47">
        <v>92598</v>
      </c>
      <c r="B1299" s="45" t="s">
        <v>3283</v>
      </c>
      <c r="C1299" s="46" t="s">
        <v>90</v>
      </c>
      <c r="D1299" s="48">
        <v>3199.87</v>
      </c>
    </row>
    <row r="1300" spans="1:4" x14ac:dyDescent="0.25">
      <c r="A1300" s="47">
        <v>92600</v>
      </c>
      <c r="B1300" s="45" t="s">
        <v>3284</v>
      </c>
      <c r="C1300" s="46" t="s">
        <v>90</v>
      </c>
      <c r="D1300" s="48">
        <v>3461.63</v>
      </c>
    </row>
    <row r="1301" spans="1:4" x14ac:dyDescent="0.25">
      <c r="A1301" s="47">
        <v>92602</v>
      </c>
      <c r="B1301" s="45" t="s">
        <v>3285</v>
      </c>
      <c r="C1301" s="46" t="s">
        <v>90</v>
      </c>
      <c r="D1301" s="48">
        <v>1047.18</v>
      </c>
    </row>
    <row r="1302" spans="1:4" x14ac:dyDescent="0.25">
      <c r="A1302" s="47">
        <v>92604</v>
      </c>
      <c r="B1302" s="45" t="s">
        <v>3286</v>
      </c>
      <c r="C1302" s="46" t="s">
        <v>90</v>
      </c>
      <c r="D1302" s="48">
        <v>1203.24</v>
      </c>
    </row>
    <row r="1303" spans="1:4" x14ac:dyDescent="0.25">
      <c r="A1303" s="47">
        <v>92606</v>
      </c>
      <c r="B1303" s="45" t="s">
        <v>3287</v>
      </c>
      <c r="C1303" s="46" t="s">
        <v>90</v>
      </c>
      <c r="D1303" s="48">
        <v>1412.14</v>
      </c>
    </row>
    <row r="1304" spans="1:4" x14ac:dyDescent="0.25">
      <c r="A1304" s="47">
        <v>92608</v>
      </c>
      <c r="B1304" s="45" t="s">
        <v>3288</v>
      </c>
      <c r="C1304" s="46" t="s">
        <v>90</v>
      </c>
      <c r="D1304" s="48">
        <v>1743.3</v>
      </c>
    </row>
    <row r="1305" spans="1:4" x14ac:dyDescent="0.25">
      <c r="A1305" s="47">
        <v>92610</v>
      </c>
      <c r="B1305" s="45" t="s">
        <v>3289</v>
      </c>
      <c r="C1305" s="46" t="s">
        <v>90</v>
      </c>
      <c r="D1305" s="48">
        <v>1952.2</v>
      </c>
    </row>
    <row r="1306" spans="1:4" x14ac:dyDescent="0.25">
      <c r="A1306" s="47">
        <v>92612</v>
      </c>
      <c r="B1306" s="45" t="s">
        <v>3290</v>
      </c>
      <c r="C1306" s="46" t="s">
        <v>90</v>
      </c>
      <c r="D1306" s="48">
        <v>2204.6999999999998</v>
      </c>
    </row>
    <row r="1307" spans="1:4" x14ac:dyDescent="0.25">
      <c r="A1307" s="47">
        <v>92614</v>
      </c>
      <c r="B1307" s="45" t="s">
        <v>3291</v>
      </c>
      <c r="C1307" s="46" t="s">
        <v>90</v>
      </c>
      <c r="D1307" s="48">
        <v>2491.6</v>
      </c>
    </row>
    <row r="1308" spans="1:4" x14ac:dyDescent="0.25">
      <c r="A1308" s="47">
        <v>92616</v>
      </c>
      <c r="B1308" s="45" t="s">
        <v>3292</v>
      </c>
      <c r="C1308" s="46" t="s">
        <v>90</v>
      </c>
      <c r="D1308" s="48">
        <v>2832.42</v>
      </c>
    </row>
    <row r="1309" spans="1:4" x14ac:dyDescent="0.25">
      <c r="A1309" s="47">
        <v>92618</v>
      </c>
      <c r="B1309" s="45" t="s">
        <v>3293</v>
      </c>
      <c r="C1309" s="46" t="s">
        <v>90</v>
      </c>
      <c r="D1309" s="48">
        <v>3041.32</v>
      </c>
    </row>
    <row r="1310" spans="1:4" x14ac:dyDescent="0.25">
      <c r="A1310" s="47">
        <v>92620</v>
      </c>
      <c r="B1310" s="45" t="s">
        <v>3294</v>
      </c>
      <c r="C1310" s="46" t="s">
        <v>90</v>
      </c>
      <c r="D1310" s="48">
        <v>3250.22</v>
      </c>
    </row>
    <row r="1311" spans="1:4" x14ac:dyDescent="0.25">
      <c r="A1311" s="47">
        <v>100357</v>
      </c>
      <c r="B1311" s="45" t="s">
        <v>3295</v>
      </c>
      <c r="C1311" s="46" t="s">
        <v>90</v>
      </c>
      <c r="D1311" s="48">
        <v>1080.01</v>
      </c>
    </row>
    <row r="1312" spans="1:4" x14ac:dyDescent="0.25">
      <c r="A1312" s="47">
        <v>100358</v>
      </c>
      <c r="B1312" s="45" t="s">
        <v>3296</v>
      </c>
      <c r="C1312" s="46" t="s">
        <v>90</v>
      </c>
      <c r="D1312" s="48">
        <v>1441.44</v>
      </c>
    </row>
    <row r="1313" spans="1:4" x14ac:dyDescent="0.25">
      <c r="A1313" s="47">
        <v>100359</v>
      </c>
      <c r="B1313" s="45" t="s">
        <v>3297</v>
      </c>
      <c r="C1313" s="46" t="s">
        <v>90</v>
      </c>
      <c r="D1313" s="48">
        <v>1519.08</v>
      </c>
    </row>
    <row r="1314" spans="1:4" x14ac:dyDescent="0.25">
      <c r="A1314" s="47">
        <v>100360</v>
      </c>
      <c r="B1314" s="45" t="s">
        <v>3298</v>
      </c>
      <c r="C1314" s="46" t="s">
        <v>90</v>
      </c>
      <c r="D1314" s="48">
        <v>1683.03</v>
      </c>
    </row>
    <row r="1315" spans="1:4" x14ac:dyDescent="0.25">
      <c r="A1315" s="47">
        <v>100361</v>
      </c>
      <c r="B1315" s="45" t="s">
        <v>3299</v>
      </c>
      <c r="C1315" s="46" t="s">
        <v>90</v>
      </c>
      <c r="D1315" s="48">
        <v>2076.8200000000002</v>
      </c>
    </row>
    <row r="1316" spans="1:4" x14ac:dyDescent="0.25">
      <c r="A1316" s="47">
        <v>100362</v>
      </c>
      <c r="B1316" s="45" t="s">
        <v>3300</v>
      </c>
      <c r="C1316" s="46" t="s">
        <v>90</v>
      </c>
      <c r="D1316" s="48">
        <v>2797.27</v>
      </c>
    </row>
    <row r="1317" spans="1:4" x14ac:dyDescent="0.25">
      <c r="A1317" s="47">
        <v>100363</v>
      </c>
      <c r="B1317" s="45" t="s">
        <v>3301</v>
      </c>
      <c r="C1317" s="46" t="s">
        <v>90</v>
      </c>
      <c r="D1317" s="48">
        <v>2893.64</v>
      </c>
    </row>
    <row r="1318" spans="1:4" x14ac:dyDescent="0.25">
      <c r="A1318" s="47">
        <v>100364</v>
      </c>
      <c r="B1318" s="45" t="s">
        <v>3302</v>
      </c>
      <c r="C1318" s="46" t="s">
        <v>90</v>
      </c>
      <c r="D1318" s="48">
        <v>3137.76</v>
      </c>
    </row>
    <row r="1319" spans="1:4" x14ac:dyDescent="0.25">
      <c r="A1319" s="47">
        <v>100365</v>
      </c>
      <c r="B1319" s="45" t="s">
        <v>3303</v>
      </c>
      <c r="C1319" s="46" t="s">
        <v>90</v>
      </c>
      <c r="D1319" s="48">
        <v>3590.13</v>
      </c>
    </row>
    <row r="1320" spans="1:4" x14ac:dyDescent="0.25">
      <c r="A1320" s="47">
        <v>100366</v>
      </c>
      <c r="B1320" s="45" t="s">
        <v>3304</v>
      </c>
      <c r="C1320" s="46" t="s">
        <v>90</v>
      </c>
      <c r="D1320" s="48">
        <v>3843.83</v>
      </c>
    </row>
    <row r="1321" spans="1:4" x14ac:dyDescent="0.25">
      <c r="A1321" s="47">
        <v>100367</v>
      </c>
      <c r="B1321" s="45" t="s">
        <v>3305</v>
      </c>
      <c r="C1321" s="46" t="s">
        <v>90</v>
      </c>
      <c r="D1321" s="48">
        <v>1050.82</v>
      </c>
    </row>
    <row r="1322" spans="1:4" x14ac:dyDescent="0.25">
      <c r="A1322" s="47">
        <v>100368</v>
      </c>
      <c r="B1322" s="45" t="s">
        <v>3306</v>
      </c>
      <c r="C1322" s="46" t="s">
        <v>90</v>
      </c>
      <c r="D1322" s="48">
        <v>1405.44</v>
      </c>
    </row>
    <row r="1323" spans="1:4" x14ac:dyDescent="0.25">
      <c r="A1323" s="47">
        <v>100369</v>
      </c>
      <c r="B1323" s="45" t="s">
        <v>3307</v>
      </c>
      <c r="C1323" s="46" t="s">
        <v>90</v>
      </c>
      <c r="D1323" s="48">
        <v>1483.08</v>
      </c>
    </row>
    <row r="1324" spans="1:4" x14ac:dyDescent="0.25">
      <c r="A1324" s="47">
        <v>100370</v>
      </c>
      <c r="B1324" s="45" t="s">
        <v>3308</v>
      </c>
      <c r="C1324" s="46" t="s">
        <v>90</v>
      </c>
      <c r="D1324" s="48">
        <v>1758.59</v>
      </c>
    </row>
    <row r="1325" spans="1:4" x14ac:dyDescent="0.25">
      <c r="A1325" s="47">
        <v>100371</v>
      </c>
      <c r="B1325" s="45" t="s">
        <v>3309</v>
      </c>
      <c r="C1325" s="46" t="s">
        <v>90</v>
      </c>
      <c r="D1325" s="48">
        <v>1980.83</v>
      </c>
    </row>
    <row r="1326" spans="1:4" x14ac:dyDescent="0.25">
      <c r="A1326" s="47">
        <v>100372</v>
      </c>
      <c r="B1326" s="45" t="s">
        <v>3310</v>
      </c>
      <c r="C1326" s="46" t="s">
        <v>90</v>
      </c>
      <c r="D1326" s="48">
        <v>2632.79</v>
      </c>
    </row>
    <row r="1327" spans="1:4" x14ac:dyDescent="0.25">
      <c r="A1327" s="47">
        <v>100373</v>
      </c>
      <c r="B1327" s="45" t="s">
        <v>3311</v>
      </c>
      <c r="C1327" s="46" t="s">
        <v>90</v>
      </c>
      <c r="D1327" s="48">
        <v>2726.7</v>
      </c>
    </row>
    <row r="1328" spans="1:4" x14ac:dyDescent="0.25">
      <c r="A1328" s="47">
        <v>100374</v>
      </c>
      <c r="B1328" s="45" t="s">
        <v>3312</v>
      </c>
      <c r="C1328" s="46" t="s">
        <v>90</v>
      </c>
      <c r="D1328" s="48">
        <v>2916.58</v>
      </c>
    </row>
    <row r="1329" spans="1:4" x14ac:dyDescent="0.25">
      <c r="A1329" s="47">
        <v>100375</v>
      </c>
      <c r="B1329" s="45" t="s">
        <v>3313</v>
      </c>
      <c r="C1329" s="46" t="s">
        <v>90</v>
      </c>
      <c r="D1329" s="48">
        <v>3262.06</v>
      </c>
    </row>
    <row r="1330" spans="1:4" x14ac:dyDescent="0.25">
      <c r="A1330" s="47">
        <v>100376</v>
      </c>
      <c r="B1330" s="45" t="s">
        <v>3314</v>
      </c>
      <c r="C1330" s="46" t="s">
        <v>90</v>
      </c>
      <c r="D1330" s="48">
        <v>3193.09</v>
      </c>
    </row>
    <row r="1331" spans="1:4" x14ac:dyDescent="0.25">
      <c r="A1331" s="47">
        <v>100377</v>
      </c>
      <c r="B1331" s="45" t="s">
        <v>3315</v>
      </c>
      <c r="C1331" s="46" t="s">
        <v>247</v>
      </c>
      <c r="D1331" s="47">
        <v>18.05</v>
      </c>
    </row>
    <row r="1332" spans="1:4" x14ac:dyDescent="0.25">
      <c r="A1332" s="47">
        <v>100378</v>
      </c>
      <c r="B1332" s="45" t="s">
        <v>3316</v>
      </c>
      <c r="C1332" s="46" t="s">
        <v>247</v>
      </c>
      <c r="D1332" s="47">
        <v>17.190000000000001</v>
      </c>
    </row>
    <row r="1333" spans="1:4" x14ac:dyDescent="0.25">
      <c r="A1333" s="47">
        <v>100382</v>
      </c>
      <c r="B1333" s="45" t="s">
        <v>3317</v>
      </c>
      <c r="C1333" s="46" t="s">
        <v>63</v>
      </c>
      <c r="D1333" s="47">
        <v>24.53</v>
      </c>
    </row>
    <row r="1334" spans="1:4" x14ac:dyDescent="0.25">
      <c r="A1334" s="47">
        <v>94444</v>
      </c>
      <c r="B1334" s="45" t="s">
        <v>3318</v>
      </c>
      <c r="C1334" s="46" t="s">
        <v>63</v>
      </c>
      <c r="D1334" s="47">
        <v>589.55999999999995</v>
      </c>
    </row>
    <row r="1335" spans="1:4" x14ac:dyDescent="0.25">
      <c r="A1335" s="47">
        <v>102661</v>
      </c>
      <c r="B1335" s="45" t="s">
        <v>3319</v>
      </c>
      <c r="C1335" s="46" t="s">
        <v>96</v>
      </c>
      <c r="D1335" s="47">
        <v>27.1</v>
      </c>
    </row>
    <row r="1336" spans="1:4" x14ac:dyDescent="0.25">
      <c r="A1336" s="47">
        <v>102663</v>
      </c>
      <c r="B1336" s="45" t="s">
        <v>3320</v>
      </c>
      <c r="C1336" s="46" t="s">
        <v>96</v>
      </c>
      <c r="D1336" s="47">
        <v>45.49</v>
      </c>
    </row>
    <row r="1337" spans="1:4" x14ac:dyDescent="0.25">
      <c r="A1337" s="47">
        <v>102664</v>
      </c>
      <c r="B1337" s="45" t="s">
        <v>3321</v>
      </c>
      <c r="C1337" s="46" t="s">
        <v>96</v>
      </c>
      <c r="D1337" s="47">
        <v>43.49</v>
      </c>
    </row>
    <row r="1338" spans="1:4" x14ac:dyDescent="0.25">
      <c r="A1338" s="47">
        <v>102665</v>
      </c>
      <c r="B1338" s="45" t="s">
        <v>3322</v>
      </c>
      <c r="C1338" s="46" t="s">
        <v>96</v>
      </c>
      <c r="D1338" s="47">
        <v>19.239999999999998</v>
      </c>
    </row>
    <row r="1339" spans="1:4" x14ac:dyDescent="0.25">
      <c r="A1339" s="47">
        <v>102666</v>
      </c>
      <c r="B1339" s="45" t="s">
        <v>3323</v>
      </c>
      <c r="C1339" s="46" t="s">
        <v>96</v>
      </c>
      <c r="D1339" s="47">
        <v>54.32</v>
      </c>
    </row>
    <row r="1340" spans="1:4" x14ac:dyDescent="0.25">
      <c r="A1340" s="47">
        <v>102669</v>
      </c>
      <c r="B1340" s="45" t="s">
        <v>3324</v>
      </c>
      <c r="C1340" s="46" t="s">
        <v>96</v>
      </c>
      <c r="D1340" s="47">
        <v>72.260000000000005</v>
      </c>
    </row>
    <row r="1341" spans="1:4" x14ac:dyDescent="0.25">
      <c r="A1341" s="47">
        <v>102670</v>
      </c>
      <c r="B1341" s="45" t="s">
        <v>3325</v>
      </c>
      <c r="C1341" s="46" t="s">
        <v>96</v>
      </c>
      <c r="D1341" s="47">
        <v>74.459999999999994</v>
      </c>
    </row>
    <row r="1342" spans="1:4" x14ac:dyDescent="0.25">
      <c r="A1342" s="47">
        <v>102673</v>
      </c>
      <c r="B1342" s="45" t="s">
        <v>3326</v>
      </c>
      <c r="C1342" s="46" t="s">
        <v>96</v>
      </c>
      <c r="D1342" s="47">
        <v>116.31</v>
      </c>
    </row>
    <row r="1343" spans="1:4" x14ac:dyDescent="0.25">
      <c r="A1343" s="47">
        <v>102674</v>
      </c>
      <c r="B1343" s="45" t="s">
        <v>3327</v>
      </c>
      <c r="C1343" s="46" t="s">
        <v>96</v>
      </c>
      <c r="D1343" s="47">
        <v>78.52</v>
      </c>
    </row>
    <row r="1344" spans="1:4" x14ac:dyDescent="0.25">
      <c r="A1344" s="47">
        <v>102677</v>
      </c>
      <c r="B1344" s="45" t="s">
        <v>3328</v>
      </c>
      <c r="C1344" s="46" t="s">
        <v>96</v>
      </c>
      <c r="D1344" s="47">
        <v>102.36</v>
      </c>
    </row>
    <row r="1345" spans="1:4" x14ac:dyDescent="0.25">
      <c r="A1345" s="47">
        <v>102678</v>
      </c>
      <c r="B1345" s="45" t="s">
        <v>3329</v>
      </c>
      <c r="C1345" s="46" t="s">
        <v>96</v>
      </c>
      <c r="D1345" s="47">
        <v>122.26</v>
      </c>
    </row>
    <row r="1346" spans="1:4" x14ac:dyDescent="0.25">
      <c r="A1346" s="47">
        <v>102679</v>
      </c>
      <c r="B1346" s="45" t="s">
        <v>3330</v>
      </c>
      <c r="C1346" s="46" t="s">
        <v>96</v>
      </c>
      <c r="D1346" s="47">
        <v>129.80000000000001</v>
      </c>
    </row>
    <row r="1347" spans="1:4" x14ac:dyDescent="0.25">
      <c r="A1347" s="47">
        <v>102680</v>
      </c>
      <c r="B1347" s="45" t="s">
        <v>3331</v>
      </c>
      <c r="C1347" s="46" t="s">
        <v>96</v>
      </c>
      <c r="D1347" s="47">
        <v>134.19</v>
      </c>
    </row>
    <row r="1348" spans="1:4" x14ac:dyDescent="0.25">
      <c r="A1348" s="47">
        <v>102683</v>
      </c>
      <c r="B1348" s="45" t="s">
        <v>3332</v>
      </c>
      <c r="C1348" s="46" t="s">
        <v>96</v>
      </c>
      <c r="D1348" s="47">
        <v>160.94</v>
      </c>
    </row>
    <row r="1349" spans="1:4" x14ac:dyDescent="0.25">
      <c r="A1349" s="47">
        <v>102684</v>
      </c>
      <c r="B1349" s="45" t="s">
        <v>3333</v>
      </c>
      <c r="C1349" s="46" t="s">
        <v>96</v>
      </c>
      <c r="D1349" s="47">
        <v>141.74</v>
      </c>
    </row>
    <row r="1350" spans="1:4" x14ac:dyDescent="0.25">
      <c r="A1350" s="47">
        <v>102687</v>
      </c>
      <c r="B1350" s="45" t="s">
        <v>3334</v>
      </c>
      <c r="C1350" s="46" t="s">
        <v>96</v>
      </c>
      <c r="D1350" s="47">
        <v>165.11</v>
      </c>
    </row>
    <row r="1351" spans="1:4" x14ac:dyDescent="0.25">
      <c r="A1351" s="47">
        <v>102688</v>
      </c>
      <c r="B1351" s="45" t="s">
        <v>3335</v>
      </c>
      <c r="C1351" s="46" t="s">
        <v>96</v>
      </c>
      <c r="D1351" s="47">
        <v>33.01</v>
      </c>
    </row>
    <row r="1352" spans="1:4" x14ac:dyDescent="0.25">
      <c r="A1352" s="47">
        <v>102690</v>
      </c>
      <c r="B1352" s="45" t="s">
        <v>3336</v>
      </c>
      <c r="C1352" s="46" t="s">
        <v>96</v>
      </c>
      <c r="D1352" s="47">
        <v>60.24</v>
      </c>
    </row>
    <row r="1353" spans="1:4" x14ac:dyDescent="0.25">
      <c r="A1353" s="47">
        <v>102694</v>
      </c>
      <c r="B1353" s="45" t="s">
        <v>3337</v>
      </c>
      <c r="C1353" s="46" t="s">
        <v>96</v>
      </c>
      <c r="D1353" s="47">
        <v>57.64</v>
      </c>
    </row>
    <row r="1354" spans="1:4" x14ac:dyDescent="0.25">
      <c r="A1354" s="47">
        <v>102697</v>
      </c>
      <c r="B1354" s="45" t="s">
        <v>3338</v>
      </c>
      <c r="C1354" s="46" t="s">
        <v>96</v>
      </c>
      <c r="D1354" s="47">
        <v>98.54</v>
      </c>
    </row>
    <row r="1355" spans="1:4" x14ac:dyDescent="0.25">
      <c r="A1355" s="47">
        <v>102704</v>
      </c>
      <c r="B1355" s="45" t="s">
        <v>3339</v>
      </c>
      <c r="C1355" s="46" t="s">
        <v>96</v>
      </c>
      <c r="D1355" s="47">
        <v>11.42</v>
      </c>
    </row>
    <row r="1356" spans="1:4" x14ac:dyDescent="0.25">
      <c r="A1356" s="47">
        <v>102706</v>
      </c>
      <c r="B1356" s="45" t="s">
        <v>3340</v>
      </c>
      <c r="C1356" s="46" t="s">
        <v>96</v>
      </c>
      <c r="D1356" s="47">
        <v>13.19</v>
      </c>
    </row>
    <row r="1357" spans="1:4" x14ac:dyDescent="0.25">
      <c r="A1357" s="47">
        <v>102707</v>
      </c>
      <c r="B1357" s="45" t="s">
        <v>3341</v>
      </c>
      <c r="C1357" s="46" t="s">
        <v>96</v>
      </c>
      <c r="D1357" s="47">
        <v>32.340000000000003</v>
      </c>
    </row>
    <row r="1358" spans="1:4" x14ac:dyDescent="0.25">
      <c r="A1358" s="47">
        <v>102708</v>
      </c>
      <c r="B1358" s="45" t="s">
        <v>3342</v>
      </c>
      <c r="C1358" s="46" t="s">
        <v>90</v>
      </c>
      <c r="D1358" s="47">
        <v>23.02</v>
      </c>
    </row>
    <row r="1359" spans="1:4" x14ac:dyDescent="0.25">
      <c r="A1359" s="47">
        <v>102710</v>
      </c>
      <c r="B1359" s="45" t="s">
        <v>3343</v>
      </c>
      <c r="C1359" s="46" t="s">
        <v>90</v>
      </c>
      <c r="D1359" s="47">
        <v>57.98</v>
      </c>
    </row>
    <row r="1360" spans="1:4" x14ac:dyDescent="0.25">
      <c r="A1360" s="47">
        <v>102711</v>
      </c>
      <c r="B1360" s="45" t="s">
        <v>3344</v>
      </c>
      <c r="C1360" s="46" t="s">
        <v>90</v>
      </c>
      <c r="D1360" s="47">
        <v>81.67</v>
      </c>
    </row>
    <row r="1361" spans="1:4" x14ac:dyDescent="0.25">
      <c r="A1361" s="47">
        <v>102712</v>
      </c>
      <c r="B1361" s="45" t="s">
        <v>3345</v>
      </c>
      <c r="C1361" s="46" t="s">
        <v>63</v>
      </c>
      <c r="D1361" s="47">
        <v>9.3699999999999992</v>
      </c>
    </row>
    <row r="1362" spans="1:4" x14ac:dyDescent="0.25">
      <c r="A1362" s="47">
        <v>102713</v>
      </c>
      <c r="B1362" s="45" t="s">
        <v>3346</v>
      </c>
      <c r="C1362" s="46" t="s">
        <v>63</v>
      </c>
      <c r="D1362" s="47">
        <v>12.92</v>
      </c>
    </row>
    <row r="1363" spans="1:4" x14ac:dyDescent="0.25">
      <c r="A1363" s="47">
        <v>102715</v>
      </c>
      <c r="B1363" s="45" t="s">
        <v>3347</v>
      </c>
      <c r="C1363" s="46" t="s">
        <v>63</v>
      </c>
      <c r="D1363" s="47">
        <v>30.68</v>
      </c>
    </row>
    <row r="1364" spans="1:4" x14ac:dyDescent="0.25">
      <c r="A1364" s="47">
        <v>102716</v>
      </c>
      <c r="B1364" s="45" t="s">
        <v>3348</v>
      </c>
      <c r="C1364" s="46" t="s">
        <v>48</v>
      </c>
      <c r="D1364" s="47">
        <v>87.64</v>
      </c>
    </row>
    <row r="1365" spans="1:4" x14ac:dyDescent="0.25">
      <c r="A1365" s="47">
        <v>102717</v>
      </c>
      <c r="B1365" s="45" t="s">
        <v>3349</v>
      </c>
      <c r="C1365" s="46" t="s">
        <v>48</v>
      </c>
      <c r="D1365" s="47">
        <v>107.22</v>
      </c>
    </row>
    <row r="1366" spans="1:4" x14ac:dyDescent="0.25">
      <c r="A1366" s="47">
        <v>102718</v>
      </c>
      <c r="B1366" s="45" t="s">
        <v>3350</v>
      </c>
      <c r="C1366" s="46" t="s">
        <v>48</v>
      </c>
      <c r="D1366" s="47">
        <v>94.31</v>
      </c>
    </row>
    <row r="1367" spans="1:4" x14ac:dyDescent="0.25">
      <c r="A1367" s="47">
        <v>102719</v>
      </c>
      <c r="B1367" s="45" t="s">
        <v>3351</v>
      </c>
      <c r="C1367" s="46" t="s">
        <v>48</v>
      </c>
      <c r="D1367" s="47">
        <v>113.89</v>
      </c>
    </row>
    <row r="1368" spans="1:4" x14ac:dyDescent="0.25">
      <c r="A1368" s="47">
        <v>102722</v>
      </c>
      <c r="B1368" s="45" t="s">
        <v>3352</v>
      </c>
      <c r="C1368" s="46" t="s">
        <v>96</v>
      </c>
      <c r="D1368" s="47">
        <v>50.53</v>
      </c>
    </row>
    <row r="1369" spans="1:4" x14ac:dyDescent="0.25">
      <c r="A1369" s="47">
        <v>102723</v>
      </c>
      <c r="B1369" s="45" t="s">
        <v>3353</v>
      </c>
      <c r="C1369" s="46" t="s">
        <v>96</v>
      </c>
      <c r="D1369" s="47">
        <v>51.05</v>
      </c>
    </row>
    <row r="1370" spans="1:4" x14ac:dyDescent="0.25">
      <c r="A1370" s="47">
        <v>102724</v>
      </c>
      <c r="B1370" s="45" t="s">
        <v>3354</v>
      </c>
      <c r="C1370" s="46" t="s">
        <v>90</v>
      </c>
      <c r="D1370" s="47">
        <v>29.43</v>
      </c>
    </row>
    <row r="1371" spans="1:4" x14ac:dyDescent="0.25">
      <c r="A1371" s="47">
        <v>102725</v>
      </c>
      <c r="B1371" s="45" t="s">
        <v>3355</v>
      </c>
      <c r="C1371" s="46" t="s">
        <v>90</v>
      </c>
      <c r="D1371" s="47">
        <v>28.03</v>
      </c>
    </row>
    <row r="1372" spans="1:4" x14ac:dyDescent="0.25">
      <c r="A1372" s="47">
        <v>102726</v>
      </c>
      <c r="B1372" s="45" t="s">
        <v>3356</v>
      </c>
      <c r="C1372" s="46" t="s">
        <v>90</v>
      </c>
      <c r="D1372" s="47">
        <v>25.08</v>
      </c>
    </row>
    <row r="1373" spans="1:4" x14ac:dyDescent="0.25">
      <c r="A1373" s="47">
        <v>92743</v>
      </c>
      <c r="B1373" s="45" t="s">
        <v>3357</v>
      </c>
      <c r="C1373" s="46" t="s">
        <v>48</v>
      </c>
      <c r="D1373" s="47">
        <v>552.71</v>
      </c>
    </row>
    <row r="1374" spans="1:4" x14ac:dyDescent="0.25">
      <c r="A1374" s="47">
        <v>92744</v>
      </c>
      <c r="B1374" s="45" t="s">
        <v>3358</v>
      </c>
      <c r="C1374" s="46" t="s">
        <v>48</v>
      </c>
      <c r="D1374" s="47">
        <v>513.04</v>
      </c>
    </row>
    <row r="1375" spans="1:4" x14ac:dyDescent="0.25">
      <c r="A1375" s="47">
        <v>92745</v>
      </c>
      <c r="B1375" s="45" t="s">
        <v>3359</v>
      </c>
      <c r="C1375" s="46" t="s">
        <v>48</v>
      </c>
      <c r="D1375" s="47">
        <v>682.41</v>
      </c>
    </row>
    <row r="1376" spans="1:4" x14ac:dyDescent="0.25">
      <c r="A1376" s="47">
        <v>92746</v>
      </c>
      <c r="B1376" s="45" t="s">
        <v>3360</v>
      </c>
      <c r="C1376" s="46" t="s">
        <v>48</v>
      </c>
      <c r="D1376" s="47">
        <v>610.79</v>
      </c>
    </row>
    <row r="1377" spans="1:4" x14ac:dyDescent="0.25">
      <c r="A1377" s="47">
        <v>92747</v>
      </c>
      <c r="B1377" s="45" t="s">
        <v>3361</v>
      </c>
      <c r="C1377" s="46" t="s">
        <v>48</v>
      </c>
      <c r="D1377" s="47">
        <v>755.88</v>
      </c>
    </row>
    <row r="1378" spans="1:4" x14ac:dyDescent="0.25">
      <c r="A1378" s="47">
        <v>92748</v>
      </c>
      <c r="B1378" s="45" t="s">
        <v>3362</v>
      </c>
      <c r="C1378" s="46" t="s">
        <v>48</v>
      </c>
      <c r="D1378" s="47">
        <v>666.45</v>
      </c>
    </row>
    <row r="1379" spans="1:4" x14ac:dyDescent="0.25">
      <c r="A1379" s="47">
        <v>92749</v>
      </c>
      <c r="B1379" s="45" t="s">
        <v>3363</v>
      </c>
      <c r="C1379" s="46" t="s">
        <v>48</v>
      </c>
      <c r="D1379" s="47">
        <v>777.46</v>
      </c>
    </row>
    <row r="1380" spans="1:4" x14ac:dyDescent="0.25">
      <c r="A1380" s="47">
        <v>92750</v>
      </c>
      <c r="B1380" s="45" t="s">
        <v>3364</v>
      </c>
      <c r="C1380" s="46" t="s">
        <v>48</v>
      </c>
      <c r="D1380" s="48">
        <v>1320.06</v>
      </c>
    </row>
    <row r="1381" spans="1:4" x14ac:dyDescent="0.25">
      <c r="A1381" s="47">
        <v>92751</v>
      </c>
      <c r="B1381" s="45" t="s">
        <v>3365</v>
      </c>
      <c r="C1381" s="46" t="s">
        <v>48</v>
      </c>
      <c r="D1381" s="48">
        <v>1634.49</v>
      </c>
    </row>
    <row r="1382" spans="1:4" x14ac:dyDescent="0.25">
      <c r="A1382" s="47">
        <v>92752</v>
      </c>
      <c r="B1382" s="45" t="s">
        <v>3366</v>
      </c>
      <c r="C1382" s="46" t="s">
        <v>48</v>
      </c>
      <c r="D1382" s="48">
        <v>1947.45</v>
      </c>
    </row>
    <row r="1383" spans="1:4" x14ac:dyDescent="0.25">
      <c r="A1383" s="47">
        <v>92753</v>
      </c>
      <c r="B1383" s="45" t="s">
        <v>3367</v>
      </c>
      <c r="C1383" s="46" t="s">
        <v>48</v>
      </c>
      <c r="D1383" s="47">
        <v>517.73</v>
      </c>
    </row>
    <row r="1384" spans="1:4" x14ac:dyDescent="0.25">
      <c r="A1384" s="47">
        <v>92754</v>
      </c>
      <c r="B1384" s="45" t="s">
        <v>3368</v>
      </c>
      <c r="C1384" s="46" t="s">
        <v>48</v>
      </c>
      <c r="D1384" s="47">
        <v>470.93</v>
      </c>
    </row>
    <row r="1385" spans="1:4" x14ac:dyDescent="0.25">
      <c r="A1385" s="47">
        <v>92755</v>
      </c>
      <c r="B1385" s="45" t="s">
        <v>3369</v>
      </c>
      <c r="C1385" s="46" t="s">
        <v>63</v>
      </c>
      <c r="D1385" s="47">
        <v>202.28</v>
      </c>
    </row>
    <row r="1386" spans="1:4" x14ac:dyDescent="0.25">
      <c r="A1386" s="47">
        <v>92756</v>
      </c>
      <c r="B1386" s="45" t="s">
        <v>3370</v>
      </c>
      <c r="C1386" s="46" t="s">
        <v>63</v>
      </c>
      <c r="D1386" s="47">
        <v>229.97</v>
      </c>
    </row>
    <row r="1387" spans="1:4" x14ac:dyDescent="0.25">
      <c r="A1387" s="47">
        <v>92757</v>
      </c>
      <c r="B1387" s="45" t="s">
        <v>3371</v>
      </c>
      <c r="C1387" s="46" t="s">
        <v>63</v>
      </c>
      <c r="D1387" s="47">
        <v>263.55</v>
      </c>
    </row>
    <row r="1388" spans="1:4" x14ac:dyDescent="0.25">
      <c r="A1388" s="47">
        <v>92758</v>
      </c>
      <c r="B1388" s="45" t="s">
        <v>3372</v>
      </c>
      <c r="C1388" s="46" t="s">
        <v>48</v>
      </c>
      <c r="D1388" s="47">
        <v>594.20000000000005</v>
      </c>
    </row>
    <row r="1389" spans="1:4" x14ac:dyDescent="0.25">
      <c r="A1389" s="47">
        <v>91069</v>
      </c>
      <c r="B1389" s="45" t="s">
        <v>3373</v>
      </c>
      <c r="C1389" s="46" t="s">
        <v>63</v>
      </c>
      <c r="D1389" s="47">
        <v>118.59</v>
      </c>
    </row>
    <row r="1390" spans="1:4" x14ac:dyDescent="0.25">
      <c r="A1390" s="47">
        <v>91070</v>
      </c>
      <c r="B1390" s="45" t="s">
        <v>3374</v>
      </c>
      <c r="C1390" s="46" t="s">
        <v>63</v>
      </c>
      <c r="D1390" s="47">
        <v>128.28</v>
      </c>
    </row>
    <row r="1391" spans="1:4" x14ac:dyDescent="0.25">
      <c r="A1391" s="47">
        <v>91071</v>
      </c>
      <c r="B1391" s="45" t="s">
        <v>3375</v>
      </c>
      <c r="C1391" s="46" t="s">
        <v>63</v>
      </c>
      <c r="D1391" s="47">
        <v>159.51</v>
      </c>
    </row>
    <row r="1392" spans="1:4" x14ac:dyDescent="0.25">
      <c r="A1392" s="47">
        <v>91072</v>
      </c>
      <c r="B1392" s="45" t="s">
        <v>3376</v>
      </c>
      <c r="C1392" s="46" t="s">
        <v>63</v>
      </c>
      <c r="D1392" s="47">
        <v>169.18</v>
      </c>
    </row>
    <row r="1393" spans="1:4" x14ac:dyDescent="0.25">
      <c r="A1393" s="47">
        <v>91073</v>
      </c>
      <c r="B1393" s="45" t="s">
        <v>3377</v>
      </c>
      <c r="C1393" s="46" t="s">
        <v>63</v>
      </c>
      <c r="D1393" s="47">
        <v>133.16999999999999</v>
      </c>
    </row>
    <row r="1394" spans="1:4" x14ac:dyDescent="0.25">
      <c r="A1394" s="47">
        <v>91074</v>
      </c>
      <c r="B1394" s="45" t="s">
        <v>3378</v>
      </c>
      <c r="C1394" s="46" t="s">
        <v>63</v>
      </c>
      <c r="D1394" s="47">
        <v>144.37</v>
      </c>
    </row>
    <row r="1395" spans="1:4" x14ac:dyDescent="0.25">
      <c r="A1395" s="47">
        <v>91075</v>
      </c>
      <c r="B1395" s="45" t="s">
        <v>3379</v>
      </c>
      <c r="C1395" s="46" t="s">
        <v>63</v>
      </c>
      <c r="D1395" s="47">
        <v>176.61</v>
      </c>
    </row>
    <row r="1396" spans="1:4" x14ac:dyDescent="0.25">
      <c r="A1396" s="47">
        <v>91076</v>
      </c>
      <c r="B1396" s="45" t="s">
        <v>3380</v>
      </c>
      <c r="C1396" s="46" t="s">
        <v>63</v>
      </c>
      <c r="D1396" s="47">
        <v>187.82</v>
      </c>
    </row>
    <row r="1397" spans="1:4" x14ac:dyDescent="0.25">
      <c r="A1397" s="47">
        <v>91077</v>
      </c>
      <c r="B1397" s="45" t="s">
        <v>3381</v>
      </c>
      <c r="C1397" s="46" t="s">
        <v>63</v>
      </c>
      <c r="D1397" s="47">
        <v>110.12</v>
      </c>
    </row>
    <row r="1398" spans="1:4" x14ac:dyDescent="0.25">
      <c r="A1398" s="47">
        <v>91078</v>
      </c>
      <c r="B1398" s="45" t="s">
        <v>3382</v>
      </c>
      <c r="C1398" s="46" t="s">
        <v>63</v>
      </c>
      <c r="D1398" s="47">
        <v>128.74</v>
      </c>
    </row>
    <row r="1399" spans="1:4" x14ac:dyDescent="0.25">
      <c r="A1399" s="47">
        <v>91079</v>
      </c>
      <c r="B1399" s="45" t="s">
        <v>3383</v>
      </c>
      <c r="C1399" s="46" t="s">
        <v>63</v>
      </c>
      <c r="D1399" s="47">
        <v>115.86</v>
      </c>
    </row>
    <row r="1400" spans="1:4" x14ac:dyDescent="0.25">
      <c r="A1400" s="47">
        <v>91080</v>
      </c>
      <c r="B1400" s="45" t="s">
        <v>3384</v>
      </c>
      <c r="C1400" s="46" t="s">
        <v>63</v>
      </c>
      <c r="D1400" s="47">
        <v>134.25</v>
      </c>
    </row>
    <row r="1401" spans="1:4" x14ac:dyDescent="0.25">
      <c r="A1401" s="47">
        <v>91081</v>
      </c>
      <c r="B1401" s="45" t="s">
        <v>3385</v>
      </c>
      <c r="C1401" s="46" t="s">
        <v>63</v>
      </c>
      <c r="D1401" s="47">
        <v>126.38</v>
      </c>
    </row>
    <row r="1402" spans="1:4" x14ac:dyDescent="0.25">
      <c r="A1402" s="47">
        <v>91082</v>
      </c>
      <c r="B1402" s="45" t="s">
        <v>3386</v>
      </c>
      <c r="C1402" s="46" t="s">
        <v>63</v>
      </c>
      <c r="D1402" s="47">
        <v>146.32</v>
      </c>
    </row>
    <row r="1403" spans="1:4" x14ac:dyDescent="0.25">
      <c r="A1403" s="47">
        <v>91083</v>
      </c>
      <c r="B1403" s="45" t="s">
        <v>3387</v>
      </c>
      <c r="C1403" s="46" t="s">
        <v>63</v>
      </c>
      <c r="D1403" s="47">
        <v>136.47999999999999</v>
      </c>
    </row>
    <row r="1404" spans="1:4" x14ac:dyDescent="0.25">
      <c r="A1404" s="47">
        <v>91084</v>
      </c>
      <c r="B1404" s="45" t="s">
        <v>3388</v>
      </c>
      <c r="C1404" s="46" t="s">
        <v>63</v>
      </c>
      <c r="D1404" s="47">
        <v>156.16999999999999</v>
      </c>
    </row>
    <row r="1405" spans="1:4" x14ac:dyDescent="0.25">
      <c r="A1405" s="47">
        <v>91086</v>
      </c>
      <c r="B1405" s="45" t="s">
        <v>3389</v>
      </c>
      <c r="C1405" s="46" t="s">
        <v>63</v>
      </c>
      <c r="D1405" s="47">
        <v>129.99</v>
      </c>
    </row>
    <row r="1406" spans="1:4" x14ac:dyDescent="0.25">
      <c r="A1406" s="47">
        <v>91087</v>
      </c>
      <c r="B1406" s="45" t="s">
        <v>3390</v>
      </c>
      <c r="C1406" s="46" t="s">
        <v>63</v>
      </c>
      <c r="D1406" s="47">
        <v>139.97999999999999</v>
      </c>
    </row>
    <row r="1407" spans="1:4" x14ac:dyDescent="0.25">
      <c r="A1407" s="47">
        <v>91088</v>
      </c>
      <c r="B1407" s="45" t="s">
        <v>3391</v>
      </c>
      <c r="C1407" s="46" t="s">
        <v>63</v>
      </c>
      <c r="D1407" s="47">
        <v>172.32</v>
      </c>
    </row>
    <row r="1408" spans="1:4" x14ac:dyDescent="0.25">
      <c r="A1408" s="47">
        <v>91089</v>
      </c>
      <c r="B1408" s="45" t="s">
        <v>3392</v>
      </c>
      <c r="C1408" s="46" t="s">
        <v>63</v>
      </c>
      <c r="D1408" s="47">
        <v>182.45</v>
      </c>
    </row>
    <row r="1409" spans="1:4" x14ac:dyDescent="0.25">
      <c r="A1409" s="47">
        <v>91090</v>
      </c>
      <c r="B1409" s="45" t="s">
        <v>3393</v>
      </c>
      <c r="C1409" s="46" t="s">
        <v>63</v>
      </c>
      <c r="D1409" s="47">
        <v>142.55000000000001</v>
      </c>
    </row>
    <row r="1410" spans="1:4" x14ac:dyDescent="0.25">
      <c r="A1410" s="47">
        <v>91091</v>
      </c>
      <c r="B1410" s="45" t="s">
        <v>3394</v>
      </c>
      <c r="C1410" s="46" t="s">
        <v>63</v>
      </c>
      <c r="D1410" s="47">
        <v>154.27000000000001</v>
      </c>
    </row>
    <row r="1411" spans="1:4" x14ac:dyDescent="0.25">
      <c r="A1411" s="47">
        <v>91092</v>
      </c>
      <c r="B1411" s="45" t="s">
        <v>3395</v>
      </c>
      <c r="C1411" s="46" t="s">
        <v>63</v>
      </c>
      <c r="D1411" s="47">
        <v>186.93</v>
      </c>
    </row>
    <row r="1412" spans="1:4" x14ac:dyDescent="0.25">
      <c r="A1412" s="47">
        <v>91093</v>
      </c>
      <c r="B1412" s="45" t="s">
        <v>3396</v>
      </c>
      <c r="C1412" s="46" t="s">
        <v>63</v>
      </c>
      <c r="D1412" s="47">
        <v>198.93</v>
      </c>
    </row>
    <row r="1413" spans="1:4" x14ac:dyDescent="0.25">
      <c r="A1413" s="47">
        <v>91094</v>
      </c>
      <c r="B1413" s="45" t="s">
        <v>3397</v>
      </c>
      <c r="C1413" s="46" t="s">
        <v>63</v>
      </c>
      <c r="D1413" s="47">
        <v>116.69</v>
      </c>
    </row>
    <row r="1414" spans="1:4" x14ac:dyDescent="0.25">
      <c r="A1414" s="47">
        <v>91095</v>
      </c>
      <c r="B1414" s="45" t="s">
        <v>3398</v>
      </c>
      <c r="C1414" s="46" t="s">
        <v>63</v>
      </c>
      <c r="D1414" s="47">
        <v>135.71</v>
      </c>
    </row>
    <row r="1415" spans="1:4" x14ac:dyDescent="0.25">
      <c r="A1415" s="47">
        <v>91096</v>
      </c>
      <c r="B1415" s="45" t="s">
        <v>3399</v>
      </c>
      <c r="C1415" s="46" t="s">
        <v>63</v>
      </c>
      <c r="D1415" s="47">
        <v>119.41</v>
      </c>
    </row>
    <row r="1416" spans="1:4" x14ac:dyDescent="0.25">
      <c r="A1416" s="47">
        <v>91097</v>
      </c>
      <c r="B1416" s="45" t="s">
        <v>3400</v>
      </c>
      <c r="C1416" s="46" t="s">
        <v>63</v>
      </c>
      <c r="D1416" s="47">
        <v>138.29</v>
      </c>
    </row>
    <row r="1417" spans="1:4" x14ac:dyDescent="0.25">
      <c r="A1417" s="47">
        <v>91098</v>
      </c>
      <c r="B1417" s="45" t="s">
        <v>3401</v>
      </c>
      <c r="C1417" s="46" t="s">
        <v>63</v>
      </c>
      <c r="D1417" s="47">
        <v>132.78</v>
      </c>
    </row>
    <row r="1418" spans="1:4" x14ac:dyDescent="0.25">
      <c r="A1418" s="47">
        <v>91099</v>
      </c>
      <c r="B1418" s="45" t="s">
        <v>3402</v>
      </c>
      <c r="C1418" s="46" t="s">
        <v>63</v>
      </c>
      <c r="D1418" s="47">
        <v>153.25</v>
      </c>
    </row>
    <row r="1419" spans="1:4" x14ac:dyDescent="0.25">
      <c r="A1419" s="47">
        <v>91100</v>
      </c>
      <c r="B1419" s="45" t="s">
        <v>3403</v>
      </c>
      <c r="C1419" s="46" t="s">
        <v>63</v>
      </c>
      <c r="D1419" s="47">
        <v>140.69</v>
      </c>
    </row>
    <row r="1420" spans="1:4" x14ac:dyDescent="0.25">
      <c r="A1420" s="47">
        <v>91101</v>
      </c>
      <c r="B1420" s="45" t="s">
        <v>3404</v>
      </c>
      <c r="C1420" s="46" t="s">
        <v>63</v>
      </c>
      <c r="D1420" s="47">
        <v>161.04</v>
      </c>
    </row>
    <row r="1421" spans="1:4" x14ac:dyDescent="0.25">
      <c r="A1421" s="47">
        <v>93952</v>
      </c>
      <c r="B1421" s="45" t="s">
        <v>3405</v>
      </c>
      <c r="C1421" s="46" t="s">
        <v>96</v>
      </c>
      <c r="D1421" s="47">
        <v>212.29</v>
      </c>
    </row>
    <row r="1422" spans="1:4" x14ac:dyDescent="0.25">
      <c r="A1422" s="47">
        <v>93953</v>
      </c>
      <c r="B1422" s="45" t="s">
        <v>3406</v>
      </c>
      <c r="C1422" s="46" t="s">
        <v>96</v>
      </c>
      <c r="D1422" s="47">
        <v>197.34</v>
      </c>
    </row>
    <row r="1423" spans="1:4" x14ac:dyDescent="0.25">
      <c r="A1423" s="47">
        <v>93954</v>
      </c>
      <c r="B1423" s="45" t="s">
        <v>3407</v>
      </c>
      <c r="C1423" s="46" t="s">
        <v>96</v>
      </c>
      <c r="D1423" s="47">
        <v>188.38</v>
      </c>
    </row>
    <row r="1424" spans="1:4" x14ac:dyDescent="0.25">
      <c r="A1424" s="47">
        <v>93955</v>
      </c>
      <c r="B1424" s="45" t="s">
        <v>3408</v>
      </c>
      <c r="C1424" s="46" t="s">
        <v>96</v>
      </c>
      <c r="D1424" s="47">
        <v>182.05</v>
      </c>
    </row>
    <row r="1425" spans="1:4" x14ac:dyDescent="0.25">
      <c r="A1425" s="47">
        <v>93956</v>
      </c>
      <c r="B1425" s="45" t="s">
        <v>3409</v>
      </c>
      <c r="C1425" s="46" t="s">
        <v>96</v>
      </c>
      <c r="D1425" s="47">
        <v>177.08</v>
      </c>
    </row>
    <row r="1426" spans="1:4" x14ac:dyDescent="0.25">
      <c r="A1426" s="47">
        <v>93957</v>
      </c>
      <c r="B1426" s="45" t="s">
        <v>3410</v>
      </c>
      <c r="C1426" s="46" t="s">
        <v>96</v>
      </c>
      <c r="D1426" s="47">
        <v>229.69</v>
      </c>
    </row>
    <row r="1427" spans="1:4" x14ac:dyDescent="0.25">
      <c r="A1427" s="47">
        <v>93958</v>
      </c>
      <c r="B1427" s="45" t="s">
        <v>3411</v>
      </c>
      <c r="C1427" s="46" t="s">
        <v>96</v>
      </c>
      <c r="D1427" s="47">
        <v>213.8</v>
      </c>
    </row>
    <row r="1428" spans="1:4" x14ac:dyDescent="0.25">
      <c r="A1428" s="47">
        <v>93959</v>
      </c>
      <c r="B1428" s="45" t="s">
        <v>3412</v>
      </c>
      <c r="C1428" s="46" t="s">
        <v>96</v>
      </c>
      <c r="D1428" s="47">
        <v>204.38</v>
      </c>
    </row>
    <row r="1429" spans="1:4" x14ac:dyDescent="0.25">
      <c r="A1429" s="47">
        <v>93960</v>
      </c>
      <c r="B1429" s="45" t="s">
        <v>3413</v>
      </c>
      <c r="C1429" s="46" t="s">
        <v>96</v>
      </c>
      <c r="D1429" s="47">
        <v>197.77</v>
      </c>
    </row>
    <row r="1430" spans="1:4" x14ac:dyDescent="0.25">
      <c r="A1430" s="47">
        <v>93961</v>
      </c>
      <c r="B1430" s="45" t="s">
        <v>3414</v>
      </c>
      <c r="C1430" s="46" t="s">
        <v>96</v>
      </c>
      <c r="D1430" s="47">
        <v>192.59</v>
      </c>
    </row>
    <row r="1431" spans="1:4" x14ac:dyDescent="0.25">
      <c r="A1431" s="47">
        <v>93962</v>
      </c>
      <c r="B1431" s="45" t="s">
        <v>3415</v>
      </c>
      <c r="C1431" s="46" t="s">
        <v>96</v>
      </c>
      <c r="D1431" s="47">
        <v>201.05</v>
      </c>
    </row>
    <row r="1432" spans="1:4" x14ac:dyDescent="0.25">
      <c r="A1432" s="47">
        <v>93963</v>
      </c>
      <c r="B1432" s="45" t="s">
        <v>3416</v>
      </c>
      <c r="C1432" s="46" t="s">
        <v>96</v>
      </c>
      <c r="D1432" s="47">
        <v>186.15</v>
      </c>
    </row>
    <row r="1433" spans="1:4" x14ac:dyDescent="0.25">
      <c r="A1433" s="47">
        <v>93964</v>
      </c>
      <c r="B1433" s="45" t="s">
        <v>3417</v>
      </c>
      <c r="C1433" s="46" t="s">
        <v>96</v>
      </c>
      <c r="D1433" s="47">
        <v>177.24</v>
      </c>
    </row>
    <row r="1434" spans="1:4" x14ac:dyDescent="0.25">
      <c r="A1434" s="47">
        <v>93965</v>
      </c>
      <c r="B1434" s="45" t="s">
        <v>3418</v>
      </c>
      <c r="C1434" s="46" t="s">
        <v>96</v>
      </c>
      <c r="D1434" s="47">
        <v>168.18</v>
      </c>
    </row>
    <row r="1435" spans="1:4" x14ac:dyDescent="0.25">
      <c r="A1435" s="47">
        <v>93966</v>
      </c>
      <c r="B1435" s="45" t="s">
        <v>3419</v>
      </c>
      <c r="C1435" s="46" t="s">
        <v>96</v>
      </c>
      <c r="D1435" s="47">
        <v>166</v>
      </c>
    </row>
    <row r="1436" spans="1:4" x14ac:dyDescent="0.25">
      <c r="A1436" s="47">
        <v>93967</v>
      </c>
      <c r="B1436" s="45" t="s">
        <v>3420</v>
      </c>
      <c r="C1436" s="46" t="s">
        <v>96</v>
      </c>
      <c r="D1436" s="47">
        <v>218.44</v>
      </c>
    </row>
    <row r="1437" spans="1:4" x14ac:dyDescent="0.25">
      <c r="A1437" s="47">
        <v>93968</v>
      </c>
      <c r="B1437" s="45" t="s">
        <v>3421</v>
      </c>
      <c r="C1437" s="46" t="s">
        <v>96</v>
      </c>
      <c r="D1437" s="47">
        <v>202.6</v>
      </c>
    </row>
    <row r="1438" spans="1:4" x14ac:dyDescent="0.25">
      <c r="A1438" s="47">
        <v>93969</v>
      </c>
      <c r="B1438" s="45" t="s">
        <v>3422</v>
      </c>
      <c r="C1438" s="46" t="s">
        <v>96</v>
      </c>
      <c r="D1438" s="47">
        <v>193.21</v>
      </c>
    </row>
    <row r="1439" spans="1:4" x14ac:dyDescent="0.25">
      <c r="A1439" s="47">
        <v>93970</v>
      </c>
      <c r="B1439" s="45" t="s">
        <v>3423</v>
      </c>
      <c r="C1439" s="46" t="s">
        <v>96</v>
      </c>
      <c r="D1439" s="47">
        <v>186.63</v>
      </c>
    </row>
    <row r="1440" spans="1:4" x14ac:dyDescent="0.25">
      <c r="A1440" s="47">
        <v>93971</v>
      </c>
      <c r="B1440" s="45" t="s">
        <v>3424</v>
      </c>
      <c r="C1440" s="46" t="s">
        <v>96</v>
      </c>
      <c r="D1440" s="47">
        <v>175.6</v>
      </c>
    </row>
    <row r="1441" spans="1:4" x14ac:dyDescent="0.25">
      <c r="A1441" s="47">
        <v>95108</v>
      </c>
      <c r="B1441" s="45" t="s">
        <v>3425</v>
      </c>
      <c r="C1441" s="46" t="s">
        <v>90</v>
      </c>
      <c r="D1441" s="47">
        <v>26.9</v>
      </c>
    </row>
    <row r="1442" spans="1:4" x14ac:dyDescent="0.25">
      <c r="A1442" s="47">
        <v>100332</v>
      </c>
      <c r="B1442" s="45" t="s">
        <v>3426</v>
      </c>
      <c r="C1442" s="46" t="s">
        <v>63</v>
      </c>
      <c r="D1442" s="48">
        <v>1288.6400000000001</v>
      </c>
    </row>
    <row r="1443" spans="1:4" x14ac:dyDescent="0.25">
      <c r="A1443" s="47">
        <v>100333</v>
      </c>
      <c r="B1443" s="45" t="s">
        <v>3427</v>
      </c>
      <c r="C1443" s="46" t="s">
        <v>63</v>
      </c>
      <c r="D1443" s="47">
        <v>749.96</v>
      </c>
    </row>
    <row r="1444" spans="1:4" x14ac:dyDescent="0.25">
      <c r="A1444" s="47">
        <v>100334</v>
      </c>
      <c r="B1444" s="45" t="s">
        <v>3428</v>
      </c>
      <c r="C1444" s="46" t="s">
        <v>63</v>
      </c>
      <c r="D1444" s="47">
        <v>997.99</v>
      </c>
    </row>
    <row r="1445" spans="1:4" x14ac:dyDescent="0.25">
      <c r="A1445" s="47">
        <v>100335</v>
      </c>
      <c r="B1445" s="45" t="s">
        <v>3429</v>
      </c>
      <c r="C1445" s="46" t="s">
        <v>63</v>
      </c>
      <c r="D1445" s="47">
        <v>593.98</v>
      </c>
    </row>
    <row r="1446" spans="1:4" x14ac:dyDescent="0.25">
      <c r="A1446" s="47">
        <v>100341</v>
      </c>
      <c r="B1446" s="45" t="s">
        <v>3430</v>
      </c>
      <c r="C1446" s="46" t="s">
        <v>63</v>
      </c>
      <c r="D1446" s="47">
        <v>32.479999999999997</v>
      </c>
    </row>
    <row r="1447" spans="1:4" x14ac:dyDescent="0.25">
      <c r="A1447" s="47">
        <v>100342</v>
      </c>
      <c r="B1447" s="45" t="s">
        <v>3431</v>
      </c>
      <c r="C1447" s="46" t="s">
        <v>247</v>
      </c>
      <c r="D1447" s="47">
        <v>18.2</v>
      </c>
    </row>
    <row r="1448" spans="1:4" x14ac:dyDescent="0.25">
      <c r="A1448" s="47">
        <v>100343</v>
      </c>
      <c r="B1448" s="45" t="s">
        <v>3432</v>
      </c>
      <c r="C1448" s="46" t="s">
        <v>247</v>
      </c>
      <c r="D1448" s="47">
        <v>17.45</v>
      </c>
    </row>
    <row r="1449" spans="1:4" x14ac:dyDescent="0.25">
      <c r="A1449" s="47">
        <v>100344</v>
      </c>
      <c r="B1449" s="45" t="s">
        <v>3433</v>
      </c>
      <c r="C1449" s="46" t="s">
        <v>247</v>
      </c>
      <c r="D1449" s="47">
        <v>15.81</v>
      </c>
    </row>
    <row r="1450" spans="1:4" x14ac:dyDescent="0.25">
      <c r="A1450" s="47">
        <v>100345</v>
      </c>
      <c r="B1450" s="45" t="s">
        <v>3434</v>
      </c>
      <c r="C1450" s="46" t="s">
        <v>247</v>
      </c>
      <c r="D1450" s="47">
        <v>13.45</v>
      </c>
    </row>
    <row r="1451" spans="1:4" x14ac:dyDescent="0.25">
      <c r="A1451" s="47">
        <v>100346</v>
      </c>
      <c r="B1451" s="45" t="s">
        <v>3435</v>
      </c>
      <c r="C1451" s="46" t="s">
        <v>247</v>
      </c>
      <c r="D1451" s="47">
        <v>12.92</v>
      </c>
    </row>
    <row r="1452" spans="1:4" x14ac:dyDescent="0.25">
      <c r="A1452" s="47">
        <v>100347</v>
      </c>
      <c r="B1452" s="45" t="s">
        <v>3436</v>
      </c>
      <c r="C1452" s="46" t="s">
        <v>247</v>
      </c>
      <c r="D1452" s="47">
        <v>14.65</v>
      </c>
    </row>
    <row r="1453" spans="1:4" x14ac:dyDescent="0.25">
      <c r="A1453" s="47">
        <v>100348</v>
      </c>
      <c r="B1453" s="45" t="s">
        <v>3437</v>
      </c>
      <c r="C1453" s="46" t="s">
        <v>247</v>
      </c>
      <c r="D1453" s="47">
        <v>14.4</v>
      </c>
    </row>
    <row r="1454" spans="1:4" x14ac:dyDescent="0.25">
      <c r="A1454" s="47">
        <v>100349</v>
      </c>
      <c r="B1454" s="45" t="s">
        <v>3438</v>
      </c>
      <c r="C1454" s="46" t="s">
        <v>48</v>
      </c>
      <c r="D1454" s="47">
        <v>431.98</v>
      </c>
    </row>
    <row r="1455" spans="1:4" x14ac:dyDescent="0.25">
      <c r="A1455" s="47">
        <v>102989</v>
      </c>
      <c r="B1455" s="45" t="s">
        <v>3439</v>
      </c>
      <c r="C1455" s="46" t="s">
        <v>96</v>
      </c>
      <c r="D1455" s="47">
        <v>28.72</v>
      </c>
    </row>
    <row r="1456" spans="1:4" x14ac:dyDescent="0.25">
      <c r="A1456" s="47">
        <v>102990</v>
      </c>
      <c r="B1456" s="45" t="s">
        <v>3440</v>
      </c>
      <c r="C1456" s="46" t="s">
        <v>96</v>
      </c>
      <c r="D1456" s="47">
        <v>34.840000000000003</v>
      </c>
    </row>
    <row r="1457" spans="1:4" x14ac:dyDescent="0.25">
      <c r="A1457" s="47">
        <v>102991</v>
      </c>
      <c r="B1457" s="45" t="s">
        <v>3441</v>
      </c>
      <c r="C1457" s="46" t="s">
        <v>96</v>
      </c>
      <c r="D1457" s="47">
        <v>45.05</v>
      </c>
    </row>
    <row r="1458" spans="1:4" x14ac:dyDescent="0.25">
      <c r="A1458" s="47">
        <v>102992</v>
      </c>
      <c r="B1458" s="45" t="s">
        <v>3442</v>
      </c>
      <c r="C1458" s="46" t="s">
        <v>96</v>
      </c>
      <c r="D1458" s="47">
        <v>65.33</v>
      </c>
    </row>
    <row r="1459" spans="1:4" x14ac:dyDescent="0.25">
      <c r="A1459" s="47">
        <v>102993</v>
      </c>
      <c r="B1459" s="45" t="s">
        <v>3443</v>
      </c>
      <c r="C1459" s="46" t="s">
        <v>96</v>
      </c>
      <c r="D1459" s="47">
        <v>85.18</v>
      </c>
    </row>
    <row r="1460" spans="1:4" x14ac:dyDescent="0.25">
      <c r="A1460" s="47">
        <v>102994</v>
      </c>
      <c r="B1460" s="45" t="s">
        <v>3444</v>
      </c>
      <c r="C1460" s="46" t="s">
        <v>96</v>
      </c>
      <c r="D1460" s="47">
        <v>143.01</v>
      </c>
    </row>
    <row r="1461" spans="1:4" x14ac:dyDescent="0.25">
      <c r="A1461" s="47">
        <v>102995</v>
      </c>
      <c r="B1461" s="45" t="s">
        <v>3445</v>
      </c>
      <c r="C1461" s="46" t="s">
        <v>96</v>
      </c>
      <c r="D1461" s="47">
        <v>39.81</v>
      </c>
    </row>
    <row r="1462" spans="1:4" x14ac:dyDescent="0.25">
      <c r="A1462" s="47">
        <v>102996</v>
      </c>
      <c r="B1462" s="45" t="s">
        <v>3446</v>
      </c>
      <c r="C1462" s="46" t="s">
        <v>96</v>
      </c>
      <c r="D1462" s="47">
        <v>56.21</v>
      </c>
    </row>
    <row r="1463" spans="1:4" x14ac:dyDescent="0.25">
      <c r="A1463" s="47">
        <v>102997</v>
      </c>
      <c r="B1463" s="45" t="s">
        <v>3447</v>
      </c>
      <c r="C1463" s="46" t="s">
        <v>96</v>
      </c>
      <c r="D1463" s="47">
        <v>74.5</v>
      </c>
    </row>
    <row r="1464" spans="1:4" x14ac:dyDescent="0.25">
      <c r="A1464" s="47">
        <v>102998</v>
      </c>
      <c r="B1464" s="45" t="s">
        <v>3448</v>
      </c>
      <c r="C1464" s="46" t="s">
        <v>96</v>
      </c>
      <c r="D1464" s="47">
        <v>71.459999999999994</v>
      </c>
    </row>
    <row r="1465" spans="1:4" x14ac:dyDescent="0.25">
      <c r="A1465" s="47">
        <v>102999</v>
      </c>
      <c r="B1465" s="45" t="s">
        <v>3449</v>
      </c>
      <c r="C1465" s="46" t="s">
        <v>96</v>
      </c>
      <c r="D1465" s="47">
        <v>90.35</v>
      </c>
    </row>
    <row r="1466" spans="1:4" x14ac:dyDescent="0.25">
      <c r="A1466" s="47">
        <v>103000</v>
      </c>
      <c r="B1466" s="45" t="s">
        <v>3450</v>
      </c>
      <c r="C1466" s="46" t="s">
        <v>96</v>
      </c>
      <c r="D1466" s="47">
        <v>90.71</v>
      </c>
    </row>
    <row r="1467" spans="1:4" x14ac:dyDescent="0.25">
      <c r="A1467" s="47">
        <v>103001</v>
      </c>
      <c r="B1467" s="45" t="s">
        <v>3451</v>
      </c>
      <c r="C1467" s="46" t="s">
        <v>90</v>
      </c>
      <c r="D1467" s="47">
        <v>244.66</v>
      </c>
    </row>
    <row r="1468" spans="1:4" x14ac:dyDescent="0.25">
      <c r="A1468" s="47">
        <v>103002</v>
      </c>
      <c r="B1468" s="45" t="s">
        <v>3452</v>
      </c>
      <c r="C1468" s="46" t="s">
        <v>90</v>
      </c>
      <c r="D1468" s="47">
        <v>306.02</v>
      </c>
    </row>
    <row r="1469" spans="1:4" x14ac:dyDescent="0.25">
      <c r="A1469" s="47">
        <v>103003</v>
      </c>
      <c r="B1469" s="45" t="s">
        <v>3453</v>
      </c>
      <c r="C1469" s="46" t="s">
        <v>90</v>
      </c>
      <c r="D1469" s="47">
        <v>428.79</v>
      </c>
    </row>
    <row r="1470" spans="1:4" x14ac:dyDescent="0.25">
      <c r="A1470" s="47">
        <v>103005</v>
      </c>
      <c r="B1470" s="45" t="s">
        <v>3454</v>
      </c>
      <c r="C1470" s="46" t="s">
        <v>90</v>
      </c>
      <c r="D1470" s="47">
        <v>541.38</v>
      </c>
    </row>
    <row r="1471" spans="1:4" x14ac:dyDescent="0.25">
      <c r="A1471" s="47">
        <v>103006</v>
      </c>
      <c r="B1471" s="45" t="s">
        <v>3455</v>
      </c>
      <c r="C1471" s="46" t="s">
        <v>90</v>
      </c>
      <c r="D1471" s="47">
        <v>729.54</v>
      </c>
    </row>
    <row r="1472" spans="1:4" x14ac:dyDescent="0.25">
      <c r="A1472" s="47">
        <v>103007</v>
      </c>
      <c r="B1472" s="45" t="s">
        <v>3456</v>
      </c>
      <c r="C1472" s="46" t="s">
        <v>90</v>
      </c>
      <c r="D1472" s="47">
        <v>966.5</v>
      </c>
    </row>
    <row r="1473" spans="1:4" x14ac:dyDescent="0.25">
      <c r="A1473" s="47">
        <v>97933</v>
      </c>
      <c r="B1473" s="45" t="s">
        <v>3457</v>
      </c>
      <c r="C1473" s="46" t="s">
        <v>90</v>
      </c>
      <c r="D1473" s="47">
        <v>709.73</v>
      </c>
    </row>
    <row r="1474" spans="1:4" x14ac:dyDescent="0.25">
      <c r="A1474" s="47">
        <v>97934</v>
      </c>
      <c r="B1474" s="45" t="s">
        <v>3458</v>
      </c>
      <c r="C1474" s="46" t="s">
        <v>90</v>
      </c>
      <c r="D1474" s="48">
        <v>1761.64</v>
      </c>
    </row>
    <row r="1475" spans="1:4" x14ac:dyDescent="0.25">
      <c r="A1475" s="47">
        <v>97935</v>
      </c>
      <c r="B1475" s="45" t="s">
        <v>3459</v>
      </c>
      <c r="C1475" s="46" t="s">
        <v>90</v>
      </c>
      <c r="D1475" s="47">
        <v>620.5</v>
      </c>
    </row>
    <row r="1476" spans="1:4" x14ac:dyDescent="0.25">
      <c r="A1476" s="47">
        <v>97936</v>
      </c>
      <c r="B1476" s="45" t="s">
        <v>3460</v>
      </c>
      <c r="C1476" s="46" t="s">
        <v>90</v>
      </c>
      <c r="D1476" s="48">
        <v>1652.71</v>
      </c>
    </row>
    <row r="1477" spans="1:4" x14ac:dyDescent="0.25">
      <c r="A1477" s="47">
        <v>97947</v>
      </c>
      <c r="B1477" s="45" t="s">
        <v>3461</v>
      </c>
      <c r="C1477" s="46" t="s">
        <v>90</v>
      </c>
      <c r="D1477" s="48">
        <v>1328.03</v>
      </c>
    </row>
    <row r="1478" spans="1:4" x14ac:dyDescent="0.25">
      <c r="A1478" s="47">
        <v>97948</v>
      </c>
      <c r="B1478" s="45" t="s">
        <v>3462</v>
      </c>
      <c r="C1478" s="46" t="s">
        <v>90</v>
      </c>
      <c r="D1478" s="48">
        <v>2466.2800000000002</v>
      </c>
    </row>
    <row r="1479" spans="1:4" x14ac:dyDescent="0.25">
      <c r="A1479" s="47">
        <v>97949</v>
      </c>
      <c r="B1479" s="45" t="s">
        <v>3463</v>
      </c>
      <c r="C1479" s="46" t="s">
        <v>90</v>
      </c>
      <c r="D1479" s="48">
        <v>1399.21</v>
      </c>
    </row>
    <row r="1480" spans="1:4" x14ac:dyDescent="0.25">
      <c r="A1480" s="47">
        <v>97950</v>
      </c>
      <c r="B1480" s="45" t="s">
        <v>3464</v>
      </c>
      <c r="C1480" s="46" t="s">
        <v>90</v>
      </c>
      <c r="D1480" s="48">
        <v>2496.3200000000002</v>
      </c>
    </row>
    <row r="1481" spans="1:4" x14ac:dyDescent="0.25">
      <c r="A1481" s="47">
        <v>97951</v>
      </c>
      <c r="B1481" s="45" t="s">
        <v>3465</v>
      </c>
      <c r="C1481" s="46" t="s">
        <v>90</v>
      </c>
      <c r="D1481" s="48">
        <v>2186.88</v>
      </c>
    </row>
    <row r="1482" spans="1:4" x14ac:dyDescent="0.25">
      <c r="A1482" s="47">
        <v>97952</v>
      </c>
      <c r="B1482" s="45" t="s">
        <v>3466</v>
      </c>
      <c r="C1482" s="46" t="s">
        <v>90</v>
      </c>
      <c r="D1482" s="48">
        <v>3816.49</v>
      </c>
    </row>
    <row r="1483" spans="1:4" x14ac:dyDescent="0.25">
      <c r="A1483" s="47">
        <v>97953</v>
      </c>
      <c r="B1483" s="45" t="s">
        <v>3467</v>
      </c>
      <c r="C1483" s="46" t="s">
        <v>90</v>
      </c>
      <c r="D1483" s="48">
        <v>1011.12</v>
      </c>
    </row>
    <row r="1484" spans="1:4" x14ac:dyDescent="0.25">
      <c r="A1484" s="47">
        <v>97955</v>
      </c>
      <c r="B1484" s="45" t="s">
        <v>3468</v>
      </c>
      <c r="C1484" s="46" t="s">
        <v>90</v>
      </c>
      <c r="D1484" s="48">
        <v>2212.4699999999998</v>
      </c>
    </row>
    <row r="1485" spans="1:4" x14ac:dyDescent="0.25">
      <c r="A1485" s="47">
        <v>97956</v>
      </c>
      <c r="B1485" s="45" t="s">
        <v>3469</v>
      </c>
      <c r="C1485" s="46" t="s">
        <v>90</v>
      </c>
      <c r="D1485" s="48">
        <v>1159.52</v>
      </c>
    </row>
    <row r="1486" spans="1:4" x14ac:dyDescent="0.25">
      <c r="A1486" s="47">
        <v>97957</v>
      </c>
      <c r="B1486" s="45" t="s">
        <v>3470</v>
      </c>
      <c r="C1486" s="46" t="s">
        <v>90</v>
      </c>
      <c r="D1486" s="48">
        <v>2099.66</v>
      </c>
    </row>
    <row r="1487" spans="1:4" x14ac:dyDescent="0.25">
      <c r="A1487" s="47">
        <v>97961</v>
      </c>
      <c r="B1487" s="45" t="s">
        <v>3471</v>
      </c>
      <c r="C1487" s="46" t="s">
        <v>90</v>
      </c>
      <c r="D1487" s="48">
        <v>1819.59</v>
      </c>
    </row>
    <row r="1488" spans="1:4" x14ac:dyDescent="0.25">
      <c r="A1488" s="47">
        <v>97973</v>
      </c>
      <c r="B1488" s="45" t="s">
        <v>3472</v>
      </c>
      <c r="C1488" s="46" t="s">
        <v>90</v>
      </c>
      <c r="D1488" s="48">
        <v>3431.07</v>
      </c>
    </row>
    <row r="1489" spans="1:4" x14ac:dyDescent="0.25">
      <c r="A1489" s="47">
        <v>97974</v>
      </c>
      <c r="B1489" s="45" t="s">
        <v>3473</v>
      </c>
      <c r="C1489" s="46" t="s">
        <v>90</v>
      </c>
      <c r="D1489" s="47">
        <v>327.87</v>
      </c>
    </row>
    <row r="1490" spans="1:4" x14ac:dyDescent="0.25">
      <c r="A1490" s="47">
        <v>97975</v>
      </c>
      <c r="B1490" s="45" t="s">
        <v>3474</v>
      </c>
      <c r="C1490" s="46" t="s">
        <v>90</v>
      </c>
      <c r="D1490" s="47">
        <v>347.34</v>
      </c>
    </row>
    <row r="1491" spans="1:4" x14ac:dyDescent="0.25">
      <c r="A1491" s="47">
        <v>97976</v>
      </c>
      <c r="B1491" s="45" t="s">
        <v>3475</v>
      </c>
      <c r="C1491" s="46" t="s">
        <v>90</v>
      </c>
      <c r="D1491" s="47">
        <v>906.93</v>
      </c>
    </row>
    <row r="1492" spans="1:4" x14ac:dyDescent="0.25">
      <c r="A1492" s="47">
        <v>97977</v>
      </c>
      <c r="B1492" s="45" t="s">
        <v>3476</v>
      </c>
      <c r="C1492" s="46" t="s">
        <v>90</v>
      </c>
      <c r="D1492" s="48">
        <v>1261.76</v>
      </c>
    </row>
    <row r="1493" spans="1:4" x14ac:dyDescent="0.25">
      <c r="A1493" s="47">
        <v>97978</v>
      </c>
      <c r="B1493" s="45" t="s">
        <v>3477</v>
      </c>
      <c r="C1493" s="46" t="s">
        <v>90</v>
      </c>
      <c r="D1493" s="47">
        <v>680.5</v>
      </c>
    </row>
    <row r="1494" spans="1:4" x14ac:dyDescent="0.25">
      <c r="A1494" s="47">
        <v>97980</v>
      </c>
      <c r="B1494" s="45" t="s">
        <v>3478</v>
      </c>
      <c r="C1494" s="46" t="s">
        <v>90</v>
      </c>
      <c r="D1494" s="48">
        <v>1678.46</v>
      </c>
    </row>
    <row r="1495" spans="1:4" x14ac:dyDescent="0.25">
      <c r="A1495" s="47">
        <v>97981</v>
      </c>
      <c r="B1495" s="45" t="s">
        <v>3479</v>
      </c>
      <c r="C1495" s="46" t="s">
        <v>96</v>
      </c>
      <c r="D1495" s="47">
        <v>933.63</v>
      </c>
    </row>
    <row r="1496" spans="1:4" x14ac:dyDescent="0.25">
      <c r="A1496" s="47">
        <v>97983</v>
      </c>
      <c r="B1496" s="45" t="s">
        <v>3480</v>
      </c>
      <c r="C1496" s="46" t="s">
        <v>96</v>
      </c>
      <c r="D1496" s="47">
        <v>352.1</v>
      </c>
    </row>
    <row r="1497" spans="1:4" x14ac:dyDescent="0.25">
      <c r="A1497" s="47">
        <v>97985</v>
      </c>
      <c r="B1497" s="45" t="s">
        <v>3481</v>
      </c>
      <c r="C1497" s="46" t="s">
        <v>96</v>
      </c>
      <c r="D1497" s="48">
        <v>1126.27</v>
      </c>
    </row>
    <row r="1498" spans="1:4" x14ac:dyDescent="0.25">
      <c r="A1498" s="47">
        <v>97987</v>
      </c>
      <c r="B1498" s="45" t="s">
        <v>3482</v>
      </c>
      <c r="C1498" s="46" t="s">
        <v>96</v>
      </c>
      <c r="D1498" s="47">
        <v>465.96</v>
      </c>
    </row>
    <row r="1499" spans="1:4" x14ac:dyDescent="0.25">
      <c r="A1499" s="47">
        <v>97988</v>
      </c>
      <c r="B1499" s="45" t="s">
        <v>3483</v>
      </c>
      <c r="C1499" s="46" t="s">
        <v>90</v>
      </c>
      <c r="D1499" s="48">
        <v>2476.12</v>
      </c>
    </row>
    <row r="1500" spans="1:4" x14ac:dyDescent="0.25">
      <c r="A1500" s="47">
        <v>97989</v>
      </c>
      <c r="B1500" s="45" t="s">
        <v>3484</v>
      </c>
      <c r="C1500" s="46" t="s">
        <v>96</v>
      </c>
      <c r="D1500" s="48">
        <v>1318.93</v>
      </c>
    </row>
    <row r="1501" spans="1:4" x14ac:dyDescent="0.25">
      <c r="A1501" s="47">
        <v>97991</v>
      </c>
      <c r="B1501" s="45" t="s">
        <v>3485</v>
      </c>
      <c r="C1501" s="46" t="s">
        <v>96</v>
      </c>
      <c r="D1501" s="47">
        <v>673.36</v>
      </c>
    </row>
    <row r="1502" spans="1:4" x14ac:dyDescent="0.25">
      <c r="A1502" s="47">
        <v>97992</v>
      </c>
      <c r="B1502" s="45" t="s">
        <v>3486</v>
      </c>
      <c r="C1502" s="46" t="s">
        <v>90</v>
      </c>
      <c r="D1502" s="48">
        <v>3180.25</v>
      </c>
    </row>
    <row r="1503" spans="1:4" x14ac:dyDescent="0.25">
      <c r="A1503" s="47">
        <v>97993</v>
      </c>
      <c r="B1503" s="45" t="s">
        <v>3487</v>
      </c>
      <c r="C1503" s="46" t="s">
        <v>96</v>
      </c>
      <c r="D1503" s="48">
        <v>1607.91</v>
      </c>
    </row>
    <row r="1504" spans="1:4" x14ac:dyDescent="0.25">
      <c r="A1504" s="47">
        <v>97994</v>
      </c>
      <c r="B1504" s="45" t="s">
        <v>3488</v>
      </c>
      <c r="C1504" s="46" t="s">
        <v>90</v>
      </c>
      <c r="D1504" s="48">
        <v>2186.09</v>
      </c>
    </row>
    <row r="1505" spans="1:4" x14ac:dyDescent="0.25">
      <c r="A1505" s="47">
        <v>97995</v>
      </c>
      <c r="B1505" s="45" t="s">
        <v>3489</v>
      </c>
      <c r="C1505" s="46" t="s">
        <v>96</v>
      </c>
      <c r="D1505" s="48">
        <v>1050.46</v>
      </c>
    </row>
    <row r="1506" spans="1:4" x14ac:dyDescent="0.25">
      <c r="A1506" s="47">
        <v>97996</v>
      </c>
      <c r="B1506" s="45" t="s">
        <v>3490</v>
      </c>
      <c r="C1506" s="46" t="s">
        <v>90</v>
      </c>
      <c r="D1506" s="48">
        <v>2773.9</v>
      </c>
    </row>
    <row r="1507" spans="1:4" x14ac:dyDescent="0.25">
      <c r="A1507" s="47">
        <v>97997</v>
      </c>
      <c r="B1507" s="45" t="s">
        <v>3491</v>
      </c>
      <c r="C1507" s="46" t="s">
        <v>96</v>
      </c>
      <c r="D1507" s="48">
        <v>1253.54</v>
      </c>
    </row>
    <row r="1508" spans="1:4" x14ac:dyDescent="0.25">
      <c r="A1508" s="47">
        <v>97999</v>
      </c>
      <c r="B1508" s="45" t="s">
        <v>3492</v>
      </c>
      <c r="C1508" s="46" t="s">
        <v>96</v>
      </c>
      <c r="D1508" s="48">
        <v>1456.63</v>
      </c>
    </row>
    <row r="1509" spans="1:4" x14ac:dyDescent="0.25">
      <c r="A1509" s="47">
        <v>98001</v>
      </c>
      <c r="B1509" s="45" t="s">
        <v>3493</v>
      </c>
      <c r="C1509" s="46" t="s">
        <v>96</v>
      </c>
      <c r="D1509" s="48">
        <v>1659.71</v>
      </c>
    </row>
    <row r="1510" spans="1:4" x14ac:dyDescent="0.25">
      <c r="A1510" s="47">
        <v>98002</v>
      </c>
      <c r="B1510" s="45" t="s">
        <v>3494</v>
      </c>
      <c r="C1510" s="46" t="s">
        <v>90</v>
      </c>
      <c r="D1510" s="48">
        <v>4569.4799999999996</v>
      </c>
    </row>
    <row r="1511" spans="1:4" x14ac:dyDescent="0.25">
      <c r="A1511" s="47">
        <v>98003</v>
      </c>
      <c r="B1511" s="45" t="s">
        <v>3495</v>
      </c>
      <c r="C1511" s="46" t="s">
        <v>96</v>
      </c>
      <c r="D1511" s="48">
        <v>1862.83</v>
      </c>
    </row>
    <row r="1512" spans="1:4" x14ac:dyDescent="0.25">
      <c r="A1512" s="47">
        <v>98005</v>
      </c>
      <c r="B1512" s="45" t="s">
        <v>3496</v>
      </c>
      <c r="C1512" s="46" t="s">
        <v>96</v>
      </c>
      <c r="D1512" s="48">
        <v>2065.92</v>
      </c>
    </row>
    <row r="1513" spans="1:4" x14ac:dyDescent="0.25">
      <c r="A1513" s="47">
        <v>98006</v>
      </c>
      <c r="B1513" s="45" t="s">
        <v>3497</v>
      </c>
      <c r="C1513" s="46" t="s">
        <v>90</v>
      </c>
      <c r="D1513" s="48">
        <v>5748.41</v>
      </c>
    </row>
    <row r="1514" spans="1:4" x14ac:dyDescent="0.25">
      <c r="A1514" s="47">
        <v>98007</v>
      </c>
      <c r="B1514" s="45" t="s">
        <v>3498</v>
      </c>
      <c r="C1514" s="46" t="s">
        <v>96</v>
      </c>
      <c r="D1514" s="48">
        <v>2269</v>
      </c>
    </row>
    <row r="1515" spans="1:4" x14ac:dyDescent="0.25">
      <c r="A1515" s="47">
        <v>98008</v>
      </c>
      <c r="B1515" s="45" t="s">
        <v>3499</v>
      </c>
      <c r="C1515" s="46" t="s">
        <v>90</v>
      </c>
      <c r="D1515" s="48">
        <v>3447.01</v>
      </c>
    </row>
    <row r="1516" spans="1:4" x14ac:dyDescent="0.25">
      <c r="A1516" s="47">
        <v>98009</v>
      </c>
      <c r="B1516" s="45" t="s">
        <v>3500</v>
      </c>
      <c r="C1516" s="46" t="s">
        <v>96</v>
      </c>
      <c r="D1516" s="48">
        <v>1456.63</v>
      </c>
    </row>
    <row r="1517" spans="1:4" x14ac:dyDescent="0.25">
      <c r="A1517" s="47">
        <v>98010</v>
      </c>
      <c r="B1517" s="45" t="s">
        <v>3501</v>
      </c>
      <c r="C1517" s="46" t="s">
        <v>90</v>
      </c>
      <c r="D1517" s="48">
        <v>4217.24</v>
      </c>
    </row>
    <row r="1518" spans="1:4" x14ac:dyDescent="0.25">
      <c r="A1518" s="47">
        <v>98011</v>
      </c>
      <c r="B1518" s="45" t="s">
        <v>3502</v>
      </c>
      <c r="C1518" s="46" t="s">
        <v>96</v>
      </c>
      <c r="D1518" s="48">
        <v>1659.71</v>
      </c>
    </row>
    <row r="1519" spans="1:4" x14ac:dyDescent="0.25">
      <c r="A1519" s="47">
        <v>98012</v>
      </c>
      <c r="B1519" s="45" t="s">
        <v>3503</v>
      </c>
      <c r="C1519" s="46" t="s">
        <v>90</v>
      </c>
      <c r="D1519" s="48">
        <v>4961.66</v>
      </c>
    </row>
    <row r="1520" spans="1:4" x14ac:dyDescent="0.25">
      <c r="A1520" s="47">
        <v>98013</v>
      </c>
      <c r="B1520" s="45" t="s">
        <v>3504</v>
      </c>
      <c r="C1520" s="46" t="s">
        <v>96</v>
      </c>
      <c r="D1520" s="48">
        <v>1862.83</v>
      </c>
    </row>
    <row r="1521" spans="1:4" x14ac:dyDescent="0.25">
      <c r="A1521" s="47">
        <v>98014</v>
      </c>
      <c r="B1521" s="45" t="s">
        <v>3505</v>
      </c>
      <c r="C1521" s="46" t="s">
        <v>90</v>
      </c>
      <c r="D1521" s="48">
        <v>5706.04</v>
      </c>
    </row>
    <row r="1522" spans="1:4" x14ac:dyDescent="0.25">
      <c r="A1522" s="47">
        <v>98015</v>
      </c>
      <c r="B1522" s="45" t="s">
        <v>3506</v>
      </c>
      <c r="C1522" s="46" t="s">
        <v>96</v>
      </c>
      <c r="D1522" s="48">
        <v>2065.92</v>
      </c>
    </row>
    <row r="1523" spans="1:4" x14ac:dyDescent="0.25">
      <c r="A1523" s="47">
        <v>98016</v>
      </c>
      <c r="B1523" s="45" t="s">
        <v>3507</v>
      </c>
      <c r="C1523" s="46" t="s">
        <v>90</v>
      </c>
      <c r="D1523" s="48">
        <v>6453.98</v>
      </c>
    </row>
    <row r="1524" spans="1:4" x14ac:dyDescent="0.25">
      <c r="A1524" s="47">
        <v>98017</v>
      </c>
      <c r="B1524" s="45" t="s">
        <v>3508</v>
      </c>
      <c r="C1524" s="46" t="s">
        <v>96</v>
      </c>
      <c r="D1524" s="48">
        <v>2269</v>
      </c>
    </row>
    <row r="1525" spans="1:4" x14ac:dyDescent="0.25">
      <c r="A1525" s="47">
        <v>98018</v>
      </c>
      <c r="B1525" s="45" t="s">
        <v>3509</v>
      </c>
      <c r="C1525" s="46" t="s">
        <v>90</v>
      </c>
      <c r="D1525" s="48">
        <v>7194.96</v>
      </c>
    </row>
    <row r="1526" spans="1:4" x14ac:dyDescent="0.25">
      <c r="A1526" s="47">
        <v>98019</v>
      </c>
      <c r="B1526" s="45" t="s">
        <v>3510</v>
      </c>
      <c r="C1526" s="46" t="s">
        <v>96</v>
      </c>
      <c r="D1526" s="48">
        <v>2490.54</v>
      </c>
    </row>
    <row r="1527" spans="1:4" x14ac:dyDescent="0.25">
      <c r="A1527" s="47">
        <v>98020</v>
      </c>
      <c r="B1527" s="45" t="s">
        <v>3511</v>
      </c>
      <c r="C1527" s="46" t="s">
        <v>90</v>
      </c>
      <c r="D1527" s="48">
        <v>5092.2</v>
      </c>
    </row>
    <row r="1528" spans="1:4" x14ac:dyDescent="0.25">
      <c r="A1528" s="47">
        <v>98021</v>
      </c>
      <c r="B1528" s="45" t="s">
        <v>3512</v>
      </c>
      <c r="C1528" s="46" t="s">
        <v>96</v>
      </c>
      <c r="D1528" s="48">
        <v>1881.33</v>
      </c>
    </row>
    <row r="1529" spans="1:4" x14ac:dyDescent="0.25">
      <c r="A1529" s="47">
        <v>98022</v>
      </c>
      <c r="B1529" s="45" t="s">
        <v>3513</v>
      </c>
      <c r="C1529" s="46" t="s">
        <v>90</v>
      </c>
      <c r="D1529" s="48">
        <v>5983.68</v>
      </c>
    </row>
    <row r="1530" spans="1:4" x14ac:dyDescent="0.25">
      <c r="A1530" s="47">
        <v>98023</v>
      </c>
      <c r="B1530" s="45" t="s">
        <v>3514</v>
      </c>
      <c r="C1530" s="46" t="s">
        <v>96</v>
      </c>
      <c r="D1530" s="48">
        <v>2084.37</v>
      </c>
    </row>
    <row r="1531" spans="1:4" x14ac:dyDescent="0.25">
      <c r="A1531" s="47">
        <v>98024</v>
      </c>
      <c r="B1531" s="45" t="s">
        <v>3515</v>
      </c>
      <c r="C1531" s="46" t="s">
        <v>90</v>
      </c>
      <c r="D1531" s="48">
        <v>6926.52</v>
      </c>
    </row>
    <row r="1532" spans="1:4" x14ac:dyDescent="0.25">
      <c r="A1532" s="47">
        <v>98025</v>
      </c>
      <c r="B1532" s="45" t="s">
        <v>3516</v>
      </c>
      <c r="C1532" s="46" t="s">
        <v>96</v>
      </c>
      <c r="D1532" s="48">
        <v>2287.52</v>
      </c>
    </row>
    <row r="1533" spans="1:4" x14ac:dyDescent="0.25">
      <c r="A1533" s="47">
        <v>98026</v>
      </c>
      <c r="B1533" s="45" t="s">
        <v>3517</v>
      </c>
      <c r="C1533" s="46" t="s">
        <v>90</v>
      </c>
      <c r="D1533" s="48">
        <v>7819.59</v>
      </c>
    </row>
    <row r="1534" spans="1:4" x14ac:dyDescent="0.25">
      <c r="A1534" s="47">
        <v>98027</v>
      </c>
      <c r="B1534" s="45" t="s">
        <v>3518</v>
      </c>
      <c r="C1534" s="46" t="s">
        <v>96</v>
      </c>
      <c r="D1534" s="48">
        <v>2490.54</v>
      </c>
    </row>
    <row r="1535" spans="1:4" x14ac:dyDescent="0.25">
      <c r="A1535" s="47">
        <v>98028</v>
      </c>
      <c r="B1535" s="45" t="s">
        <v>3519</v>
      </c>
      <c r="C1535" s="46" t="s">
        <v>90</v>
      </c>
      <c r="D1535" s="48">
        <v>8712.7099999999991</v>
      </c>
    </row>
    <row r="1536" spans="1:4" x14ac:dyDescent="0.25">
      <c r="A1536" s="47">
        <v>98029</v>
      </c>
      <c r="B1536" s="45" t="s">
        <v>3520</v>
      </c>
      <c r="C1536" s="46" t="s">
        <v>96</v>
      </c>
      <c r="D1536" s="48">
        <v>2697.43</v>
      </c>
    </row>
    <row r="1537" spans="1:4" x14ac:dyDescent="0.25">
      <c r="A1537" s="47">
        <v>98030</v>
      </c>
      <c r="B1537" s="45" t="s">
        <v>3521</v>
      </c>
      <c r="C1537" s="46" t="s">
        <v>90</v>
      </c>
      <c r="D1537" s="48">
        <v>7084.14</v>
      </c>
    </row>
    <row r="1538" spans="1:4" x14ac:dyDescent="0.25">
      <c r="A1538" s="47">
        <v>98031</v>
      </c>
      <c r="B1538" s="45" t="s">
        <v>3522</v>
      </c>
      <c r="C1538" s="46" t="s">
        <v>96</v>
      </c>
      <c r="D1538" s="48">
        <v>2291.37</v>
      </c>
    </row>
    <row r="1539" spans="1:4" x14ac:dyDescent="0.25">
      <c r="A1539" s="47">
        <v>98032</v>
      </c>
      <c r="B1539" s="45" t="s">
        <v>3523</v>
      </c>
      <c r="C1539" s="46" t="s">
        <v>90</v>
      </c>
      <c r="D1539" s="48">
        <v>8157.6</v>
      </c>
    </row>
    <row r="1540" spans="1:4" x14ac:dyDescent="0.25">
      <c r="A1540" s="47">
        <v>98033</v>
      </c>
      <c r="B1540" s="45" t="s">
        <v>3524</v>
      </c>
      <c r="C1540" s="46" t="s">
        <v>96</v>
      </c>
      <c r="D1540" s="48">
        <v>2494.4</v>
      </c>
    </row>
    <row r="1541" spans="1:4" x14ac:dyDescent="0.25">
      <c r="A1541" s="47">
        <v>98034</v>
      </c>
      <c r="B1541" s="45" t="s">
        <v>3525</v>
      </c>
      <c r="C1541" s="46" t="s">
        <v>90</v>
      </c>
      <c r="D1541" s="48">
        <v>9231.07</v>
      </c>
    </row>
    <row r="1542" spans="1:4" x14ac:dyDescent="0.25">
      <c r="A1542" s="47">
        <v>98035</v>
      </c>
      <c r="B1542" s="45" t="s">
        <v>3526</v>
      </c>
      <c r="C1542" s="46" t="s">
        <v>96</v>
      </c>
      <c r="D1542" s="48">
        <v>2697.43</v>
      </c>
    </row>
    <row r="1543" spans="1:4" x14ac:dyDescent="0.25">
      <c r="A1543" s="47">
        <v>98036</v>
      </c>
      <c r="B1543" s="45" t="s">
        <v>3527</v>
      </c>
      <c r="C1543" s="46" t="s">
        <v>90</v>
      </c>
      <c r="D1543" s="48">
        <v>10304.56</v>
      </c>
    </row>
    <row r="1544" spans="1:4" x14ac:dyDescent="0.25">
      <c r="A1544" s="47">
        <v>98037</v>
      </c>
      <c r="B1544" s="45" t="s">
        <v>3528</v>
      </c>
      <c r="C1544" s="46" t="s">
        <v>96</v>
      </c>
      <c r="D1544" s="48">
        <v>2904.36</v>
      </c>
    </row>
    <row r="1545" spans="1:4" x14ac:dyDescent="0.25">
      <c r="A1545" s="47">
        <v>98038</v>
      </c>
      <c r="B1545" s="45" t="s">
        <v>3529</v>
      </c>
      <c r="C1545" s="46" t="s">
        <v>90</v>
      </c>
      <c r="D1545" s="48">
        <v>9423.5400000000009</v>
      </c>
    </row>
    <row r="1546" spans="1:4" x14ac:dyDescent="0.25">
      <c r="A1546" s="47">
        <v>98039</v>
      </c>
      <c r="B1546" s="45" t="s">
        <v>3530</v>
      </c>
      <c r="C1546" s="46" t="s">
        <v>96</v>
      </c>
      <c r="D1546" s="48">
        <v>2701.29</v>
      </c>
    </row>
    <row r="1547" spans="1:4" x14ac:dyDescent="0.25">
      <c r="A1547" s="47">
        <v>98040</v>
      </c>
      <c r="B1547" s="45" t="s">
        <v>3531</v>
      </c>
      <c r="C1547" s="46" t="s">
        <v>90</v>
      </c>
      <c r="D1547" s="48">
        <v>10657.66</v>
      </c>
    </row>
    <row r="1548" spans="1:4" x14ac:dyDescent="0.25">
      <c r="A1548" s="47">
        <v>98041</v>
      </c>
      <c r="B1548" s="45" t="s">
        <v>3532</v>
      </c>
      <c r="C1548" s="46" t="s">
        <v>96</v>
      </c>
      <c r="D1548" s="48">
        <v>2904.36</v>
      </c>
    </row>
    <row r="1549" spans="1:4" x14ac:dyDescent="0.25">
      <c r="A1549" s="47">
        <v>98042</v>
      </c>
      <c r="B1549" s="45" t="s">
        <v>3533</v>
      </c>
      <c r="C1549" s="46" t="s">
        <v>90</v>
      </c>
      <c r="D1549" s="48">
        <v>11891.77</v>
      </c>
    </row>
    <row r="1550" spans="1:4" x14ac:dyDescent="0.25">
      <c r="A1550" s="47">
        <v>98043</v>
      </c>
      <c r="B1550" s="45" t="s">
        <v>3534</v>
      </c>
      <c r="C1550" s="46" t="s">
        <v>96</v>
      </c>
      <c r="D1550" s="48">
        <v>3111.31</v>
      </c>
    </row>
    <row r="1551" spans="1:4" x14ac:dyDescent="0.25">
      <c r="A1551" s="47">
        <v>98044</v>
      </c>
      <c r="B1551" s="45" t="s">
        <v>3535</v>
      </c>
      <c r="C1551" s="46" t="s">
        <v>90</v>
      </c>
      <c r="D1551" s="48">
        <v>12073.24</v>
      </c>
    </row>
    <row r="1552" spans="1:4" x14ac:dyDescent="0.25">
      <c r="A1552" s="47">
        <v>98045</v>
      </c>
      <c r="B1552" s="45" t="s">
        <v>3536</v>
      </c>
      <c r="C1552" s="46" t="s">
        <v>96</v>
      </c>
      <c r="D1552" s="48">
        <v>3111.31</v>
      </c>
    </row>
    <row r="1553" spans="1:4" x14ac:dyDescent="0.25">
      <c r="A1553" s="47">
        <v>98046</v>
      </c>
      <c r="B1553" s="45" t="s">
        <v>3537</v>
      </c>
      <c r="C1553" s="46" t="s">
        <v>90</v>
      </c>
      <c r="D1553" s="48">
        <v>13478.97</v>
      </c>
    </row>
    <row r="1554" spans="1:4" x14ac:dyDescent="0.25">
      <c r="A1554" s="47">
        <v>98047</v>
      </c>
      <c r="B1554" s="45" t="s">
        <v>3538</v>
      </c>
      <c r="C1554" s="46" t="s">
        <v>96</v>
      </c>
      <c r="D1554" s="48">
        <v>3318.26</v>
      </c>
    </row>
    <row r="1555" spans="1:4" x14ac:dyDescent="0.25">
      <c r="A1555" s="47">
        <v>98048</v>
      </c>
      <c r="B1555" s="45" t="s">
        <v>3539</v>
      </c>
      <c r="C1555" s="46" t="s">
        <v>90</v>
      </c>
      <c r="D1555" s="48">
        <v>15667.82</v>
      </c>
    </row>
    <row r="1556" spans="1:4" x14ac:dyDescent="0.25">
      <c r="A1556" s="47">
        <v>98049</v>
      </c>
      <c r="B1556" s="45" t="s">
        <v>3540</v>
      </c>
      <c r="C1556" s="46" t="s">
        <v>96</v>
      </c>
      <c r="D1556" s="48">
        <v>3487.43</v>
      </c>
    </row>
    <row r="1557" spans="1:4" x14ac:dyDescent="0.25">
      <c r="A1557" s="47">
        <v>98050</v>
      </c>
      <c r="B1557" s="45" t="s">
        <v>3541</v>
      </c>
      <c r="C1557" s="46" t="s">
        <v>96</v>
      </c>
      <c r="D1557" s="47">
        <v>193.85</v>
      </c>
    </row>
    <row r="1558" spans="1:4" x14ac:dyDescent="0.25">
      <c r="A1558" s="47">
        <v>98051</v>
      </c>
      <c r="B1558" s="45" t="s">
        <v>3542</v>
      </c>
      <c r="C1558" s="46" t="s">
        <v>96</v>
      </c>
      <c r="D1558" s="47">
        <v>752.5</v>
      </c>
    </row>
    <row r="1559" spans="1:4" x14ac:dyDescent="0.25">
      <c r="A1559" s="47">
        <v>98405</v>
      </c>
      <c r="B1559" s="45" t="s">
        <v>3543</v>
      </c>
      <c r="C1559" s="46" t="s">
        <v>90</v>
      </c>
      <c r="D1559" s="48">
        <v>2076.02</v>
      </c>
    </row>
    <row r="1560" spans="1:4" x14ac:dyDescent="0.25">
      <c r="A1560" s="47">
        <v>98406</v>
      </c>
      <c r="B1560" s="45" t="s">
        <v>3544</v>
      </c>
      <c r="C1560" s="46" t="s">
        <v>90</v>
      </c>
      <c r="D1560" s="48">
        <v>5161.3</v>
      </c>
    </row>
    <row r="1561" spans="1:4" x14ac:dyDescent="0.25">
      <c r="A1561" s="47">
        <v>98407</v>
      </c>
      <c r="B1561" s="45" t="s">
        <v>3545</v>
      </c>
      <c r="C1561" s="46" t="s">
        <v>90</v>
      </c>
      <c r="D1561" s="48">
        <v>3361.54</v>
      </c>
    </row>
    <row r="1562" spans="1:4" x14ac:dyDescent="0.25">
      <c r="A1562" s="47">
        <v>98408</v>
      </c>
      <c r="B1562" s="45" t="s">
        <v>3546</v>
      </c>
      <c r="C1562" s="46" t="s">
        <v>90</v>
      </c>
      <c r="D1562" s="48">
        <v>3949.32</v>
      </c>
    </row>
    <row r="1563" spans="1:4" x14ac:dyDescent="0.25">
      <c r="A1563" s="47">
        <v>98409</v>
      </c>
      <c r="B1563" s="45" t="s">
        <v>3547</v>
      </c>
      <c r="C1563" s="46" t="s">
        <v>96</v>
      </c>
      <c r="D1563" s="47">
        <v>268.17</v>
      </c>
    </row>
    <row r="1564" spans="1:4" x14ac:dyDescent="0.25">
      <c r="A1564" s="47">
        <v>98410</v>
      </c>
      <c r="B1564" s="45" t="s">
        <v>3548</v>
      </c>
      <c r="C1564" s="46" t="s">
        <v>90</v>
      </c>
      <c r="D1564" s="47">
        <v>889.74</v>
      </c>
    </row>
    <row r="1565" spans="1:4" x14ac:dyDescent="0.25">
      <c r="A1565" s="47">
        <v>98414</v>
      </c>
      <c r="B1565" s="45" t="s">
        <v>3549</v>
      </c>
      <c r="C1565" s="46" t="s">
        <v>90</v>
      </c>
      <c r="D1565" s="47">
        <v>876.95</v>
      </c>
    </row>
    <row r="1566" spans="1:4" x14ac:dyDescent="0.25">
      <c r="A1566" s="47">
        <v>98415</v>
      </c>
      <c r="B1566" s="45" t="s">
        <v>3550</v>
      </c>
      <c r="C1566" s="46" t="s">
        <v>90</v>
      </c>
      <c r="D1566" s="48">
        <v>1047.76</v>
      </c>
    </row>
    <row r="1567" spans="1:4" x14ac:dyDescent="0.25">
      <c r="A1567" s="47">
        <v>98416</v>
      </c>
      <c r="B1567" s="45" t="s">
        <v>3551</v>
      </c>
      <c r="C1567" s="46" t="s">
        <v>90</v>
      </c>
      <c r="D1567" s="48">
        <v>1053</v>
      </c>
    </row>
    <row r="1568" spans="1:4" x14ac:dyDescent="0.25">
      <c r="A1568" s="47">
        <v>98417</v>
      </c>
      <c r="B1568" s="45" t="s">
        <v>3552</v>
      </c>
      <c r="C1568" s="46" t="s">
        <v>90</v>
      </c>
      <c r="D1568" s="48">
        <v>1229.05</v>
      </c>
    </row>
    <row r="1569" spans="1:4" x14ac:dyDescent="0.25">
      <c r="A1569" s="47">
        <v>98418</v>
      </c>
      <c r="B1569" s="45" t="s">
        <v>3553</v>
      </c>
      <c r="C1569" s="46" t="s">
        <v>90</v>
      </c>
      <c r="D1569" s="48">
        <v>1325.97</v>
      </c>
    </row>
    <row r="1570" spans="1:4" x14ac:dyDescent="0.25">
      <c r="A1570" s="47">
        <v>98419</v>
      </c>
      <c r="B1570" s="45" t="s">
        <v>3554</v>
      </c>
      <c r="C1570" s="46" t="s">
        <v>90</v>
      </c>
      <c r="D1570" s="48">
        <v>1422.9</v>
      </c>
    </row>
    <row r="1571" spans="1:4" x14ac:dyDescent="0.25">
      <c r="A1571" s="47">
        <v>98420</v>
      </c>
      <c r="B1571" s="45" t="s">
        <v>3555</v>
      </c>
      <c r="C1571" s="46" t="s">
        <v>90</v>
      </c>
      <c r="D1571" s="48">
        <v>1605.23</v>
      </c>
    </row>
    <row r="1572" spans="1:4" x14ac:dyDescent="0.25">
      <c r="A1572" s="47">
        <v>98421</v>
      </c>
      <c r="B1572" s="45" t="s">
        <v>128</v>
      </c>
      <c r="C1572" s="46" t="s">
        <v>90</v>
      </c>
      <c r="D1572" s="48">
        <v>1781.28</v>
      </c>
    </row>
    <row r="1573" spans="1:4" x14ac:dyDescent="0.25">
      <c r="A1573" s="47">
        <v>98422</v>
      </c>
      <c r="B1573" s="45" t="s">
        <v>3556</v>
      </c>
      <c r="C1573" s="46" t="s">
        <v>90</v>
      </c>
      <c r="D1573" s="48">
        <v>1957.33</v>
      </c>
    </row>
    <row r="1574" spans="1:4" x14ac:dyDescent="0.25">
      <c r="A1574" s="47">
        <v>98423</v>
      </c>
      <c r="B1574" s="45" t="s">
        <v>3557</v>
      </c>
      <c r="C1574" s="46" t="s">
        <v>90</v>
      </c>
      <c r="D1574" s="48">
        <v>2054.25</v>
      </c>
    </row>
    <row r="1575" spans="1:4" x14ac:dyDescent="0.25">
      <c r="A1575" s="47">
        <v>98424</v>
      </c>
      <c r="B1575" s="45" t="s">
        <v>3558</v>
      </c>
      <c r="C1575" s="46" t="s">
        <v>90</v>
      </c>
      <c r="D1575" s="48">
        <v>2151.1799999999998</v>
      </c>
    </row>
    <row r="1576" spans="1:4" x14ac:dyDescent="0.25">
      <c r="A1576" s="47">
        <v>98425</v>
      </c>
      <c r="B1576" s="45" t="s">
        <v>3559</v>
      </c>
      <c r="C1576" s="46" t="s">
        <v>90</v>
      </c>
      <c r="D1576" s="48">
        <v>2476.12</v>
      </c>
    </row>
    <row r="1577" spans="1:4" x14ac:dyDescent="0.25">
      <c r="A1577" s="47">
        <v>98426</v>
      </c>
      <c r="B1577" s="45" t="s">
        <v>3560</v>
      </c>
      <c r="C1577" s="46" t="s">
        <v>90</v>
      </c>
      <c r="D1577" s="48">
        <v>3135.58</v>
      </c>
    </row>
    <row r="1578" spans="1:4" x14ac:dyDescent="0.25">
      <c r="A1578" s="47">
        <v>98427</v>
      </c>
      <c r="B1578" s="45" t="s">
        <v>3561</v>
      </c>
      <c r="C1578" s="46" t="s">
        <v>90</v>
      </c>
      <c r="D1578" s="48">
        <v>3795.05</v>
      </c>
    </row>
    <row r="1579" spans="1:4" x14ac:dyDescent="0.25">
      <c r="A1579" s="47">
        <v>98428</v>
      </c>
      <c r="B1579" s="45" t="s">
        <v>3562</v>
      </c>
      <c r="C1579" s="46" t="s">
        <v>90</v>
      </c>
      <c r="D1579" s="48">
        <v>4171.3</v>
      </c>
    </row>
    <row r="1580" spans="1:4" x14ac:dyDescent="0.25">
      <c r="A1580" s="47">
        <v>98429</v>
      </c>
      <c r="B1580" s="45" t="s">
        <v>3563</v>
      </c>
      <c r="C1580" s="46" t="s">
        <v>90</v>
      </c>
      <c r="D1580" s="48">
        <v>4547.55</v>
      </c>
    </row>
    <row r="1581" spans="1:4" x14ac:dyDescent="0.25">
      <c r="A1581" s="47">
        <v>98430</v>
      </c>
      <c r="B1581" s="45" t="s">
        <v>3564</v>
      </c>
      <c r="C1581" s="46" t="s">
        <v>90</v>
      </c>
      <c r="D1581" s="48">
        <v>3204.4</v>
      </c>
    </row>
    <row r="1582" spans="1:4" x14ac:dyDescent="0.25">
      <c r="A1582" s="47">
        <v>98431</v>
      </c>
      <c r="B1582" s="45" t="s">
        <v>3565</v>
      </c>
      <c r="C1582" s="46" t="s">
        <v>90</v>
      </c>
      <c r="D1582" s="48">
        <v>3863.86</v>
      </c>
    </row>
    <row r="1583" spans="1:4" x14ac:dyDescent="0.25">
      <c r="A1583" s="47">
        <v>98432</v>
      </c>
      <c r="B1583" s="45" t="s">
        <v>3566</v>
      </c>
      <c r="C1583" s="46" t="s">
        <v>90</v>
      </c>
      <c r="D1583" s="48">
        <v>4523.33</v>
      </c>
    </row>
    <row r="1584" spans="1:4" x14ac:dyDescent="0.25">
      <c r="A1584" s="47">
        <v>98433</v>
      </c>
      <c r="B1584" s="45" t="s">
        <v>3567</v>
      </c>
      <c r="C1584" s="46" t="s">
        <v>90</v>
      </c>
      <c r="D1584" s="48">
        <v>4899.58</v>
      </c>
    </row>
    <row r="1585" spans="1:4" x14ac:dyDescent="0.25">
      <c r="A1585" s="47">
        <v>98434</v>
      </c>
      <c r="B1585" s="45" t="s">
        <v>3568</v>
      </c>
      <c r="C1585" s="46" t="s">
        <v>90</v>
      </c>
      <c r="D1585" s="48">
        <v>5275.83</v>
      </c>
    </row>
    <row r="1586" spans="1:4" x14ac:dyDescent="0.25">
      <c r="A1586" s="47">
        <v>99240</v>
      </c>
      <c r="B1586" s="45" t="s">
        <v>3569</v>
      </c>
      <c r="C1586" s="46" t="s">
        <v>96</v>
      </c>
      <c r="D1586" s="47">
        <v>463.04</v>
      </c>
    </row>
    <row r="1587" spans="1:4" x14ac:dyDescent="0.25">
      <c r="A1587" s="47">
        <v>99241</v>
      </c>
      <c r="B1587" s="45" t="s">
        <v>3570</v>
      </c>
      <c r="C1587" s="46" t="s">
        <v>96</v>
      </c>
      <c r="D1587" s="48">
        <v>1395.39</v>
      </c>
    </row>
    <row r="1588" spans="1:4" x14ac:dyDescent="0.25">
      <c r="A1588" s="47">
        <v>99242</v>
      </c>
      <c r="B1588" s="45" t="s">
        <v>3571</v>
      </c>
      <c r="C1588" s="46" t="s">
        <v>90</v>
      </c>
      <c r="D1588" s="48">
        <v>2392.85</v>
      </c>
    </row>
    <row r="1589" spans="1:4" x14ac:dyDescent="0.25">
      <c r="A1589" s="47">
        <v>99243</v>
      </c>
      <c r="B1589" s="45" t="s">
        <v>3572</v>
      </c>
      <c r="C1589" s="46" t="s">
        <v>96</v>
      </c>
      <c r="D1589" s="48">
        <v>1240.08</v>
      </c>
    </row>
    <row r="1590" spans="1:4" x14ac:dyDescent="0.25">
      <c r="A1590" s="47">
        <v>99244</v>
      </c>
      <c r="B1590" s="45" t="s">
        <v>3573</v>
      </c>
      <c r="C1590" s="46" t="s">
        <v>90</v>
      </c>
      <c r="D1590" s="48">
        <v>4117.1899999999996</v>
      </c>
    </row>
    <row r="1591" spans="1:4" x14ac:dyDescent="0.25">
      <c r="A1591" s="47">
        <v>99246</v>
      </c>
      <c r="B1591" s="45" t="s">
        <v>3574</v>
      </c>
      <c r="C1591" s="46" t="s">
        <v>96</v>
      </c>
      <c r="D1591" s="47">
        <v>669.38</v>
      </c>
    </row>
    <row r="1592" spans="1:4" x14ac:dyDescent="0.25">
      <c r="A1592" s="47">
        <v>99247</v>
      </c>
      <c r="B1592" s="45" t="s">
        <v>3575</v>
      </c>
      <c r="C1592" s="46" t="s">
        <v>96</v>
      </c>
      <c r="D1592" s="48">
        <v>1589.47</v>
      </c>
    </row>
    <row r="1593" spans="1:4" x14ac:dyDescent="0.25">
      <c r="A1593" s="47">
        <v>99248</v>
      </c>
      <c r="B1593" s="45" t="s">
        <v>3576</v>
      </c>
      <c r="C1593" s="46" t="s">
        <v>90</v>
      </c>
      <c r="D1593" s="48">
        <v>3672.21</v>
      </c>
    </row>
    <row r="1594" spans="1:4" x14ac:dyDescent="0.25">
      <c r="A1594" s="47">
        <v>99249</v>
      </c>
      <c r="B1594" s="45" t="s">
        <v>3577</v>
      </c>
      <c r="C1594" s="46" t="s">
        <v>96</v>
      </c>
      <c r="D1594" s="48">
        <v>1516.78</v>
      </c>
    </row>
    <row r="1595" spans="1:4" x14ac:dyDescent="0.25">
      <c r="A1595" s="47">
        <v>99252</v>
      </c>
      <c r="B1595" s="45" t="s">
        <v>3578</v>
      </c>
      <c r="C1595" s="46" t="s">
        <v>90</v>
      </c>
      <c r="D1595" s="48">
        <v>2133.94</v>
      </c>
    </row>
    <row r="1596" spans="1:4" x14ac:dyDescent="0.25">
      <c r="A1596" s="47">
        <v>99254</v>
      </c>
      <c r="B1596" s="45" t="s">
        <v>3579</v>
      </c>
      <c r="C1596" s="46" t="s">
        <v>96</v>
      </c>
      <c r="D1596" s="48">
        <v>1007.24</v>
      </c>
    </row>
    <row r="1597" spans="1:4" x14ac:dyDescent="0.25">
      <c r="A1597" s="47">
        <v>99256</v>
      </c>
      <c r="B1597" s="45" t="s">
        <v>3580</v>
      </c>
      <c r="C1597" s="46" t="s">
        <v>90</v>
      </c>
      <c r="D1597" s="48">
        <v>4856.71</v>
      </c>
    </row>
    <row r="1598" spans="1:4" x14ac:dyDescent="0.25">
      <c r="A1598" s="47">
        <v>99259</v>
      </c>
      <c r="B1598" s="45" t="s">
        <v>3581</v>
      </c>
      <c r="C1598" s="46" t="s">
        <v>90</v>
      </c>
      <c r="D1598" s="48">
        <v>2707.34</v>
      </c>
    </row>
    <row r="1599" spans="1:4" x14ac:dyDescent="0.25">
      <c r="A1599" s="47">
        <v>99261</v>
      </c>
      <c r="B1599" s="45" t="s">
        <v>3582</v>
      </c>
      <c r="C1599" s="46" t="s">
        <v>96</v>
      </c>
      <c r="D1599" s="48">
        <v>1201.32</v>
      </c>
    </row>
    <row r="1600" spans="1:4" x14ac:dyDescent="0.25">
      <c r="A1600" s="47">
        <v>99263</v>
      </c>
      <c r="B1600" s="45" t="s">
        <v>3583</v>
      </c>
      <c r="C1600" s="46" t="s">
        <v>96</v>
      </c>
      <c r="D1600" s="48">
        <v>1783.58</v>
      </c>
    </row>
    <row r="1601" spans="1:4" x14ac:dyDescent="0.25">
      <c r="A1601" s="47">
        <v>99265</v>
      </c>
      <c r="B1601" s="45" t="s">
        <v>3584</v>
      </c>
      <c r="C1601" s="46" t="s">
        <v>90</v>
      </c>
      <c r="D1601" s="48">
        <v>3280.58</v>
      </c>
    </row>
    <row r="1602" spans="1:4" x14ac:dyDescent="0.25">
      <c r="A1602" s="47">
        <v>99266</v>
      </c>
      <c r="B1602" s="45" t="s">
        <v>3585</v>
      </c>
      <c r="C1602" s="46" t="s">
        <v>96</v>
      </c>
      <c r="D1602" s="48">
        <v>1395.39</v>
      </c>
    </row>
    <row r="1603" spans="1:4" x14ac:dyDescent="0.25">
      <c r="A1603" s="47">
        <v>99267</v>
      </c>
      <c r="B1603" s="45" t="s">
        <v>3586</v>
      </c>
      <c r="C1603" s="46" t="s">
        <v>90</v>
      </c>
      <c r="D1603" s="48">
        <v>3855.86</v>
      </c>
    </row>
    <row r="1604" spans="1:4" x14ac:dyDescent="0.25">
      <c r="A1604" s="47">
        <v>99268</v>
      </c>
      <c r="B1604" s="45" t="s">
        <v>3587</v>
      </c>
      <c r="C1604" s="46" t="s">
        <v>90</v>
      </c>
      <c r="D1604" s="47">
        <v>324.14</v>
      </c>
    </row>
    <row r="1605" spans="1:4" x14ac:dyDescent="0.25">
      <c r="A1605" s="47">
        <v>99269</v>
      </c>
      <c r="B1605" s="45" t="s">
        <v>3588</v>
      </c>
      <c r="C1605" s="46" t="s">
        <v>96</v>
      </c>
      <c r="D1605" s="48">
        <v>1589.47</v>
      </c>
    </row>
    <row r="1606" spans="1:4" x14ac:dyDescent="0.25">
      <c r="A1606" s="47">
        <v>99270</v>
      </c>
      <c r="B1606" s="45" t="s">
        <v>3589</v>
      </c>
      <c r="C1606" s="46" t="s">
        <v>90</v>
      </c>
      <c r="D1606" s="47">
        <v>439.99</v>
      </c>
    </row>
    <row r="1607" spans="1:4" x14ac:dyDescent="0.25">
      <c r="A1607" s="47">
        <v>99271</v>
      </c>
      <c r="B1607" s="45" t="s">
        <v>3590</v>
      </c>
      <c r="C1607" s="46" t="s">
        <v>90</v>
      </c>
      <c r="D1607" s="48">
        <v>5569.92</v>
      </c>
    </row>
    <row r="1608" spans="1:4" x14ac:dyDescent="0.25">
      <c r="A1608" s="47">
        <v>99272</v>
      </c>
      <c r="B1608" s="45" t="s">
        <v>3591</v>
      </c>
      <c r="C1608" s="46" t="s">
        <v>90</v>
      </c>
      <c r="D1608" s="47">
        <v>869.45</v>
      </c>
    </row>
    <row r="1609" spans="1:4" x14ac:dyDescent="0.25">
      <c r="A1609" s="47">
        <v>99273</v>
      </c>
      <c r="B1609" s="45" t="s">
        <v>3592</v>
      </c>
      <c r="C1609" s="46" t="s">
        <v>90</v>
      </c>
      <c r="D1609" s="48">
        <v>1214.72</v>
      </c>
    </row>
    <row r="1610" spans="1:4" x14ac:dyDescent="0.25">
      <c r="A1610" s="47">
        <v>99274</v>
      </c>
      <c r="B1610" s="45" t="s">
        <v>3593</v>
      </c>
      <c r="C1610" s="46" t="s">
        <v>90</v>
      </c>
      <c r="D1610" s="48">
        <v>4459.78</v>
      </c>
    </row>
    <row r="1611" spans="1:4" x14ac:dyDescent="0.25">
      <c r="A1611" s="47">
        <v>99275</v>
      </c>
      <c r="B1611" s="45" t="s">
        <v>3594</v>
      </c>
      <c r="C1611" s="46" t="s">
        <v>90</v>
      </c>
      <c r="D1611" s="47">
        <v>673.19</v>
      </c>
    </row>
    <row r="1612" spans="1:4" x14ac:dyDescent="0.25">
      <c r="A1612" s="47">
        <v>99276</v>
      </c>
      <c r="B1612" s="45" t="s">
        <v>3595</v>
      </c>
      <c r="C1612" s="46" t="s">
        <v>96</v>
      </c>
      <c r="D1612" s="48">
        <v>1977.67</v>
      </c>
    </row>
    <row r="1613" spans="1:4" x14ac:dyDescent="0.25">
      <c r="A1613" s="47">
        <v>99277</v>
      </c>
      <c r="B1613" s="45" t="s">
        <v>3596</v>
      </c>
      <c r="C1613" s="46" t="s">
        <v>96</v>
      </c>
      <c r="D1613" s="48">
        <v>1783.58</v>
      </c>
    </row>
    <row r="1614" spans="1:4" x14ac:dyDescent="0.25">
      <c r="A1614" s="47">
        <v>99278</v>
      </c>
      <c r="B1614" s="45" t="s">
        <v>3597</v>
      </c>
      <c r="C1614" s="46" t="s">
        <v>96</v>
      </c>
      <c r="D1614" s="47">
        <v>266.39</v>
      </c>
    </row>
    <row r="1615" spans="1:4" x14ac:dyDescent="0.25">
      <c r="A1615" s="47">
        <v>99279</v>
      </c>
      <c r="B1615" s="45" t="s">
        <v>3598</v>
      </c>
      <c r="C1615" s="46" t="s">
        <v>90</v>
      </c>
      <c r="D1615" s="48">
        <v>5037.2</v>
      </c>
    </row>
    <row r="1616" spans="1:4" x14ac:dyDescent="0.25">
      <c r="A1616" s="47">
        <v>99280</v>
      </c>
      <c r="B1616" s="45" t="s">
        <v>3599</v>
      </c>
      <c r="C1616" s="46" t="s">
        <v>90</v>
      </c>
      <c r="D1616" s="48">
        <v>1612.79</v>
      </c>
    </row>
    <row r="1617" spans="1:4" x14ac:dyDescent="0.25">
      <c r="A1617" s="47">
        <v>99281</v>
      </c>
      <c r="B1617" s="45" t="s">
        <v>3600</v>
      </c>
      <c r="C1617" s="46" t="s">
        <v>96</v>
      </c>
      <c r="D1617" s="48">
        <v>1977.67</v>
      </c>
    </row>
    <row r="1618" spans="1:4" x14ac:dyDescent="0.25">
      <c r="A1618" s="47">
        <v>99282</v>
      </c>
      <c r="B1618" s="45" t="s">
        <v>3601</v>
      </c>
      <c r="C1618" s="46" t="s">
        <v>96</v>
      </c>
      <c r="D1618" s="48">
        <v>2190.84</v>
      </c>
    </row>
    <row r="1619" spans="1:4" x14ac:dyDescent="0.25">
      <c r="A1619" s="47">
        <v>99283</v>
      </c>
      <c r="B1619" s="45" t="s">
        <v>3602</v>
      </c>
      <c r="C1619" s="46" t="s">
        <v>96</v>
      </c>
      <c r="D1619" s="47">
        <v>871.12</v>
      </c>
    </row>
    <row r="1620" spans="1:4" x14ac:dyDescent="0.25">
      <c r="A1620" s="47">
        <v>99284</v>
      </c>
      <c r="B1620" s="45" t="s">
        <v>3603</v>
      </c>
      <c r="C1620" s="46" t="s">
        <v>90</v>
      </c>
      <c r="D1620" s="48">
        <v>6296.41</v>
      </c>
    </row>
    <row r="1621" spans="1:4" x14ac:dyDescent="0.25">
      <c r="A1621" s="47">
        <v>99285</v>
      </c>
      <c r="B1621" s="45" t="s">
        <v>3604</v>
      </c>
      <c r="C1621" s="46" t="s">
        <v>90</v>
      </c>
      <c r="D1621" s="47">
        <v>964.34</v>
      </c>
    </row>
    <row r="1622" spans="1:4" x14ac:dyDescent="0.25">
      <c r="A1622" s="47">
        <v>99286</v>
      </c>
      <c r="B1622" s="45" t="s">
        <v>3605</v>
      </c>
      <c r="C1622" s="46" t="s">
        <v>90</v>
      </c>
      <c r="D1622" s="48">
        <v>5609.92</v>
      </c>
    </row>
    <row r="1623" spans="1:4" x14ac:dyDescent="0.25">
      <c r="A1623" s="47">
        <v>99287</v>
      </c>
      <c r="B1623" s="45" t="s">
        <v>3606</v>
      </c>
      <c r="C1623" s="46" t="s">
        <v>90</v>
      </c>
      <c r="D1623" s="48">
        <v>7961.54</v>
      </c>
    </row>
    <row r="1624" spans="1:4" x14ac:dyDescent="0.25">
      <c r="A1624" s="47">
        <v>99288</v>
      </c>
      <c r="B1624" s="45" t="s">
        <v>3607</v>
      </c>
      <c r="C1624" s="46" t="s">
        <v>96</v>
      </c>
      <c r="D1624" s="47">
        <v>417.78</v>
      </c>
    </row>
    <row r="1625" spans="1:4" x14ac:dyDescent="0.25">
      <c r="A1625" s="47">
        <v>99289</v>
      </c>
      <c r="B1625" s="45" t="s">
        <v>3608</v>
      </c>
      <c r="C1625" s="46" t="s">
        <v>96</v>
      </c>
      <c r="D1625" s="48">
        <v>2126.42</v>
      </c>
    </row>
    <row r="1626" spans="1:4" x14ac:dyDescent="0.25">
      <c r="A1626" s="47">
        <v>99290</v>
      </c>
      <c r="B1626" s="45" t="s">
        <v>3609</v>
      </c>
      <c r="C1626" s="46" t="s">
        <v>90</v>
      </c>
      <c r="D1626" s="48">
        <v>3365.01</v>
      </c>
    </row>
    <row r="1627" spans="1:4" x14ac:dyDescent="0.25">
      <c r="A1627" s="47">
        <v>99291</v>
      </c>
      <c r="B1627" s="45" t="s">
        <v>3610</v>
      </c>
      <c r="C1627" s="46" t="s">
        <v>96</v>
      </c>
      <c r="D1627" s="48">
        <v>2171.75</v>
      </c>
    </row>
    <row r="1628" spans="1:4" x14ac:dyDescent="0.25">
      <c r="A1628" s="47">
        <v>99292</v>
      </c>
      <c r="B1628" s="45" t="s">
        <v>3611</v>
      </c>
      <c r="C1628" s="46" t="s">
        <v>90</v>
      </c>
      <c r="D1628" s="48">
        <v>2001.14</v>
      </c>
    </row>
    <row r="1629" spans="1:4" x14ac:dyDescent="0.25">
      <c r="A1629" s="47">
        <v>99293</v>
      </c>
      <c r="B1629" s="45" t="s">
        <v>3612</v>
      </c>
      <c r="C1629" s="46" t="s">
        <v>96</v>
      </c>
      <c r="D1629" s="48">
        <v>1055.5899999999999</v>
      </c>
    </row>
    <row r="1630" spans="1:4" x14ac:dyDescent="0.25">
      <c r="A1630" s="47">
        <v>99294</v>
      </c>
      <c r="B1630" s="45" t="s">
        <v>3613</v>
      </c>
      <c r="C1630" s="46" t="s">
        <v>90</v>
      </c>
      <c r="D1630" s="48">
        <v>6962.87</v>
      </c>
    </row>
    <row r="1631" spans="1:4" x14ac:dyDescent="0.25">
      <c r="A1631" s="47">
        <v>99296</v>
      </c>
      <c r="B1631" s="45" t="s">
        <v>3614</v>
      </c>
      <c r="C1631" s="46" t="s">
        <v>96</v>
      </c>
      <c r="D1631" s="48">
        <v>2384.87</v>
      </c>
    </row>
    <row r="1632" spans="1:4" x14ac:dyDescent="0.25">
      <c r="A1632" s="47">
        <v>99297</v>
      </c>
      <c r="B1632" s="45" t="s">
        <v>3615</v>
      </c>
      <c r="C1632" s="46" t="s">
        <v>96</v>
      </c>
      <c r="D1632" s="48">
        <v>2381.58</v>
      </c>
    </row>
    <row r="1633" spans="1:4" x14ac:dyDescent="0.25">
      <c r="A1633" s="47">
        <v>99298</v>
      </c>
      <c r="B1633" s="45" t="s">
        <v>3616</v>
      </c>
      <c r="C1633" s="46" t="s">
        <v>90</v>
      </c>
      <c r="D1633" s="48">
        <v>9008.49</v>
      </c>
    </row>
    <row r="1634" spans="1:4" x14ac:dyDescent="0.25">
      <c r="A1634" s="47">
        <v>99299</v>
      </c>
      <c r="B1634" s="45" t="s">
        <v>3617</v>
      </c>
      <c r="C1634" s="46" t="s">
        <v>96</v>
      </c>
      <c r="D1634" s="48">
        <v>2578.89</v>
      </c>
    </row>
    <row r="1635" spans="1:4" x14ac:dyDescent="0.25">
      <c r="A1635" s="47">
        <v>99300</v>
      </c>
      <c r="B1635" s="45" t="s">
        <v>3618</v>
      </c>
      <c r="C1635" s="46" t="s">
        <v>90</v>
      </c>
      <c r="D1635" s="48">
        <v>10055.620000000001</v>
      </c>
    </row>
    <row r="1636" spans="1:4" x14ac:dyDescent="0.25">
      <c r="A1636" s="47">
        <v>99301</v>
      </c>
      <c r="B1636" s="45" t="s">
        <v>3619</v>
      </c>
      <c r="C1636" s="46" t="s">
        <v>90</v>
      </c>
      <c r="D1636" s="48">
        <v>4975.8999999999996</v>
      </c>
    </row>
    <row r="1637" spans="1:4" x14ac:dyDescent="0.25">
      <c r="A1637" s="47">
        <v>99302</v>
      </c>
      <c r="B1637" s="45" t="s">
        <v>3620</v>
      </c>
      <c r="C1637" s="46" t="s">
        <v>96</v>
      </c>
      <c r="D1637" s="48">
        <v>2776.26</v>
      </c>
    </row>
    <row r="1638" spans="1:4" x14ac:dyDescent="0.25">
      <c r="A1638" s="47">
        <v>99303</v>
      </c>
      <c r="B1638" s="45" t="s">
        <v>3621</v>
      </c>
      <c r="C1638" s="46" t="s">
        <v>90</v>
      </c>
      <c r="D1638" s="48">
        <v>9195.92</v>
      </c>
    </row>
    <row r="1639" spans="1:4" x14ac:dyDescent="0.25">
      <c r="A1639" s="47">
        <v>99304</v>
      </c>
      <c r="B1639" s="45" t="s">
        <v>3622</v>
      </c>
      <c r="C1639" s="46" t="s">
        <v>96</v>
      </c>
      <c r="D1639" s="48">
        <v>2582.19</v>
      </c>
    </row>
    <row r="1640" spans="1:4" x14ac:dyDescent="0.25">
      <c r="A1640" s="47">
        <v>99305</v>
      </c>
      <c r="B1640" s="45" t="s">
        <v>3623</v>
      </c>
      <c r="C1640" s="46" t="s">
        <v>90</v>
      </c>
      <c r="D1640" s="48">
        <v>10399.84</v>
      </c>
    </row>
    <row r="1641" spans="1:4" x14ac:dyDescent="0.25">
      <c r="A1641" s="47">
        <v>99306</v>
      </c>
      <c r="B1641" s="45" t="s">
        <v>3624</v>
      </c>
      <c r="C1641" s="46" t="s">
        <v>96</v>
      </c>
      <c r="D1641" s="48">
        <v>2776.26</v>
      </c>
    </row>
    <row r="1642" spans="1:4" x14ac:dyDescent="0.25">
      <c r="A1642" s="47">
        <v>99307</v>
      </c>
      <c r="B1642" s="45" t="s">
        <v>3625</v>
      </c>
      <c r="C1642" s="46" t="s">
        <v>96</v>
      </c>
      <c r="D1642" s="48">
        <v>1867.69</v>
      </c>
    </row>
    <row r="1643" spans="1:4" x14ac:dyDescent="0.25">
      <c r="A1643" s="47">
        <v>99308</v>
      </c>
      <c r="B1643" s="45" t="s">
        <v>3626</v>
      </c>
      <c r="C1643" s="46" t="s">
        <v>90</v>
      </c>
      <c r="D1643" s="48">
        <v>11599.71</v>
      </c>
    </row>
    <row r="1644" spans="1:4" x14ac:dyDescent="0.25">
      <c r="A1644" s="47">
        <v>99309</v>
      </c>
      <c r="B1644" s="45" t="s">
        <v>3627</v>
      </c>
      <c r="C1644" s="46" t="s">
        <v>96</v>
      </c>
      <c r="D1644" s="48">
        <v>2973.63</v>
      </c>
    </row>
    <row r="1645" spans="1:4" x14ac:dyDescent="0.25">
      <c r="A1645" s="47">
        <v>99310</v>
      </c>
      <c r="B1645" s="45" t="s">
        <v>3628</v>
      </c>
      <c r="C1645" s="46" t="s">
        <v>90</v>
      </c>
      <c r="D1645" s="48">
        <v>11793.31</v>
      </c>
    </row>
    <row r="1646" spans="1:4" x14ac:dyDescent="0.25">
      <c r="A1646" s="47">
        <v>99311</v>
      </c>
      <c r="B1646" s="45" t="s">
        <v>3629</v>
      </c>
      <c r="C1646" s="46" t="s">
        <v>96</v>
      </c>
      <c r="D1646" s="48">
        <v>2973.63</v>
      </c>
    </row>
    <row r="1647" spans="1:4" x14ac:dyDescent="0.25">
      <c r="A1647" s="47">
        <v>99312</v>
      </c>
      <c r="B1647" s="45" t="s">
        <v>3630</v>
      </c>
      <c r="C1647" s="46" t="s">
        <v>90</v>
      </c>
      <c r="D1647" s="48">
        <v>5840.56</v>
      </c>
    </row>
    <row r="1648" spans="1:4" x14ac:dyDescent="0.25">
      <c r="A1648" s="47">
        <v>99313</v>
      </c>
      <c r="B1648" s="45" t="s">
        <v>3631</v>
      </c>
      <c r="C1648" s="46" t="s">
        <v>90</v>
      </c>
      <c r="D1648" s="48">
        <v>13151.85</v>
      </c>
    </row>
    <row r="1649" spans="1:4" x14ac:dyDescent="0.25">
      <c r="A1649" s="47">
        <v>99314</v>
      </c>
      <c r="B1649" s="45" t="s">
        <v>3632</v>
      </c>
      <c r="C1649" s="46" t="s">
        <v>96</v>
      </c>
      <c r="D1649" s="48">
        <v>3171.02</v>
      </c>
    </row>
    <row r="1650" spans="1:4" x14ac:dyDescent="0.25">
      <c r="A1650" s="47">
        <v>99315</v>
      </c>
      <c r="B1650" s="45" t="s">
        <v>3633</v>
      </c>
      <c r="C1650" s="46" t="s">
        <v>90</v>
      </c>
      <c r="D1650" s="48">
        <v>14699.97</v>
      </c>
    </row>
    <row r="1651" spans="1:4" x14ac:dyDescent="0.25">
      <c r="A1651" s="47">
        <v>99317</v>
      </c>
      <c r="B1651" s="45" t="s">
        <v>3634</v>
      </c>
      <c r="C1651" s="46" t="s">
        <v>96</v>
      </c>
      <c r="D1651" s="48">
        <v>1993.41</v>
      </c>
    </row>
    <row r="1652" spans="1:4" x14ac:dyDescent="0.25">
      <c r="A1652" s="47">
        <v>99318</v>
      </c>
      <c r="B1652" s="45" t="s">
        <v>3635</v>
      </c>
      <c r="C1652" s="46" t="s">
        <v>96</v>
      </c>
      <c r="D1652" s="47">
        <v>193.05</v>
      </c>
    </row>
    <row r="1653" spans="1:4" x14ac:dyDescent="0.25">
      <c r="A1653" s="47">
        <v>99319</v>
      </c>
      <c r="B1653" s="45" t="s">
        <v>3636</v>
      </c>
      <c r="C1653" s="46" t="s">
        <v>96</v>
      </c>
      <c r="D1653" s="47">
        <v>700.21</v>
      </c>
    </row>
    <row r="1654" spans="1:4" x14ac:dyDescent="0.25">
      <c r="A1654" s="47">
        <v>99320</v>
      </c>
      <c r="B1654" s="45" t="s">
        <v>3637</v>
      </c>
      <c r="C1654" s="46" t="s">
        <v>90</v>
      </c>
      <c r="D1654" s="48">
        <v>6762.15</v>
      </c>
    </row>
    <row r="1655" spans="1:4" x14ac:dyDescent="0.25">
      <c r="A1655" s="47">
        <v>99321</v>
      </c>
      <c r="B1655" s="45" t="s">
        <v>3638</v>
      </c>
      <c r="C1655" s="46" t="s">
        <v>96</v>
      </c>
      <c r="D1655" s="48">
        <v>2187.56</v>
      </c>
    </row>
    <row r="1656" spans="1:4" x14ac:dyDescent="0.25">
      <c r="A1656" s="47">
        <v>99322</v>
      </c>
      <c r="B1656" s="45" t="s">
        <v>3639</v>
      </c>
      <c r="C1656" s="46" t="s">
        <v>90</v>
      </c>
      <c r="D1656" s="48">
        <v>7633.96</v>
      </c>
    </row>
    <row r="1657" spans="1:4" x14ac:dyDescent="0.25">
      <c r="A1657" s="47">
        <v>99323</v>
      </c>
      <c r="B1657" s="45" t="s">
        <v>3640</v>
      </c>
      <c r="C1657" s="46" t="s">
        <v>96</v>
      </c>
      <c r="D1657" s="48">
        <v>2381.58</v>
      </c>
    </row>
    <row r="1658" spans="1:4" x14ac:dyDescent="0.25">
      <c r="A1658" s="47">
        <v>99324</v>
      </c>
      <c r="B1658" s="45" t="s">
        <v>3641</v>
      </c>
      <c r="C1658" s="46" t="s">
        <v>90</v>
      </c>
      <c r="D1658" s="48">
        <v>8505.82</v>
      </c>
    </row>
    <row r="1659" spans="1:4" x14ac:dyDescent="0.25">
      <c r="A1659" s="47">
        <v>99325</v>
      </c>
      <c r="B1659" s="45" t="s">
        <v>3642</v>
      </c>
      <c r="C1659" s="46" t="s">
        <v>96</v>
      </c>
      <c r="D1659" s="48">
        <v>2578.89</v>
      </c>
    </row>
    <row r="1660" spans="1:4" x14ac:dyDescent="0.25">
      <c r="A1660" s="47">
        <v>99326</v>
      </c>
      <c r="B1660" s="45" t="s">
        <v>3643</v>
      </c>
      <c r="C1660" s="46" t="s">
        <v>90</v>
      </c>
      <c r="D1660" s="48">
        <v>6914.28</v>
      </c>
    </row>
    <row r="1661" spans="1:4" x14ac:dyDescent="0.25">
      <c r="A1661" s="47">
        <v>99327</v>
      </c>
      <c r="B1661" s="45" t="s">
        <v>3644</v>
      </c>
      <c r="C1661" s="46" t="s">
        <v>96</v>
      </c>
      <c r="D1661" s="48">
        <v>3336.14</v>
      </c>
    </row>
    <row r="1662" spans="1:4" x14ac:dyDescent="0.25">
      <c r="A1662" s="47">
        <v>101800</v>
      </c>
      <c r="B1662" s="45" t="s">
        <v>3645</v>
      </c>
      <c r="C1662" s="46" t="s">
        <v>90</v>
      </c>
      <c r="D1662" s="48">
        <v>1211.8</v>
      </c>
    </row>
    <row r="1663" spans="1:4" x14ac:dyDescent="0.25">
      <c r="A1663" s="47">
        <v>101801</v>
      </c>
      <c r="B1663" s="45" t="s">
        <v>3646</v>
      </c>
      <c r="C1663" s="46" t="s">
        <v>90</v>
      </c>
      <c r="D1663" s="48">
        <v>1008.12</v>
      </c>
    </row>
    <row r="1664" spans="1:4" x14ac:dyDescent="0.25">
      <c r="A1664" s="47">
        <v>101806</v>
      </c>
      <c r="B1664" s="45" t="s">
        <v>3647</v>
      </c>
      <c r="C1664" s="46" t="s">
        <v>90</v>
      </c>
      <c r="D1664" s="47">
        <v>429.45</v>
      </c>
    </row>
    <row r="1665" spans="1:4" x14ac:dyDescent="0.25">
      <c r="A1665" s="47">
        <v>101807</v>
      </c>
      <c r="B1665" s="45" t="s">
        <v>3648</v>
      </c>
      <c r="C1665" s="46" t="s">
        <v>90</v>
      </c>
      <c r="D1665" s="47">
        <v>396.13</v>
      </c>
    </row>
    <row r="1666" spans="1:4" x14ac:dyDescent="0.25">
      <c r="A1666" s="47">
        <v>101808</v>
      </c>
      <c r="B1666" s="45" t="s">
        <v>3649</v>
      </c>
      <c r="C1666" s="46" t="s">
        <v>90</v>
      </c>
      <c r="D1666" s="47">
        <v>355.2</v>
      </c>
    </row>
    <row r="1667" spans="1:4" x14ac:dyDescent="0.25">
      <c r="A1667" s="47">
        <v>101809</v>
      </c>
      <c r="B1667" s="45" t="s">
        <v>3650</v>
      </c>
      <c r="C1667" s="46" t="s">
        <v>90</v>
      </c>
      <c r="D1667" s="48">
        <v>2535.75</v>
      </c>
    </row>
    <row r="1668" spans="1:4" x14ac:dyDescent="0.25">
      <c r="A1668" s="47">
        <v>102139</v>
      </c>
      <c r="B1668" s="45" t="s">
        <v>3651</v>
      </c>
      <c r="C1668" s="46" t="s">
        <v>90</v>
      </c>
      <c r="D1668" s="48">
        <v>1227.97</v>
      </c>
    </row>
    <row r="1669" spans="1:4" x14ac:dyDescent="0.25">
      <c r="A1669" s="47">
        <v>102141</v>
      </c>
      <c r="B1669" s="45" t="s">
        <v>3652</v>
      </c>
      <c r="C1669" s="46" t="s">
        <v>90</v>
      </c>
      <c r="D1669" s="48">
        <v>1969.31</v>
      </c>
    </row>
    <row r="1670" spans="1:4" x14ac:dyDescent="0.25">
      <c r="A1670" s="47">
        <v>102142</v>
      </c>
      <c r="B1670" s="45" t="s">
        <v>3653</v>
      </c>
      <c r="C1670" s="46" t="s">
        <v>90</v>
      </c>
      <c r="D1670" s="48">
        <v>1936.27</v>
      </c>
    </row>
    <row r="1671" spans="1:4" x14ac:dyDescent="0.25">
      <c r="A1671" s="47">
        <v>102457</v>
      </c>
      <c r="B1671" s="45" t="s">
        <v>3654</v>
      </c>
      <c r="C1671" s="46" t="s">
        <v>90</v>
      </c>
      <c r="D1671" s="48">
        <v>1208.3800000000001</v>
      </c>
    </row>
    <row r="1672" spans="1:4" x14ac:dyDescent="0.25">
      <c r="A1672" s="47">
        <v>94263</v>
      </c>
      <c r="B1672" s="45" t="s">
        <v>3655</v>
      </c>
      <c r="C1672" s="46" t="s">
        <v>96</v>
      </c>
      <c r="D1672" s="47">
        <v>26.1</v>
      </c>
    </row>
    <row r="1673" spans="1:4" x14ac:dyDescent="0.25">
      <c r="A1673" s="47">
        <v>94264</v>
      </c>
      <c r="B1673" s="45" t="s">
        <v>3656</v>
      </c>
      <c r="C1673" s="46" t="s">
        <v>96</v>
      </c>
      <c r="D1673" s="47">
        <v>29.31</v>
      </c>
    </row>
    <row r="1674" spans="1:4" x14ac:dyDescent="0.25">
      <c r="A1674" s="47">
        <v>94265</v>
      </c>
      <c r="B1674" s="45" t="s">
        <v>3657</v>
      </c>
      <c r="C1674" s="46" t="s">
        <v>96</v>
      </c>
      <c r="D1674" s="47">
        <v>33.6</v>
      </c>
    </row>
    <row r="1675" spans="1:4" x14ac:dyDescent="0.25">
      <c r="A1675" s="47">
        <v>94266</v>
      </c>
      <c r="B1675" s="45" t="s">
        <v>3658</v>
      </c>
      <c r="C1675" s="46" t="s">
        <v>96</v>
      </c>
      <c r="D1675" s="47">
        <v>37.24</v>
      </c>
    </row>
    <row r="1676" spans="1:4" x14ac:dyDescent="0.25">
      <c r="A1676" s="47">
        <v>94267</v>
      </c>
      <c r="B1676" s="45" t="s">
        <v>3659</v>
      </c>
      <c r="C1676" s="46" t="s">
        <v>96</v>
      </c>
      <c r="D1676" s="47">
        <v>39.369999999999997</v>
      </c>
    </row>
    <row r="1677" spans="1:4" x14ac:dyDescent="0.25">
      <c r="A1677" s="47">
        <v>94268</v>
      </c>
      <c r="B1677" s="45" t="s">
        <v>3660</v>
      </c>
      <c r="C1677" s="46" t="s">
        <v>96</v>
      </c>
      <c r="D1677" s="47">
        <v>43.4</v>
      </c>
    </row>
    <row r="1678" spans="1:4" x14ac:dyDescent="0.25">
      <c r="A1678" s="47">
        <v>94269</v>
      </c>
      <c r="B1678" s="45" t="s">
        <v>3661</v>
      </c>
      <c r="C1678" s="46" t="s">
        <v>96</v>
      </c>
      <c r="D1678" s="47">
        <v>55.53</v>
      </c>
    </row>
    <row r="1679" spans="1:4" x14ac:dyDescent="0.25">
      <c r="A1679" s="47">
        <v>94270</v>
      </c>
      <c r="B1679" s="45" t="s">
        <v>3662</v>
      </c>
      <c r="C1679" s="46" t="s">
        <v>96</v>
      </c>
      <c r="D1679" s="47">
        <v>61.17</v>
      </c>
    </row>
    <row r="1680" spans="1:4" x14ac:dyDescent="0.25">
      <c r="A1680" s="47">
        <v>94271</v>
      </c>
      <c r="B1680" s="45" t="s">
        <v>3663</v>
      </c>
      <c r="C1680" s="46" t="s">
        <v>96</v>
      </c>
      <c r="D1680" s="47">
        <v>67.75</v>
      </c>
    </row>
    <row r="1681" spans="1:4" x14ac:dyDescent="0.25">
      <c r="A1681" s="47">
        <v>94272</v>
      </c>
      <c r="B1681" s="45" t="s">
        <v>3664</v>
      </c>
      <c r="C1681" s="46" t="s">
        <v>96</v>
      </c>
      <c r="D1681" s="47">
        <v>75.23</v>
      </c>
    </row>
    <row r="1682" spans="1:4" x14ac:dyDescent="0.25">
      <c r="A1682" s="47">
        <v>94273</v>
      </c>
      <c r="B1682" s="45" t="s">
        <v>3665</v>
      </c>
      <c r="C1682" s="46" t="s">
        <v>96</v>
      </c>
      <c r="D1682" s="47">
        <v>45.59</v>
      </c>
    </row>
    <row r="1683" spans="1:4" x14ac:dyDescent="0.25">
      <c r="A1683" s="47">
        <v>94274</v>
      </c>
      <c r="B1683" s="45" t="s">
        <v>3666</v>
      </c>
      <c r="C1683" s="46" t="s">
        <v>96</v>
      </c>
      <c r="D1683" s="47">
        <v>49.3</v>
      </c>
    </row>
    <row r="1684" spans="1:4" x14ac:dyDescent="0.25">
      <c r="A1684" s="47">
        <v>94275</v>
      </c>
      <c r="B1684" s="45" t="s">
        <v>3667</v>
      </c>
      <c r="C1684" s="46" t="s">
        <v>96</v>
      </c>
      <c r="D1684" s="47">
        <v>43.7</v>
      </c>
    </row>
    <row r="1685" spans="1:4" x14ac:dyDescent="0.25">
      <c r="A1685" s="47">
        <v>94276</v>
      </c>
      <c r="B1685" s="45" t="s">
        <v>3668</v>
      </c>
      <c r="C1685" s="46" t="s">
        <v>96</v>
      </c>
      <c r="D1685" s="47">
        <v>47.41</v>
      </c>
    </row>
    <row r="1686" spans="1:4" x14ac:dyDescent="0.25">
      <c r="A1686" s="47">
        <v>94277</v>
      </c>
      <c r="B1686" s="45" t="s">
        <v>3669</v>
      </c>
      <c r="C1686" s="46" t="s">
        <v>96</v>
      </c>
      <c r="D1686" s="47">
        <v>36.229999999999997</v>
      </c>
    </row>
    <row r="1687" spans="1:4" x14ac:dyDescent="0.25">
      <c r="A1687" s="47">
        <v>94278</v>
      </c>
      <c r="B1687" s="45" t="s">
        <v>3670</v>
      </c>
      <c r="C1687" s="46" t="s">
        <v>96</v>
      </c>
      <c r="D1687" s="47">
        <v>39.94</v>
      </c>
    </row>
    <row r="1688" spans="1:4" x14ac:dyDescent="0.25">
      <c r="A1688" s="47">
        <v>94279</v>
      </c>
      <c r="B1688" s="45" t="s">
        <v>3671</v>
      </c>
      <c r="C1688" s="46" t="s">
        <v>96</v>
      </c>
      <c r="D1688" s="47">
        <v>41.85</v>
      </c>
    </row>
    <row r="1689" spans="1:4" x14ac:dyDescent="0.25">
      <c r="A1689" s="47">
        <v>94280</v>
      </c>
      <c r="B1689" s="45" t="s">
        <v>3672</v>
      </c>
      <c r="C1689" s="46" t="s">
        <v>96</v>
      </c>
      <c r="D1689" s="47">
        <v>45.57</v>
      </c>
    </row>
    <row r="1690" spans="1:4" x14ac:dyDescent="0.25">
      <c r="A1690" s="47">
        <v>94281</v>
      </c>
      <c r="B1690" s="45" t="s">
        <v>3673</v>
      </c>
      <c r="C1690" s="46" t="s">
        <v>96</v>
      </c>
      <c r="D1690" s="47">
        <v>43.18</v>
      </c>
    </row>
    <row r="1691" spans="1:4" x14ac:dyDescent="0.25">
      <c r="A1691" s="47">
        <v>94282</v>
      </c>
      <c r="B1691" s="45" t="s">
        <v>3674</v>
      </c>
      <c r="C1691" s="46" t="s">
        <v>96</v>
      </c>
      <c r="D1691" s="47">
        <v>54.47</v>
      </c>
    </row>
    <row r="1692" spans="1:4" x14ac:dyDescent="0.25">
      <c r="A1692" s="47">
        <v>94283</v>
      </c>
      <c r="B1692" s="45" t="s">
        <v>3675</v>
      </c>
      <c r="C1692" s="46" t="s">
        <v>96</v>
      </c>
      <c r="D1692" s="47">
        <v>54.23</v>
      </c>
    </row>
    <row r="1693" spans="1:4" x14ac:dyDescent="0.25">
      <c r="A1693" s="47">
        <v>94284</v>
      </c>
      <c r="B1693" s="45" t="s">
        <v>3676</v>
      </c>
      <c r="C1693" s="46" t="s">
        <v>96</v>
      </c>
      <c r="D1693" s="47">
        <v>65.53</v>
      </c>
    </row>
    <row r="1694" spans="1:4" x14ac:dyDescent="0.25">
      <c r="A1694" s="47">
        <v>94285</v>
      </c>
      <c r="B1694" s="45" t="s">
        <v>3677</v>
      </c>
      <c r="C1694" s="46" t="s">
        <v>96</v>
      </c>
      <c r="D1694" s="47">
        <v>64.760000000000005</v>
      </c>
    </row>
    <row r="1695" spans="1:4" x14ac:dyDescent="0.25">
      <c r="A1695" s="47">
        <v>94286</v>
      </c>
      <c r="B1695" s="45" t="s">
        <v>3678</v>
      </c>
      <c r="C1695" s="46" t="s">
        <v>96</v>
      </c>
      <c r="D1695" s="47">
        <v>76.05</v>
      </c>
    </row>
    <row r="1696" spans="1:4" x14ac:dyDescent="0.25">
      <c r="A1696" s="47">
        <v>94287</v>
      </c>
      <c r="B1696" s="45" t="s">
        <v>3679</v>
      </c>
      <c r="C1696" s="46" t="s">
        <v>96</v>
      </c>
      <c r="D1696" s="47">
        <v>34.06</v>
      </c>
    </row>
    <row r="1697" spans="1:4" x14ac:dyDescent="0.25">
      <c r="A1697" s="47">
        <v>94288</v>
      </c>
      <c r="B1697" s="45" t="s">
        <v>3680</v>
      </c>
      <c r="C1697" s="46" t="s">
        <v>96</v>
      </c>
      <c r="D1697" s="47">
        <v>43.95</v>
      </c>
    </row>
    <row r="1698" spans="1:4" x14ac:dyDescent="0.25">
      <c r="A1698" s="47">
        <v>94289</v>
      </c>
      <c r="B1698" s="45" t="s">
        <v>3681</v>
      </c>
      <c r="C1698" s="46" t="s">
        <v>96</v>
      </c>
      <c r="D1698" s="47">
        <v>42.04</v>
      </c>
    </row>
    <row r="1699" spans="1:4" x14ac:dyDescent="0.25">
      <c r="A1699" s="47">
        <v>94290</v>
      </c>
      <c r="B1699" s="45" t="s">
        <v>3682</v>
      </c>
      <c r="C1699" s="46" t="s">
        <v>96</v>
      </c>
      <c r="D1699" s="47">
        <v>51.92</v>
      </c>
    </row>
    <row r="1700" spans="1:4" x14ac:dyDescent="0.25">
      <c r="A1700" s="47">
        <v>94291</v>
      </c>
      <c r="B1700" s="45" t="s">
        <v>3683</v>
      </c>
      <c r="C1700" s="46" t="s">
        <v>96</v>
      </c>
      <c r="D1700" s="47">
        <v>49.51</v>
      </c>
    </row>
    <row r="1701" spans="1:4" x14ac:dyDescent="0.25">
      <c r="A1701" s="47">
        <v>94292</v>
      </c>
      <c r="B1701" s="45" t="s">
        <v>3684</v>
      </c>
      <c r="C1701" s="46" t="s">
        <v>96</v>
      </c>
      <c r="D1701" s="47">
        <v>59.4</v>
      </c>
    </row>
    <row r="1702" spans="1:4" x14ac:dyDescent="0.25">
      <c r="A1702" s="47">
        <v>94293</v>
      </c>
      <c r="B1702" s="45" t="s">
        <v>3685</v>
      </c>
      <c r="C1702" s="46" t="s">
        <v>96</v>
      </c>
      <c r="D1702" s="47">
        <v>127.18</v>
      </c>
    </row>
    <row r="1703" spans="1:4" x14ac:dyDescent="0.25">
      <c r="A1703" s="47">
        <v>94294</v>
      </c>
      <c r="B1703" s="45" t="s">
        <v>3686</v>
      </c>
      <c r="C1703" s="46" t="s">
        <v>96</v>
      </c>
      <c r="D1703" s="47">
        <v>6.82</v>
      </c>
    </row>
    <row r="1704" spans="1:4" x14ac:dyDescent="0.25">
      <c r="A1704" s="47">
        <v>102727</v>
      </c>
      <c r="B1704" s="45" t="s">
        <v>3687</v>
      </c>
      <c r="C1704" s="46" t="s">
        <v>63</v>
      </c>
      <c r="D1704" s="47">
        <v>73.680000000000007</v>
      </c>
    </row>
    <row r="1705" spans="1:4" x14ac:dyDescent="0.25">
      <c r="A1705" s="47">
        <v>102728</v>
      </c>
      <c r="B1705" s="45" t="s">
        <v>3688</v>
      </c>
      <c r="C1705" s="46" t="s">
        <v>247</v>
      </c>
      <c r="D1705" s="47">
        <v>18.54</v>
      </c>
    </row>
    <row r="1706" spans="1:4" x14ac:dyDescent="0.25">
      <c r="A1706" s="47">
        <v>102729</v>
      </c>
      <c r="B1706" s="45" t="s">
        <v>3689</v>
      </c>
      <c r="C1706" s="46" t="s">
        <v>247</v>
      </c>
      <c r="D1706" s="47">
        <v>17.7</v>
      </c>
    </row>
    <row r="1707" spans="1:4" x14ac:dyDescent="0.25">
      <c r="A1707" s="47">
        <v>102730</v>
      </c>
      <c r="B1707" s="45" t="s">
        <v>3690</v>
      </c>
      <c r="C1707" s="46" t="s">
        <v>247</v>
      </c>
      <c r="D1707" s="47">
        <v>16</v>
      </c>
    </row>
    <row r="1708" spans="1:4" x14ac:dyDescent="0.25">
      <c r="A1708" s="47">
        <v>102731</v>
      </c>
      <c r="B1708" s="45" t="s">
        <v>3691</v>
      </c>
      <c r="C1708" s="46" t="s">
        <v>247</v>
      </c>
      <c r="D1708" s="47">
        <v>13.57</v>
      </c>
    </row>
    <row r="1709" spans="1:4" x14ac:dyDescent="0.25">
      <c r="A1709" s="47">
        <v>102732</v>
      </c>
      <c r="B1709" s="45" t="s">
        <v>3692</v>
      </c>
      <c r="C1709" s="46" t="s">
        <v>247</v>
      </c>
      <c r="D1709" s="47">
        <v>13.01</v>
      </c>
    </row>
    <row r="1710" spans="1:4" x14ac:dyDescent="0.25">
      <c r="A1710" s="47">
        <v>102733</v>
      </c>
      <c r="B1710" s="45" t="s">
        <v>3693</v>
      </c>
      <c r="C1710" s="46" t="s">
        <v>247</v>
      </c>
      <c r="D1710" s="47">
        <v>14.71</v>
      </c>
    </row>
    <row r="1711" spans="1:4" x14ac:dyDescent="0.25">
      <c r="A1711" s="47">
        <v>102734</v>
      </c>
      <c r="B1711" s="45" t="s">
        <v>3694</v>
      </c>
      <c r="C1711" s="46" t="s">
        <v>247</v>
      </c>
      <c r="D1711" s="47">
        <v>17.43</v>
      </c>
    </row>
    <row r="1712" spans="1:4" x14ac:dyDescent="0.25">
      <c r="A1712" s="47">
        <v>102735</v>
      </c>
      <c r="B1712" s="45" t="s">
        <v>3695</v>
      </c>
      <c r="C1712" s="46" t="s">
        <v>247</v>
      </c>
      <c r="D1712" s="47">
        <v>16.82</v>
      </c>
    </row>
    <row r="1713" spans="1:4" x14ac:dyDescent="0.25">
      <c r="A1713" s="47">
        <v>102736</v>
      </c>
      <c r="B1713" s="45" t="s">
        <v>3696</v>
      </c>
      <c r="C1713" s="46" t="s">
        <v>48</v>
      </c>
      <c r="D1713" s="47">
        <v>420.06</v>
      </c>
    </row>
    <row r="1714" spans="1:4" x14ac:dyDescent="0.25">
      <c r="A1714" s="47">
        <v>102737</v>
      </c>
      <c r="B1714" s="45" t="s">
        <v>3697</v>
      </c>
      <c r="C1714" s="46" t="s">
        <v>90</v>
      </c>
      <c r="D1714" s="47">
        <v>997.65</v>
      </c>
    </row>
    <row r="1715" spans="1:4" x14ac:dyDescent="0.25">
      <c r="A1715" s="47">
        <v>102738</v>
      </c>
      <c r="B1715" s="45" t="s">
        <v>3698</v>
      </c>
      <c r="C1715" s="46" t="s">
        <v>90</v>
      </c>
      <c r="D1715" s="48">
        <v>2072.37</v>
      </c>
    </row>
    <row r="1716" spans="1:4" x14ac:dyDescent="0.25">
      <c r="A1716" s="47">
        <v>102739</v>
      </c>
      <c r="B1716" s="45" t="s">
        <v>3699</v>
      </c>
      <c r="C1716" s="46" t="s">
        <v>90</v>
      </c>
      <c r="D1716" s="48">
        <v>3498.62</v>
      </c>
    </row>
    <row r="1717" spans="1:4" x14ac:dyDescent="0.25">
      <c r="A1717" s="47">
        <v>102740</v>
      </c>
      <c r="B1717" s="45" t="s">
        <v>3700</v>
      </c>
      <c r="C1717" s="46" t="s">
        <v>90</v>
      </c>
      <c r="D1717" s="48">
        <v>5282.65</v>
      </c>
    </row>
    <row r="1718" spans="1:4" x14ac:dyDescent="0.25">
      <c r="A1718" s="47">
        <v>102741</v>
      </c>
      <c r="B1718" s="45" t="s">
        <v>3701</v>
      </c>
      <c r="C1718" s="46" t="s">
        <v>90</v>
      </c>
      <c r="D1718" s="48">
        <v>7464.4</v>
      </c>
    </row>
    <row r="1719" spans="1:4" x14ac:dyDescent="0.25">
      <c r="A1719" s="47">
        <v>102742</v>
      </c>
      <c r="B1719" s="45" t="s">
        <v>3702</v>
      </c>
      <c r="C1719" s="46" t="s">
        <v>90</v>
      </c>
      <c r="D1719" s="48">
        <v>13012.32</v>
      </c>
    </row>
    <row r="1720" spans="1:4" x14ac:dyDescent="0.25">
      <c r="A1720" s="47">
        <v>102743</v>
      </c>
      <c r="B1720" s="45" t="s">
        <v>3703</v>
      </c>
      <c r="C1720" s="46" t="s">
        <v>90</v>
      </c>
      <c r="D1720" s="48">
        <v>11621.26</v>
      </c>
    </row>
    <row r="1721" spans="1:4" x14ac:dyDescent="0.25">
      <c r="A1721" s="47">
        <v>102744</v>
      </c>
      <c r="B1721" s="45" t="s">
        <v>3704</v>
      </c>
      <c r="C1721" s="46" t="s">
        <v>90</v>
      </c>
      <c r="D1721" s="48">
        <v>6381.58</v>
      </c>
    </row>
    <row r="1722" spans="1:4" x14ac:dyDescent="0.25">
      <c r="A1722" s="47">
        <v>102745</v>
      </c>
      <c r="B1722" s="45" t="s">
        <v>3705</v>
      </c>
      <c r="C1722" s="46" t="s">
        <v>90</v>
      </c>
      <c r="D1722" s="48">
        <v>9032.2800000000007</v>
      </c>
    </row>
    <row r="1723" spans="1:4" x14ac:dyDescent="0.25">
      <c r="A1723" s="47">
        <v>102746</v>
      </c>
      <c r="B1723" s="45" t="s">
        <v>3706</v>
      </c>
      <c r="C1723" s="46" t="s">
        <v>90</v>
      </c>
      <c r="D1723" s="48">
        <v>15769.69</v>
      </c>
    </row>
    <row r="1724" spans="1:4" x14ac:dyDescent="0.25">
      <c r="A1724" s="47">
        <v>102747</v>
      </c>
      <c r="B1724" s="45" t="s">
        <v>3707</v>
      </c>
      <c r="C1724" s="46" t="s">
        <v>90</v>
      </c>
      <c r="D1724" s="48">
        <v>7935.54</v>
      </c>
    </row>
    <row r="1725" spans="1:4" x14ac:dyDescent="0.25">
      <c r="A1725" s="47">
        <v>102748</v>
      </c>
      <c r="B1725" s="45" t="s">
        <v>3708</v>
      </c>
      <c r="C1725" s="46" t="s">
        <v>90</v>
      </c>
      <c r="D1725" s="48">
        <v>11179.23</v>
      </c>
    </row>
    <row r="1726" spans="1:4" x14ac:dyDescent="0.25">
      <c r="A1726" s="47">
        <v>102749</v>
      </c>
      <c r="B1726" s="45" t="s">
        <v>3709</v>
      </c>
      <c r="C1726" s="46" t="s">
        <v>90</v>
      </c>
      <c r="D1726" s="48">
        <v>19327.16</v>
      </c>
    </row>
    <row r="1727" spans="1:4" x14ac:dyDescent="0.25">
      <c r="A1727" s="47">
        <v>102750</v>
      </c>
      <c r="B1727" s="45" t="s">
        <v>3710</v>
      </c>
      <c r="C1727" s="46" t="s">
        <v>90</v>
      </c>
      <c r="D1727" s="48">
        <v>2540.19</v>
      </c>
    </row>
    <row r="1728" spans="1:4" x14ac:dyDescent="0.25">
      <c r="A1728" s="47">
        <v>102751</v>
      </c>
      <c r="B1728" s="45" t="s">
        <v>3711</v>
      </c>
      <c r="C1728" s="46" t="s">
        <v>90</v>
      </c>
      <c r="D1728" s="48">
        <v>4475.97</v>
      </c>
    </row>
    <row r="1729" spans="1:4" x14ac:dyDescent="0.25">
      <c r="A1729" s="47">
        <v>102752</v>
      </c>
      <c r="B1729" s="45" t="s">
        <v>3712</v>
      </c>
      <c r="C1729" s="46" t="s">
        <v>90</v>
      </c>
      <c r="D1729" s="48">
        <v>7203.77</v>
      </c>
    </row>
    <row r="1730" spans="1:4" x14ac:dyDescent="0.25">
      <c r="A1730" s="47">
        <v>102753</v>
      </c>
      <c r="B1730" s="45" t="s">
        <v>3713</v>
      </c>
      <c r="C1730" s="46" t="s">
        <v>90</v>
      </c>
      <c r="D1730" s="48">
        <v>10757.19</v>
      </c>
    </row>
    <row r="1731" spans="1:4" x14ac:dyDescent="0.25">
      <c r="A1731" s="47">
        <v>102754</v>
      </c>
      <c r="B1731" s="45" t="s">
        <v>3714</v>
      </c>
      <c r="C1731" s="46" t="s">
        <v>90</v>
      </c>
      <c r="D1731" s="48">
        <v>20607.04</v>
      </c>
    </row>
    <row r="1732" spans="1:4" x14ac:dyDescent="0.25">
      <c r="A1732" s="47">
        <v>102755</v>
      </c>
      <c r="B1732" s="45" t="s">
        <v>3715</v>
      </c>
      <c r="C1732" s="46" t="s">
        <v>90</v>
      </c>
      <c r="D1732" s="48">
        <v>10096.39</v>
      </c>
    </row>
    <row r="1733" spans="1:4" x14ac:dyDescent="0.25">
      <c r="A1733" s="47">
        <v>102756</v>
      </c>
      <c r="B1733" s="45" t="s">
        <v>3716</v>
      </c>
      <c r="C1733" s="46" t="s">
        <v>90</v>
      </c>
      <c r="D1733" s="48">
        <v>15124.49</v>
      </c>
    </row>
    <row r="1734" spans="1:4" x14ac:dyDescent="0.25">
      <c r="A1734" s="47">
        <v>102757</v>
      </c>
      <c r="B1734" s="45" t="s">
        <v>3717</v>
      </c>
      <c r="C1734" s="46" t="s">
        <v>90</v>
      </c>
      <c r="D1734" s="48">
        <v>28346.799999999999</v>
      </c>
    </row>
    <row r="1735" spans="1:4" x14ac:dyDescent="0.25">
      <c r="A1735" s="47">
        <v>102758</v>
      </c>
      <c r="B1735" s="45" t="s">
        <v>3718</v>
      </c>
      <c r="C1735" s="46" t="s">
        <v>90</v>
      </c>
      <c r="D1735" s="48">
        <v>13004.55</v>
      </c>
    </row>
    <row r="1736" spans="1:4" x14ac:dyDescent="0.25">
      <c r="A1736" s="47">
        <v>102759</v>
      </c>
      <c r="B1736" s="45" t="s">
        <v>3719</v>
      </c>
      <c r="C1736" s="46" t="s">
        <v>90</v>
      </c>
      <c r="D1736" s="48">
        <v>19515.509999999998</v>
      </c>
    </row>
    <row r="1737" spans="1:4" x14ac:dyDescent="0.25">
      <c r="A1737" s="47">
        <v>102760</v>
      </c>
      <c r="B1737" s="45" t="s">
        <v>3720</v>
      </c>
      <c r="C1737" s="46" t="s">
        <v>90</v>
      </c>
      <c r="D1737" s="48">
        <v>36234.400000000001</v>
      </c>
    </row>
    <row r="1738" spans="1:4" x14ac:dyDescent="0.25">
      <c r="A1738" s="47">
        <v>102761</v>
      </c>
      <c r="B1738" s="45" t="s">
        <v>3721</v>
      </c>
      <c r="C1738" s="46" t="s">
        <v>90</v>
      </c>
      <c r="D1738" s="48">
        <v>11927.65</v>
      </c>
    </row>
    <row r="1739" spans="1:4" x14ac:dyDescent="0.25">
      <c r="A1739" s="47">
        <v>102762</v>
      </c>
      <c r="B1739" s="45" t="s">
        <v>3722</v>
      </c>
      <c r="C1739" s="46" t="s">
        <v>90</v>
      </c>
      <c r="D1739" s="48">
        <v>18620.82</v>
      </c>
    </row>
    <row r="1740" spans="1:4" x14ac:dyDescent="0.25">
      <c r="A1740" s="47">
        <v>102763</v>
      </c>
      <c r="B1740" s="45" t="s">
        <v>3723</v>
      </c>
      <c r="C1740" s="46" t="s">
        <v>90</v>
      </c>
      <c r="D1740" s="48">
        <v>26172.03</v>
      </c>
    </row>
    <row r="1741" spans="1:4" x14ac:dyDescent="0.25">
      <c r="A1741" s="47">
        <v>102764</v>
      </c>
      <c r="B1741" s="45" t="s">
        <v>3724</v>
      </c>
      <c r="C1741" s="46" t="s">
        <v>90</v>
      </c>
      <c r="D1741" s="48">
        <v>37361.51</v>
      </c>
    </row>
    <row r="1742" spans="1:4" x14ac:dyDescent="0.25">
      <c r="A1742" s="47">
        <v>102765</v>
      </c>
      <c r="B1742" s="45" t="s">
        <v>3725</v>
      </c>
      <c r="C1742" s="46" t="s">
        <v>90</v>
      </c>
      <c r="D1742" s="48">
        <v>14702.3</v>
      </c>
    </row>
    <row r="1743" spans="1:4" x14ac:dyDescent="0.25">
      <c r="A1743" s="47">
        <v>102766</v>
      </c>
      <c r="B1743" s="45" t="s">
        <v>3726</v>
      </c>
      <c r="C1743" s="46" t="s">
        <v>90</v>
      </c>
      <c r="D1743" s="48">
        <v>22460.84</v>
      </c>
    </row>
    <row r="1744" spans="1:4" x14ac:dyDescent="0.25">
      <c r="A1744" s="47">
        <v>102767</v>
      </c>
      <c r="B1744" s="45" t="s">
        <v>3727</v>
      </c>
      <c r="C1744" s="46" t="s">
        <v>90</v>
      </c>
      <c r="D1744" s="48">
        <v>31931.48</v>
      </c>
    </row>
    <row r="1745" spans="1:4" x14ac:dyDescent="0.25">
      <c r="A1745" s="47">
        <v>102768</v>
      </c>
      <c r="B1745" s="45" t="s">
        <v>3728</v>
      </c>
      <c r="C1745" s="46" t="s">
        <v>90</v>
      </c>
      <c r="D1745" s="48">
        <v>45217.75</v>
      </c>
    </row>
    <row r="1746" spans="1:4" x14ac:dyDescent="0.25">
      <c r="A1746" s="47">
        <v>102769</v>
      </c>
      <c r="B1746" s="45" t="s">
        <v>3729</v>
      </c>
      <c r="C1746" s="46" t="s">
        <v>90</v>
      </c>
      <c r="D1746" s="48">
        <v>16966.79</v>
      </c>
    </row>
    <row r="1747" spans="1:4" x14ac:dyDescent="0.25">
      <c r="A1747" s="47">
        <v>102770</v>
      </c>
      <c r="B1747" s="45" t="s">
        <v>3730</v>
      </c>
      <c r="C1747" s="46" t="s">
        <v>90</v>
      </c>
      <c r="D1747" s="48">
        <v>26372.79</v>
      </c>
    </row>
    <row r="1748" spans="1:4" x14ac:dyDescent="0.25">
      <c r="A1748" s="47">
        <v>102771</v>
      </c>
      <c r="B1748" s="45" t="s">
        <v>3731</v>
      </c>
      <c r="C1748" s="46" t="s">
        <v>90</v>
      </c>
      <c r="D1748" s="48">
        <v>37465.449999999997</v>
      </c>
    </row>
    <row r="1749" spans="1:4" x14ac:dyDescent="0.25">
      <c r="A1749" s="47">
        <v>102772</v>
      </c>
      <c r="B1749" s="45" t="s">
        <v>3732</v>
      </c>
      <c r="C1749" s="46" t="s">
        <v>90</v>
      </c>
      <c r="D1749" s="48">
        <v>53728.41</v>
      </c>
    </row>
    <row r="1750" spans="1:4" x14ac:dyDescent="0.25">
      <c r="A1750" s="47">
        <v>102773</v>
      </c>
      <c r="B1750" s="45" t="s">
        <v>3733</v>
      </c>
      <c r="C1750" s="46" t="s">
        <v>90</v>
      </c>
      <c r="D1750" s="48">
        <v>6721.38</v>
      </c>
    </row>
    <row r="1751" spans="1:4" x14ac:dyDescent="0.25">
      <c r="A1751" s="47">
        <v>102774</v>
      </c>
      <c r="B1751" s="45" t="s">
        <v>3734</v>
      </c>
      <c r="C1751" s="46" t="s">
        <v>90</v>
      </c>
      <c r="D1751" s="48">
        <v>6721.38</v>
      </c>
    </row>
    <row r="1752" spans="1:4" x14ac:dyDescent="0.25">
      <c r="A1752" s="47">
        <v>102775</v>
      </c>
      <c r="B1752" s="45" t="s">
        <v>3735</v>
      </c>
      <c r="C1752" s="46" t="s">
        <v>90</v>
      </c>
      <c r="D1752" s="48">
        <v>10037.64</v>
      </c>
    </row>
    <row r="1753" spans="1:4" x14ac:dyDescent="0.25">
      <c r="A1753" s="47">
        <v>102776</v>
      </c>
      <c r="B1753" s="45" t="s">
        <v>3736</v>
      </c>
      <c r="C1753" s="46" t="s">
        <v>90</v>
      </c>
      <c r="D1753" s="48">
        <v>10037.64</v>
      </c>
    </row>
    <row r="1754" spans="1:4" x14ac:dyDescent="0.25">
      <c r="A1754" s="47">
        <v>102777</v>
      </c>
      <c r="B1754" s="45" t="s">
        <v>3737</v>
      </c>
      <c r="C1754" s="46" t="s">
        <v>90</v>
      </c>
      <c r="D1754" s="48">
        <v>15195.61</v>
      </c>
    </row>
    <row r="1755" spans="1:4" x14ac:dyDescent="0.25">
      <c r="A1755" s="47">
        <v>102778</v>
      </c>
      <c r="B1755" s="45" t="s">
        <v>3738</v>
      </c>
      <c r="C1755" s="46" t="s">
        <v>90</v>
      </c>
      <c r="D1755" s="48">
        <v>22490.6</v>
      </c>
    </row>
    <row r="1756" spans="1:4" x14ac:dyDescent="0.25">
      <c r="A1756" s="47">
        <v>102779</v>
      </c>
      <c r="B1756" s="45" t="s">
        <v>3739</v>
      </c>
      <c r="C1756" s="46" t="s">
        <v>90</v>
      </c>
      <c r="D1756" s="48">
        <v>6721.38</v>
      </c>
    </row>
    <row r="1757" spans="1:4" x14ac:dyDescent="0.25">
      <c r="A1757" s="47">
        <v>102780</v>
      </c>
      <c r="B1757" s="45" t="s">
        <v>3740</v>
      </c>
      <c r="C1757" s="46" t="s">
        <v>90</v>
      </c>
      <c r="D1757" s="48">
        <v>7734.03</v>
      </c>
    </row>
    <row r="1758" spans="1:4" x14ac:dyDescent="0.25">
      <c r="A1758" s="47">
        <v>102781</v>
      </c>
      <c r="B1758" s="45" t="s">
        <v>3741</v>
      </c>
      <c r="C1758" s="46" t="s">
        <v>90</v>
      </c>
      <c r="D1758" s="48">
        <v>11464.82</v>
      </c>
    </row>
    <row r="1759" spans="1:4" x14ac:dyDescent="0.25">
      <c r="A1759" s="47">
        <v>102782</v>
      </c>
      <c r="B1759" s="45" t="s">
        <v>3742</v>
      </c>
      <c r="C1759" s="46" t="s">
        <v>90</v>
      </c>
      <c r="D1759" s="48">
        <v>12733.32</v>
      </c>
    </row>
    <row r="1760" spans="1:4" x14ac:dyDescent="0.25">
      <c r="A1760" s="47">
        <v>102783</v>
      </c>
      <c r="B1760" s="45" t="s">
        <v>3743</v>
      </c>
      <c r="C1760" s="46" t="s">
        <v>90</v>
      </c>
      <c r="D1760" s="48">
        <v>16878.650000000001</v>
      </c>
    </row>
    <row r="1761" spans="1:4" x14ac:dyDescent="0.25">
      <c r="A1761" s="47">
        <v>102784</v>
      </c>
      <c r="B1761" s="45" t="s">
        <v>3744</v>
      </c>
      <c r="C1761" s="46" t="s">
        <v>90</v>
      </c>
      <c r="D1761" s="48">
        <v>26138.1</v>
      </c>
    </row>
    <row r="1762" spans="1:4" x14ac:dyDescent="0.25">
      <c r="A1762" s="47">
        <v>102785</v>
      </c>
      <c r="B1762" s="45" t="s">
        <v>3745</v>
      </c>
      <c r="C1762" s="46" t="s">
        <v>90</v>
      </c>
      <c r="D1762" s="48">
        <v>7734.03</v>
      </c>
    </row>
    <row r="1763" spans="1:4" x14ac:dyDescent="0.25">
      <c r="A1763" s="47">
        <v>102786</v>
      </c>
      <c r="B1763" s="45" t="s">
        <v>3746</v>
      </c>
      <c r="C1763" s="46" t="s">
        <v>90</v>
      </c>
      <c r="D1763" s="48">
        <v>8588</v>
      </c>
    </row>
    <row r="1764" spans="1:4" x14ac:dyDescent="0.25">
      <c r="A1764" s="47">
        <v>102787</v>
      </c>
      <c r="B1764" s="45" t="s">
        <v>3747</v>
      </c>
      <c r="C1764" s="46" t="s">
        <v>90</v>
      </c>
      <c r="D1764" s="48">
        <v>12733.32</v>
      </c>
    </row>
    <row r="1765" spans="1:4" x14ac:dyDescent="0.25">
      <c r="A1765" s="47">
        <v>102788</v>
      </c>
      <c r="B1765" s="45" t="s">
        <v>3748</v>
      </c>
      <c r="C1765" s="46" t="s">
        <v>90</v>
      </c>
      <c r="D1765" s="48">
        <v>13972.07</v>
      </c>
    </row>
    <row r="1766" spans="1:4" x14ac:dyDescent="0.25">
      <c r="A1766" s="47">
        <v>102789</v>
      </c>
      <c r="B1766" s="45" t="s">
        <v>3749</v>
      </c>
      <c r="C1766" s="46" t="s">
        <v>90</v>
      </c>
      <c r="D1766" s="48">
        <v>18383.169999999998</v>
      </c>
    </row>
    <row r="1767" spans="1:4" x14ac:dyDescent="0.25">
      <c r="A1767" s="47">
        <v>102790</v>
      </c>
      <c r="B1767" s="45" t="s">
        <v>3750</v>
      </c>
      <c r="C1767" s="46" t="s">
        <v>90</v>
      </c>
      <c r="D1767" s="48">
        <v>30281.47</v>
      </c>
    </row>
    <row r="1768" spans="1:4" x14ac:dyDescent="0.25">
      <c r="A1768" s="47">
        <v>102791</v>
      </c>
      <c r="B1768" s="45" t="s">
        <v>3751</v>
      </c>
      <c r="C1768" s="46" t="s">
        <v>90</v>
      </c>
      <c r="D1768" s="48">
        <v>24467.43</v>
      </c>
    </row>
    <row r="1769" spans="1:4" x14ac:dyDescent="0.25">
      <c r="A1769" s="47">
        <v>102792</v>
      </c>
      <c r="B1769" s="45" t="s">
        <v>3752</v>
      </c>
      <c r="C1769" s="46" t="s">
        <v>90</v>
      </c>
      <c r="D1769" s="48">
        <v>39758.879999999997</v>
      </c>
    </row>
    <row r="1770" spans="1:4" x14ac:dyDescent="0.25">
      <c r="A1770" s="47">
        <v>102793</v>
      </c>
      <c r="B1770" s="45" t="s">
        <v>3753</v>
      </c>
      <c r="C1770" s="46" t="s">
        <v>90</v>
      </c>
      <c r="D1770" s="48">
        <v>53461.85</v>
      </c>
    </row>
    <row r="1771" spans="1:4" x14ac:dyDescent="0.25">
      <c r="A1771" s="47">
        <v>102794</v>
      </c>
      <c r="B1771" s="45" t="s">
        <v>3754</v>
      </c>
      <c r="C1771" s="46" t="s">
        <v>90</v>
      </c>
      <c r="D1771" s="48">
        <v>76569.86</v>
      </c>
    </row>
    <row r="1772" spans="1:4" x14ac:dyDescent="0.25">
      <c r="A1772" s="47">
        <v>102795</v>
      </c>
      <c r="B1772" s="45" t="s">
        <v>3755</v>
      </c>
      <c r="C1772" s="46" t="s">
        <v>90</v>
      </c>
      <c r="D1772" s="48">
        <v>26103.77</v>
      </c>
    </row>
    <row r="1773" spans="1:4" x14ac:dyDescent="0.25">
      <c r="A1773" s="47">
        <v>102796</v>
      </c>
      <c r="B1773" s="45" t="s">
        <v>3756</v>
      </c>
      <c r="C1773" s="46" t="s">
        <v>90</v>
      </c>
      <c r="D1773" s="48">
        <v>42052.17</v>
      </c>
    </row>
    <row r="1774" spans="1:4" x14ac:dyDescent="0.25">
      <c r="A1774" s="47">
        <v>102797</v>
      </c>
      <c r="B1774" s="45" t="s">
        <v>3757</v>
      </c>
      <c r="C1774" s="46" t="s">
        <v>90</v>
      </c>
      <c r="D1774" s="48">
        <v>59589.56</v>
      </c>
    </row>
    <row r="1775" spans="1:4" x14ac:dyDescent="0.25">
      <c r="A1775" s="47">
        <v>102798</v>
      </c>
      <c r="B1775" s="45" t="s">
        <v>3758</v>
      </c>
      <c r="C1775" s="46" t="s">
        <v>90</v>
      </c>
      <c r="D1775" s="48">
        <v>72922.91</v>
      </c>
    </row>
    <row r="1776" spans="1:4" x14ac:dyDescent="0.25">
      <c r="A1776" s="47">
        <v>102799</v>
      </c>
      <c r="B1776" s="45" t="s">
        <v>3759</v>
      </c>
      <c r="C1776" s="46" t="s">
        <v>90</v>
      </c>
      <c r="D1776" s="48">
        <v>26656.48</v>
      </c>
    </row>
    <row r="1777" spans="1:4" x14ac:dyDescent="0.25">
      <c r="A1777" s="47">
        <v>102800</v>
      </c>
      <c r="B1777" s="45" t="s">
        <v>3760</v>
      </c>
      <c r="C1777" s="46" t="s">
        <v>90</v>
      </c>
      <c r="D1777" s="48">
        <v>46161.61</v>
      </c>
    </row>
    <row r="1778" spans="1:4" x14ac:dyDescent="0.25">
      <c r="A1778" s="47">
        <v>102801</v>
      </c>
      <c r="B1778" s="45" t="s">
        <v>3761</v>
      </c>
      <c r="C1778" s="46" t="s">
        <v>90</v>
      </c>
      <c r="D1778" s="48">
        <v>64592.639999999999</v>
      </c>
    </row>
    <row r="1779" spans="1:4" x14ac:dyDescent="0.25">
      <c r="A1779" s="47">
        <v>102802</v>
      </c>
      <c r="B1779" s="45" t="s">
        <v>3762</v>
      </c>
      <c r="C1779" s="46" t="s">
        <v>90</v>
      </c>
      <c r="D1779" s="48">
        <v>77450.66</v>
      </c>
    </row>
    <row r="1780" spans="1:4" x14ac:dyDescent="0.25">
      <c r="A1780" s="47">
        <v>101570</v>
      </c>
      <c r="B1780" s="45" t="s">
        <v>3763</v>
      </c>
      <c r="C1780" s="46" t="s">
        <v>63</v>
      </c>
      <c r="D1780" s="47">
        <v>21.37</v>
      </c>
    </row>
    <row r="1781" spans="1:4" x14ac:dyDescent="0.25">
      <c r="A1781" s="47">
        <v>101571</v>
      </c>
      <c r="B1781" s="45" t="s">
        <v>3764</v>
      </c>
      <c r="C1781" s="46" t="s">
        <v>63</v>
      </c>
      <c r="D1781" s="47">
        <v>28.76</v>
      </c>
    </row>
    <row r="1782" spans="1:4" x14ac:dyDescent="0.25">
      <c r="A1782" s="47">
        <v>101572</v>
      </c>
      <c r="B1782" s="45" t="s">
        <v>3765</v>
      </c>
      <c r="C1782" s="46" t="s">
        <v>63</v>
      </c>
      <c r="D1782" s="47">
        <v>16.84</v>
      </c>
    </row>
    <row r="1783" spans="1:4" x14ac:dyDescent="0.25">
      <c r="A1783" s="47">
        <v>101573</v>
      </c>
      <c r="B1783" s="45" t="s">
        <v>3766</v>
      </c>
      <c r="C1783" s="46" t="s">
        <v>63</v>
      </c>
      <c r="D1783" s="47">
        <v>24.23</v>
      </c>
    </row>
    <row r="1784" spans="1:4" x14ac:dyDescent="0.25">
      <c r="A1784" s="47">
        <v>101574</v>
      </c>
      <c r="B1784" s="45" t="s">
        <v>3767</v>
      </c>
      <c r="C1784" s="46" t="s">
        <v>63</v>
      </c>
      <c r="D1784" s="47">
        <v>13.04</v>
      </c>
    </row>
    <row r="1785" spans="1:4" x14ac:dyDescent="0.25">
      <c r="A1785" s="47">
        <v>101575</v>
      </c>
      <c r="B1785" s="45" t="s">
        <v>3768</v>
      </c>
      <c r="C1785" s="46" t="s">
        <v>63</v>
      </c>
      <c r="D1785" s="47">
        <v>20.55</v>
      </c>
    </row>
    <row r="1786" spans="1:4" x14ac:dyDescent="0.25">
      <c r="A1786" s="47">
        <v>101576</v>
      </c>
      <c r="B1786" s="45" t="s">
        <v>3769</v>
      </c>
      <c r="C1786" s="46" t="s">
        <v>63</v>
      </c>
      <c r="D1786" s="47">
        <v>39.19</v>
      </c>
    </row>
    <row r="1787" spans="1:4" x14ac:dyDescent="0.25">
      <c r="A1787" s="47">
        <v>101577</v>
      </c>
      <c r="B1787" s="45" t="s">
        <v>3770</v>
      </c>
      <c r="C1787" s="46" t="s">
        <v>63</v>
      </c>
      <c r="D1787" s="47">
        <v>48.66</v>
      </c>
    </row>
    <row r="1788" spans="1:4" x14ac:dyDescent="0.25">
      <c r="A1788" s="47">
        <v>101578</v>
      </c>
      <c r="B1788" s="45" t="s">
        <v>3771</v>
      </c>
      <c r="C1788" s="46" t="s">
        <v>63</v>
      </c>
      <c r="D1788" s="47">
        <v>32.57</v>
      </c>
    </row>
    <row r="1789" spans="1:4" x14ac:dyDescent="0.25">
      <c r="A1789" s="47">
        <v>101579</v>
      </c>
      <c r="B1789" s="45" t="s">
        <v>3772</v>
      </c>
      <c r="C1789" s="46" t="s">
        <v>63</v>
      </c>
      <c r="D1789" s="47">
        <v>42.04</v>
      </c>
    </row>
    <row r="1790" spans="1:4" x14ac:dyDescent="0.25">
      <c r="A1790" s="47">
        <v>101580</v>
      </c>
      <c r="B1790" s="45" t="s">
        <v>3773</v>
      </c>
      <c r="C1790" s="46" t="s">
        <v>63</v>
      </c>
      <c r="D1790" s="47">
        <v>29.26</v>
      </c>
    </row>
    <row r="1791" spans="1:4" x14ac:dyDescent="0.25">
      <c r="A1791" s="47">
        <v>101581</v>
      </c>
      <c r="B1791" s="45" t="s">
        <v>3774</v>
      </c>
      <c r="C1791" s="46" t="s">
        <v>63</v>
      </c>
      <c r="D1791" s="47">
        <v>38.86</v>
      </c>
    </row>
    <row r="1792" spans="1:4" x14ac:dyDescent="0.25">
      <c r="A1792" s="47">
        <v>101582</v>
      </c>
      <c r="B1792" s="45" t="s">
        <v>3775</v>
      </c>
      <c r="C1792" s="46" t="s">
        <v>63</v>
      </c>
      <c r="D1792" s="47">
        <v>64.540000000000006</v>
      </c>
    </row>
    <row r="1793" spans="1:4" x14ac:dyDescent="0.25">
      <c r="A1793" s="47">
        <v>101583</v>
      </c>
      <c r="B1793" s="45" t="s">
        <v>3776</v>
      </c>
      <c r="C1793" s="46" t="s">
        <v>63</v>
      </c>
      <c r="D1793" s="47">
        <v>79.31</v>
      </c>
    </row>
    <row r="1794" spans="1:4" x14ac:dyDescent="0.25">
      <c r="A1794" s="47">
        <v>101584</v>
      </c>
      <c r="B1794" s="45" t="s">
        <v>3777</v>
      </c>
      <c r="C1794" s="46" t="s">
        <v>63</v>
      </c>
      <c r="D1794" s="47">
        <v>53.35</v>
      </c>
    </row>
    <row r="1795" spans="1:4" x14ac:dyDescent="0.25">
      <c r="A1795" s="47">
        <v>101585</v>
      </c>
      <c r="B1795" s="45" t="s">
        <v>3778</v>
      </c>
      <c r="C1795" s="46" t="s">
        <v>63</v>
      </c>
      <c r="D1795" s="47">
        <v>68.13</v>
      </c>
    </row>
    <row r="1796" spans="1:4" x14ac:dyDescent="0.25">
      <c r="A1796" s="47">
        <v>101586</v>
      </c>
      <c r="B1796" s="45" t="s">
        <v>3779</v>
      </c>
      <c r="C1796" s="46" t="s">
        <v>63</v>
      </c>
      <c r="D1796" s="47">
        <v>46.74</v>
      </c>
    </row>
    <row r="1797" spans="1:4" x14ac:dyDescent="0.25">
      <c r="A1797" s="47">
        <v>101587</v>
      </c>
      <c r="B1797" s="45" t="s">
        <v>3780</v>
      </c>
      <c r="C1797" s="46" t="s">
        <v>63</v>
      </c>
      <c r="D1797" s="47">
        <v>61.63</v>
      </c>
    </row>
    <row r="1798" spans="1:4" x14ac:dyDescent="0.25">
      <c r="A1798" s="47">
        <v>101588</v>
      </c>
      <c r="B1798" s="45" t="s">
        <v>3781</v>
      </c>
      <c r="C1798" s="46" t="s">
        <v>63</v>
      </c>
      <c r="D1798" s="47">
        <v>82.25</v>
      </c>
    </row>
    <row r="1799" spans="1:4" x14ac:dyDescent="0.25">
      <c r="A1799" s="47">
        <v>101589</v>
      </c>
      <c r="B1799" s="45" t="s">
        <v>3782</v>
      </c>
      <c r="C1799" s="46" t="s">
        <v>63</v>
      </c>
      <c r="D1799" s="47">
        <v>119.31</v>
      </c>
    </row>
    <row r="1800" spans="1:4" x14ac:dyDescent="0.25">
      <c r="A1800" s="47">
        <v>101590</v>
      </c>
      <c r="B1800" s="45" t="s">
        <v>3783</v>
      </c>
      <c r="C1800" s="46" t="s">
        <v>63</v>
      </c>
      <c r="D1800" s="47">
        <v>62.48</v>
      </c>
    </row>
    <row r="1801" spans="1:4" x14ac:dyDescent="0.25">
      <c r="A1801" s="47">
        <v>101591</v>
      </c>
      <c r="B1801" s="45" t="s">
        <v>3784</v>
      </c>
      <c r="C1801" s="46" t="s">
        <v>63</v>
      </c>
      <c r="D1801" s="47">
        <v>99.55</v>
      </c>
    </row>
    <row r="1802" spans="1:4" x14ac:dyDescent="0.25">
      <c r="A1802" s="47">
        <v>101592</v>
      </c>
      <c r="B1802" s="45" t="s">
        <v>3785</v>
      </c>
      <c r="C1802" s="46" t="s">
        <v>63</v>
      </c>
      <c r="D1802" s="47">
        <v>44.39</v>
      </c>
    </row>
    <row r="1803" spans="1:4" x14ac:dyDescent="0.25">
      <c r="A1803" s="47">
        <v>101593</v>
      </c>
      <c r="B1803" s="45" t="s">
        <v>3786</v>
      </c>
      <c r="C1803" s="46" t="s">
        <v>63</v>
      </c>
      <c r="D1803" s="47">
        <v>81.55</v>
      </c>
    </row>
    <row r="1804" spans="1:4" x14ac:dyDescent="0.25">
      <c r="A1804" s="47">
        <v>101600</v>
      </c>
      <c r="B1804" s="45" t="s">
        <v>3787</v>
      </c>
      <c r="C1804" s="46" t="s">
        <v>63</v>
      </c>
      <c r="D1804" s="47">
        <v>15.21</v>
      </c>
    </row>
    <row r="1805" spans="1:4" x14ac:dyDescent="0.25">
      <c r="A1805" s="47">
        <v>101601</v>
      </c>
      <c r="B1805" s="45" t="s">
        <v>3788</v>
      </c>
      <c r="C1805" s="46" t="s">
        <v>63</v>
      </c>
      <c r="D1805" s="47">
        <v>22.52</v>
      </c>
    </row>
    <row r="1806" spans="1:4" x14ac:dyDescent="0.25">
      <c r="A1806" s="47">
        <v>101602</v>
      </c>
      <c r="B1806" s="45" t="s">
        <v>3789</v>
      </c>
      <c r="C1806" s="46" t="s">
        <v>63</v>
      </c>
      <c r="D1806" s="47">
        <v>11.28</v>
      </c>
    </row>
    <row r="1807" spans="1:4" x14ac:dyDescent="0.25">
      <c r="A1807" s="47">
        <v>101603</v>
      </c>
      <c r="B1807" s="45" t="s">
        <v>3790</v>
      </c>
      <c r="C1807" s="46" t="s">
        <v>63</v>
      </c>
      <c r="D1807" s="47">
        <v>18.579999999999998</v>
      </c>
    </row>
    <row r="1808" spans="1:4" x14ac:dyDescent="0.25">
      <c r="A1808" s="47">
        <v>101604</v>
      </c>
      <c r="B1808" s="45" t="s">
        <v>3791</v>
      </c>
      <c r="C1808" s="46" t="s">
        <v>63</v>
      </c>
      <c r="D1808" s="47">
        <v>7.38</v>
      </c>
    </row>
    <row r="1809" spans="1:4" x14ac:dyDescent="0.25">
      <c r="A1809" s="47">
        <v>101605</v>
      </c>
      <c r="B1809" s="45" t="s">
        <v>3792</v>
      </c>
      <c r="C1809" s="46" t="s">
        <v>63</v>
      </c>
      <c r="D1809" s="47">
        <v>14.67</v>
      </c>
    </row>
    <row r="1810" spans="1:4" x14ac:dyDescent="0.25">
      <c r="A1810" s="47">
        <v>90788</v>
      </c>
      <c r="B1810" s="45" t="s">
        <v>3793</v>
      </c>
      <c r="C1810" s="46" t="s">
        <v>90</v>
      </c>
      <c r="D1810" s="47">
        <v>626.20000000000005</v>
      </c>
    </row>
    <row r="1811" spans="1:4" x14ac:dyDescent="0.25">
      <c r="A1811" s="47">
        <v>90789</v>
      </c>
      <c r="B1811" s="45" t="s">
        <v>3794</v>
      </c>
      <c r="C1811" s="46" t="s">
        <v>90</v>
      </c>
      <c r="D1811" s="47">
        <v>627.64</v>
      </c>
    </row>
    <row r="1812" spans="1:4" x14ac:dyDescent="0.25">
      <c r="A1812" s="47">
        <v>90790</v>
      </c>
      <c r="B1812" s="45" t="s">
        <v>3795</v>
      </c>
      <c r="C1812" s="46" t="s">
        <v>90</v>
      </c>
      <c r="D1812" s="47">
        <v>647.41999999999996</v>
      </c>
    </row>
    <row r="1813" spans="1:4" x14ac:dyDescent="0.25">
      <c r="A1813" s="47">
        <v>90791</v>
      </c>
      <c r="B1813" s="45" t="s">
        <v>3796</v>
      </c>
      <c r="C1813" s="46" t="s">
        <v>90</v>
      </c>
      <c r="D1813" s="47">
        <v>759</v>
      </c>
    </row>
    <row r="1814" spans="1:4" x14ac:dyDescent="0.25">
      <c r="A1814" s="47">
        <v>90793</v>
      </c>
      <c r="B1814" s="45" t="s">
        <v>3797</v>
      </c>
      <c r="C1814" s="46" t="s">
        <v>90</v>
      </c>
      <c r="D1814" s="47">
        <v>804.2</v>
      </c>
    </row>
    <row r="1815" spans="1:4" x14ac:dyDescent="0.25">
      <c r="A1815" s="47">
        <v>90794</v>
      </c>
      <c r="B1815" s="45" t="s">
        <v>3798</v>
      </c>
      <c r="C1815" s="46" t="s">
        <v>90</v>
      </c>
      <c r="D1815" s="47">
        <v>547.39</v>
      </c>
    </row>
    <row r="1816" spans="1:4" x14ac:dyDescent="0.25">
      <c r="A1816" s="47">
        <v>90795</v>
      </c>
      <c r="B1816" s="45" t="s">
        <v>3799</v>
      </c>
      <c r="C1816" s="46" t="s">
        <v>90</v>
      </c>
      <c r="D1816" s="47">
        <v>553.80999999999995</v>
      </c>
    </row>
    <row r="1817" spans="1:4" x14ac:dyDescent="0.25">
      <c r="A1817" s="47">
        <v>90796</v>
      </c>
      <c r="B1817" s="45" t="s">
        <v>3800</v>
      </c>
      <c r="C1817" s="46" t="s">
        <v>90</v>
      </c>
      <c r="D1817" s="47">
        <v>560.21</v>
      </c>
    </row>
    <row r="1818" spans="1:4" x14ac:dyDescent="0.25">
      <c r="A1818" s="47">
        <v>90797</v>
      </c>
      <c r="B1818" s="45" t="s">
        <v>3801</v>
      </c>
      <c r="C1818" s="46" t="s">
        <v>90</v>
      </c>
      <c r="D1818" s="47">
        <v>566.62</v>
      </c>
    </row>
    <row r="1819" spans="1:4" x14ac:dyDescent="0.25">
      <c r="A1819" s="47">
        <v>90798</v>
      </c>
      <c r="B1819" s="45" t="s">
        <v>3802</v>
      </c>
      <c r="C1819" s="46" t="s">
        <v>90</v>
      </c>
      <c r="D1819" s="47">
        <v>816.57</v>
      </c>
    </row>
    <row r="1820" spans="1:4" x14ac:dyDescent="0.25">
      <c r="A1820" s="47">
        <v>90799</v>
      </c>
      <c r="B1820" s="45" t="s">
        <v>3803</v>
      </c>
      <c r="C1820" s="46" t="s">
        <v>90</v>
      </c>
      <c r="D1820" s="47">
        <v>843.43</v>
      </c>
    </row>
    <row r="1821" spans="1:4" x14ac:dyDescent="0.25">
      <c r="A1821" s="47">
        <v>90801</v>
      </c>
      <c r="B1821" s="45" t="s">
        <v>3804</v>
      </c>
      <c r="C1821" s="46" t="s">
        <v>90</v>
      </c>
      <c r="D1821" s="47">
        <v>268.19</v>
      </c>
    </row>
    <row r="1822" spans="1:4" x14ac:dyDescent="0.25">
      <c r="A1822" s="47">
        <v>90806</v>
      </c>
      <c r="B1822" s="45" t="s">
        <v>3805</v>
      </c>
      <c r="C1822" s="46" t="s">
        <v>90</v>
      </c>
      <c r="D1822" s="47">
        <v>346.73</v>
      </c>
    </row>
    <row r="1823" spans="1:4" x14ac:dyDescent="0.25">
      <c r="A1823" s="47">
        <v>90820</v>
      </c>
      <c r="B1823" s="45" t="s">
        <v>3806</v>
      </c>
      <c r="C1823" s="46" t="s">
        <v>90</v>
      </c>
      <c r="D1823" s="47">
        <v>241.8</v>
      </c>
    </row>
    <row r="1824" spans="1:4" x14ac:dyDescent="0.25">
      <c r="A1824" s="47">
        <v>90821</v>
      </c>
      <c r="B1824" s="45" t="s">
        <v>3807</v>
      </c>
      <c r="C1824" s="46" t="s">
        <v>90</v>
      </c>
      <c r="D1824" s="47">
        <v>247.14</v>
      </c>
    </row>
    <row r="1825" spans="1:4" x14ac:dyDescent="0.25">
      <c r="A1825" s="47">
        <v>90822</v>
      </c>
      <c r="B1825" s="45" t="s">
        <v>3808</v>
      </c>
      <c r="C1825" s="46" t="s">
        <v>90</v>
      </c>
      <c r="D1825" s="47">
        <v>265.39</v>
      </c>
    </row>
    <row r="1826" spans="1:4" x14ac:dyDescent="0.25">
      <c r="A1826" s="47">
        <v>90823</v>
      </c>
      <c r="B1826" s="45" t="s">
        <v>3809</v>
      </c>
      <c r="C1826" s="46" t="s">
        <v>90</v>
      </c>
      <c r="D1826" s="47">
        <v>326.10000000000002</v>
      </c>
    </row>
    <row r="1827" spans="1:4" x14ac:dyDescent="0.25">
      <c r="A1827" s="47">
        <v>90824</v>
      </c>
      <c r="B1827" s="45" t="s">
        <v>3810</v>
      </c>
      <c r="C1827" s="46" t="s">
        <v>90</v>
      </c>
      <c r="D1827" s="47">
        <v>466.67</v>
      </c>
    </row>
    <row r="1828" spans="1:4" x14ac:dyDescent="0.25">
      <c r="A1828" s="47">
        <v>90825</v>
      </c>
      <c r="B1828" s="45" t="s">
        <v>3811</v>
      </c>
      <c r="C1828" s="46" t="s">
        <v>90</v>
      </c>
      <c r="D1828" s="47">
        <v>519.85</v>
      </c>
    </row>
    <row r="1829" spans="1:4" x14ac:dyDescent="0.25">
      <c r="A1829" s="47">
        <v>90830</v>
      </c>
      <c r="B1829" s="45" t="s">
        <v>3812</v>
      </c>
      <c r="C1829" s="46" t="s">
        <v>90</v>
      </c>
      <c r="D1829" s="47">
        <v>128.02000000000001</v>
      </c>
    </row>
    <row r="1830" spans="1:4" x14ac:dyDescent="0.25">
      <c r="A1830" s="47">
        <v>90831</v>
      </c>
      <c r="B1830" s="45" t="s">
        <v>3813</v>
      </c>
      <c r="C1830" s="46" t="s">
        <v>90</v>
      </c>
      <c r="D1830" s="47">
        <v>111.78</v>
      </c>
    </row>
    <row r="1831" spans="1:4" x14ac:dyDescent="0.25">
      <c r="A1831" s="47">
        <v>90841</v>
      </c>
      <c r="B1831" s="45" t="s">
        <v>3814</v>
      </c>
      <c r="C1831" s="46" t="s">
        <v>90</v>
      </c>
      <c r="D1831" s="47">
        <v>796.5</v>
      </c>
    </row>
    <row r="1832" spans="1:4" x14ac:dyDescent="0.25">
      <c r="A1832" s="47">
        <v>90842</v>
      </c>
      <c r="B1832" s="45" t="s">
        <v>3815</v>
      </c>
      <c r="C1832" s="46" t="s">
        <v>90</v>
      </c>
      <c r="D1832" s="47">
        <v>803.84</v>
      </c>
    </row>
    <row r="1833" spans="1:4" x14ac:dyDescent="0.25">
      <c r="A1833" s="47">
        <v>90843</v>
      </c>
      <c r="B1833" s="45" t="s">
        <v>3816</v>
      </c>
      <c r="C1833" s="46" t="s">
        <v>90</v>
      </c>
      <c r="D1833" s="47">
        <v>840.34</v>
      </c>
    </row>
    <row r="1834" spans="1:4" x14ac:dyDescent="0.25">
      <c r="A1834" s="47">
        <v>90844</v>
      </c>
      <c r="B1834" s="45" t="s">
        <v>3817</v>
      </c>
      <c r="C1834" s="46" t="s">
        <v>90</v>
      </c>
      <c r="D1834" s="47">
        <v>903.05</v>
      </c>
    </row>
    <row r="1835" spans="1:4" x14ac:dyDescent="0.25">
      <c r="A1835" s="47">
        <v>90845</v>
      </c>
      <c r="B1835" s="45" t="s">
        <v>3818</v>
      </c>
      <c r="C1835" s="46" t="s">
        <v>90</v>
      </c>
      <c r="D1835" s="48">
        <v>1041.6199999999999</v>
      </c>
    </row>
    <row r="1836" spans="1:4" x14ac:dyDescent="0.25">
      <c r="A1836" s="47">
        <v>90846</v>
      </c>
      <c r="B1836" s="45" t="s">
        <v>3819</v>
      </c>
      <c r="C1836" s="46" t="s">
        <v>90</v>
      </c>
      <c r="D1836" s="48">
        <v>1096.8</v>
      </c>
    </row>
    <row r="1837" spans="1:4" x14ac:dyDescent="0.25">
      <c r="A1837" s="47">
        <v>90847</v>
      </c>
      <c r="B1837" s="45" t="s">
        <v>3820</v>
      </c>
      <c r="C1837" s="46" t="s">
        <v>90</v>
      </c>
      <c r="D1837" s="47">
        <v>684.72</v>
      </c>
    </row>
    <row r="1838" spans="1:4" x14ac:dyDescent="0.25">
      <c r="A1838" s="47">
        <v>90848</v>
      </c>
      <c r="B1838" s="45" t="s">
        <v>3821</v>
      </c>
      <c r="C1838" s="46" t="s">
        <v>90</v>
      </c>
      <c r="D1838" s="47">
        <v>692.06</v>
      </c>
    </row>
    <row r="1839" spans="1:4" x14ac:dyDescent="0.25">
      <c r="A1839" s="47">
        <v>90849</v>
      </c>
      <c r="B1839" s="45" t="s">
        <v>3822</v>
      </c>
      <c r="C1839" s="46" t="s">
        <v>90</v>
      </c>
      <c r="D1839" s="47">
        <v>712.32</v>
      </c>
    </row>
    <row r="1840" spans="1:4" x14ac:dyDescent="0.25">
      <c r="A1840" s="47">
        <v>90850</v>
      </c>
      <c r="B1840" s="45" t="s">
        <v>3823</v>
      </c>
      <c r="C1840" s="46" t="s">
        <v>90</v>
      </c>
      <c r="D1840" s="47">
        <v>775.03</v>
      </c>
    </row>
    <row r="1841" spans="1:4" x14ac:dyDescent="0.25">
      <c r="A1841" s="47">
        <v>90851</v>
      </c>
      <c r="B1841" s="45" t="s">
        <v>3824</v>
      </c>
      <c r="C1841" s="46" t="s">
        <v>90</v>
      </c>
      <c r="D1841" s="47">
        <v>913.6</v>
      </c>
    </row>
    <row r="1842" spans="1:4" x14ac:dyDescent="0.25">
      <c r="A1842" s="47">
        <v>90852</v>
      </c>
      <c r="B1842" s="45" t="s">
        <v>3825</v>
      </c>
      <c r="C1842" s="46" t="s">
        <v>90</v>
      </c>
      <c r="D1842" s="47">
        <v>968.78</v>
      </c>
    </row>
    <row r="1843" spans="1:4" x14ac:dyDescent="0.25">
      <c r="A1843" s="47">
        <v>91009</v>
      </c>
      <c r="B1843" s="45" t="s">
        <v>3826</v>
      </c>
      <c r="C1843" s="46" t="s">
        <v>90</v>
      </c>
      <c r="D1843" s="47">
        <v>250.3</v>
      </c>
    </row>
    <row r="1844" spans="1:4" x14ac:dyDescent="0.25">
      <c r="A1844" s="47">
        <v>91010</v>
      </c>
      <c r="B1844" s="45" t="s">
        <v>3827</v>
      </c>
      <c r="C1844" s="46" t="s">
        <v>90</v>
      </c>
      <c r="D1844" s="47">
        <v>256.04000000000002</v>
      </c>
    </row>
    <row r="1845" spans="1:4" x14ac:dyDescent="0.25">
      <c r="A1845" s="47">
        <v>91011</v>
      </c>
      <c r="B1845" s="45" t="s">
        <v>3828</v>
      </c>
      <c r="C1845" s="46" t="s">
        <v>90</v>
      </c>
      <c r="D1845" s="47">
        <v>299.89</v>
      </c>
    </row>
    <row r="1846" spans="1:4" x14ac:dyDescent="0.25">
      <c r="A1846" s="47">
        <v>91012</v>
      </c>
      <c r="B1846" s="45" t="s">
        <v>3829</v>
      </c>
      <c r="C1846" s="46" t="s">
        <v>90</v>
      </c>
      <c r="D1846" s="47">
        <v>333.63</v>
      </c>
    </row>
    <row r="1847" spans="1:4" x14ac:dyDescent="0.25">
      <c r="A1847" s="47">
        <v>91013</v>
      </c>
      <c r="B1847" s="45" t="s">
        <v>3830</v>
      </c>
      <c r="C1847" s="46" t="s">
        <v>90</v>
      </c>
      <c r="D1847" s="47">
        <v>693.22</v>
      </c>
    </row>
    <row r="1848" spans="1:4" x14ac:dyDescent="0.25">
      <c r="A1848" s="47">
        <v>91014</v>
      </c>
      <c r="B1848" s="45" t="s">
        <v>3831</v>
      </c>
      <c r="C1848" s="46" t="s">
        <v>90</v>
      </c>
      <c r="D1848" s="47">
        <v>700.96</v>
      </c>
    </row>
    <row r="1849" spans="1:4" x14ac:dyDescent="0.25">
      <c r="A1849" s="47">
        <v>91015</v>
      </c>
      <c r="B1849" s="45" t="s">
        <v>3832</v>
      </c>
      <c r="C1849" s="46" t="s">
        <v>90</v>
      </c>
      <c r="D1849" s="47">
        <v>746.82</v>
      </c>
    </row>
    <row r="1850" spans="1:4" x14ac:dyDescent="0.25">
      <c r="A1850" s="47">
        <v>91016</v>
      </c>
      <c r="B1850" s="45" t="s">
        <v>3833</v>
      </c>
      <c r="C1850" s="46" t="s">
        <v>90</v>
      </c>
      <c r="D1850" s="47">
        <v>782.56</v>
      </c>
    </row>
    <row r="1851" spans="1:4" x14ac:dyDescent="0.25">
      <c r="A1851" s="47">
        <v>91287</v>
      </c>
      <c r="B1851" s="45" t="s">
        <v>3834</v>
      </c>
      <c r="C1851" s="46" t="s">
        <v>90</v>
      </c>
      <c r="D1851" s="47">
        <v>197.98</v>
      </c>
    </row>
    <row r="1852" spans="1:4" x14ac:dyDescent="0.25">
      <c r="A1852" s="47">
        <v>91292</v>
      </c>
      <c r="B1852" s="45" t="s">
        <v>3835</v>
      </c>
      <c r="C1852" s="46" t="s">
        <v>90</v>
      </c>
      <c r="D1852" s="47">
        <v>276.52</v>
      </c>
    </row>
    <row r="1853" spans="1:4" x14ac:dyDescent="0.25">
      <c r="A1853" s="47">
        <v>91295</v>
      </c>
      <c r="B1853" s="45" t="s">
        <v>3836</v>
      </c>
      <c r="C1853" s="46" t="s">
        <v>90</v>
      </c>
      <c r="D1853" s="47">
        <v>257.64999999999998</v>
      </c>
    </row>
    <row r="1854" spans="1:4" x14ac:dyDescent="0.25">
      <c r="A1854" s="47">
        <v>91296</v>
      </c>
      <c r="B1854" s="45" t="s">
        <v>3837</v>
      </c>
      <c r="C1854" s="46" t="s">
        <v>90</v>
      </c>
      <c r="D1854" s="47">
        <v>276.60000000000002</v>
      </c>
    </row>
    <row r="1855" spans="1:4" x14ac:dyDescent="0.25">
      <c r="A1855" s="47">
        <v>91297</v>
      </c>
      <c r="B1855" s="45" t="s">
        <v>3838</v>
      </c>
      <c r="C1855" s="46" t="s">
        <v>90</v>
      </c>
      <c r="D1855" s="47">
        <v>304.8</v>
      </c>
    </row>
    <row r="1856" spans="1:4" x14ac:dyDescent="0.25">
      <c r="A1856" s="47">
        <v>91298</v>
      </c>
      <c r="B1856" s="45" t="s">
        <v>3839</v>
      </c>
      <c r="C1856" s="46" t="s">
        <v>90</v>
      </c>
      <c r="D1856" s="47">
        <v>641.79999999999995</v>
      </c>
    </row>
    <row r="1857" spans="1:4" x14ac:dyDescent="0.25">
      <c r="A1857" s="47">
        <v>91299</v>
      </c>
      <c r="B1857" s="45" t="s">
        <v>3840</v>
      </c>
      <c r="C1857" s="46" t="s">
        <v>90</v>
      </c>
      <c r="D1857" s="47">
        <v>899.43</v>
      </c>
    </row>
    <row r="1858" spans="1:4" x14ac:dyDescent="0.25">
      <c r="A1858" s="47">
        <v>91304</v>
      </c>
      <c r="B1858" s="45" t="s">
        <v>3841</v>
      </c>
      <c r="C1858" s="46" t="s">
        <v>90</v>
      </c>
      <c r="D1858" s="47">
        <v>79.569999999999993</v>
      </c>
    </row>
    <row r="1859" spans="1:4" x14ac:dyDescent="0.25">
      <c r="A1859" s="47">
        <v>91305</v>
      </c>
      <c r="B1859" s="45" t="s">
        <v>3842</v>
      </c>
      <c r="C1859" s="46" t="s">
        <v>90</v>
      </c>
      <c r="D1859" s="47">
        <v>78.44</v>
      </c>
    </row>
    <row r="1860" spans="1:4" x14ac:dyDescent="0.25">
      <c r="A1860" s="47">
        <v>91306</v>
      </c>
      <c r="B1860" s="45" t="s">
        <v>3843</v>
      </c>
      <c r="C1860" s="46" t="s">
        <v>90</v>
      </c>
      <c r="D1860" s="47">
        <v>111.78</v>
      </c>
    </row>
    <row r="1861" spans="1:4" x14ac:dyDescent="0.25">
      <c r="A1861" s="47">
        <v>91307</v>
      </c>
      <c r="B1861" s="45" t="s">
        <v>3844</v>
      </c>
      <c r="C1861" s="46" t="s">
        <v>90</v>
      </c>
      <c r="D1861" s="47">
        <v>67.2</v>
      </c>
    </row>
    <row r="1862" spans="1:4" x14ac:dyDescent="0.25">
      <c r="A1862" s="47">
        <v>91312</v>
      </c>
      <c r="B1862" s="45" t="s">
        <v>3845</v>
      </c>
      <c r="C1862" s="46" t="s">
        <v>90</v>
      </c>
      <c r="D1862" s="47">
        <v>662.71</v>
      </c>
    </row>
    <row r="1863" spans="1:4" x14ac:dyDescent="0.25">
      <c r="A1863" s="47">
        <v>91313</v>
      </c>
      <c r="B1863" s="45" t="s">
        <v>3846</v>
      </c>
      <c r="C1863" s="46" t="s">
        <v>90</v>
      </c>
      <c r="D1863" s="47">
        <v>658.18</v>
      </c>
    </row>
    <row r="1864" spans="1:4" x14ac:dyDescent="0.25">
      <c r="A1864" s="47">
        <v>91314</v>
      </c>
      <c r="B1864" s="45" t="s">
        <v>3847</v>
      </c>
      <c r="C1864" s="46" t="s">
        <v>90</v>
      </c>
      <c r="D1864" s="47">
        <v>690.18</v>
      </c>
    </row>
    <row r="1865" spans="1:4" x14ac:dyDescent="0.25">
      <c r="A1865" s="47">
        <v>91315</v>
      </c>
      <c r="B1865" s="45" t="s">
        <v>3848</v>
      </c>
      <c r="C1865" s="46" t="s">
        <v>90</v>
      </c>
      <c r="D1865" s="47">
        <v>752.26</v>
      </c>
    </row>
    <row r="1866" spans="1:4" x14ac:dyDescent="0.25">
      <c r="A1866" s="47">
        <v>91316</v>
      </c>
      <c r="B1866" s="45" t="s">
        <v>3849</v>
      </c>
      <c r="C1866" s="46" t="s">
        <v>90</v>
      </c>
      <c r="D1866" s="47">
        <v>891.46</v>
      </c>
    </row>
    <row r="1867" spans="1:4" x14ac:dyDescent="0.25">
      <c r="A1867" s="47">
        <v>91317</v>
      </c>
      <c r="B1867" s="45" t="s">
        <v>3850</v>
      </c>
      <c r="C1867" s="46" t="s">
        <v>90</v>
      </c>
      <c r="D1867" s="47">
        <v>946.01</v>
      </c>
    </row>
    <row r="1868" spans="1:4" x14ac:dyDescent="0.25">
      <c r="A1868" s="47">
        <v>91318</v>
      </c>
      <c r="B1868" s="45" t="s">
        <v>3851</v>
      </c>
      <c r="C1868" s="46" t="s">
        <v>90</v>
      </c>
      <c r="D1868" s="47">
        <v>584.27</v>
      </c>
    </row>
    <row r="1869" spans="1:4" x14ac:dyDescent="0.25">
      <c r="A1869" s="47">
        <v>91319</v>
      </c>
      <c r="B1869" s="45" t="s">
        <v>3852</v>
      </c>
      <c r="C1869" s="46" t="s">
        <v>90</v>
      </c>
      <c r="D1869" s="47">
        <v>590.98</v>
      </c>
    </row>
    <row r="1870" spans="1:4" x14ac:dyDescent="0.25">
      <c r="A1870" s="47">
        <v>91320</v>
      </c>
      <c r="B1870" s="45" t="s">
        <v>3853</v>
      </c>
      <c r="C1870" s="46" t="s">
        <v>90</v>
      </c>
      <c r="D1870" s="47">
        <v>610.61</v>
      </c>
    </row>
    <row r="1871" spans="1:4" x14ac:dyDescent="0.25">
      <c r="A1871" s="47">
        <v>91321</v>
      </c>
      <c r="B1871" s="45" t="s">
        <v>3854</v>
      </c>
      <c r="C1871" s="46" t="s">
        <v>90</v>
      </c>
      <c r="D1871" s="47">
        <v>672.69</v>
      </c>
    </row>
    <row r="1872" spans="1:4" x14ac:dyDescent="0.25">
      <c r="A1872" s="47">
        <v>91322</v>
      </c>
      <c r="B1872" s="45" t="s">
        <v>3855</v>
      </c>
      <c r="C1872" s="46" t="s">
        <v>90</v>
      </c>
      <c r="D1872" s="47">
        <v>811.89</v>
      </c>
    </row>
    <row r="1873" spans="1:4" x14ac:dyDescent="0.25">
      <c r="A1873" s="47">
        <v>91323</v>
      </c>
      <c r="B1873" s="45" t="s">
        <v>3856</v>
      </c>
      <c r="C1873" s="46" t="s">
        <v>90</v>
      </c>
      <c r="D1873" s="47">
        <v>866.44</v>
      </c>
    </row>
    <row r="1874" spans="1:4" x14ac:dyDescent="0.25">
      <c r="A1874" s="47">
        <v>91324</v>
      </c>
      <c r="B1874" s="45" t="s">
        <v>3857</v>
      </c>
      <c r="C1874" s="46" t="s">
        <v>90</v>
      </c>
      <c r="D1874" s="47">
        <v>592.77</v>
      </c>
    </row>
    <row r="1875" spans="1:4" x14ac:dyDescent="0.25">
      <c r="A1875" s="47">
        <v>91325</v>
      </c>
      <c r="B1875" s="45" t="s">
        <v>3858</v>
      </c>
      <c r="C1875" s="46" t="s">
        <v>90</v>
      </c>
      <c r="D1875" s="47">
        <v>599.88</v>
      </c>
    </row>
    <row r="1876" spans="1:4" x14ac:dyDescent="0.25">
      <c r="A1876" s="47">
        <v>91326</v>
      </c>
      <c r="B1876" s="45" t="s">
        <v>3859</v>
      </c>
      <c r="C1876" s="46" t="s">
        <v>90</v>
      </c>
      <c r="D1876" s="47">
        <v>645.11</v>
      </c>
    </row>
    <row r="1877" spans="1:4" x14ac:dyDescent="0.25">
      <c r="A1877" s="47">
        <v>91327</v>
      </c>
      <c r="B1877" s="45" t="s">
        <v>3860</v>
      </c>
      <c r="C1877" s="46" t="s">
        <v>90</v>
      </c>
      <c r="D1877" s="47">
        <v>680.22</v>
      </c>
    </row>
    <row r="1878" spans="1:4" x14ac:dyDescent="0.25">
      <c r="A1878" s="47">
        <v>91328</v>
      </c>
      <c r="B1878" s="45" t="s">
        <v>3861</v>
      </c>
      <c r="C1878" s="46" t="s">
        <v>90</v>
      </c>
      <c r="D1878" s="47">
        <v>700.57</v>
      </c>
    </row>
    <row r="1879" spans="1:4" x14ac:dyDescent="0.25">
      <c r="A1879" s="47">
        <v>91329</v>
      </c>
      <c r="B1879" s="45" t="s">
        <v>3862</v>
      </c>
      <c r="C1879" s="46" t="s">
        <v>90</v>
      </c>
      <c r="D1879" s="47">
        <v>600.12</v>
      </c>
    </row>
    <row r="1880" spans="1:4" x14ac:dyDescent="0.25">
      <c r="A1880" s="47">
        <v>91330</v>
      </c>
      <c r="B1880" s="45" t="s">
        <v>3863</v>
      </c>
      <c r="C1880" s="46" t="s">
        <v>90</v>
      </c>
      <c r="D1880" s="47">
        <v>721.52</v>
      </c>
    </row>
    <row r="1881" spans="1:4" x14ac:dyDescent="0.25">
      <c r="A1881" s="47">
        <v>91331</v>
      </c>
      <c r="B1881" s="45" t="s">
        <v>3864</v>
      </c>
      <c r="C1881" s="46" t="s">
        <v>90</v>
      </c>
      <c r="D1881" s="47">
        <v>620.44000000000005</v>
      </c>
    </row>
    <row r="1882" spans="1:4" x14ac:dyDescent="0.25">
      <c r="A1882" s="47">
        <v>91332</v>
      </c>
      <c r="B1882" s="45" t="s">
        <v>3865</v>
      </c>
      <c r="C1882" s="46" t="s">
        <v>90</v>
      </c>
      <c r="D1882" s="47">
        <v>751.73</v>
      </c>
    </row>
    <row r="1883" spans="1:4" x14ac:dyDescent="0.25">
      <c r="A1883" s="47">
        <v>91333</v>
      </c>
      <c r="B1883" s="45" t="s">
        <v>3866</v>
      </c>
      <c r="C1883" s="46" t="s">
        <v>90</v>
      </c>
      <c r="D1883" s="47">
        <v>650.02</v>
      </c>
    </row>
    <row r="1884" spans="1:4" x14ac:dyDescent="0.25">
      <c r="A1884" s="47">
        <v>91334</v>
      </c>
      <c r="B1884" s="45" t="s">
        <v>3867</v>
      </c>
      <c r="C1884" s="46" t="s">
        <v>90</v>
      </c>
      <c r="D1884" s="48">
        <v>1088.73</v>
      </c>
    </row>
    <row r="1885" spans="1:4" x14ac:dyDescent="0.25">
      <c r="A1885" s="47">
        <v>91335</v>
      </c>
      <c r="B1885" s="45" t="s">
        <v>3868</v>
      </c>
      <c r="C1885" s="46" t="s">
        <v>90</v>
      </c>
      <c r="D1885" s="47">
        <v>987.02</v>
      </c>
    </row>
    <row r="1886" spans="1:4" x14ac:dyDescent="0.25">
      <c r="A1886" s="47">
        <v>91336</v>
      </c>
      <c r="B1886" s="45" t="s">
        <v>3869</v>
      </c>
      <c r="C1886" s="46" t="s">
        <v>90</v>
      </c>
      <c r="D1886" s="48">
        <v>1346.36</v>
      </c>
    </row>
    <row r="1887" spans="1:4" x14ac:dyDescent="0.25">
      <c r="A1887" s="47">
        <v>91337</v>
      </c>
      <c r="B1887" s="45" t="s">
        <v>3870</v>
      </c>
      <c r="C1887" s="46" t="s">
        <v>90</v>
      </c>
      <c r="D1887" s="48">
        <v>1244.6500000000001</v>
      </c>
    </row>
    <row r="1888" spans="1:4" x14ac:dyDescent="0.25">
      <c r="A1888" s="47">
        <v>100659</v>
      </c>
      <c r="B1888" s="45" t="s">
        <v>3871</v>
      </c>
      <c r="C1888" s="46" t="s">
        <v>96</v>
      </c>
      <c r="D1888" s="47">
        <v>10.02</v>
      </c>
    </row>
    <row r="1889" spans="1:4" x14ac:dyDescent="0.25">
      <c r="A1889" s="47">
        <v>100660</v>
      </c>
      <c r="B1889" s="45" t="s">
        <v>3872</v>
      </c>
      <c r="C1889" s="46" t="s">
        <v>96</v>
      </c>
      <c r="D1889" s="47">
        <v>6.87</v>
      </c>
    </row>
    <row r="1890" spans="1:4" x14ac:dyDescent="0.25">
      <c r="A1890" s="47">
        <v>100675</v>
      </c>
      <c r="B1890" s="45" t="s">
        <v>3873</v>
      </c>
      <c r="C1890" s="46" t="s">
        <v>90</v>
      </c>
      <c r="D1890" s="47">
        <v>716.45</v>
      </c>
    </row>
    <row r="1891" spans="1:4" x14ac:dyDescent="0.25">
      <c r="A1891" s="47">
        <v>100676</v>
      </c>
      <c r="B1891" s="45" t="s">
        <v>3874</v>
      </c>
      <c r="C1891" s="46" t="s">
        <v>90</v>
      </c>
      <c r="D1891" s="47">
        <v>164.66</v>
      </c>
    </row>
    <row r="1892" spans="1:4" x14ac:dyDescent="0.25">
      <c r="A1892" s="47">
        <v>100678</v>
      </c>
      <c r="B1892" s="45" t="s">
        <v>3875</v>
      </c>
      <c r="C1892" s="46" t="s">
        <v>90</v>
      </c>
      <c r="D1892" s="47">
        <v>805</v>
      </c>
    </row>
    <row r="1893" spans="1:4" x14ac:dyDescent="0.25">
      <c r="A1893" s="47">
        <v>100679</v>
      </c>
      <c r="B1893" s="45" t="s">
        <v>3876</v>
      </c>
      <c r="C1893" s="46" t="s">
        <v>90</v>
      </c>
      <c r="D1893" s="47">
        <v>671.21</v>
      </c>
    </row>
    <row r="1894" spans="1:4" x14ac:dyDescent="0.25">
      <c r="A1894" s="47">
        <v>100680</v>
      </c>
      <c r="B1894" s="45" t="s">
        <v>3877</v>
      </c>
      <c r="C1894" s="46" t="s">
        <v>90</v>
      </c>
      <c r="D1894" s="47">
        <v>812.74</v>
      </c>
    </row>
    <row r="1895" spans="1:4" x14ac:dyDescent="0.25">
      <c r="A1895" s="47">
        <v>100681</v>
      </c>
      <c r="B1895" s="45" t="s">
        <v>3878</v>
      </c>
      <c r="C1895" s="46" t="s">
        <v>90</v>
      </c>
      <c r="D1895" s="47">
        <v>833.3</v>
      </c>
    </row>
    <row r="1896" spans="1:4" x14ac:dyDescent="0.25">
      <c r="A1896" s="47">
        <v>100682</v>
      </c>
      <c r="B1896" s="45" t="s">
        <v>3879</v>
      </c>
      <c r="C1896" s="46" t="s">
        <v>90</v>
      </c>
      <c r="D1896" s="47">
        <v>687.64</v>
      </c>
    </row>
    <row r="1897" spans="1:4" x14ac:dyDescent="0.25">
      <c r="A1897" s="47">
        <v>100683</v>
      </c>
      <c r="B1897" s="45" t="s">
        <v>3880</v>
      </c>
      <c r="C1897" s="46" t="s">
        <v>90</v>
      </c>
      <c r="D1897" s="47">
        <v>874.84</v>
      </c>
    </row>
    <row r="1898" spans="1:4" x14ac:dyDescent="0.25">
      <c r="A1898" s="47">
        <v>100684</v>
      </c>
      <c r="B1898" s="45" t="s">
        <v>3881</v>
      </c>
      <c r="C1898" s="46" t="s">
        <v>90</v>
      </c>
      <c r="D1898" s="47">
        <v>724.68</v>
      </c>
    </row>
    <row r="1899" spans="1:4" x14ac:dyDescent="0.25">
      <c r="A1899" s="47">
        <v>100685</v>
      </c>
      <c r="B1899" s="45" t="s">
        <v>3882</v>
      </c>
      <c r="C1899" s="46" t="s">
        <v>90</v>
      </c>
      <c r="D1899" s="47">
        <v>910.58</v>
      </c>
    </row>
    <row r="1900" spans="1:4" x14ac:dyDescent="0.25">
      <c r="A1900" s="47">
        <v>100686</v>
      </c>
      <c r="B1900" s="45" t="s">
        <v>3883</v>
      </c>
      <c r="C1900" s="46" t="s">
        <v>90</v>
      </c>
      <c r="D1900" s="47">
        <v>759.79</v>
      </c>
    </row>
    <row r="1901" spans="1:4" x14ac:dyDescent="0.25">
      <c r="A1901" s="47">
        <v>100687</v>
      </c>
      <c r="B1901" s="45" t="s">
        <v>3884</v>
      </c>
      <c r="C1901" s="46" t="s">
        <v>90</v>
      </c>
      <c r="D1901" s="47">
        <v>812.35</v>
      </c>
    </row>
    <row r="1902" spans="1:4" x14ac:dyDescent="0.25">
      <c r="A1902" s="47">
        <v>100688</v>
      </c>
      <c r="B1902" s="45" t="s">
        <v>3885</v>
      </c>
      <c r="C1902" s="46" t="s">
        <v>90</v>
      </c>
      <c r="D1902" s="47">
        <v>678.56</v>
      </c>
    </row>
    <row r="1903" spans="1:4" x14ac:dyDescent="0.25">
      <c r="A1903" s="47">
        <v>100689</v>
      </c>
      <c r="B1903" s="45" t="s">
        <v>3886</v>
      </c>
      <c r="C1903" s="46" t="s">
        <v>90</v>
      </c>
      <c r="D1903" s="47">
        <v>879.75</v>
      </c>
    </row>
    <row r="1904" spans="1:4" x14ac:dyDescent="0.25">
      <c r="A1904" s="47">
        <v>100690</v>
      </c>
      <c r="B1904" s="45" t="s">
        <v>3887</v>
      </c>
      <c r="C1904" s="46" t="s">
        <v>90</v>
      </c>
      <c r="D1904" s="47">
        <v>729.59</v>
      </c>
    </row>
    <row r="1905" spans="1:4" x14ac:dyDescent="0.25">
      <c r="A1905" s="47">
        <v>100691</v>
      </c>
      <c r="B1905" s="45" t="s">
        <v>3888</v>
      </c>
      <c r="C1905" s="46" t="s">
        <v>90</v>
      </c>
      <c r="D1905" s="48">
        <v>1216.75</v>
      </c>
    </row>
    <row r="1906" spans="1:4" x14ac:dyDescent="0.25">
      <c r="A1906" s="47">
        <v>100692</v>
      </c>
      <c r="B1906" s="45" t="s">
        <v>3889</v>
      </c>
      <c r="C1906" s="46" t="s">
        <v>90</v>
      </c>
      <c r="D1906" s="48">
        <v>1066.5899999999999</v>
      </c>
    </row>
    <row r="1907" spans="1:4" x14ac:dyDescent="0.25">
      <c r="A1907" s="47">
        <v>100693</v>
      </c>
      <c r="B1907" s="45" t="s">
        <v>3890</v>
      </c>
      <c r="C1907" s="46" t="s">
        <v>90</v>
      </c>
      <c r="D1907" s="48">
        <v>1474.38</v>
      </c>
    </row>
    <row r="1908" spans="1:4" x14ac:dyDescent="0.25">
      <c r="A1908" s="47">
        <v>100694</v>
      </c>
      <c r="B1908" s="45" t="s">
        <v>3891</v>
      </c>
      <c r="C1908" s="46" t="s">
        <v>90</v>
      </c>
      <c r="D1908" s="48">
        <v>1324.22</v>
      </c>
    </row>
    <row r="1909" spans="1:4" x14ac:dyDescent="0.25">
      <c r="A1909" s="47">
        <v>100695</v>
      </c>
      <c r="B1909" s="45" t="s">
        <v>3892</v>
      </c>
      <c r="C1909" s="46" t="s">
        <v>90</v>
      </c>
      <c r="D1909" s="47">
        <v>50.1</v>
      </c>
    </row>
    <row r="1910" spans="1:4" x14ac:dyDescent="0.25">
      <c r="A1910" s="47">
        <v>100696</v>
      </c>
      <c r="B1910" s="45" t="s">
        <v>3893</v>
      </c>
      <c r="C1910" s="46" t="s">
        <v>90</v>
      </c>
      <c r="D1910" s="47">
        <v>55.64</v>
      </c>
    </row>
    <row r="1911" spans="1:4" x14ac:dyDescent="0.25">
      <c r="A1911" s="47">
        <v>100697</v>
      </c>
      <c r="B1911" s="45" t="s">
        <v>3894</v>
      </c>
      <c r="C1911" s="46" t="s">
        <v>90</v>
      </c>
      <c r="D1911" s="47">
        <v>61.23</v>
      </c>
    </row>
    <row r="1912" spans="1:4" x14ac:dyDescent="0.25">
      <c r="A1912" s="47">
        <v>100698</v>
      </c>
      <c r="B1912" s="45" t="s">
        <v>3895</v>
      </c>
      <c r="C1912" s="46" t="s">
        <v>90</v>
      </c>
      <c r="D1912" s="47">
        <v>66.819999999999993</v>
      </c>
    </row>
    <row r="1913" spans="1:4" x14ac:dyDescent="0.25">
      <c r="A1913" s="47">
        <v>100699</v>
      </c>
      <c r="B1913" s="45" t="s">
        <v>3896</v>
      </c>
      <c r="C1913" s="46" t="s">
        <v>90</v>
      </c>
      <c r="D1913" s="47">
        <v>79.19</v>
      </c>
    </row>
    <row r="1914" spans="1:4" x14ac:dyDescent="0.25">
      <c r="A1914" s="47">
        <v>100700</v>
      </c>
      <c r="B1914" s="45" t="s">
        <v>3897</v>
      </c>
      <c r="C1914" s="46" t="s">
        <v>90</v>
      </c>
      <c r="D1914" s="47">
        <v>672.22</v>
      </c>
    </row>
    <row r="1915" spans="1:4" x14ac:dyDescent="0.25">
      <c r="A1915" s="47">
        <v>100712</v>
      </c>
      <c r="B1915" s="45" t="s">
        <v>3898</v>
      </c>
      <c r="C1915" s="46" t="s">
        <v>90</v>
      </c>
      <c r="D1915" s="47">
        <v>667.08</v>
      </c>
    </row>
    <row r="1916" spans="1:4" x14ac:dyDescent="0.25">
      <c r="A1916" s="47">
        <v>100665</v>
      </c>
      <c r="B1916" s="45" t="s">
        <v>3899</v>
      </c>
      <c r="C1916" s="46" t="s">
        <v>63</v>
      </c>
      <c r="D1916" s="47">
        <v>763.57</v>
      </c>
    </row>
    <row r="1917" spans="1:4" x14ac:dyDescent="0.25">
      <c r="A1917" s="47">
        <v>100666</v>
      </c>
      <c r="B1917" s="45" t="s">
        <v>3900</v>
      </c>
      <c r="C1917" s="46" t="s">
        <v>63</v>
      </c>
      <c r="D1917" s="47">
        <v>606.58000000000004</v>
      </c>
    </row>
    <row r="1918" spans="1:4" x14ac:dyDescent="0.25">
      <c r="A1918" s="47">
        <v>100667</v>
      </c>
      <c r="B1918" s="45" t="s">
        <v>3901</v>
      </c>
      <c r="C1918" s="46" t="s">
        <v>63</v>
      </c>
      <c r="D1918" s="47">
        <v>985.51</v>
      </c>
    </row>
    <row r="1919" spans="1:4" x14ac:dyDescent="0.25">
      <c r="A1919" s="47">
        <v>100668</v>
      </c>
      <c r="B1919" s="45" t="s">
        <v>3902</v>
      </c>
      <c r="C1919" s="46" t="s">
        <v>63</v>
      </c>
      <c r="D1919" s="48">
        <v>1207.3699999999999</v>
      </c>
    </row>
    <row r="1920" spans="1:4" x14ac:dyDescent="0.25">
      <c r="A1920" s="47">
        <v>100669</v>
      </c>
      <c r="B1920" s="45" t="s">
        <v>3903</v>
      </c>
      <c r="C1920" s="46" t="s">
        <v>63</v>
      </c>
      <c r="D1920" s="47">
        <v>712.61</v>
      </c>
    </row>
    <row r="1921" spans="1:4" x14ac:dyDescent="0.25">
      <c r="A1921" s="47">
        <v>100670</v>
      </c>
      <c r="B1921" s="45" t="s">
        <v>3904</v>
      </c>
      <c r="C1921" s="46" t="s">
        <v>63</v>
      </c>
      <c r="D1921" s="47">
        <v>950.89</v>
      </c>
    </row>
    <row r="1922" spans="1:4" x14ac:dyDescent="0.25">
      <c r="A1922" s="47">
        <v>100671</v>
      </c>
      <c r="B1922" s="45" t="s">
        <v>3905</v>
      </c>
      <c r="C1922" s="46" t="s">
        <v>63</v>
      </c>
      <c r="D1922" s="48">
        <v>1176.58</v>
      </c>
    </row>
    <row r="1923" spans="1:4" x14ac:dyDescent="0.25">
      <c r="A1923" s="47">
        <v>100672</v>
      </c>
      <c r="B1923" s="45" t="s">
        <v>3906</v>
      </c>
      <c r="C1923" s="46" t="s">
        <v>63</v>
      </c>
      <c r="D1923" s="47">
        <v>764.97</v>
      </c>
    </row>
    <row r="1924" spans="1:4" x14ac:dyDescent="0.25">
      <c r="A1924" s="47">
        <v>100701</v>
      </c>
      <c r="B1924" s="45" t="s">
        <v>3907</v>
      </c>
      <c r="C1924" s="46" t="s">
        <v>63</v>
      </c>
      <c r="D1924" s="47">
        <v>489.02</v>
      </c>
    </row>
    <row r="1925" spans="1:4" x14ac:dyDescent="0.25">
      <c r="A1925" s="47">
        <v>94559</v>
      </c>
      <c r="B1925" s="45" t="s">
        <v>3908</v>
      </c>
      <c r="C1925" s="46" t="s">
        <v>63</v>
      </c>
      <c r="D1925" s="47">
        <v>752.7</v>
      </c>
    </row>
    <row r="1926" spans="1:4" x14ac:dyDescent="0.25">
      <c r="A1926" s="47">
        <v>94562</v>
      </c>
      <c r="B1926" s="45" t="s">
        <v>3909</v>
      </c>
      <c r="C1926" s="46" t="s">
        <v>63</v>
      </c>
      <c r="D1926" s="47">
        <v>726.62</v>
      </c>
    </row>
    <row r="1927" spans="1:4" x14ac:dyDescent="0.25">
      <c r="A1927" s="47">
        <v>94587</v>
      </c>
      <c r="B1927" s="45" t="s">
        <v>3910</v>
      </c>
      <c r="C1927" s="46" t="s">
        <v>96</v>
      </c>
      <c r="D1927" s="47">
        <v>88.71</v>
      </c>
    </row>
    <row r="1928" spans="1:4" x14ac:dyDescent="0.25">
      <c r="A1928" s="47">
        <v>94588</v>
      </c>
      <c r="B1928" s="45" t="s">
        <v>3911</v>
      </c>
      <c r="C1928" s="46" t="s">
        <v>96</v>
      </c>
      <c r="D1928" s="47">
        <v>81.83</v>
      </c>
    </row>
    <row r="1929" spans="1:4" x14ac:dyDescent="0.25">
      <c r="A1929" s="47">
        <v>99837</v>
      </c>
      <c r="B1929" s="45" t="s">
        <v>3912</v>
      </c>
      <c r="C1929" s="46" t="s">
        <v>96</v>
      </c>
      <c r="D1929" s="47">
        <v>724.52</v>
      </c>
    </row>
    <row r="1930" spans="1:4" x14ac:dyDescent="0.25">
      <c r="A1930" s="47">
        <v>99839</v>
      </c>
      <c r="B1930" s="45" t="s">
        <v>1985</v>
      </c>
      <c r="C1930" s="46" t="s">
        <v>96</v>
      </c>
      <c r="D1930" s="47">
        <v>567.08000000000004</v>
      </c>
    </row>
    <row r="1931" spans="1:4" x14ac:dyDescent="0.25">
      <c r="A1931" s="47">
        <v>99841</v>
      </c>
      <c r="B1931" s="45" t="s">
        <v>3913</v>
      </c>
      <c r="C1931" s="46" t="s">
        <v>96</v>
      </c>
      <c r="D1931" s="48">
        <v>1239.78</v>
      </c>
    </row>
    <row r="1932" spans="1:4" x14ac:dyDescent="0.25">
      <c r="A1932" s="47">
        <v>99855</v>
      </c>
      <c r="B1932" s="45" t="s">
        <v>3914</v>
      </c>
      <c r="C1932" s="46" t="s">
        <v>96</v>
      </c>
      <c r="D1932" s="47">
        <v>132.5</v>
      </c>
    </row>
    <row r="1933" spans="1:4" x14ac:dyDescent="0.25">
      <c r="A1933" s="47">
        <v>99857</v>
      </c>
      <c r="B1933" s="45" t="s">
        <v>3915</v>
      </c>
      <c r="C1933" s="46" t="s">
        <v>96</v>
      </c>
      <c r="D1933" s="47">
        <v>84.36</v>
      </c>
    </row>
    <row r="1934" spans="1:4" x14ac:dyDescent="0.25">
      <c r="A1934" s="47">
        <v>99861</v>
      </c>
      <c r="B1934" s="45" t="s">
        <v>3916</v>
      </c>
      <c r="C1934" s="46" t="s">
        <v>63</v>
      </c>
      <c r="D1934" s="47">
        <v>687.59</v>
      </c>
    </row>
    <row r="1935" spans="1:4" x14ac:dyDescent="0.25">
      <c r="A1935" s="47">
        <v>99862</v>
      </c>
      <c r="B1935" s="45" t="s">
        <v>3917</v>
      </c>
      <c r="C1935" s="46" t="s">
        <v>63</v>
      </c>
      <c r="D1935" s="47">
        <v>539.16999999999996</v>
      </c>
    </row>
    <row r="1936" spans="1:4" x14ac:dyDescent="0.25">
      <c r="A1936" s="47">
        <v>90838</v>
      </c>
      <c r="B1936" s="45" t="s">
        <v>3918</v>
      </c>
      <c r="C1936" s="46" t="s">
        <v>90</v>
      </c>
      <c r="D1936" s="48">
        <v>1103.0899999999999</v>
      </c>
    </row>
    <row r="1937" spans="1:4" x14ac:dyDescent="0.25">
      <c r="A1937" s="47">
        <v>91338</v>
      </c>
      <c r="B1937" s="45" t="s">
        <v>3919</v>
      </c>
      <c r="C1937" s="46" t="s">
        <v>63</v>
      </c>
      <c r="D1937" s="47">
        <v>706.28</v>
      </c>
    </row>
    <row r="1938" spans="1:4" x14ac:dyDescent="0.25">
      <c r="A1938" s="47">
        <v>91341</v>
      </c>
      <c r="B1938" s="45" t="s">
        <v>3920</v>
      </c>
      <c r="C1938" s="46" t="s">
        <v>63</v>
      </c>
      <c r="D1938" s="47">
        <v>537.77</v>
      </c>
    </row>
    <row r="1939" spans="1:4" x14ac:dyDescent="0.25">
      <c r="A1939" s="47">
        <v>94805</v>
      </c>
      <c r="B1939" s="45" t="s">
        <v>3921</v>
      </c>
      <c r="C1939" s="46" t="s">
        <v>90</v>
      </c>
      <c r="D1939" s="47">
        <v>752.36</v>
      </c>
    </row>
    <row r="1940" spans="1:4" x14ac:dyDescent="0.25">
      <c r="A1940" s="47">
        <v>94806</v>
      </c>
      <c r="B1940" s="45" t="s">
        <v>3922</v>
      </c>
      <c r="C1940" s="46" t="s">
        <v>90</v>
      </c>
      <c r="D1940" s="47">
        <v>518.5</v>
      </c>
    </row>
    <row r="1941" spans="1:4" x14ac:dyDescent="0.25">
      <c r="A1941" s="47">
        <v>94807</v>
      </c>
      <c r="B1941" s="45" t="s">
        <v>3923</v>
      </c>
      <c r="C1941" s="46" t="s">
        <v>90</v>
      </c>
      <c r="D1941" s="47">
        <v>623.26</v>
      </c>
    </row>
    <row r="1942" spans="1:4" x14ac:dyDescent="0.25">
      <c r="A1942" s="47">
        <v>100702</v>
      </c>
      <c r="B1942" s="45" t="s">
        <v>3924</v>
      </c>
      <c r="C1942" s="46" t="s">
        <v>63</v>
      </c>
      <c r="D1942" s="47">
        <v>403.4</v>
      </c>
    </row>
    <row r="1943" spans="1:4" x14ac:dyDescent="0.25">
      <c r="A1943" s="47">
        <v>102188</v>
      </c>
      <c r="B1943" s="45" t="s">
        <v>3925</v>
      </c>
      <c r="C1943" s="46" t="s">
        <v>90</v>
      </c>
      <c r="D1943" s="47">
        <v>688.29</v>
      </c>
    </row>
    <row r="1944" spans="1:4" x14ac:dyDescent="0.25">
      <c r="A1944" s="47">
        <v>102189</v>
      </c>
      <c r="B1944" s="45" t="s">
        <v>3926</v>
      </c>
      <c r="C1944" s="46" t="s">
        <v>90</v>
      </c>
      <c r="D1944" s="47">
        <v>195.4</v>
      </c>
    </row>
    <row r="1945" spans="1:4" x14ac:dyDescent="0.25">
      <c r="A1945" s="47">
        <v>100703</v>
      </c>
      <c r="B1945" s="45" t="s">
        <v>3927</v>
      </c>
      <c r="C1945" s="46" t="s">
        <v>90</v>
      </c>
      <c r="D1945" s="47">
        <v>27.58</v>
      </c>
    </row>
    <row r="1946" spans="1:4" x14ac:dyDescent="0.25">
      <c r="A1946" s="47">
        <v>100704</v>
      </c>
      <c r="B1946" s="45" t="s">
        <v>3928</v>
      </c>
      <c r="C1946" s="46" t="s">
        <v>90</v>
      </c>
      <c r="D1946" s="47">
        <v>58.69</v>
      </c>
    </row>
    <row r="1947" spans="1:4" x14ac:dyDescent="0.25">
      <c r="A1947" s="47">
        <v>100705</v>
      </c>
      <c r="B1947" s="45" t="s">
        <v>3929</v>
      </c>
      <c r="C1947" s="46" t="s">
        <v>90</v>
      </c>
      <c r="D1947" s="47">
        <v>67.2</v>
      </c>
    </row>
    <row r="1948" spans="1:4" x14ac:dyDescent="0.25">
      <c r="A1948" s="47">
        <v>100706</v>
      </c>
      <c r="B1948" s="45" t="s">
        <v>3930</v>
      </c>
      <c r="C1948" s="46" t="s">
        <v>90</v>
      </c>
      <c r="D1948" s="47">
        <v>59.46</v>
      </c>
    </row>
    <row r="1949" spans="1:4" x14ac:dyDescent="0.25">
      <c r="A1949" s="47">
        <v>100707</v>
      </c>
      <c r="B1949" s="45" t="s">
        <v>3931</v>
      </c>
      <c r="C1949" s="46" t="s">
        <v>90</v>
      </c>
      <c r="D1949" s="47">
        <v>124.16</v>
      </c>
    </row>
    <row r="1950" spans="1:4" x14ac:dyDescent="0.25">
      <c r="A1950" s="47">
        <v>100708</v>
      </c>
      <c r="B1950" s="45" t="s">
        <v>3932</v>
      </c>
      <c r="C1950" s="46" t="s">
        <v>90</v>
      </c>
      <c r="D1950" s="47">
        <v>155.66</v>
      </c>
    </row>
    <row r="1951" spans="1:4" x14ac:dyDescent="0.25">
      <c r="A1951" s="47">
        <v>100709</v>
      </c>
      <c r="B1951" s="45" t="s">
        <v>3933</v>
      </c>
      <c r="C1951" s="46" t="s">
        <v>90</v>
      </c>
      <c r="D1951" s="47">
        <v>36.159999999999997</v>
      </c>
    </row>
    <row r="1952" spans="1:4" x14ac:dyDescent="0.25">
      <c r="A1952" s="47">
        <v>100710</v>
      </c>
      <c r="B1952" s="45" t="s">
        <v>3934</v>
      </c>
      <c r="C1952" s="46" t="s">
        <v>90</v>
      </c>
      <c r="D1952" s="47">
        <v>82.75</v>
      </c>
    </row>
    <row r="1953" spans="1:4" x14ac:dyDescent="0.25">
      <c r="A1953" s="47">
        <v>102151</v>
      </c>
      <c r="B1953" s="45" t="s">
        <v>3935</v>
      </c>
      <c r="C1953" s="46" t="s">
        <v>63</v>
      </c>
      <c r="D1953" s="47">
        <v>177.25</v>
      </c>
    </row>
    <row r="1954" spans="1:4" x14ac:dyDescent="0.25">
      <c r="A1954" s="47">
        <v>102152</v>
      </c>
      <c r="B1954" s="45" t="s">
        <v>3936</v>
      </c>
      <c r="C1954" s="46" t="s">
        <v>63</v>
      </c>
      <c r="D1954" s="47">
        <v>223.69</v>
      </c>
    </row>
    <row r="1955" spans="1:4" x14ac:dyDescent="0.25">
      <c r="A1955" s="47">
        <v>102153</v>
      </c>
      <c r="B1955" s="45" t="s">
        <v>3937</v>
      </c>
      <c r="C1955" s="46" t="s">
        <v>63</v>
      </c>
      <c r="D1955" s="47">
        <v>285.62</v>
      </c>
    </row>
    <row r="1956" spans="1:4" x14ac:dyDescent="0.25">
      <c r="A1956" s="47">
        <v>102154</v>
      </c>
      <c r="B1956" s="45" t="s">
        <v>3938</v>
      </c>
      <c r="C1956" s="46" t="s">
        <v>63</v>
      </c>
      <c r="D1956" s="47">
        <v>247.24</v>
      </c>
    </row>
    <row r="1957" spans="1:4" x14ac:dyDescent="0.25">
      <c r="A1957" s="47">
        <v>102155</v>
      </c>
      <c r="B1957" s="45" t="s">
        <v>3939</v>
      </c>
      <c r="C1957" s="46" t="s">
        <v>63</v>
      </c>
      <c r="D1957" s="47">
        <v>297.88</v>
      </c>
    </row>
    <row r="1958" spans="1:4" x14ac:dyDescent="0.25">
      <c r="A1958" s="47">
        <v>102156</v>
      </c>
      <c r="B1958" s="45" t="s">
        <v>3940</v>
      </c>
      <c r="C1958" s="46" t="s">
        <v>63</v>
      </c>
      <c r="D1958" s="47">
        <v>286.58</v>
      </c>
    </row>
    <row r="1959" spans="1:4" x14ac:dyDescent="0.25">
      <c r="A1959" s="47">
        <v>102157</v>
      </c>
      <c r="B1959" s="45" t="s">
        <v>3941</v>
      </c>
      <c r="C1959" s="46" t="s">
        <v>63</v>
      </c>
      <c r="D1959" s="47">
        <v>394.96</v>
      </c>
    </row>
    <row r="1960" spans="1:4" x14ac:dyDescent="0.25">
      <c r="A1960" s="47">
        <v>102158</v>
      </c>
      <c r="B1960" s="45" t="s">
        <v>3942</v>
      </c>
      <c r="C1960" s="46" t="s">
        <v>63</v>
      </c>
      <c r="D1960" s="47">
        <v>401.31</v>
      </c>
    </row>
    <row r="1961" spans="1:4" x14ac:dyDescent="0.25">
      <c r="A1961" s="47">
        <v>102159</v>
      </c>
      <c r="B1961" s="45" t="s">
        <v>3943</v>
      </c>
      <c r="C1961" s="46" t="s">
        <v>63</v>
      </c>
      <c r="D1961" s="47">
        <v>479.65</v>
      </c>
    </row>
    <row r="1962" spans="1:4" x14ac:dyDescent="0.25">
      <c r="A1962" s="47">
        <v>102160</v>
      </c>
      <c r="B1962" s="45" t="s">
        <v>3944</v>
      </c>
      <c r="C1962" s="46" t="s">
        <v>63</v>
      </c>
      <c r="D1962" s="47">
        <v>192.73</v>
      </c>
    </row>
    <row r="1963" spans="1:4" x14ac:dyDescent="0.25">
      <c r="A1963" s="47">
        <v>102161</v>
      </c>
      <c r="B1963" s="45" t="s">
        <v>3945</v>
      </c>
      <c r="C1963" s="46" t="s">
        <v>63</v>
      </c>
      <c r="D1963" s="47">
        <v>263.36</v>
      </c>
    </row>
    <row r="1964" spans="1:4" x14ac:dyDescent="0.25">
      <c r="A1964" s="47">
        <v>102162</v>
      </c>
      <c r="B1964" s="45" t="s">
        <v>3946</v>
      </c>
      <c r="C1964" s="46" t="s">
        <v>63</v>
      </c>
      <c r="D1964" s="47">
        <v>309.8</v>
      </c>
    </row>
    <row r="1965" spans="1:4" x14ac:dyDescent="0.25">
      <c r="A1965" s="47">
        <v>102163</v>
      </c>
      <c r="B1965" s="45" t="s">
        <v>3947</v>
      </c>
      <c r="C1965" s="46" t="s">
        <v>63</v>
      </c>
      <c r="D1965" s="47">
        <v>371.73</v>
      </c>
    </row>
    <row r="1966" spans="1:4" x14ac:dyDescent="0.25">
      <c r="A1966" s="47">
        <v>102164</v>
      </c>
      <c r="B1966" s="45" t="s">
        <v>3948</v>
      </c>
      <c r="C1966" s="46" t="s">
        <v>63</v>
      </c>
      <c r="D1966" s="47">
        <v>317.5</v>
      </c>
    </row>
    <row r="1967" spans="1:4" x14ac:dyDescent="0.25">
      <c r="A1967" s="47">
        <v>102165</v>
      </c>
      <c r="B1967" s="45" t="s">
        <v>3949</v>
      </c>
      <c r="C1967" s="46" t="s">
        <v>63</v>
      </c>
      <c r="D1967" s="47">
        <v>368.14</v>
      </c>
    </row>
    <row r="1968" spans="1:4" x14ac:dyDescent="0.25">
      <c r="A1968" s="47">
        <v>102166</v>
      </c>
      <c r="B1968" s="45" t="s">
        <v>3950</v>
      </c>
      <c r="C1968" s="46" t="s">
        <v>63</v>
      </c>
      <c r="D1968" s="47">
        <v>340.98</v>
      </c>
    </row>
    <row r="1969" spans="1:4" x14ac:dyDescent="0.25">
      <c r="A1969" s="47">
        <v>102167</v>
      </c>
      <c r="B1969" s="45" t="s">
        <v>3951</v>
      </c>
      <c r="C1969" s="46" t="s">
        <v>63</v>
      </c>
      <c r="D1969" s="47">
        <v>449.36</v>
      </c>
    </row>
    <row r="1970" spans="1:4" x14ac:dyDescent="0.25">
      <c r="A1970" s="47">
        <v>102168</v>
      </c>
      <c r="B1970" s="45" t="s">
        <v>3952</v>
      </c>
      <c r="C1970" s="46" t="s">
        <v>63</v>
      </c>
      <c r="D1970" s="47">
        <v>441.65</v>
      </c>
    </row>
    <row r="1971" spans="1:4" x14ac:dyDescent="0.25">
      <c r="A1971" s="47">
        <v>102169</v>
      </c>
      <c r="B1971" s="45" t="s">
        <v>3953</v>
      </c>
      <c r="C1971" s="46" t="s">
        <v>63</v>
      </c>
      <c r="D1971" s="47">
        <v>514.76</v>
      </c>
    </row>
    <row r="1972" spans="1:4" x14ac:dyDescent="0.25">
      <c r="A1972" s="47">
        <v>102170</v>
      </c>
      <c r="B1972" s="45" t="s">
        <v>3954</v>
      </c>
      <c r="C1972" s="46" t="s">
        <v>63</v>
      </c>
      <c r="D1972" s="47">
        <v>278.83999999999997</v>
      </c>
    </row>
    <row r="1973" spans="1:4" x14ac:dyDescent="0.25">
      <c r="A1973" s="47">
        <v>102171</v>
      </c>
      <c r="B1973" s="45" t="s">
        <v>3955</v>
      </c>
      <c r="C1973" s="46" t="s">
        <v>63</v>
      </c>
      <c r="D1973" s="47">
        <v>565.21</v>
      </c>
    </row>
    <row r="1974" spans="1:4" x14ac:dyDescent="0.25">
      <c r="A1974" s="47">
        <v>102172</v>
      </c>
      <c r="B1974" s="45" t="s">
        <v>3956</v>
      </c>
      <c r="C1974" s="46" t="s">
        <v>63</v>
      </c>
      <c r="D1974" s="47">
        <v>557.73</v>
      </c>
    </row>
    <row r="1975" spans="1:4" x14ac:dyDescent="0.25">
      <c r="A1975" s="47">
        <v>102176</v>
      </c>
      <c r="B1975" s="45" t="s">
        <v>3957</v>
      </c>
      <c r="C1975" s="46" t="s">
        <v>63</v>
      </c>
      <c r="D1975" s="48">
        <v>1039.47</v>
      </c>
    </row>
    <row r="1976" spans="1:4" x14ac:dyDescent="0.25">
      <c r="A1976" s="47">
        <v>102177</v>
      </c>
      <c r="B1976" s="45" t="s">
        <v>3958</v>
      </c>
      <c r="C1976" s="46" t="s">
        <v>63</v>
      </c>
      <c r="D1976" s="48">
        <v>2146.0300000000002</v>
      </c>
    </row>
    <row r="1977" spans="1:4" x14ac:dyDescent="0.25">
      <c r="A1977" s="47">
        <v>102178</v>
      </c>
      <c r="B1977" s="45" t="s">
        <v>3959</v>
      </c>
      <c r="C1977" s="46" t="s">
        <v>63</v>
      </c>
      <c r="D1977" s="48">
        <v>2473.67</v>
      </c>
    </row>
    <row r="1978" spans="1:4" x14ac:dyDescent="0.25">
      <c r="A1978" s="47">
        <v>102179</v>
      </c>
      <c r="B1978" s="45" t="s">
        <v>3960</v>
      </c>
      <c r="C1978" s="46" t="s">
        <v>63</v>
      </c>
      <c r="D1978" s="47">
        <v>413.9</v>
      </c>
    </row>
    <row r="1979" spans="1:4" x14ac:dyDescent="0.25">
      <c r="A1979" s="47">
        <v>102180</v>
      </c>
      <c r="B1979" s="45" t="s">
        <v>3961</v>
      </c>
      <c r="C1979" s="46" t="s">
        <v>63</v>
      </c>
      <c r="D1979" s="47">
        <v>494.14</v>
      </c>
    </row>
    <row r="1980" spans="1:4" x14ac:dyDescent="0.25">
      <c r="A1980" s="47">
        <v>102181</v>
      </c>
      <c r="B1980" s="45" t="s">
        <v>3962</v>
      </c>
      <c r="C1980" s="46" t="s">
        <v>63</v>
      </c>
      <c r="D1980" s="47">
        <v>600.42999999999995</v>
      </c>
    </row>
    <row r="1981" spans="1:4" x14ac:dyDescent="0.25">
      <c r="A1981" s="47">
        <v>102182</v>
      </c>
      <c r="B1981" s="45" t="s">
        <v>3963</v>
      </c>
      <c r="C1981" s="46" t="s">
        <v>90</v>
      </c>
      <c r="D1981" s="48">
        <v>1216.03</v>
      </c>
    </row>
    <row r="1982" spans="1:4" x14ac:dyDescent="0.25">
      <c r="A1982" s="47">
        <v>102183</v>
      </c>
      <c r="B1982" s="45" t="s">
        <v>3964</v>
      </c>
      <c r="C1982" s="46" t="s">
        <v>90</v>
      </c>
      <c r="D1982" s="48">
        <v>2442.56</v>
      </c>
    </row>
    <row r="1983" spans="1:4" x14ac:dyDescent="0.25">
      <c r="A1983" s="47">
        <v>102184</v>
      </c>
      <c r="B1983" s="45" t="s">
        <v>3965</v>
      </c>
      <c r="C1983" s="46" t="s">
        <v>90</v>
      </c>
      <c r="D1983" s="48">
        <v>1884.78</v>
      </c>
    </row>
    <row r="1984" spans="1:4" x14ac:dyDescent="0.25">
      <c r="A1984" s="47">
        <v>102185</v>
      </c>
      <c r="B1984" s="45" t="s">
        <v>3966</v>
      </c>
      <c r="C1984" s="46" t="s">
        <v>90</v>
      </c>
      <c r="D1984" s="48">
        <v>3779.78</v>
      </c>
    </row>
    <row r="1985" spans="1:4" x14ac:dyDescent="0.25">
      <c r="A1985" s="47">
        <v>102190</v>
      </c>
      <c r="B1985" s="45" t="s">
        <v>3967</v>
      </c>
      <c r="C1985" s="46" t="s">
        <v>63</v>
      </c>
      <c r="D1985" s="47">
        <v>16.14</v>
      </c>
    </row>
    <row r="1986" spans="1:4" x14ac:dyDescent="0.25">
      <c r="A1986" s="47">
        <v>102191</v>
      </c>
      <c r="B1986" s="45" t="s">
        <v>3968</v>
      </c>
      <c r="C1986" s="46" t="s">
        <v>63</v>
      </c>
      <c r="D1986" s="47">
        <v>19.61</v>
      </c>
    </row>
    <row r="1987" spans="1:4" x14ac:dyDescent="0.25">
      <c r="A1987" s="47">
        <v>102192</v>
      </c>
      <c r="B1987" s="45" t="s">
        <v>3969</v>
      </c>
      <c r="C1987" s="46" t="s">
        <v>63</v>
      </c>
      <c r="D1987" s="47">
        <v>14</v>
      </c>
    </row>
    <row r="1988" spans="1:4" x14ac:dyDescent="0.25">
      <c r="A1988" s="47">
        <v>94569</v>
      </c>
      <c r="B1988" s="45" t="s">
        <v>3970</v>
      </c>
      <c r="C1988" s="46" t="s">
        <v>63</v>
      </c>
      <c r="D1988" s="47">
        <v>897.37</v>
      </c>
    </row>
    <row r="1989" spans="1:4" x14ac:dyDescent="0.25">
      <c r="A1989" s="47">
        <v>94570</v>
      </c>
      <c r="B1989" s="45" t="s">
        <v>3971</v>
      </c>
      <c r="C1989" s="46" t="s">
        <v>63</v>
      </c>
      <c r="D1989" s="47">
        <v>585.64</v>
      </c>
    </row>
    <row r="1990" spans="1:4" x14ac:dyDescent="0.25">
      <c r="A1990" s="47">
        <v>94572</v>
      </c>
      <c r="B1990" s="45" t="s">
        <v>3972</v>
      </c>
      <c r="C1990" s="46" t="s">
        <v>63</v>
      </c>
      <c r="D1990" s="47">
        <v>842.19</v>
      </c>
    </row>
    <row r="1991" spans="1:4" x14ac:dyDescent="0.25">
      <c r="A1991" s="47">
        <v>94573</v>
      </c>
      <c r="B1991" s="45" t="s">
        <v>3973</v>
      </c>
      <c r="C1991" s="46" t="s">
        <v>63</v>
      </c>
      <c r="D1991" s="47">
        <v>638.21</v>
      </c>
    </row>
    <row r="1992" spans="1:4" x14ac:dyDescent="0.25">
      <c r="A1992" s="47">
        <v>94580</v>
      </c>
      <c r="B1992" s="45" t="s">
        <v>3974</v>
      </c>
      <c r="C1992" s="46" t="s">
        <v>63</v>
      </c>
      <c r="D1992" s="47">
        <v>947.37</v>
      </c>
    </row>
    <row r="1993" spans="1:4" x14ac:dyDescent="0.25">
      <c r="A1993" s="47">
        <v>100674</v>
      </c>
      <c r="B1993" s="45" t="s">
        <v>3975</v>
      </c>
      <c r="C1993" s="46" t="s">
        <v>63</v>
      </c>
      <c r="D1993" s="47">
        <v>612.09</v>
      </c>
    </row>
    <row r="1994" spans="1:4" x14ac:dyDescent="0.25">
      <c r="A1994" s="47">
        <v>101096</v>
      </c>
      <c r="B1994" s="45" t="s">
        <v>3976</v>
      </c>
      <c r="C1994" s="46" t="s">
        <v>48</v>
      </c>
      <c r="D1994" s="48">
        <v>1111.54</v>
      </c>
    </row>
    <row r="1995" spans="1:4" x14ac:dyDescent="0.25">
      <c r="A1995" s="47">
        <v>101097</v>
      </c>
      <c r="B1995" s="45" t="s">
        <v>3977</v>
      </c>
      <c r="C1995" s="46" t="s">
        <v>48</v>
      </c>
      <c r="D1995" s="48">
        <v>1051.48</v>
      </c>
    </row>
    <row r="1996" spans="1:4" x14ac:dyDescent="0.25">
      <c r="A1996" s="47">
        <v>101098</v>
      </c>
      <c r="B1996" s="45" t="s">
        <v>3978</v>
      </c>
      <c r="C1996" s="46" t="s">
        <v>48</v>
      </c>
      <c r="D1996" s="47">
        <v>980.19</v>
      </c>
    </row>
    <row r="1997" spans="1:4" x14ac:dyDescent="0.25">
      <c r="A1997" s="47">
        <v>101099</v>
      </c>
      <c r="B1997" s="45" t="s">
        <v>3979</v>
      </c>
      <c r="C1997" s="46" t="s">
        <v>48</v>
      </c>
      <c r="D1997" s="47">
        <v>889.21</v>
      </c>
    </row>
    <row r="1998" spans="1:4" x14ac:dyDescent="0.25">
      <c r="A1998" s="47">
        <v>101100</v>
      </c>
      <c r="B1998" s="45" t="s">
        <v>3980</v>
      </c>
      <c r="C1998" s="46" t="s">
        <v>48</v>
      </c>
      <c r="D1998" s="47">
        <v>794.65</v>
      </c>
    </row>
    <row r="1999" spans="1:4" x14ac:dyDescent="0.25">
      <c r="A1999" s="47">
        <v>101101</v>
      </c>
      <c r="B1999" s="45" t="s">
        <v>3981</v>
      </c>
      <c r="C1999" s="46" t="s">
        <v>48</v>
      </c>
      <c r="D1999" s="47">
        <v>778.73</v>
      </c>
    </row>
    <row r="2000" spans="1:4" x14ac:dyDescent="0.25">
      <c r="A2000" s="47">
        <v>101102</v>
      </c>
      <c r="B2000" s="45" t="s">
        <v>3982</v>
      </c>
      <c r="C2000" s="46" t="s">
        <v>48</v>
      </c>
      <c r="D2000" s="47">
        <v>768.31</v>
      </c>
    </row>
    <row r="2001" spans="1:4" x14ac:dyDescent="0.25">
      <c r="A2001" s="47">
        <v>101103</v>
      </c>
      <c r="B2001" s="45" t="s">
        <v>3983</v>
      </c>
      <c r="C2001" s="46" t="s">
        <v>48</v>
      </c>
      <c r="D2001" s="47">
        <v>716.85</v>
      </c>
    </row>
    <row r="2002" spans="1:4" x14ac:dyDescent="0.25">
      <c r="A2002" s="47">
        <v>101104</v>
      </c>
      <c r="B2002" s="45" t="s">
        <v>3984</v>
      </c>
      <c r="C2002" s="46" t="s">
        <v>48</v>
      </c>
      <c r="D2002" s="48">
        <v>1076.52</v>
      </c>
    </row>
    <row r="2003" spans="1:4" x14ac:dyDescent="0.25">
      <c r="A2003" s="47">
        <v>101105</v>
      </c>
      <c r="B2003" s="45" t="s">
        <v>3985</v>
      </c>
      <c r="C2003" s="46" t="s">
        <v>48</v>
      </c>
      <c r="D2003" s="48">
        <v>1017.18</v>
      </c>
    </row>
    <row r="2004" spans="1:4" x14ac:dyDescent="0.25">
      <c r="A2004" s="47">
        <v>101106</v>
      </c>
      <c r="B2004" s="45" t="s">
        <v>3986</v>
      </c>
      <c r="C2004" s="46" t="s">
        <v>48</v>
      </c>
      <c r="D2004" s="47">
        <v>947.33</v>
      </c>
    </row>
    <row r="2005" spans="1:4" x14ac:dyDescent="0.25">
      <c r="A2005" s="47">
        <v>101107</v>
      </c>
      <c r="B2005" s="45" t="s">
        <v>3987</v>
      </c>
      <c r="C2005" s="46" t="s">
        <v>48</v>
      </c>
      <c r="D2005" s="47">
        <v>857.81</v>
      </c>
    </row>
    <row r="2006" spans="1:4" x14ac:dyDescent="0.25">
      <c r="A2006" s="47">
        <v>101108</v>
      </c>
      <c r="B2006" s="45" t="s">
        <v>3988</v>
      </c>
      <c r="C2006" s="46" t="s">
        <v>48</v>
      </c>
      <c r="D2006" s="47">
        <v>754.24</v>
      </c>
    </row>
    <row r="2007" spans="1:4" x14ac:dyDescent="0.25">
      <c r="A2007" s="47">
        <v>101109</v>
      </c>
      <c r="B2007" s="45" t="s">
        <v>3989</v>
      </c>
      <c r="C2007" s="46" t="s">
        <v>48</v>
      </c>
      <c r="D2007" s="47">
        <v>739.34</v>
      </c>
    </row>
    <row r="2008" spans="1:4" x14ac:dyDescent="0.25">
      <c r="A2008" s="47">
        <v>101110</v>
      </c>
      <c r="B2008" s="45" t="s">
        <v>3990</v>
      </c>
      <c r="C2008" s="46" t="s">
        <v>48</v>
      </c>
      <c r="D2008" s="47">
        <v>730.95</v>
      </c>
    </row>
    <row r="2009" spans="1:4" x14ac:dyDescent="0.25">
      <c r="A2009" s="47">
        <v>101111</v>
      </c>
      <c r="B2009" s="45" t="s">
        <v>3991</v>
      </c>
      <c r="C2009" s="46" t="s">
        <v>48</v>
      </c>
      <c r="D2009" s="47">
        <v>681.58</v>
      </c>
    </row>
    <row r="2010" spans="1:4" x14ac:dyDescent="0.25">
      <c r="A2010" s="47">
        <v>101112</v>
      </c>
      <c r="B2010" s="45" t="s">
        <v>3992</v>
      </c>
      <c r="C2010" s="46" t="s">
        <v>48</v>
      </c>
      <c r="D2010" s="47">
        <v>709.16</v>
      </c>
    </row>
    <row r="2011" spans="1:4" x14ac:dyDescent="0.25">
      <c r="A2011" s="47">
        <v>101113</v>
      </c>
      <c r="B2011" s="45" t="s">
        <v>3993</v>
      </c>
      <c r="C2011" s="46" t="s">
        <v>48</v>
      </c>
      <c r="D2011" s="47">
        <v>677.4</v>
      </c>
    </row>
    <row r="2012" spans="1:4" x14ac:dyDescent="0.25">
      <c r="A2012" s="47">
        <v>95601</v>
      </c>
      <c r="B2012" s="45" t="s">
        <v>367</v>
      </c>
      <c r="C2012" s="46" t="s">
        <v>90</v>
      </c>
      <c r="D2012" s="47">
        <v>12.67</v>
      </c>
    </row>
    <row r="2013" spans="1:4" x14ac:dyDescent="0.25">
      <c r="A2013" s="47">
        <v>95602</v>
      </c>
      <c r="B2013" s="45" t="s">
        <v>3994</v>
      </c>
      <c r="C2013" s="46" t="s">
        <v>90</v>
      </c>
      <c r="D2013" s="47">
        <v>20.28</v>
      </c>
    </row>
    <row r="2014" spans="1:4" x14ac:dyDescent="0.25">
      <c r="A2014" s="47">
        <v>95603</v>
      </c>
      <c r="B2014" s="45" t="s">
        <v>3995</v>
      </c>
      <c r="C2014" s="46" t="s">
        <v>90</v>
      </c>
      <c r="D2014" s="47">
        <v>34.6</v>
      </c>
    </row>
    <row r="2015" spans="1:4" x14ac:dyDescent="0.25">
      <c r="A2015" s="47">
        <v>95604</v>
      </c>
      <c r="B2015" s="45" t="s">
        <v>3996</v>
      </c>
      <c r="C2015" s="46" t="s">
        <v>90</v>
      </c>
      <c r="D2015" s="47">
        <v>53.71</v>
      </c>
    </row>
    <row r="2016" spans="1:4" x14ac:dyDescent="0.25">
      <c r="A2016" s="47">
        <v>95605</v>
      </c>
      <c r="B2016" s="45" t="s">
        <v>3997</v>
      </c>
      <c r="C2016" s="46" t="s">
        <v>90</v>
      </c>
      <c r="D2016" s="47">
        <v>98.62</v>
      </c>
    </row>
    <row r="2017" spans="1:4" x14ac:dyDescent="0.25">
      <c r="A2017" s="47">
        <v>95607</v>
      </c>
      <c r="B2017" s="45" t="s">
        <v>3998</v>
      </c>
      <c r="C2017" s="46" t="s">
        <v>90</v>
      </c>
      <c r="D2017" s="47">
        <v>12.87</v>
      </c>
    </row>
    <row r="2018" spans="1:4" x14ac:dyDescent="0.25">
      <c r="A2018" s="47">
        <v>95608</v>
      </c>
      <c r="B2018" s="45" t="s">
        <v>3999</v>
      </c>
      <c r="C2018" s="46" t="s">
        <v>90</v>
      </c>
      <c r="D2018" s="47">
        <v>18.670000000000002</v>
      </c>
    </row>
    <row r="2019" spans="1:4" x14ac:dyDescent="0.25">
      <c r="A2019" s="47">
        <v>95609</v>
      </c>
      <c r="B2019" s="45" t="s">
        <v>4000</v>
      </c>
      <c r="C2019" s="46" t="s">
        <v>90</v>
      </c>
      <c r="D2019" s="47">
        <v>23.67</v>
      </c>
    </row>
    <row r="2020" spans="1:4" x14ac:dyDescent="0.25">
      <c r="A2020" s="47">
        <v>100651</v>
      </c>
      <c r="B2020" s="45" t="s">
        <v>366</v>
      </c>
      <c r="C2020" s="46" t="s">
        <v>96</v>
      </c>
      <c r="D2020" s="47">
        <v>118.21</v>
      </c>
    </row>
    <row r="2021" spans="1:4" x14ac:dyDescent="0.25">
      <c r="A2021" s="47">
        <v>100652</v>
      </c>
      <c r="B2021" s="45" t="s">
        <v>4001</v>
      </c>
      <c r="C2021" s="46" t="s">
        <v>96</v>
      </c>
      <c r="D2021" s="47">
        <v>212.3</v>
      </c>
    </row>
    <row r="2022" spans="1:4" x14ac:dyDescent="0.25">
      <c r="A2022" s="47">
        <v>100653</v>
      </c>
      <c r="B2022" s="45" t="s">
        <v>4002</v>
      </c>
      <c r="C2022" s="46" t="s">
        <v>96</v>
      </c>
      <c r="D2022" s="47">
        <v>345.31</v>
      </c>
    </row>
    <row r="2023" spans="1:4" x14ac:dyDescent="0.25">
      <c r="A2023" s="47">
        <v>100654</v>
      </c>
      <c r="B2023" s="45" t="s">
        <v>4003</v>
      </c>
      <c r="C2023" s="46" t="s">
        <v>96</v>
      </c>
      <c r="D2023" s="47">
        <v>487.41</v>
      </c>
    </row>
    <row r="2024" spans="1:4" x14ac:dyDescent="0.25">
      <c r="A2024" s="47">
        <v>100655</v>
      </c>
      <c r="B2024" s="45" t="s">
        <v>4004</v>
      </c>
      <c r="C2024" s="46" t="s">
        <v>96</v>
      </c>
      <c r="D2024" s="47">
        <v>552.79</v>
      </c>
    </row>
    <row r="2025" spans="1:4" x14ac:dyDescent="0.25">
      <c r="A2025" s="47">
        <v>100656</v>
      </c>
      <c r="B2025" s="45" t="s">
        <v>4005</v>
      </c>
      <c r="C2025" s="46" t="s">
        <v>96</v>
      </c>
      <c r="D2025" s="47">
        <v>72.47</v>
      </c>
    </row>
    <row r="2026" spans="1:4" x14ac:dyDescent="0.25">
      <c r="A2026" s="47">
        <v>100657</v>
      </c>
      <c r="B2026" s="45" t="s">
        <v>4006</v>
      </c>
      <c r="C2026" s="46" t="s">
        <v>96</v>
      </c>
      <c r="D2026" s="47">
        <v>91.67</v>
      </c>
    </row>
    <row r="2027" spans="1:4" x14ac:dyDescent="0.25">
      <c r="A2027" s="47">
        <v>100658</v>
      </c>
      <c r="B2027" s="45" t="s">
        <v>4007</v>
      </c>
      <c r="C2027" s="46" t="s">
        <v>96</v>
      </c>
      <c r="D2027" s="47">
        <v>202.01</v>
      </c>
    </row>
    <row r="2028" spans="1:4" x14ac:dyDescent="0.25">
      <c r="A2028" s="47">
        <v>100889</v>
      </c>
      <c r="B2028" s="45" t="s">
        <v>4008</v>
      </c>
      <c r="C2028" s="46" t="s">
        <v>247</v>
      </c>
      <c r="D2028" s="47">
        <v>22.59</v>
      </c>
    </row>
    <row r="2029" spans="1:4" x14ac:dyDescent="0.25">
      <c r="A2029" s="47">
        <v>100890</v>
      </c>
      <c r="B2029" s="45" t="s">
        <v>4009</v>
      </c>
      <c r="C2029" s="46" t="s">
        <v>247</v>
      </c>
      <c r="D2029" s="47">
        <v>22.42</v>
      </c>
    </row>
    <row r="2030" spans="1:4" x14ac:dyDescent="0.25">
      <c r="A2030" s="47">
        <v>100892</v>
      </c>
      <c r="B2030" s="45" t="s">
        <v>4010</v>
      </c>
      <c r="C2030" s="46" t="s">
        <v>247</v>
      </c>
      <c r="D2030" s="47">
        <v>21.18</v>
      </c>
    </row>
    <row r="2031" spans="1:4" x14ac:dyDescent="0.25">
      <c r="A2031" s="47">
        <v>100893</v>
      </c>
      <c r="B2031" s="45" t="s">
        <v>4011</v>
      </c>
      <c r="C2031" s="46" t="s">
        <v>247</v>
      </c>
      <c r="D2031" s="47">
        <v>21.01</v>
      </c>
    </row>
    <row r="2032" spans="1:4" x14ac:dyDescent="0.25">
      <c r="A2032" s="47">
        <v>100894</v>
      </c>
      <c r="B2032" s="45" t="s">
        <v>4012</v>
      </c>
      <c r="C2032" s="46" t="s">
        <v>247</v>
      </c>
      <c r="D2032" s="47">
        <v>20.9</v>
      </c>
    </row>
    <row r="2033" spans="1:4" x14ac:dyDescent="0.25">
      <c r="A2033" s="47">
        <v>100896</v>
      </c>
      <c r="B2033" s="45" t="s">
        <v>4013</v>
      </c>
      <c r="C2033" s="46" t="s">
        <v>96</v>
      </c>
      <c r="D2033" s="47">
        <v>51.06</v>
      </c>
    </row>
    <row r="2034" spans="1:4" x14ac:dyDescent="0.25">
      <c r="A2034" s="47">
        <v>100897</v>
      </c>
      <c r="B2034" s="45" t="s">
        <v>4014</v>
      </c>
      <c r="C2034" s="46" t="s">
        <v>96</v>
      </c>
      <c r="D2034" s="47">
        <v>94.25</v>
      </c>
    </row>
    <row r="2035" spans="1:4" x14ac:dyDescent="0.25">
      <c r="A2035" s="47">
        <v>100898</v>
      </c>
      <c r="B2035" s="45" t="s">
        <v>4015</v>
      </c>
      <c r="C2035" s="46" t="s">
        <v>96</v>
      </c>
      <c r="D2035" s="47">
        <v>175.66</v>
      </c>
    </row>
    <row r="2036" spans="1:4" x14ac:dyDescent="0.25">
      <c r="A2036" s="47">
        <v>100899</v>
      </c>
      <c r="B2036" s="45" t="s">
        <v>4016</v>
      </c>
      <c r="C2036" s="46" t="s">
        <v>96</v>
      </c>
      <c r="D2036" s="47">
        <v>71</v>
      </c>
    </row>
    <row r="2037" spans="1:4" x14ac:dyDescent="0.25">
      <c r="A2037" s="47">
        <v>100900</v>
      </c>
      <c r="B2037" s="45" t="s">
        <v>4017</v>
      </c>
      <c r="C2037" s="46" t="s">
        <v>96</v>
      </c>
      <c r="D2037" s="47">
        <v>198.8</v>
      </c>
    </row>
    <row r="2038" spans="1:4" x14ac:dyDescent="0.25">
      <c r="A2038" s="47">
        <v>101173</v>
      </c>
      <c r="B2038" s="45" t="s">
        <v>4018</v>
      </c>
      <c r="C2038" s="46" t="s">
        <v>96</v>
      </c>
      <c r="D2038" s="47">
        <v>55.65</v>
      </c>
    </row>
    <row r="2039" spans="1:4" x14ac:dyDescent="0.25">
      <c r="A2039" s="47">
        <v>101174</v>
      </c>
      <c r="B2039" s="45" t="s">
        <v>4019</v>
      </c>
      <c r="C2039" s="46" t="s">
        <v>96</v>
      </c>
      <c r="D2039" s="47">
        <v>75.209999999999994</v>
      </c>
    </row>
    <row r="2040" spans="1:4" x14ac:dyDescent="0.25">
      <c r="A2040" s="47">
        <v>101175</v>
      </c>
      <c r="B2040" s="45" t="s">
        <v>4020</v>
      </c>
      <c r="C2040" s="46" t="s">
        <v>96</v>
      </c>
      <c r="D2040" s="47">
        <v>102.53</v>
      </c>
    </row>
    <row r="2041" spans="1:4" x14ac:dyDescent="0.25">
      <c r="A2041" s="47">
        <v>101176</v>
      </c>
      <c r="B2041" s="45" t="s">
        <v>4021</v>
      </c>
      <c r="C2041" s="46" t="s">
        <v>96</v>
      </c>
      <c r="D2041" s="47">
        <v>137.53</v>
      </c>
    </row>
    <row r="2042" spans="1:4" x14ac:dyDescent="0.25">
      <c r="A2042" s="47">
        <v>102521</v>
      </c>
      <c r="B2042" s="45" t="s">
        <v>4022</v>
      </c>
      <c r="C2042" s="46" t="s">
        <v>90</v>
      </c>
      <c r="D2042" s="47">
        <v>81.349999999999994</v>
      </c>
    </row>
    <row r="2043" spans="1:4" x14ac:dyDescent="0.25">
      <c r="A2043" s="47">
        <v>102522</v>
      </c>
      <c r="B2043" s="45" t="s">
        <v>4023</v>
      </c>
      <c r="C2043" s="46" t="s">
        <v>90</v>
      </c>
      <c r="D2043" s="47">
        <v>119.35</v>
      </c>
    </row>
    <row r="2044" spans="1:4" x14ac:dyDescent="0.25">
      <c r="A2044" s="47">
        <v>102523</v>
      </c>
      <c r="B2044" s="45" t="s">
        <v>4024</v>
      </c>
      <c r="C2044" s="46" t="s">
        <v>90</v>
      </c>
      <c r="D2044" s="47">
        <v>157.35</v>
      </c>
    </row>
    <row r="2045" spans="1:4" x14ac:dyDescent="0.25">
      <c r="A2045" s="47">
        <v>95240</v>
      </c>
      <c r="B2045" s="45" t="s">
        <v>4025</v>
      </c>
      <c r="C2045" s="46" t="s">
        <v>63</v>
      </c>
      <c r="D2045" s="47">
        <v>13.95</v>
      </c>
    </row>
    <row r="2046" spans="1:4" x14ac:dyDescent="0.25">
      <c r="A2046" s="47">
        <v>95241</v>
      </c>
      <c r="B2046" s="45" t="s">
        <v>4026</v>
      </c>
      <c r="C2046" s="46" t="s">
        <v>63</v>
      </c>
      <c r="D2046" s="47">
        <v>23.27</v>
      </c>
    </row>
    <row r="2047" spans="1:4" x14ac:dyDescent="0.25">
      <c r="A2047" s="47">
        <v>96616</v>
      </c>
      <c r="B2047" s="45" t="s">
        <v>4027</v>
      </c>
      <c r="C2047" s="46" t="s">
        <v>48</v>
      </c>
      <c r="D2047" s="47">
        <v>488.2</v>
      </c>
    </row>
    <row r="2048" spans="1:4" x14ac:dyDescent="0.25">
      <c r="A2048" s="47">
        <v>96617</v>
      </c>
      <c r="B2048" s="45" t="s">
        <v>4028</v>
      </c>
      <c r="C2048" s="46" t="s">
        <v>63</v>
      </c>
      <c r="D2048" s="47">
        <v>14.62</v>
      </c>
    </row>
    <row r="2049" spans="1:4" x14ac:dyDescent="0.25">
      <c r="A2049" s="47">
        <v>96619</v>
      </c>
      <c r="B2049" s="45" t="s">
        <v>241</v>
      </c>
      <c r="C2049" s="46" t="s">
        <v>63</v>
      </c>
      <c r="D2049" s="47">
        <v>24.4</v>
      </c>
    </row>
    <row r="2050" spans="1:4" x14ac:dyDescent="0.25">
      <c r="A2050" s="47">
        <v>96620</v>
      </c>
      <c r="B2050" s="45" t="s">
        <v>4029</v>
      </c>
      <c r="C2050" s="46" t="s">
        <v>48</v>
      </c>
      <c r="D2050" s="47">
        <v>465.64</v>
      </c>
    </row>
    <row r="2051" spans="1:4" x14ac:dyDescent="0.25">
      <c r="A2051" s="47">
        <v>96621</v>
      </c>
      <c r="B2051" s="45" t="s">
        <v>4030</v>
      </c>
      <c r="C2051" s="46" t="s">
        <v>48</v>
      </c>
      <c r="D2051" s="47">
        <v>191.08</v>
      </c>
    </row>
    <row r="2052" spans="1:4" x14ac:dyDescent="0.25">
      <c r="A2052" s="47">
        <v>96622</v>
      </c>
      <c r="B2052" s="45" t="s">
        <v>4031</v>
      </c>
      <c r="C2052" s="46" t="s">
        <v>48</v>
      </c>
      <c r="D2052" s="47">
        <v>124.75</v>
      </c>
    </row>
    <row r="2053" spans="1:4" x14ac:dyDescent="0.25">
      <c r="A2053" s="47">
        <v>96623</v>
      </c>
      <c r="B2053" s="45" t="s">
        <v>4032</v>
      </c>
      <c r="C2053" s="46" t="s">
        <v>48</v>
      </c>
      <c r="D2053" s="47">
        <v>175.64</v>
      </c>
    </row>
    <row r="2054" spans="1:4" x14ac:dyDescent="0.25">
      <c r="A2054" s="47">
        <v>96624</v>
      </c>
      <c r="B2054" s="45" t="s">
        <v>4033</v>
      </c>
      <c r="C2054" s="46" t="s">
        <v>48</v>
      </c>
      <c r="D2054" s="47">
        <v>119.31</v>
      </c>
    </row>
    <row r="2055" spans="1:4" x14ac:dyDescent="0.25">
      <c r="A2055" s="47">
        <v>97082</v>
      </c>
      <c r="B2055" s="45" t="s">
        <v>4034</v>
      </c>
      <c r="C2055" s="46" t="s">
        <v>48</v>
      </c>
      <c r="D2055" s="47">
        <v>50.21</v>
      </c>
    </row>
    <row r="2056" spans="1:4" x14ac:dyDescent="0.25">
      <c r="A2056" s="47">
        <v>97083</v>
      </c>
      <c r="B2056" s="45" t="s">
        <v>4035</v>
      </c>
      <c r="C2056" s="46" t="s">
        <v>63</v>
      </c>
      <c r="D2056" s="47">
        <v>2.8</v>
      </c>
    </row>
    <row r="2057" spans="1:4" x14ac:dyDescent="0.25">
      <c r="A2057" s="47">
        <v>97084</v>
      </c>
      <c r="B2057" s="45" t="s">
        <v>4036</v>
      </c>
      <c r="C2057" s="46" t="s">
        <v>63</v>
      </c>
      <c r="D2057" s="47">
        <v>0.56999999999999995</v>
      </c>
    </row>
    <row r="2058" spans="1:4" x14ac:dyDescent="0.25">
      <c r="A2058" s="47">
        <v>97086</v>
      </c>
      <c r="B2058" s="45" t="s">
        <v>4037</v>
      </c>
      <c r="C2058" s="46" t="s">
        <v>63</v>
      </c>
      <c r="D2058" s="47">
        <v>119.97</v>
      </c>
    </row>
    <row r="2059" spans="1:4" x14ac:dyDescent="0.25">
      <c r="A2059" s="47">
        <v>97087</v>
      </c>
      <c r="B2059" s="45" t="s">
        <v>4038</v>
      </c>
      <c r="C2059" s="46" t="s">
        <v>63</v>
      </c>
      <c r="D2059" s="47">
        <v>2.0299999999999998</v>
      </c>
    </row>
    <row r="2060" spans="1:4" x14ac:dyDescent="0.25">
      <c r="A2060" s="47">
        <v>97088</v>
      </c>
      <c r="B2060" s="45" t="s">
        <v>4039</v>
      </c>
      <c r="C2060" s="46" t="s">
        <v>247</v>
      </c>
      <c r="D2060" s="47">
        <v>30.26</v>
      </c>
    </row>
    <row r="2061" spans="1:4" x14ac:dyDescent="0.25">
      <c r="A2061" s="47">
        <v>97089</v>
      </c>
      <c r="B2061" s="45" t="s">
        <v>4040</v>
      </c>
      <c r="C2061" s="46" t="s">
        <v>247</v>
      </c>
      <c r="D2061" s="47">
        <v>27.71</v>
      </c>
    </row>
    <row r="2062" spans="1:4" x14ac:dyDescent="0.25">
      <c r="A2062" s="47">
        <v>97090</v>
      </c>
      <c r="B2062" s="45" t="s">
        <v>4041</v>
      </c>
      <c r="C2062" s="46" t="s">
        <v>247</v>
      </c>
      <c r="D2062" s="47">
        <v>27.32</v>
      </c>
    </row>
    <row r="2063" spans="1:4" x14ac:dyDescent="0.25">
      <c r="A2063" s="47">
        <v>97091</v>
      </c>
      <c r="B2063" s="45" t="s">
        <v>4042</v>
      </c>
      <c r="C2063" s="46" t="s">
        <v>247</v>
      </c>
      <c r="D2063" s="47">
        <v>26.53</v>
      </c>
    </row>
    <row r="2064" spans="1:4" x14ac:dyDescent="0.25">
      <c r="A2064" s="47">
        <v>97092</v>
      </c>
      <c r="B2064" s="45" t="s">
        <v>4043</v>
      </c>
      <c r="C2064" s="46" t="s">
        <v>247</v>
      </c>
      <c r="D2064" s="47">
        <v>25.75</v>
      </c>
    </row>
    <row r="2065" spans="1:4" x14ac:dyDescent="0.25">
      <c r="A2065" s="47">
        <v>97093</v>
      </c>
      <c r="B2065" s="45" t="s">
        <v>4044</v>
      </c>
      <c r="C2065" s="46" t="s">
        <v>247</v>
      </c>
      <c r="D2065" s="47">
        <v>24.25</v>
      </c>
    </row>
    <row r="2066" spans="1:4" x14ac:dyDescent="0.25">
      <c r="A2066" s="47">
        <v>97096</v>
      </c>
      <c r="B2066" s="45" t="s">
        <v>4045</v>
      </c>
      <c r="C2066" s="46" t="s">
        <v>48</v>
      </c>
      <c r="D2066" s="47">
        <v>406.67</v>
      </c>
    </row>
    <row r="2067" spans="1:4" x14ac:dyDescent="0.25">
      <c r="A2067" s="47">
        <v>97097</v>
      </c>
      <c r="B2067" s="45" t="s">
        <v>4046</v>
      </c>
      <c r="C2067" s="46" t="s">
        <v>63</v>
      </c>
      <c r="D2067" s="47">
        <v>32.4</v>
      </c>
    </row>
    <row r="2068" spans="1:4" x14ac:dyDescent="0.25">
      <c r="A2068" s="47">
        <v>97101</v>
      </c>
      <c r="B2068" s="45" t="s">
        <v>4047</v>
      </c>
      <c r="C2068" s="46" t="s">
        <v>63</v>
      </c>
      <c r="D2068" s="47">
        <v>183.23</v>
      </c>
    </row>
    <row r="2069" spans="1:4" x14ac:dyDescent="0.25">
      <c r="A2069" s="47">
        <v>97102</v>
      </c>
      <c r="B2069" s="45" t="s">
        <v>4048</v>
      </c>
      <c r="C2069" s="46" t="s">
        <v>63</v>
      </c>
      <c r="D2069" s="47">
        <v>226.41</v>
      </c>
    </row>
    <row r="2070" spans="1:4" x14ac:dyDescent="0.25">
      <c r="A2070" s="47">
        <v>97103</v>
      </c>
      <c r="B2070" s="45" t="s">
        <v>4049</v>
      </c>
      <c r="C2070" s="46" t="s">
        <v>63</v>
      </c>
      <c r="D2070" s="47">
        <v>262.64999999999998</v>
      </c>
    </row>
    <row r="2071" spans="1:4" x14ac:dyDescent="0.25">
      <c r="A2071" s="47">
        <v>100322</v>
      </c>
      <c r="B2071" s="45" t="s">
        <v>363</v>
      </c>
      <c r="C2071" s="46" t="s">
        <v>48</v>
      </c>
      <c r="D2071" s="47">
        <v>114</v>
      </c>
    </row>
    <row r="2072" spans="1:4" x14ac:dyDescent="0.25">
      <c r="A2072" s="47">
        <v>100323</v>
      </c>
      <c r="B2072" s="45" t="s">
        <v>4050</v>
      </c>
      <c r="C2072" s="46" t="s">
        <v>48</v>
      </c>
      <c r="D2072" s="47">
        <v>82.25</v>
      </c>
    </row>
    <row r="2073" spans="1:4" x14ac:dyDescent="0.25">
      <c r="A2073" s="47">
        <v>100324</v>
      </c>
      <c r="B2073" s="45" t="s">
        <v>4051</v>
      </c>
      <c r="C2073" s="46" t="s">
        <v>48</v>
      </c>
      <c r="D2073" s="47">
        <v>119.07</v>
      </c>
    </row>
    <row r="2074" spans="1:4" x14ac:dyDescent="0.25">
      <c r="A2074" s="47">
        <v>103072</v>
      </c>
      <c r="B2074" s="45" t="s">
        <v>4052</v>
      </c>
      <c r="C2074" s="46" t="s">
        <v>63</v>
      </c>
      <c r="D2074" s="47">
        <v>311.83999999999997</v>
      </c>
    </row>
    <row r="2075" spans="1:4" x14ac:dyDescent="0.25">
      <c r="A2075" s="47">
        <v>103073</v>
      </c>
      <c r="B2075" s="45" t="s">
        <v>4053</v>
      </c>
      <c r="C2075" s="46" t="s">
        <v>63</v>
      </c>
      <c r="D2075" s="47">
        <v>391.69</v>
      </c>
    </row>
    <row r="2076" spans="1:4" x14ac:dyDescent="0.25">
      <c r="A2076" s="47">
        <v>103074</v>
      </c>
      <c r="B2076" s="45" t="s">
        <v>4054</v>
      </c>
      <c r="C2076" s="46" t="s">
        <v>63</v>
      </c>
      <c r="D2076" s="47">
        <v>169.83</v>
      </c>
    </row>
    <row r="2077" spans="1:4" x14ac:dyDescent="0.25">
      <c r="A2077" s="47">
        <v>103075</v>
      </c>
      <c r="B2077" s="45" t="s">
        <v>4055</v>
      </c>
      <c r="C2077" s="46" t="s">
        <v>63</v>
      </c>
      <c r="D2077" s="47">
        <v>202.23</v>
      </c>
    </row>
    <row r="2078" spans="1:4" x14ac:dyDescent="0.25">
      <c r="A2078" s="47">
        <v>103076</v>
      </c>
      <c r="B2078" s="45" t="s">
        <v>4056</v>
      </c>
      <c r="C2078" s="46" t="s">
        <v>63</v>
      </c>
      <c r="D2078" s="47">
        <v>166.76</v>
      </c>
    </row>
    <row r="2079" spans="1:4" x14ac:dyDescent="0.25">
      <c r="A2079" s="47">
        <v>103077</v>
      </c>
      <c r="B2079" s="45" t="s">
        <v>4057</v>
      </c>
      <c r="C2079" s="46" t="s">
        <v>63</v>
      </c>
      <c r="D2079" s="47">
        <v>209.95</v>
      </c>
    </row>
    <row r="2080" spans="1:4" x14ac:dyDescent="0.25">
      <c r="A2080" s="47">
        <v>103078</v>
      </c>
      <c r="B2080" s="45" t="s">
        <v>4058</v>
      </c>
      <c r="C2080" s="46" t="s">
        <v>63</v>
      </c>
      <c r="D2080" s="47">
        <v>246.19</v>
      </c>
    </row>
    <row r="2081" spans="1:4" x14ac:dyDescent="0.25">
      <c r="A2081" s="47">
        <v>103079</v>
      </c>
      <c r="B2081" s="45" t="s">
        <v>4059</v>
      </c>
      <c r="C2081" s="46" t="s">
        <v>63</v>
      </c>
      <c r="D2081" s="47">
        <v>295.37</v>
      </c>
    </row>
    <row r="2082" spans="1:4" x14ac:dyDescent="0.25">
      <c r="A2082" s="47">
        <v>103080</v>
      </c>
      <c r="B2082" s="45" t="s">
        <v>4060</v>
      </c>
      <c r="C2082" s="46" t="s">
        <v>63</v>
      </c>
      <c r="D2082" s="47">
        <v>375.23</v>
      </c>
    </row>
    <row r="2083" spans="1:4" x14ac:dyDescent="0.25">
      <c r="A2083" s="47">
        <v>92263</v>
      </c>
      <c r="B2083" s="45" t="s">
        <v>4061</v>
      </c>
      <c r="C2083" s="46" t="s">
        <v>63</v>
      </c>
      <c r="D2083" s="47">
        <v>124.41</v>
      </c>
    </row>
    <row r="2084" spans="1:4" x14ac:dyDescent="0.25">
      <c r="A2084" s="47">
        <v>92264</v>
      </c>
      <c r="B2084" s="45" t="s">
        <v>4062</v>
      </c>
      <c r="C2084" s="46" t="s">
        <v>63</v>
      </c>
      <c r="D2084" s="47">
        <v>199.04</v>
      </c>
    </row>
    <row r="2085" spans="1:4" x14ac:dyDescent="0.25">
      <c r="A2085" s="47">
        <v>92265</v>
      </c>
      <c r="B2085" s="45" t="s">
        <v>4063</v>
      </c>
      <c r="C2085" s="46" t="s">
        <v>63</v>
      </c>
      <c r="D2085" s="47">
        <v>89.06</v>
      </c>
    </row>
    <row r="2086" spans="1:4" x14ac:dyDescent="0.25">
      <c r="A2086" s="47">
        <v>92266</v>
      </c>
      <c r="B2086" s="45" t="s">
        <v>4064</v>
      </c>
      <c r="C2086" s="46" t="s">
        <v>63</v>
      </c>
      <c r="D2086" s="47">
        <v>153.07</v>
      </c>
    </row>
    <row r="2087" spans="1:4" x14ac:dyDescent="0.25">
      <c r="A2087" s="47">
        <v>92267</v>
      </c>
      <c r="B2087" s="45" t="s">
        <v>4065</v>
      </c>
      <c r="C2087" s="46" t="s">
        <v>63</v>
      </c>
      <c r="D2087" s="47">
        <v>30.5</v>
      </c>
    </row>
    <row r="2088" spans="1:4" x14ac:dyDescent="0.25">
      <c r="A2088" s="47">
        <v>92268</v>
      </c>
      <c r="B2088" s="45" t="s">
        <v>4066</v>
      </c>
      <c r="C2088" s="46" t="s">
        <v>63</v>
      </c>
      <c r="D2088" s="47">
        <v>89.16</v>
      </c>
    </row>
    <row r="2089" spans="1:4" x14ac:dyDescent="0.25">
      <c r="A2089" s="47">
        <v>92269</v>
      </c>
      <c r="B2089" s="45" t="s">
        <v>4067</v>
      </c>
      <c r="C2089" s="46" t="s">
        <v>63</v>
      </c>
      <c r="D2089" s="47">
        <v>223.33</v>
      </c>
    </row>
    <row r="2090" spans="1:4" x14ac:dyDescent="0.25">
      <c r="A2090" s="47">
        <v>92270</v>
      </c>
      <c r="B2090" s="45" t="s">
        <v>4068</v>
      </c>
      <c r="C2090" s="46" t="s">
        <v>63</v>
      </c>
      <c r="D2090" s="47">
        <v>170.74</v>
      </c>
    </row>
    <row r="2091" spans="1:4" x14ac:dyDescent="0.25">
      <c r="A2091" s="47">
        <v>92271</v>
      </c>
      <c r="B2091" s="45" t="s">
        <v>4069</v>
      </c>
      <c r="C2091" s="46" t="s">
        <v>63</v>
      </c>
      <c r="D2091" s="47">
        <v>110.17</v>
      </c>
    </row>
    <row r="2092" spans="1:4" x14ac:dyDescent="0.25">
      <c r="A2092" s="47">
        <v>92272</v>
      </c>
      <c r="B2092" s="45" t="s">
        <v>4070</v>
      </c>
      <c r="C2092" s="46" t="s">
        <v>96</v>
      </c>
      <c r="D2092" s="47">
        <v>33.71</v>
      </c>
    </row>
    <row r="2093" spans="1:4" x14ac:dyDescent="0.25">
      <c r="A2093" s="47">
        <v>92273</v>
      </c>
      <c r="B2093" s="45" t="s">
        <v>4071</v>
      </c>
      <c r="C2093" s="46" t="s">
        <v>96</v>
      </c>
      <c r="D2093" s="47">
        <v>13.39</v>
      </c>
    </row>
    <row r="2094" spans="1:4" x14ac:dyDescent="0.25">
      <c r="A2094" s="47">
        <v>92409</v>
      </c>
      <c r="B2094" s="45" t="s">
        <v>4072</v>
      </c>
      <c r="C2094" s="46" t="s">
        <v>63</v>
      </c>
      <c r="D2094" s="47">
        <v>313.74</v>
      </c>
    </row>
    <row r="2095" spans="1:4" x14ac:dyDescent="0.25">
      <c r="A2095" s="47">
        <v>92411</v>
      </c>
      <c r="B2095" s="45" t="s">
        <v>4073</v>
      </c>
      <c r="C2095" s="46" t="s">
        <v>63</v>
      </c>
      <c r="D2095" s="47">
        <v>194.33</v>
      </c>
    </row>
    <row r="2096" spans="1:4" x14ac:dyDescent="0.25">
      <c r="A2096" s="47">
        <v>92413</v>
      </c>
      <c r="B2096" s="45" t="s">
        <v>4074</v>
      </c>
      <c r="C2096" s="46" t="s">
        <v>63</v>
      </c>
      <c r="D2096" s="47">
        <v>120.04</v>
      </c>
    </row>
    <row r="2097" spans="1:4" x14ac:dyDescent="0.25">
      <c r="A2097" s="47">
        <v>92415</v>
      </c>
      <c r="B2097" s="45" t="s">
        <v>4075</v>
      </c>
      <c r="C2097" s="46" t="s">
        <v>63</v>
      </c>
      <c r="D2097" s="47">
        <v>106.15</v>
      </c>
    </row>
    <row r="2098" spans="1:4" x14ac:dyDescent="0.25">
      <c r="A2098" s="47">
        <v>92417</v>
      </c>
      <c r="B2098" s="45" t="s">
        <v>4076</v>
      </c>
      <c r="C2098" s="46" t="s">
        <v>63</v>
      </c>
      <c r="D2098" s="47">
        <v>126.62</v>
      </c>
    </row>
    <row r="2099" spans="1:4" x14ac:dyDescent="0.25">
      <c r="A2099" s="47">
        <v>92419</v>
      </c>
      <c r="B2099" s="45" t="s">
        <v>4077</v>
      </c>
      <c r="C2099" s="46" t="s">
        <v>63</v>
      </c>
      <c r="D2099" s="47">
        <v>66.28</v>
      </c>
    </row>
    <row r="2100" spans="1:4" x14ac:dyDescent="0.25">
      <c r="A2100" s="47">
        <v>92421</v>
      </c>
      <c r="B2100" s="45" t="s">
        <v>4078</v>
      </c>
      <c r="C2100" s="46" t="s">
        <v>63</v>
      </c>
      <c r="D2100" s="47">
        <v>81.97</v>
      </c>
    </row>
    <row r="2101" spans="1:4" x14ac:dyDescent="0.25">
      <c r="A2101" s="47">
        <v>92423</v>
      </c>
      <c r="B2101" s="45" t="s">
        <v>4079</v>
      </c>
      <c r="C2101" s="46" t="s">
        <v>63</v>
      </c>
      <c r="D2101" s="47">
        <v>53.75</v>
      </c>
    </row>
    <row r="2102" spans="1:4" x14ac:dyDescent="0.25">
      <c r="A2102" s="47">
        <v>92425</v>
      </c>
      <c r="B2102" s="45" t="s">
        <v>4080</v>
      </c>
      <c r="C2102" s="46" t="s">
        <v>63</v>
      </c>
      <c r="D2102" s="47">
        <v>67.39</v>
      </c>
    </row>
    <row r="2103" spans="1:4" x14ac:dyDescent="0.25">
      <c r="A2103" s="47">
        <v>92427</v>
      </c>
      <c r="B2103" s="45" t="s">
        <v>4081</v>
      </c>
      <c r="C2103" s="46" t="s">
        <v>63</v>
      </c>
      <c r="D2103" s="47">
        <v>47.41</v>
      </c>
    </row>
    <row r="2104" spans="1:4" x14ac:dyDescent="0.25">
      <c r="A2104" s="47">
        <v>92429</v>
      </c>
      <c r="B2104" s="45" t="s">
        <v>4082</v>
      </c>
      <c r="C2104" s="46" t="s">
        <v>63</v>
      </c>
      <c r="D2104" s="47">
        <v>60.05</v>
      </c>
    </row>
    <row r="2105" spans="1:4" x14ac:dyDescent="0.25">
      <c r="A2105" s="47">
        <v>92431</v>
      </c>
      <c r="B2105" s="45" t="s">
        <v>4083</v>
      </c>
      <c r="C2105" s="46" t="s">
        <v>63</v>
      </c>
      <c r="D2105" s="47">
        <v>48.66</v>
      </c>
    </row>
    <row r="2106" spans="1:4" x14ac:dyDescent="0.25">
      <c r="A2106" s="47">
        <v>92433</v>
      </c>
      <c r="B2106" s="45" t="s">
        <v>4084</v>
      </c>
      <c r="C2106" s="46" t="s">
        <v>63</v>
      </c>
      <c r="D2106" s="47">
        <v>60.66</v>
      </c>
    </row>
    <row r="2107" spans="1:4" x14ac:dyDescent="0.25">
      <c r="A2107" s="47">
        <v>92435</v>
      </c>
      <c r="B2107" s="45" t="s">
        <v>4085</v>
      </c>
      <c r="C2107" s="46" t="s">
        <v>63</v>
      </c>
      <c r="D2107" s="47">
        <v>45.83</v>
      </c>
    </row>
    <row r="2108" spans="1:4" x14ac:dyDescent="0.25">
      <c r="A2108" s="47">
        <v>92437</v>
      </c>
      <c r="B2108" s="45" t="s">
        <v>4086</v>
      </c>
      <c r="C2108" s="46" t="s">
        <v>63</v>
      </c>
      <c r="D2108" s="47">
        <v>57.42</v>
      </c>
    </row>
    <row r="2109" spans="1:4" x14ac:dyDescent="0.25">
      <c r="A2109" s="47">
        <v>92439</v>
      </c>
      <c r="B2109" s="45" t="s">
        <v>4087</v>
      </c>
      <c r="C2109" s="46" t="s">
        <v>63</v>
      </c>
      <c r="D2109" s="47">
        <v>43.79</v>
      </c>
    </row>
    <row r="2110" spans="1:4" x14ac:dyDescent="0.25">
      <c r="A2110" s="47">
        <v>92441</v>
      </c>
      <c r="B2110" s="45" t="s">
        <v>4088</v>
      </c>
      <c r="C2110" s="46" t="s">
        <v>63</v>
      </c>
      <c r="D2110" s="47">
        <v>55.09</v>
      </c>
    </row>
    <row r="2111" spans="1:4" x14ac:dyDescent="0.25">
      <c r="A2111" s="47">
        <v>92443</v>
      </c>
      <c r="B2111" s="45" t="s">
        <v>4089</v>
      </c>
      <c r="C2111" s="46" t="s">
        <v>63</v>
      </c>
      <c r="D2111" s="47">
        <v>39.39</v>
      </c>
    </row>
    <row r="2112" spans="1:4" x14ac:dyDescent="0.25">
      <c r="A2112" s="47">
        <v>92445</v>
      </c>
      <c r="B2112" s="45" t="s">
        <v>4090</v>
      </c>
      <c r="C2112" s="46" t="s">
        <v>63</v>
      </c>
      <c r="D2112" s="47">
        <v>50.29</v>
      </c>
    </row>
    <row r="2113" spans="1:4" x14ac:dyDescent="0.25">
      <c r="A2113" s="47">
        <v>92446</v>
      </c>
      <c r="B2113" s="45" t="s">
        <v>4091</v>
      </c>
      <c r="C2113" s="46" t="s">
        <v>63</v>
      </c>
      <c r="D2113" s="47">
        <v>286.38</v>
      </c>
    </row>
    <row r="2114" spans="1:4" x14ac:dyDescent="0.25">
      <c r="A2114" s="47">
        <v>92447</v>
      </c>
      <c r="B2114" s="45" t="s">
        <v>4092</v>
      </c>
      <c r="C2114" s="46" t="s">
        <v>63</v>
      </c>
      <c r="D2114" s="47">
        <v>197.27</v>
      </c>
    </row>
    <row r="2115" spans="1:4" x14ac:dyDescent="0.25">
      <c r="A2115" s="47">
        <v>92448</v>
      </c>
      <c r="B2115" s="45" t="s">
        <v>4093</v>
      </c>
      <c r="C2115" s="46" t="s">
        <v>63</v>
      </c>
      <c r="D2115" s="47">
        <v>152.63999999999999</v>
      </c>
    </row>
    <row r="2116" spans="1:4" x14ac:dyDescent="0.25">
      <c r="A2116" s="47">
        <v>92449</v>
      </c>
      <c r="B2116" s="45" t="s">
        <v>4094</v>
      </c>
      <c r="C2116" s="46" t="s">
        <v>63</v>
      </c>
      <c r="D2116" s="47">
        <v>239.5</v>
      </c>
    </row>
    <row r="2117" spans="1:4" x14ac:dyDescent="0.25">
      <c r="A2117" s="47">
        <v>92450</v>
      </c>
      <c r="B2117" s="45" t="s">
        <v>4095</v>
      </c>
      <c r="C2117" s="46" t="s">
        <v>63</v>
      </c>
      <c r="D2117" s="47">
        <v>227.8</v>
      </c>
    </row>
    <row r="2118" spans="1:4" x14ac:dyDescent="0.25">
      <c r="A2118" s="47">
        <v>92451</v>
      </c>
      <c r="B2118" s="45" t="s">
        <v>4096</v>
      </c>
      <c r="C2118" s="46" t="s">
        <v>63</v>
      </c>
      <c r="D2118" s="47">
        <v>158.80000000000001</v>
      </c>
    </row>
    <row r="2119" spans="1:4" x14ac:dyDescent="0.25">
      <c r="A2119" s="47">
        <v>92452</v>
      </c>
      <c r="B2119" s="45" t="s">
        <v>4097</v>
      </c>
      <c r="C2119" s="46" t="s">
        <v>63</v>
      </c>
      <c r="D2119" s="47">
        <v>126.96</v>
      </c>
    </row>
    <row r="2120" spans="1:4" x14ac:dyDescent="0.25">
      <c r="A2120" s="47">
        <v>92453</v>
      </c>
      <c r="B2120" s="45" t="s">
        <v>4098</v>
      </c>
      <c r="C2120" s="46" t="s">
        <v>63</v>
      </c>
      <c r="D2120" s="47">
        <v>207.51</v>
      </c>
    </row>
    <row r="2121" spans="1:4" x14ac:dyDescent="0.25">
      <c r="A2121" s="47">
        <v>92454</v>
      </c>
      <c r="B2121" s="45" t="s">
        <v>4099</v>
      </c>
      <c r="C2121" s="46" t="s">
        <v>63</v>
      </c>
      <c r="D2121" s="47">
        <v>204.38</v>
      </c>
    </row>
    <row r="2122" spans="1:4" x14ac:dyDescent="0.25">
      <c r="A2122" s="47">
        <v>92455</v>
      </c>
      <c r="B2122" s="45" t="s">
        <v>4100</v>
      </c>
      <c r="C2122" s="46" t="s">
        <v>63</v>
      </c>
      <c r="D2122" s="47">
        <v>132.22</v>
      </c>
    </row>
    <row r="2123" spans="1:4" x14ac:dyDescent="0.25">
      <c r="A2123" s="47">
        <v>92456</v>
      </c>
      <c r="B2123" s="45" t="s">
        <v>4101</v>
      </c>
      <c r="C2123" s="46" t="s">
        <v>63</v>
      </c>
      <c r="D2123" s="47">
        <v>103.32</v>
      </c>
    </row>
    <row r="2124" spans="1:4" x14ac:dyDescent="0.25">
      <c r="A2124" s="47">
        <v>92457</v>
      </c>
      <c r="B2124" s="45" t="s">
        <v>4102</v>
      </c>
      <c r="C2124" s="46" t="s">
        <v>63</v>
      </c>
      <c r="D2124" s="47">
        <v>181.81</v>
      </c>
    </row>
    <row r="2125" spans="1:4" x14ac:dyDescent="0.25">
      <c r="A2125" s="47">
        <v>92458</v>
      </c>
      <c r="B2125" s="45" t="s">
        <v>4103</v>
      </c>
      <c r="C2125" s="46" t="s">
        <v>63</v>
      </c>
      <c r="D2125" s="47">
        <v>189.31</v>
      </c>
    </row>
    <row r="2126" spans="1:4" x14ac:dyDescent="0.25">
      <c r="A2126" s="47">
        <v>92459</v>
      </c>
      <c r="B2126" s="45" t="s">
        <v>4104</v>
      </c>
      <c r="C2126" s="46" t="s">
        <v>63</v>
      </c>
      <c r="D2126" s="47">
        <v>113.59</v>
      </c>
    </row>
    <row r="2127" spans="1:4" x14ac:dyDescent="0.25">
      <c r="A2127" s="47">
        <v>92460</v>
      </c>
      <c r="B2127" s="45" t="s">
        <v>4105</v>
      </c>
      <c r="C2127" s="46" t="s">
        <v>63</v>
      </c>
      <c r="D2127" s="47">
        <v>85.18</v>
      </c>
    </row>
    <row r="2128" spans="1:4" x14ac:dyDescent="0.25">
      <c r="A2128" s="47">
        <v>92461</v>
      </c>
      <c r="B2128" s="45" t="s">
        <v>4106</v>
      </c>
      <c r="C2128" s="46" t="s">
        <v>63</v>
      </c>
      <c r="D2128" s="47">
        <v>168.72</v>
      </c>
    </row>
    <row r="2129" spans="1:4" x14ac:dyDescent="0.25">
      <c r="A2129" s="47">
        <v>92462</v>
      </c>
      <c r="B2129" s="45" t="s">
        <v>4107</v>
      </c>
      <c r="C2129" s="46" t="s">
        <v>63</v>
      </c>
      <c r="D2129" s="47">
        <v>179.56</v>
      </c>
    </row>
    <row r="2130" spans="1:4" x14ac:dyDescent="0.25">
      <c r="A2130" s="47">
        <v>92463</v>
      </c>
      <c r="B2130" s="45" t="s">
        <v>4108</v>
      </c>
      <c r="C2130" s="46" t="s">
        <v>63</v>
      </c>
      <c r="D2130" s="47">
        <v>103.77</v>
      </c>
    </row>
    <row r="2131" spans="1:4" x14ac:dyDescent="0.25">
      <c r="A2131" s="47">
        <v>92464</v>
      </c>
      <c r="B2131" s="45" t="s">
        <v>4109</v>
      </c>
      <c r="C2131" s="46" t="s">
        <v>63</v>
      </c>
      <c r="D2131" s="47">
        <v>79.19</v>
      </c>
    </row>
    <row r="2132" spans="1:4" x14ac:dyDescent="0.25">
      <c r="A2132" s="47">
        <v>92465</v>
      </c>
      <c r="B2132" s="45" t="s">
        <v>4110</v>
      </c>
      <c r="C2132" s="46" t="s">
        <v>63</v>
      </c>
      <c r="D2132" s="47">
        <v>140.18</v>
      </c>
    </row>
    <row r="2133" spans="1:4" x14ac:dyDescent="0.25">
      <c r="A2133" s="47">
        <v>92466</v>
      </c>
      <c r="B2133" s="45" t="s">
        <v>4111</v>
      </c>
      <c r="C2133" s="46" t="s">
        <v>63</v>
      </c>
      <c r="D2133" s="47">
        <v>179.83</v>
      </c>
    </row>
    <row r="2134" spans="1:4" x14ac:dyDescent="0.25">
      <c r="A2134" s="47">
        <v>92467</v>
      </c>
      <c r="B2134" s="45" t="s">
        <v>4112</v>
      </c>
      <c r="C2134" s="46" t="s">
        <v>63</v>
      </c>
      <c r="D2134" s="47">
        <v>91.14</v>
      </c>
    </row>
    <row r="2135" spans="1:4" x14ac:dyDescent="0.25">
      <c r="A2135" s="47">
        <v>92468</v>
      </c>
      <c r="B2135" s="45" t="s">
        <v>4113</v>
      </c>
      <c r="C2135" s="46" t="s">
        <v>63</v>
      </c>
      <c r="D2135" s="47">
        <v>79.8</v>
      </c>
    </row>
    <row r="2136" spans="1:4" x14ac:dyDescent="0.25">
      <c r="A2136" s="47">
        <v>92469</v>
      </c>
      <c r="B2136" s="45" t="s">
        <v>4114</v>
      </c>
      <c r="C2136" s="46" t="s">
        <v>63</v>
      </c>
      <c r="D2136" s="47">
        <v>127.78</v>
      </c>
    </row>
    <row r="2137" spans="1:4" x14ac:dyDescent="0.25">
      <c r="A2137" s="47">
        <v>92470</v>
      </c>
      <c r="B2137" s="45" t="s">
        <v>4115</v>
      </c>
      <c r="C2137" s="46" t="s">
        <v>63</v>
      </c>
      <c r="D2137" s="47">
        <v>173.57</v>
      </c>
    </row>
    <row r="2138" spans="1:4" x14ac:dyDescent="0.25">
      <c r="A2138" s="47">
        <v>92471</v>
      </c>
      <c r="B2138" s="45" t="s">
        <v>4116</v>
      </c>
      <c r="C2138" s="46" t="s">
        <v>63</v>
      </c>
      <c r="D2138" s="47">
        <v>83.2</v>
      </c>
    </row>
    <row r="2139" spans="1:4" x14ac:dyDescent="0.25">
      <c r="A2139" s="47">
        <v>92472</v>
      </c>
      <c r="B2139" s="45" t="s">
        <v>4117</v>
      </c>
      <c r="C2139" s="46" t="s">
        <v>63</v>
      </c>
      <c r="D2139" s="47">
        <v>74.290000000000006</v>
      </c>
    </row>
    <row r="2140" spans="1:4" x14ac:dyDescent="0.25">
      <c r="A2140" s="47">
        <v>92473</v>
      </c>
      <c r="B2140" s="45" t="s">
        <v>4118</v>
      </c>
      <c r="C2140" s="46" t="s">
        <v>63</v>
      </c>
      <c r="D2140" s="47">
        <v>117.76</v>
      </c>
    </row>
    <row r="2141" spans="1:4" x14ac:dyDescent="0.25">
      <c r="A2141" s="47">
        <v>92474</v>
      </c>
      <c r="B2141" s="45" t="s">
        <v>4119</v>
      </c>
      <c r="C2141" s="46" t="s">
        <v>63</v>
      </c>
      <c r="D2141" s="47">
        <v>168.2</v>
      </c>
    </row>
    <row r="2142" spans="1:4" x14ac:dyDescent="0.25">
      <c r="A2142" s="47">
        <v>92475</v>
      </c>
      <c r="B2142" s="45" t="s">
        <v>4120</v>
      </c>
      <c r="C2142" s="46" t="s">
        <v>63</v>
      </c>
      <c r="D2142" s="47">
        <v>76.760000000000005</v>
      </c>
    </row>
    <row r="2143" spans="1:4" x14ac:dyDescent="0.25">
      <c r="A2143" s="47">
        <v>92476</v>
      </c>
      <c r="B2143" s="45" t="s">
        <v>4121</v>
      </c>
      <c r="C2143" s="46" t="s">
        <v>63</v>
      </c>
      <c r="D2143" s="47">
        <v>69.64</v>
      </c>
    </row>
    <row r="2144" spans="1:4" x14ac:dyDescent="0.25">
      <c r="A2144" s="47">
        <v>92477</v>
      </c>
      <c r="B2144" s="45" t="s">
        <v>4122</v>
      </c>
      <c r="C2144" s="46" t="s">
        <v>63</v>
      </c>
      <c r="D2144" s="47">
        <v>96.28</v>
      </c>
    </row>
    <row r="2145" spans="1:4" x14ac:dyDescent="0.25">
      <c r="A2145" s="47">
        <v>92478</v>
      </c>
      <c r="B2145" s="45" t="s">
        <v>4123</v>
      </c>
      <c r="C2145" s="46" t="s">
        <v>63</v>
      </c>
      <c r="D2145" s="47">
        <v>157.55000000000001</v>
      </c>
    </row>
    <row r="2146" spans="1:4" x14ac:dyDescent="0.25">
      <c r="A2146" s="47">
        <v>92479</v>
      </c>
      <c r="B2146" s="45" t="s">
        <v>4124</v>
      </c>
      <c r="C2146" s="46" t="s">
        <v>63</v>
      </c>
      <c r="D2146" s="47">
        <v>62.96</v>
      </c>
    </row>
    <row r="2147" spans="1:4" x14ac:dyDescent="0.25">
      <c r="A2147" s="47">
        <v>92480</v>
      </c>
      <c r="B2147" s="45" t="s">
        <v>4125</v>
      </c>
      <c r="C2147" s="46" t="s">
        <v>63</v>
      </c>
      <c r="D2147" s="47">
        <v>60.27</v>
      </c>
    </row>
    <row r="2148" spans="1:4" x14ac:dyDescent="0.25">
      <c r="A2148" s="47">
        <v>92482</v>
      </c>
      <c r="B2148" s="45" t="s">
        <v>4126</v>
      </c>
      <c r="C2148" s="46" t="s">
        <v>63</v>
      </c>
      <c r="D2148" s="47">
        <v>319.54000000000002</v>
      </c>
    </row>
    <row r="2149" spans="1:4" x14ac:dyDescent="0.25">
      <c r="A2149" s="47">
        <v>92484</v>
      </c>
      <c r="B2149" s="45" t="s">
        <v>4127</v>
      </c>
      <c r="C2149" s="46" t="s">
        <v>63</v>
      </c>
      <c r="D2149" s="47">
        <v>224.66</v>
      </c>
    </row>
    <row r="2150" spans="1:4" x14ac:dyDescent="0.25">
      <c r="A2150" s="47">
        <v>92486</v>
      </c>
      <c r="B2150" s="45" t="s">
        <v>4128</v>
      </c>
      <c r="C2150" s="46" t="s">
        <v>63</v>
      </c>
      <c r="D2150" s="47">
        <v>153.97999999999999</v>
      </c>
    </row>
    <row r="2151" spans="1:4" x14ac:dyDescent="0.25">
      <c r="A2151" s="47">
        <v>92488</v>
      </c>
      <c r="B2151" s="45" t="s">
        <v>4129</v>
      </c>
      <c r="C2151" s="46" t="s">
        <v>63</v>
      </c>
      <c r="D2151" s="47">
        <v>71.39</v>
      </c>
    </row>
    <row r="2152" spans="1:4" x14ac:dyDescent="0.25">
      <c r="A2152" s="47">
        <v>92490</v>
      </c>
      <c r="B2152" s="45" t="s">
        <v>4130</v>
      </c>
      <c r="C2152" s="46" t="s">
        <v>63</v>
      </c>
      <c r="D2152" s="47">
        <v>42.95</v>
      </c>
    </row>
    <row r="2153" spans="1:4" x14ac:dyDescent="0.25">
      <c r="A2153" s="47">
        <v>92492</v>
      </c>
      <c r="B2153" s="45" t="s">
        <v>4131</v>
      </c>
      <c r="C2153" s="46" t="s">
        <v>63</v>
      </c>
      <c r="D2153" s="47">
        <v>68.63</v>
      </c>
    </row>
    <row r="2154" spans="1:4" x14ac:dyDescent="0.25">
      <c r="A2154" s="47">
        <v>92494</v>
      </c>
      <c r="B2154" s="45" t="s">
        <v>4132</v>
      </c>
      <c r="C2154" s="46" t="s">
        <v>63</v>
      </c>
      <c r="D2154" s="47">
        <v>40.65</v>
      </c>
    </row>
    <row r="2155" spans="1:4" x14ac:dyDescent="0.25">
      <c r="A2155" s="47">
        <v>92496</v>
      </c>
      <c r="B2155" s="45" t="s">
        <v>4133</v>
      </c>
      <c r="C2155" s="46" t="s">
        <v>63</v>
      </c>
      <c r="D2155" s="47">
        <v>66.77</v>
      </c>
    </row>
    <row r="2156" spans="1:4" x14ac:dyDescent="0.25">
      <c r="A2156" s="47">
        <v>92498</v>
      </c>
      <c r="B2156" s="45" t="s">
        <v>4134</v>
      </c>
      <c r="C2156" s="46" t="s">
        <v>63</v>
      </c>
      <c r="D2156" s="47">
        <v>39.1</v>
      </c>
    </row>
    <row r="2157" spans="1:4" x14ac:dyDescent="0.25">
      <c r="A2157" s="47">
        <v>92500</v>
      </c>
      <c r="B2157" s="45" t="s">
        <v>4135</v>
      </c>
      <c r="C2157" s="46" t="s">
        <v>63</v>
      </c>
      <c r="D2157" s="47">
        <v>65.650000000000006</v>
      </c>
    </row>
    <row r="2158" spans="1:4" x14ac:dyDescent="0.25">
      <c r="A2158" s="47">
        <v>92502</v>
      </c>
      <c r="B2158" s="45" t="s">
        <v>4136</v>
      </c>
      <c r="C2158" s="46" t="s">
        <v>63</v>
      </c>
      <c r="D2158" s="47">
        <v>38.200000000000003</v>
      </c>
    </row>
    <row r="2159" spans="1:4" x14ac:dyDescent="0.25">
      <c r="A2159" s="47">
        <v>92504</v>
      </c>
      <c r="B2159" s="45" t="s">
        <v>4137</v>
      </c>
      <c r="C2159" s="46" t="s">
        <v>63</v>
      </c>
      <c r="D2159" s="47">
        <v>45.01</v>
      </c>
    </row>
    <row r="2160" spans="1:4" x14ac:dyDescent="0.25">
      <c r="A2160" s="47">
        <v>92506</v>
      </c>
      <c r="B2160" s="45" t="s">
        <v>4138</v>
      </c>
      <c r="C2160" s="46" t="s">
        <v>63</v>
      </c>
      <c r="D2160" s="47">
        <v>36.71</v>
      </c>
    </row>
    <row r="2161" spans="1:4" x14ac:dyDescent="0.25">
      <c r="A2161" s="47">
        <v>92508</v>
      </c>
      <c r="B2161" s="45" t="s">
        <v>4139</v>
      </c>
      <c r="C2161" s="46" t="s">
        <v>63</v>
      </c>
      <c r="D2161" s="47">
        <v>74.790000000000006</v>
      </c>
    </row>
    <row r="2162" spans="1:4" x14ac:dyDescent="0.25">
      <c r="A2162" s="47">
        <v>92510</v>
      </c>
      <c r="B2162" s="45" t="s">
        <v>4140</v>
      </c>
      <c r="C2162" s="46" t="s">
        <v>63</v>
      </c>
      <c r="D2162" s="47">
        <v>41.93</v>
      </c>
    </row>
    <row r="2163" spans="1:4" x14ac:dyDescent="0.25">
      <c r="A2163" s="47">
        <v>92512</v>
      </c>
      <c r="B2163" s="45" t="s">
        <v>4141</v>
      </c>
      <c r="C2163" s="46" t="s">
        <v>63</v>
      </c>
      <c r="D2163" s="47">
        <v>59.9</v>
      </c>
    </row>
    <row r="2164" spans="1:4" x14ac:dyDescent="0.25">
      <c r="A2164" s="47">
        <v>92514</v>
      </c>
      <c r="B2164" s="45" t="s">
        <v>4142</v>
      </c>
      <c r="C2164" s="46" t="s">
        <v>63</v>
      </c>
      <c r="D2164" s="47">
        <v>30.27</v>
      </c>
    </row>
    <row r="2165" spans="1:4" x14ac:dyDescent="0.25">
      <c r="A2165" s="47">
        <v>92515</v>
      </c>
      <c r="B2165" s="45" t="s">
        <v>4143</v>
      </c>
      <c r="C2165" s="46" t="s">
        <v>63</v>
      </c>
      <c r="D2165" s="47">
        <v>53.59</v>
      </c>
    </row>
    <row r="2166" spans="1:4" x14ac:dyDescent="0.25">
      <c r="A2166" s="47">
        <v>92518</v>
      </c>
      <c r="B2166" s="45" t="s">
        <v>4144</v>
      </c>
      <c r="C2166" s="46" t="s">
        <v>63</v>
      </c>
      <c r="D2166" s="47">
        <v>25.4</v>
      </c>
    </row>
    <row r="2167" spans="1:4" x14ac:dyDescent="0.25">
      <c r="A2167" s="47">
        <v>92520</v>
      </c>
      <c r="B2167" s="45" t="s">
        <v>4145</v>
      </c>
      <c r="C2167" s="46" t="s">
        <v>63</v>
      </c>
      <c r="D2167" s="47">
        <v>50.37</v>
      </c>
    </row>
    <row r="2168" spans="1:4" x14ac:dyDescent="0.25">
      <c r="A2168" s="47">
        <v>92522</v>
      </c>
      <c r="B2168" s="45" t="s">
        <v>4146</v>
      </c>
      <c r="C2168" s="46" t="s">
        <v>63</v>
      </c>
      <c r="D2168" s="47">
        <v>22.89</v>
      </c>
    </row>
    <row r="2169" spans="1:4" x14ac:dyDescent="0.25">
      <c r="A2169" s="47">
        <v>92524</v>
      </c>
      <c r="B2169" s="45" t="s">
        <v>4147</v>
      </c>
      <c r="C2169" s="46" t="s">
        <v>63</v>
      </c>
      <c r="D2169" s="47">
        <v>55.5</v>
      </c>
    </row>
    <row r="2170" spans="1:4" x14ac:dyDescent="0.25">
      <c r="A2170" s="47">
        <v>92526</v>
      </c>
      <c r="B2170" s="45" t="s">
        <v>4148</v>
      </c>
      <c r="C2170" s="46" t="s">
        <v>63</v>
      </c>
      <c r="D2170" s="47">
        <v>28.44</v>
      </c>
    </row>
    <row r="2171" spans="1:4" x14ac:dyDescent="0.25">
      <c r="A2171" s="47">
        <v>92528</v>
      </c>
      <c r="B2171" s="45" t="s">
        <v>4149</v>
      </c>
      <c r="C2171" s="46" t="s">
        <v>63</v>
      </c>
      <c r="D2171" s="47">
        <v>53.58</v>
      </c>
    </row>
    <row r="2172" spans="1:4" x14ac:dyDescent="0.25">
      <c r="A2172" s="47">
        <v>92530</v>
      </c>
      <c r="B2172" s="45" t="s">
        <v>4150</v>
      </c>
      <c r="C2172" s="46" t="s">
        <v>63</v>
      </c>
      <c r="D2172" s="47">
        <v>26.79</v>
      </c>
    </row>
    <row r="2173" spans="1:4" x14ac:dyDescent="0.25">
      <c r="A2173" s="47">
        <v>92532</v>
      </c>
      <c r="B2173" s="45" t="s">
        <v>4151</v>
      </c>
      <c r="C2173" s="46" t="s">
        <v>63</v>
      </c>
      <c r="D2173" s="47">
        <v>52.11</v>
      </c>
    </row>
    <row r="2174" spans="1:4" x14ac:dyDescent="0.25">
      <c r="A2174" s="47">
        <v>92534</v>
      </c>
      <c r="B2174" s="45" t="s">
        <v>4152</v>
      </c>
      <c r="C2174" s="46" t="s">
        <v>63</v>
      </c>
      <c r="D2174" s="47">
        <v>25.57</v>
      </c>
    </row>
    <row r="2175" spans="1:4" x14ac:dyDescent="0.25">
      <c r="A2175" s="47">
        <v>92536</v>
      </c>
      <c r="B2175" s="45" t="s">
        <v>4153</v>
      </c>
      <c r="C2175" s="46" t="s">
        <v>63</v>
      </c>
      <c r="D2175" s="47">
        <v>49.33</v>
      </c>
    </row>
    <row r="2176" spans="1:4" x14ac:dyDescent="0.25">
      <c r="A2176" s="47">
        <v>92538</v>
      </c>
      <c r="B2176" s="45" t="s">
        <v>4154</v>
      </c>
      <c r="C2176" s="46" t="s">
        <v>63</v>
      </c>
      <c r="D2176" s="47">
        <v>23.03</v>
      </c>
    </row>
    <row r="2177" spans="1:4" x14ac:dyDescent="0.25">
      <c r="A2177" s="47">
        <v>96252</v>
      </c>
      <c r="B2177" s="45" t="s">
        <v>4155</v>
      </c>
      <c r="C2177" s="46" t="s">
        <v>63</v>
      </c>
      <c r="D2177" s="47">
        <v>208.53</v>
      </c>
    </row>
    <row r="2178" spans="1:4" x14ac:dyDescent="0.25">
      <c r="A2178" s="47">
        <v>96257</v>
      </c>
      <c r="B2178" s="45" t="s">
        <v>4156</v>
      </c>
      <c r="C2178" s="46" t="s">
        <v>63</v>
      </c>
      <c r="D2178" s="47">
        <v>173.86</v>
      </c>
    </row>
    <row r="2179" spans="1:4" x14ac:dyDescent="0.25">
      <c r="A2179" s="47">
        <v>96258</v>
      </c>
      <c r="B2179" s="45" t="s">
        <v>4157</v>
      </c>
      <c r="C2179" s="46" t="s">
        <v>63</v>
      </c>
      <c r="D2179" s="47">
        <v>162.85</v>
      </c>
    </row>
    <row r="2180" spans="1:4" x14ac:dyDescent="0.25">
      <c r="A2180" s="47">
        <v>96259</v>
      </c>
      <c r="B2180" s="45" t="s">
        <v>4158</v>
      </c>
      <c r="C2180" s="46" t="s">
        <v>63</v>
      </c>
      <c r="D2180" s="47">
        <v>196.08</v>
      </c>
    </row>
    <row r="2181" spans="1:4" x14ac:dyDescent="0.25">
      <c r="A2181" s="47">
        <v>96529</v>
      </c>
      <c r="B2181" s="45" t="s">
        <v>4159</v>
      </c>
      <c r="C2181" s="46" t="s">
        <v>63</v>
      </c>
      <c r="D2181" s="47">
        <v>331.8</v>
      </c>
    </row>
    <row r="2182" spans="1:4" x14ac:dyDescent="0.25">
      <c r="A2182" s="47">
        <v>96530</v>
      </c>
      <c r="B2182" s="45" t="s">
        <v>4160</v>
      </c>
      <c r="C2182" s="46" t="s">
        <v>63</v>
      </c>
      <c r="D2182" s="47">
        <v>183.83</v>
      </c>
    </row>
    <row r="2183" spans="1:4" x14ac:dyDescent="0.25">
      <c r="A2183" s="47">
        <v>96531</v>
      </c>
      <c r="B2183" s="45" t="s">
        <v>4161</v>
      </c>
      <c r="C2183" s="46" t="s">
        <v>63</v>
      </c>
      <c r="D2183" s="47">
        <v>125.57</v>
      </c>
    </row>
    <row r="2184" spans="1:4" x14ac:dyDescent="0.25">
      <c r="A2184" s="47">
        <v>96532</v>
      </c>
      <c r="B2184" s="45" t="s">
        <v>4162</v>
      </c>
      <c r="C2184" s="46" t="s">
        <v>63</v>
      </c>
      <c r="D2184" s="47">
        <v>207.59</v>
      </c>
    </row>
    <row r="2185" spans="1:4" x14ac:dyDescent="0.25">
      <c r="A2185" s="47">
        <v>96533</v>
      </c>
      <c r="B2185" s="45" t="s">
        <v>4163</v>
      </c>
      <c r="C2185" s="46" t="s">
        <v>63</v>
      </c>
      <c r="D2185" s="47">
        <v>111.93</v>
      </c>
    </row>
    <row r="2186" spans="1:4" x14ac:dyDescent="0.25">
      <c r="A2186" s="47">
        <v>96534</v>
      </c>
      <c r="B2186" s="45" t="s">
        <v>4164</v>
      </c>
      <c r="C2186" s="46" t="s">
        <v>63</v>
      </c>
      <c r="D2186" s="47">
        <v>85.96</v>
      </c>
    </row>
    <row r="2187" spans="1:4" x14ac:dyDescent="0.25">
      <c r="A2187" s="47">
        <v>96535</v>
      </c>
      <c r="B2187" s="45" t="s">
        <v>4165</v>
      </c>
      <c r="C2187" s="46" t="s">
        <v>63</v>
      </c>
      <c r="D2187" s="47">
        <v>142.9</v>
      </c>
    </row>
    <row r="2188" spans="1:4" x14ac:dyDescent="0.25">
      <c r="A2188" s="47">
        <v>96536</v>
      </c>
      <c r="B2188" s="45" t="s">
        <v>4166</v>
      </c>
      <c r="C2188" s="46" t="s">
        <v>63</v>
      </c>
      <c r="D2188" s="47">
        <v>74.53</v>
      </c>
    </row>
    <row r="2189" spans="1:4" x14ac:dyDescent="0.25">
      <c r="A2189" s="47">
        <v>96537</v>
      </c>
      <c r="B2189" s="45" t="s">
        <v>243</v>
      </c>
      <c r="C2189" s="46" t="s">
        <v>63</v>
      </c>
      <c r="D2189" s="47">
        <v>168.24</v>
      </c>
    </row>
    <row r="2190" spans="1:4" x14ac:dyDescent="0.25">
      <c r="A2190" s="47">
        <v>96538</v>
      </c>
      <c r="B2190" s="45" t="s">
        <v>4167</v>
      </c>
      <c r="C2190" s="46" t="s">
        <v>63</v>
      </c>
      <c r="D2190" s="47">
        <v>234.99</v>
      </c>
    </row>
    <row r="2191" spans="1:4" x14ac:dyDescent="0.25">
      <c r="A2191" s="47">
        <v>96539</v>
      </c>
      <c r="B2191" s="45" t="s">
        <v>4168</v>
      </c>
      <c r="C2191" s="46" t="s">
        <v>63</v>
      </c>
      <c r="D2191" s="47">
        <v>102.74</v>
      </c>
    </row>
    <row r="2192" spans="1:4" x14ac:dyDescent="0.25">
      <c r="A2192" s="47">
        <v>96540</v>
      </c>
      <c r="B2192" s="45" t="s">
        <v>4169</v>
      </c>
      <c r="C2192" s="46" t="s">
        <v>63</v>
      </c>
      <c r="D2192" s="47">
        <v>117.87</v>
      </c>
    </row>
    <row r="2193" spans="1:4" x14ac:dyDescent="0.25">
      <c r="A2193" s="47">
        <v>96541</v>
      </c>
      <c r="B2193" s="45" t="s">
        <v>4170</v>
      </c>
      <c r="C2193" s="46" t="s">
        <v>63</v>
      </c>
      <c r="D2193" s="47">
        <v>167.84</v>
      </c>
    </row>
    <row r="2194" spans="1:4" x14ac:dyDescent="0.25">
      <c r="A2194" s="47">
        <v>96542</v>
      </c>
      <c r="B2194" s="45" t="s">
        <v>4171</v>
      </c>
      <c r="C2194" s="46" t="s">
        <v>63</v>
      </c>
      <c r="D2194" s="47">
        <v>78.790000000000006</v>
      </c>
    </row>
    <row r="2195" spans="1:4" x14ac:dyDescent="0.25">
      <c r="A2195" s="47">
        <v>96543</v>
      </c>
      <c r="B2195" s="45" t="s">
        <v>4172</v>
      </c>
      <c r="C2195" s="46" t="s">
        <v>247</v>
      </c>
      <c r="D2195" s="47">
        <v>20.93</v>
      </c>
    </row>
    <row r="2196" spans="1:4" x14ac:dyDescent="0.25">
      <c r="A2196" s="47">
        <v>97747</v>
      </c>
      <c r="B2196" s="45" t="s">
        <v>4173</v>
      </c>
      <c r="C2196" s="46" t="s">
        <v>63</v>
      </c>
      <c r="D2196" s="47">
        <v>181.93</v>
      </c>
    </row>
    <row r="2197" spans="1:4" x14ac:dyDescent="0.25">
      <c r="A2197" s="47">
        <v>101791</v>
      </c>
      <c r="B2197" s="45" t="s">
        <v>4174</v>
      </c>
      <c r="C2197" s="46" t="s">
        <v>96</v>
      </c>
      <c r="D2197" s="47">
        <v>22.5</v>
      </c>
    </row>
    <row r="2198" spans="1:4" x14ac:dyDescent="0.25">
      <c r="A2198" s="47">
        <v>101792</v>
      </c>
      <c r="B2198" s="45" t="s">
        <v>4175</v>
      </c>
      <c r="C2198" s="46" t="s">
        <v>48</v>
      </c>
      <c r="D2198" s="47">
        <v>15.33</v>
      </c>
    </row>
    <row r="2199" spans="1:4" x14ac:dyDescent="0.25">
      <c r="A2199" s="47">
        <v>101793</v>
      </c>
      <c r="B2199" s="45" t="s">
        <v>4176</v>
      </c>
      <c r="C2199" s="46" t="s">
        <v>48</v>
      </c>
      <c r="D2199" s="47">
        <v>22.84</v>
      </c>
    </row>
    <row r="2200" spans="1:4" x14ac:dyDescent="0.25">
      <c r="A2200" s="47">
        <v>101969</v>
      </c>
      <c r="B2200" s="45" t="s">
        <v>4177</v>
      </c>
      <c r="C2200" s="46" t="s">
        <v>63</v>
      </c>
      <c r="D2200" s="47">
        <v>179.47</v>
      </c>
    </row>
    <row r="2201" spans="1:4" x14ac:dyDescent="0.25">
      <c r="A2201" s="47">
        <v>101971</v>
      </c>
      <c r="B2201" s="45" t="s">
        <v>4178</v>
      </c>
      <c r="C2201" s="46" t="s">
        <v>63</v>
      </c>
      <c r="D2201" s="47">
        <v>112.55</v>
      </c>
    </row>
    <row r="2202" spans="1:4" x14ac:dyDescent="0.25">
      <c r="A2202" s="47">
        <v>101973</v>
      </c>
      <c r="B2202" s="45" t="s">
        <v>4179</v>
      </c>
      <c r="C2202" s="46" t="s">
        <v>63</v>
      </c>
      <c r="D2202" s="47">
        <v>207.89</v>
      </c>
    </row>
    <row r="2203" spans="1:4" x14ac:dyDescent="0.25">
      <c r="A2203" s="47">
        <v>101974</v>
      </c>
      <c r="B2203" s="45" t="s">
        <v>4180</v>
      </c>
      <c r="C2203" s="46" t="s">
        <v>63</v>
      </c>
      <c r="D2203" s="47">
        <v>457.49</v>
      </c>
    </row>
    <row r="2204" spans="1:4" x14ac:dyDescent="0.25">
      <c r="A2204" s="47">
        <v>101975</v>
      </c>
      <c r="B2204" s="45" t="s">
        <v>4181</v>
      </c>
      <c r="C2204" s="46" t="s">
        <v>63</v>
      </c>
      <c r="D2204" s="47">
        <v>390.08</v>
      </c>
    </row>
    <row r="2205" spans="1:4" x14ac:dyDescent="0.25">
      <c r="A2205" s="47">
        <v>101977</v>
      </c>
      <c r="B2205" s="45" t="s">
        <v>4182</v>
      </c>
      <c r="C2205" s="46" t="s">
        <v>63</v>
      </c>
      <c r="D2205" s="47">
        <v>238</v>
      </c>
    </row>
    <row r="2206" spans="1:4" x14ac:dyDescent="0.25">
      <c r="A2206" s="47">
        <v>101980</v>
      </c>
      <c r="B2206" s="45" t="s">
        <v>4183</v>
      </c>
      <c r="C2206" s="46" t="s">
        <v>63</v>
      </c>
      <c r="D2206" s="47">
        <v>210.65</v>
      </c>
    </row>
    <row r="2207" spans="1:4" x14ac:dyDescent="0.25">
      <c r="A2207" s="47">
        <v>101981</v>
      </c>
      <c r="B2207" s="45" t="s">
        <v>4184</v>
      </c>
      <c r="C2207" s="46" t="s">
        <v>63</v>
      </c>
      <c r="D2207" s="47">
        <v>200.06</v>
      </c>
    </row>
    <row r="2208" spans="1:4" x14ac:dyDescent="0.25">
      <c r="A2208" s="47">
        <v>101982</v>
      </c>
      <c r="B2208" s="45" t="s">
        <v>4185</v>
      </c>
      <c r="C2208" s="46" t="s">
        <v>63</v>
      </c>
      <c r="D2208" s="47">
        <v>175.44</v>
      </c>
    </row>
    <row r="2209" spans="1:4" x14ac:dyDescent="0.25">
      <c r="A2209" s="47">
        <v>101983</v>
      </c>
      <c r="B2209" s="45" t="s">
        <v>4186</v>
      </c>
      <c r="C2209" s="46" t="s">
        <v>63</v>
      </c>
      <c r="D2209" s="47">
        <v>159.94</v>
      </c>
    </row>
    <row r="2210" spans="1:4" x14ac:dyDescent="0.25">
      <c r="A2210" s="47">
        <v>101985</v>
      </c>
      <c r="B2210" s="45" t="s">
        <v>4187</v>
      </c>
      <c r="C2210" s="46" t="s">
        <v>63</v>
      </c>
      <c r="D2210" s="47">
        <v>190.58</v>
      </c>
    </row>
    <row r="2211" spans="1:4" x14ac:dyDescent="0.25">
      <c r="A2211" s="47">
        <v>101986</v>
      </c>
      <c r="B2211" s="45" t="s">
        <v>4188</v>
      </c>
      <c r="C2211" s="46" t="s">
        <v>63</v>
      </c>
      <c r="D2211" s="47">
        <v>105.5</v>
      </c>
    </row>
    <row r="2212" spans="1:4" x14ac:dyDescent="0.25">
      <c r="A2212" s="47">
        <v>101987</v>
      </c>
      <c r="B2212" s="45" t="s">
        <v>4189</v>
      </c>
      <c r="C2212" s="46" t="s">
        <v>63</v>
      </c>
      <c r="D2212" s="47">
        <v>246.05</v>
      </c>
    </row>
    <row r="2213" spans="1:4" x14ac:dyDescent="0.25">
      <c r="A2213" s="47">
        <v>101988</v>
      </c>
      <c r="B2213" s="45" t="s">
        <v>4190</v>
      </c>
      <c r="C2213" s="46" t="s">
        <v>63</v>
      </c>
      <c r="D2213" s="47">
        <v>186.16</v>
      </c>
    </row>
    <row r="2214" spans="1:4" x14ac:dyDescent="0.25">
      <c r="A2214" s="47">
        <v>101989</v>
      </c>
      <c r="B2214" s="45" t="s">
        <v>4191</v>
      </c>
      <c r="C2214" s="46" t="s">
        <v>63</v>
      </c>
      <c r="D2214" s="47">
        <v>120.08</v>
      </c>
    </row>
    <row r="2215" spans="1:4" x14ac:dyDescent="0.25">
      <c r="A2215" s="47">
        <v>101990</v>
      </c>
      <c r="B2215" s="45" t="s">
        <v>4192</v>
      </c>
      <c r="C2215" s="46" t="s">
        <v>63</v>
      </c>
      <c r="D2215" s="47">
        <v>223.74</v>
      </c>
    </row>
    <row r="2216" spans="1:4" x14ac:dyDescent="0.25">
      <c r="A2216" s="47">
        <v>101991</v>
      </c>
      <c r="B2216" s="45" t="s">
        <v>4193</v>
      </c>
      <c r="C2216" s="46" t="s">
        <v>63</v>
      </c>
      <c r="D2216" s="47">
        <v>190.49</v>
      </c>
    </row>
    <row r="2217" spans="1:4" x14ac:dyDescent="0.25">
      <c r="A2217" s="47">
        <v>101992</v>
      </c>
      <c r="B2217" s="45" t="s">
        <v>4194</v>
      </c>
      <c r="C2217" s="46" t="s">
        <v>63</v>
      </c>
      <c r="D2217" s="47">
        <v>109.16</v>
      </c>
    </row>
    <row r="2218" spans="1:4" x14ac:dyDescent="0.25">
      <c r="A2218" s="47">
        <v>101993</v>
      </c>
      <c r="B2218" s="45" t="s">
        <v>4195</v>
      </c>
      <c r="C2218" s="46" t="s">
        <v>63</v>
      </c>
      <c r="D2218" s="47">
        <v>289.31</v>
      </c>
    </row>
    <row r="2219" spans="1:4" x14ac:dyDescent="0.25">
      <c r="A2219" s="47">
        <v>101994</v>
      </c>
      <c r="B2219" s="45" t="s">
        <v>4196</v>
      </c>
      <c r="C2219" s="46" t="s">
        <v>63</v>
      </c>
      <c r="D2219" s="47">
        <v>197.97</v>
      </c>
    </row>
    <row r="2220" spans="1:4" x14ac:dyDescent="0.25">
      <c r="A2220" s="47">
        <v>101995</v>
      </c>
      <c r="B2220" s="45" t="s">
        <v>4197</v>
      </c>
      <c r="C2220" s="46" t="s">
        <v>63</v>
      </c>
      <c r="D2220" s="47">
        <v>123.79</v>
      </c>
    </row>
    <row r="2221" spans="1:4" x14ac:dyDescent="0.25">
      <c r="A2221" s="47">
        <v>101996</v>
      </c>
      <c r="B2221" s="45" t="s">
        <v>4198</v>
      </c>
      <c r="C2221" s="46" t="s">
        <v>63</v>
      </c>
      <c r="D2221" s="47">
        <v>240.79</v>
      </c>
    </row>
    <row r="2222" spans="1:4" x14ac:dyDescent="0.25">
      <c r="A2222" s="47">
        <v>101997</v>
      </c>
      <c r="B2222" s="45" t="s">
        <v>4199</v>
      </c>
      <c r="C2222" s="46" t="s">
        <v>63</v>
      </c>
      <c r="D2222" s="47">
        <v>190.61</v>
      </c>
    </row>
    <row r="2223" spans="1:4" x14ac:dyDescent="0.25">
      <c r="A2223" s="47">
        <v>101998</v>
      </c>
      <c r="B2223" s="45" t="s">
        <v>4200</v>
      </c>
      <c r="C2223" s="46" t="s">
        <v>63</v>
      </c>
      <c r="D2223" s="47">
        <v>107.44</v>
      </c>
    </row>
    <row r="2224" spans="1:4" x14ac:dyDescent="0.25">
      <c r="A2224" s="47">
        <v>101999</v>
      </c>
      <c r="B2224" s="45" t="s">
        <v>4201</v>
      </c>
      <c r="C2224" s="46" t="s">
        <v>63</v>
      </c>
      <c r="D2224" s="47">
        <v>310.24</v>
      </c>
    </row>
    <row r="2225" spans="1:4" x14ac:dyDescent="0.25">
      <c r="A2225" s="47">
        <v>102000</v>
      </c>
      <c r="B2225" s="45" t="s">
        <v>4202</v>
      </c>
      <c r="C2225" s="46" t="s">
        <v>63</v>
      </c>
      <c r="D2225" s="47">
        <v>472.03</v>
      </c>
    </row>
    <row r="2226" spans="1:4" x14ac:dyDescent="0.25">
      <c r="A2226" s="47">
        <v>102001</v>
      </c>
      <c r="B2226" s="45" t="s">
        <v>4203</v>
      </c>
      <c r="C2226" s="46" t="s">
        <v>63</v>
      </c>
      <c r="D2226" s="47">
        <v>407.98</v>
      </c>
    </row>
    <row r="2227" spans="1:4" x14ac:dyDescent="0.25">
      <c r="A2227" s="47">
        <v>102002</v>
      </c>
      <c r="B2227" s="45" t="s">
        <v>4204</v>
      </c>
      <c r="C2227" s="46" t="s">
        <v>63</v>
      </c>
      <c r="D2227" s="47">
        <v>231.63</v>
      </c>
    </row>
    <row r="2228" spans="1:4" x14ac:dyDescent="0.25">
      <c r="A2228" s="47">
        <v>102003</v>
      </c>
      <c r="B2228" s="45" t="s">
        <v>4205</v>
      </c>
      <c r="C2228" s="46" t="s">
        <v>63</v>
      </c>
      <c r="D2228" s="47">
        <v>205.42</v>
      </c>
    </row>
    <row r="2229" spans="1:4" x14ac:dyDescent="0.25">
      <c r="A2229" s="47">
        <v>102004</v>
      </c>
      <c r="B2229" s="45" t="s">
        <v>4206</v>
      </c>
      <c r="C2229" s="46" t="s">
        <v>63</v>
      </c>
      <c r="D2229" s="47">
        <v>206.98</v>
      </c>
    </row>
    <row r="2230" spans="1:4" x14ac:dyDescent="0.25">
      <c r="A2230" s="47">
        <v>102005</v>
      </c>
      <c r="B2230" s="45" t="s">
        <v>4207</v>
      </c>
      <c r="C2230" s="46" t="s">
        <v>63</v>
      </c>
      <c r="D2230" s="47">
        <v>181.14</v>
      </c>
    </row>
    <row r="2231" spans="1:4" x14ac:dyDescent="0.25">
      <c r="A2231" s="47">
        <v>102006</v>
      </c>
      <c r="B2231" s="45" t="s">
        <v>4208</v>
      </c>
      <c r="C2231" s="46" t="s">
        <v>63</v>
      </c>
      <c r="D2231" s="47">
        <v>164.87</v>
      </c>
    </row>
    <row r="2232" spans="1:4" x14ac:dyDescent="0.25">
      <c r="A2232" s="47">
        <v>102007</v>
      </c>
      <c r="B2232" s="45" t="s">
        <v>4209</v>
      </c>
      <c r="C2232" s="46" t="s">
        <v>63</v>
      </c>
      <c r="D2232" s="47">
        <v>454.61</v>
      </c>
    </row>
    <row r="2233" spans="1:4" x14ac:dyDescent="0.25">
      <c r="A2233" s="47">
        <v>102008</v>
      </c>
      <c r="B2233" s="45" t="s">
        <v>4210</v>
      </c>
      <c r="C2233" s="46" t="s">
        <v>63</v>
      </c>
      <c r="D2233" s="47">
        <v>380.67</v>
      </c>
    </row>
    <row r="2234" spans="1:4" x14ac:dyDescent="0.25">
      <c r="A2234" s="47">
        <v>102009</v>
      </c>
      <c r="B2234" s="45" t="s">
        <v>4211</v>
      </c>
      <c r="C2234" s="46" t="s">
        <v>63</v>
      </c>
      <c r="D2234" s="47">
        <v>242.04</v>
      </c>
    </row>
    <row r="2235" spans="1:4" x14ac:dyDescent="0.25">
      <c r="A2235" s="47">
        <v>102010</v>
      </c>
      <c r="B2235" s="45" t="s">
        <v>4212</v>
      </c>
      <c r="C2235" s="46" t="s">
        <v>63</v>
      </c>
      <c r="D2235" s="47">
        <v>213.09</v>
      </c>
    </row>
    <row r="2236" spans="1:4" x14ac:dyDescent="0.25">
      <c r="A2236" s="47">
        <v>102011</v>
      </c>
      <c r="B2236" s="45" t="s">
        <v>4213</v>
      </c>
      <c r="C2236" s="46" t="s">
        <v>63</v>
      </c>
      <c r="D2236" s="47">
        <v>199.35</v>
      </c>
    </row>
    <row r="2237" spans="1:4" x14ac:dyDescent="0.25">
      <c r="A2237" s="47">
        <v>102012</v>
      </c>
      <c r="B2237" s="45" t="s">
        <v>4214</v>
      </c>
      <c r="C2237" s="46" t="s">
        <v>63</v>
      </c>
      <c r="D2237" s="47">
        <v>173.99</v>
      </c>
    </row>
    <row r="2238" spans="1:4" x14ac:dyDescent="0.25">
      <c r="A2238" s="47">
        <v>102013</v>
      </c>
      <c r="B2238" s="45" t="s">
        <v>4215</v>
      </c>
      <c r="C2238" s="46" t="s">
        <v>63</v>
      </c>
      <c r="D2238" s="47">
        <v>159.88999999999999</v>
      </c>
    </row>
    <row r="2239" spans="1:4" x14ac:dyDescent="0.25">
      <c r="A2239" s="47">
        <v>102014</v>
      </c>
      <c r="B2239" s="45" t="s">
        <v>4216</v>
      </c>
      <c r="C2239" s="46" t="s">
        <v>63</v>
      </c>
      <c r="D2239" s="47">
        <v>515.49</v>
      </c>
    </row>
    <row r="2240" spans="1:4" x14ac:dyDescent="0.25">
      <c r="A2240" s="47">
        <v>102015</v>
      </c>
      <c r="B2240" s="45" t="s">
        <v>4217</v>
      </c>
      <c r="C2240" s="46" t="s">
        <v>63</v>
      </c>
      <c r="D2240" s="47">
        <v>432.81</v>
      </c>
    </row>
    <row r="2241" spans="1:4" x14ac:dyDescent="0.25">
      <c r="A2241" s="47">
        <v>102016</v>
      </c>
      <c r="B2241" s="45" t="s">
        <v>4218</v>
      </c>
      <c r="C2241" s="46" t="s">
        <v>63</v>
      </c>
      <c r="D2241" s="47">
        <v>232.76</v>
      </c>
    </row>
    <row r="2242" spans="1:4" x14ac:dyDescent="0.25">
      <c r="A2242" s="47">
        <v>102017</v>
      </c>
      <c r="B2242" s="45" t="s">
        <v>4219</v>
      </c>
      <c r="C2242" s="46" t="s">
        <v>63</v>
      </c>
      <c r="D2242" s="47">
        <v>205.32</v>
      </c>
    </row>
    <row r="2243" spans="1:4" x14ac:dyDescent="0.25">
      <c r="A2243" s="47">
        <v>102036</v>
      </c>
      <c r="B2243" s="45" t="s">
        <v>4220</v>
      </c>
      <c r="C2243" s="46" t="s">
        <v>63</v>
      </c>
      <c r="D2243" s="47">
        <v>202.86</v>
      </c>
    </row>
    <row r="2244" spans="1:4" x14ac:dyDescent="0.25">
      <c r="A2244" s="47">
        <v>102037</v>
      </c>
      <c r="B2244" s="45" t="s">
        <v>4221</v>
      </c>
      <c r="C2244" s="46" t="s">
        <v>63</v>
      </c>
      <c r="D2244" s="47">
        <v>177.03</v>
      </c>
    </row>
    <row r="2245" spans="1:4" x14ac:dyDescent="0.25">
      <c r="A2245" s="47">
        <v>102038</v>
      </c>
      <c r="B2245" s="45" t="s">
        <v>4222</v>
      </c>
      <c r="C2245" s="46" t="s">
        <v>63</v>
      </c>
      <c r="D2245" s="47">
        <v>162.66999999999999</v>
      </c>
    </row>
    <row r="2246" spans="1:4" x14ac:dyDescent="0.25">
      <c r="A2246" s="47">
        <v>102039</v>
      </c>
      <c r="B2246" s="45" t="s">
        <v>4223</v>
      </c>
      <c r="C2246" s="46" t="s">
        <v>63</v>
      </c>
      <c r="D2246" s="47">
        <v>475.44</v>
      </c>
    </row>
    <row r="2247" spans="1:4" x14ac:dyDescent="0.25">
      <c r="A2247" s="47">
        <v>102040</v>
      </c>
      <c r="B2247" s="45" t="s">
        <v>4224</v>
      </c>
      <c r="C2247" s="46" t="s">
        <v>63</v>
      </c>
      <c r="D2247" s="47">
        <v>396.83</v>
      </c>
    </row>
    <row r="2248" spans="1:4" x14ac:dyDescent="0.25">
      <c r="A2248" s="47">
        <v>102041</v>
      </c>
      <c r="B2248" s="45" t="s">
        <v>4225</v>
      </c>
      <c r="C2248" s="46" t="s">
        <v>63</v>
      </c>
      <c r="D2248" s="47">
        <v>242.43</v>
      </c>
    </row>
    <row r="2249" spans="1:4" x14ac:dyDescent="0.25">
      <c r="A2249" s="47">
        <v>102042</v>
      </c>
      <c r="B2249" s="45" t="s">
        <v>4226</v>
      </c>
      <c r="C2249" s="46" t="s">
        <v>63</v>
      </c>
      <c r="D2249" s="47">
        <v>211.88</v>
      </c>
    </row>
    <row r="2250" spans="1:4" x14ac:dyDescent="0.25">
      <c r="A2250" s="47">
        <v>102043</v>
      </c>
      <c r="B2250" s="45" t="s">
        <v>4227</v>
      </c>
      <c r="C2250" s="46" t="s">
        <v>63</v>
      </c>
      <c r="D2250" s="47">
        <v>201.04</v>
      </c>
    </row>
    <row r="2251" spans="1:4" x14ac:dyDescent="0.25">
      <c r="A2251" s="47">
        <v>102044</v>
      </c>
      <c r="B2251" s="45" t="s">
        <v>4228</v>
      </c>
      <c r="C2251" s="46" t="s">
        <v>63</v>
      </c>
      <c r="D2251" s="47">
        <v>176.36</v>
      </c>
    </row>
    <row r="2252" spans="1:4" x14ac:dyDescent="0.25">
      <c r="A2252" s="47">
        <v>102045</v>
      </c>
      <c r="B2252" s="45" t="s">
        <v>4229</v>
      </c>
      <c r="C2252" s="46" t="s">
        <v>63</v>
      </c>
      <c r="D2252" s="47">
        <v>161.55000000000001</v>
      </c>
    </row>
    <row r="2253" spans="1:4" x14ac:dyDescent="0.25">
      <c r="A2253" s="47">
        <v>102046</v>
      </c>
      <c r="B2253" s="45" t="s">
        <v>4230</v>
      </c>
      <c r="C2253" s="46" t="s">
        <v>63</v>
      </c>
      <c r="D2253" s="47">
        <v>526.77</v>
      </c>
    </row>
    <row r="2254" spans="1:4" x14ac:dyDescent="0.25">
      <c r="A2254" s="47">
        <v>102047</v>
      </c>
      <c r="B2254" s="45" t="s">
        <v>4231</v>
      </c>
      <c r="C2254" s="46" t="s">
        <v>63</v>
      </c>
      <c r="D2254" s="47">
        <v>450.5</v>
      </c>
    </row>
    <row r="2255" spans="1:4" x14ac:dyDescent="0.25">
      <c r="A2255" s="47">
        <v>102048</v>
      </c>
      <c r="B2255" s="45" t="s">
        <v>4232</v>
      </c>
      <c r="C2255" s="46" t="s">
        <v>63</v>
      </c>
      <c r="D2255" s="47">
        <v>229.04</v>
      </c>
    </row>
    <row r="2256" spans="1:4" x14ac:dyDescent="0.25">
      <c r="A2256" s="47">
        <v>102049</v>
      </c>
      <c r="B2256" s="45" t="s">
        <v>4233</v>
      </c>
      <c r="C2256" s="46" t="s">
        <v>63</v>
      </c>
      <c r="D2256" s="47">
        <v>199.93</v>
      </c>
    </row>
    <row r="2257" spans="1:4" x14ac:dyDescent="0.25">
      <c r="A2257" s="47">
        <v>102050</v>
      </c>
      <c r="B2257" s="45" t="s">
        <v>4234</v>
      </c>
      <c r="C2257" s="46" t="s">
        <v>63</v>
      </c>
      <c r="D2257" s="47">
        <v>199.34</v>
      </c>
    </row>
    <row r="2258" spans="1:4" x14ac:dyDescent="0.25">
      <c r="A2258" s="47">
        <v>102051</v>
      </c>
      <c r="B2258" s="45" t="s">
        <v>4235</v>
      </c>
      <c r="C2258" s="46" t="s">
        <v>63</v>
      </c>
      <c r="D2258" s="47">
        <v>173.49</v>
      </c>
    </row>
    <row r="2259" spans="1:4" x14ac:dyDescent="0.25">
      <c r="A2259" s="47">
        <v>102052</v>
      </c>
      <c r="B2259" s="45" t="s">
        <v>4236</v>
      </c>
      <c r="C2259" s="46" t="s">
        <v>63</v>
      </c>
      <c r="D2259" s="47">
        <v>159.13</v>
      </c>
    </row>
    <row r="2260" spans="1:4" x14ac:dyDescent="0.25">
      <c r="A2260" s="47">
        <v>102059</v>
      </c>
      <c r="B2260" s="45" t="s">
        <v>4237</v>
      </c>
      <c r="C2260" s="46" t="s">
        <v>63</v>
      </c>
      <c r="D2260" s="47">
        <v>444.11</v>
      </c>
    </row>
    <row r="2261" spans="1:4" x14ac:dyDescent="0.25">
      <c r="A2261" s="47">
        <v>102060</v>
      </c>
      <c r="B2261" s="45" t="s">
        <v>4238</v>
      </c>
      <c r="C2261" s="46" t="s">
        <v>63</v>
      </c>
      <c r="D2261" s="47">
        <v>373.99</v>
      </c>
    </row>
    <row r="2262" spans="1:4" x14ac:dyDescent="0.25">
      <c r="A2262" s="47">
        <v>102061</v>
      </c>
      <c r="B2262" s="45" t="s">
        <v>4239</v>
      </c>
      <c r="C2262" s="46" t="s">
        <v>63</v>
      </c>
      <c r="D2262" s="47">
        <v>221.66</v>
      </c>
    </row>
    <row r="2263" spans="1:4" x14ac:dyDescent="0.25">
      <c r="A2263" s="47">
        <v>102062</v>
      </c>
      <c r="B2263" s="45" t="s">
        <v>4240</v>
      </c>
      <c r="C2263" s="46" t="s">
        <v>63</v>
      </c>
      <c r="D2263" s="47">
        <v>197.49</v>
      </c>
    </row>
    <row r="2264" spans="1:4" x14ac:dyDescent="0.25">
      <c r="A2264" s="47">
        <v>102063</v>
      </c>
      <c r="B2264" s="45" t="s">
        <v>4241</v>
      </c>
      <c r="C2264" s="46" t="s">
        <v>63</v>
      </c>
      <c r="D2264" s="47">
        <v>187.08</v>
      </c>
    </row>
    <row r="2265" spans="1:4" x14ac:dyDescent="0.25">
      <c r="A2265" s="47">
        <v>102064</v>
      </c>
      <c r="B2265" s="45" t="s">
        <v>4242</v>
      </c>
      <c r="C2265" s="46" t="s">
        <v>63</v>
      </c>
      <c r="D2265" s="47">
        <v>162.12</v>
      </c>
    </row>
    <row r="2266" spans="1:4" x14ac:dyDescent="0.25">
      <c r="A2266" s="47">
        <v>102065</v>
      </c>
      <c r="B2266" s="45" t="s">
        <v>4243</v>
      </c>
      <c r="C2266" s="46" t="s">
        <v>63</v>
      </c>
      <c r="D2266" s="47">
        <v>148.29</v>
      </c>
    </row>
    <row r="2267" spans="1:4" x14ac:dyDescent="0.25">
      <c r="A2267" s="47">
        <v>102066</v>
      </c>
      <c r="B2267" s="45" t="s">
        <v>4244</v>
      </c>
      <c r="C2267" s="46" t="s">
        <v>63</v>
      </c>
      <c r="D2267" s="47">
        <v>466.98</v>
      </c>
    </row>
    <row r="2268" spans="1:4" x14ac:dyDescent="0.25">
      <c r="A2268" s="47">
        <v>102067</v>
      </c>
      <c r="B2268" s="45" t="s">
        <v>4245</v>
      </c>
      <c r="C2268" s="46" t="s">
        <v>63</v>
      </c>
      <c r="D2268" s="47">
        <v>401.26</v>
      </c>
    </row>
    <row r="2269" spans="1:4" x14ac:dyDescent="0.25">
      <c r="A2269" s="47">
        <v>102068</v>
      </c>
      <c r="B2269" s="45" t="s">
        <v>4246</v>
      </c>
      <c r="C2269" s="46" t="s">
        <v>63</v>
      </c>
      <c r="D2269" s="47">
        <v>205.85</v>
      </c>
    </row>
    <row r="2270" spans="1:4" x14ac:dyDescent="0.25">
      <c r="A2270" s="47">
        <v>102069</v>
      </c>
      <c r="B2270" s="45" t="s">
        <v>4247</v>
      </c>
      <c r="C2270" s="46" t="s">
        <v>63</v>
      </c>
      <c r="D2270" s="47">
        <v>183.18</v>
      </c>
    </row>
    <row r="2271" spans="1:4" x14ac:dyDescent="0.25">
      <c r="A2271" s="47">
        <v>102070</v>
      </c>
      <c r="B2271" s="45" t="s">
        <v>4248</v>
      </c>
      <c r="C2271" s="46" t="s">
        <v>63</v>
      </c>
      <c r="D2271" s="47">
        <v>183.31</v>
      </c>
    </row>
    <row r="2272" spans="1:4" x14ac:dyDescent="0.25">
      <c r="A2272" s="47">
        <v>102071</v>
      </c>
      <c r="B2272" s="45" t="s">
        <v>4249</v>
      </c>
      <c r="C2272" s="46" t="s">
        <v>63</v>
      </c>
      <c r="D2272" s="47">
        <v>159.32</v>
      </c>
    </row>
    <row r="2273" spans="1:4" x14ac:dyDescent="0.25">
      <c r="A2273" s="47">
        <v>102072</v>
      </c>
      <c r="B2273" s="45" t="s">
        <v>4250</v>
      </c>
      <c r="C2273" s="46" t="s">
        <v>63</v>
      </c>
      <c r="D2273" s="47">
        <v>149.22</v>
      </c>
    </row>
    <row r="2274" spans="1:4" x14ac:dyDescent="0.25">
      <c r="A2274" s="47">
        <v>102073</v>
      </c>
      <c r="B2274" s="45" t="s">
        <v>4251</v>
      </c>
      <c r="C2274" s="46" t="s">
        <v>48</v>
      </c>
      <c r="D2274" s="48">
        <v>3121.94</v>
      </c>
    </row>
    <row r="2275" spans="1:4" x14ac:dyDescent="0.25">
      <c r="A2275" s="47">
        <v>102074</v>
      </c>
      <c r="B2275" s="45" t="s">
        <v>4252</v>
      </c>
      <c r="C2275" s="46" t="s">
        <v>48</v>
      </c>
      <c r="D2275" s="48">
        <v>3981.53</v>
      </c>
    </row>
    <row r="2276" spans="1:4" x14ac:dyDescent="0.25">
      <c r="A2276" s="47">
        <v>102075</v>
      </c>
      <c r="B2276" s="45" t="s">
        <v>4253</v>
      </c>
      <c r="C2276" s="46" t="s">
        <v>48</v>
      </c>
      <c r="D2276" s="48">
        <v>4273.63</v>
      </c>
    </row>
    <row r="2277" spans="1:4" x14ac:dyDescent="0.25">
      <c r="A2277" s="47">
        <v>102076</v>
      </c>
      <c r="B2277" s="45" t="s">
        <v>4254</v>
      </c>
      <c r="C2277" s="46" t="s">
        <v>48</v>
      </c>
      <c r="D2277" s="48">
        <v>4339.2</v>
      </c>
    </row>
    <row r="2278" spans="1:4" x14ac:dyDescent="0.25">
      <c r="A2278" s="47">
        <v>102077</v>
      </c>
      <c r="B2278" s="45" t="s">
        <v>4255</v>
      </c>
      <c r="C2278" s="46" t="s">
        <v>48</v>
      </c>
      <c r="D2278" s="48">
        <v>4707.8500000000004</v>
      </c>
    </row>
    <row r="2279" spans="1:4" x14ac:dyDescent="0.25">
      <c r="A2279" s="47">
        <v>102078</v>
      </c>
      <c r="B2279" s="45" t="s">
        <v>4256</v>
      </c>
      <c r="C2279" s="46" t="s">
        <v>48</v>
      </c>
      <c r="D2279" s="48">
        <v>4667.16</v>
      </c>
    </row>
    <row r="2280" spans="1:4" x14ac:dyDescent="0.25">
      <c r="A2280" s="47">
        <v>102079</v>
      </c>
      <c r="B2280" s="45" t="s">
        <v>4257</v>
      </c>
      <c r="C2280" s="46" t="s">
        <v>48</v>
      </c>
      <c r="D2280" s="48">
        <v>4616.8900000000003</v>
      </c>
    </row>
    <row r="2281" spans="1:4" x14ac:dyDescent="0.25">
      <c r="A2281" s="47">
        <v>102080</v>
      </c>
      <c r="B2281" s="45" t="s">
        <v>4258</v>
      </c>
      <c r="C2281" s="46" t="s">
        <v>48</v>
      </c>
      <c r="D2281" s="48">
        <v>4126.3999999999996</v>
      </c>
    </row>
    <row r="2282" spans="1:4" x14ac:dyDescent="0.25">
      <c r="A2282" s="47">
        <v>102086</v>
      </c>
      <c r="B2282" s="45" t="s">
        <v>4259</v>
      </c>
      <c r="C2282" s="46" t="s">
        <v>63</v>
      </c>
      <c r="D2282" s="47">
        <v>189.6</v>
      </c>
    </row>
    <row r="2283" spans="1:4" x14ac:dyDescent="0.25">
      <c r="A2283" s="47">
        <v>102087</v>
      </c>
      <c r="B2283" s="45" t="s">
        <v>4260</v>
      </c>
      <c r="C2283" s="46" t="s">
        <v>63</v>
      </c>
      <c r="D2283" s="47">
        <v>120.22</v>
      </c>
    </row>
    <row r="2284" spans="1:4" x14ac:dyDescent="0.25">
      <c r="A2284" s="47">
        <v>102088</v>
      </c>
      <c r="B2284" s="45" t="s">
        <v>4261</v>
      </c>
      <c r="C2284" s="46" t="s">
        <v>63</v>
      </c>
      <c r="D2284" s="47">
        <v>223.9</v>
      </c>
    </row>
    <row r="2285" spans="1:4" x14ac:dyDescent="0.25">
      <c r="A2285" s="47">
        <v>102089</v>
      </c>
      <c r="B2285" s="45" t="s">
        <v>4262</v>
      </c>
      <c r="C2285" s="46" t="s">
        <v>63</v>
      </c>
      <c r="D2285" s="47">
        <v>180.82</v>
      </c>
    </row>
    <row r="2286" spans="1:4" x14ac:dyDescent="0.25">
      <c r="A2286" s="47">
        <v>102090</v>
      </c>
      <c r="B2286" s="45" t="s">
        <v>4263</v>
      </c>
      <c r="C2286" s="46" t="s">
        <v>63</v>
      </c>
      <c r="D2286" s="47">
        <v>102.11</v>
      </c>
    </row>
    <row r="2287" spans="1:4" x14ac:dyDescent="0.25">
      <c r="A2287" s="47">
        <v>102091</v>
      </c>
      <c r="B2287" s="45" t="s">
        <v>4264</v>
      </c>
      <c r="C2287" s="46" t="s">
        <v>63</v>
      </c>
      <c r="D2287" s="47">
        <v>261.94</v>
      </c>
    </row>
    <row r="2288" spans="1:4" x14ac:dyDescent="0.25">
      <c r="A2288" s="47">
        <v>89996</v>
      </c>
      <c r="B2288" s="45" t="s">
        <v>4265</v>
      </c>
      <c r="C2288" s="46" t="s">
        <v>247</v>
      </c>
      <c r="D2288" s="47">
        <v>13.98</v>
      </c>
    </row>
    <row r="2289" spans="1:4" x14ac:dyDescent="0.25">
      <c r="A2289" s="47">
        <v>89997</v>
      </c>
      <c r="B2289" s="45" t="s">
        <v>4266</v>
      </c>
      <c r="C2289" s="46" t="s">
        <v>247</v>
      </c>
      <c r="D2289" s="47">
        <v>11.59</v>
      </c>
    </row>
    <row r="2290" spans="1:4" x14ac:dyDescent="0.25">
      <c r="A2290" s="47">
        <v>89998</v>
      </c>
      <c r="B2290" s="45" t="s">
        <v>4267</v>
      </c>
      <c r="C2290" s="46" t="s">
        <v>247</v>
      </c>
      <c r="D2290" s="47">
        <v>13.51</v>
      </c>
    </row>
    <row r="2291" spans="1:4" x14ac:dyDescent="0.25">
      <c r="A2291" s="47">
        <v>89999</v>
      </c>
      <c r="B2291" s="45" t="s">
        <v>4268</v>
      </c>
      <c r="C2291" s="46" t="s">
        <v>247</v>
      </c>
      <c r="D2291" s="47">
        <v>19.010000000000002</v>
      </c>
    </row>
    <row r="2292" spans="1:4" x14ac:dyDescent="0.25">
      <c r="A2292" s="47">
        <v>90000</v>
      </c>
      <c r="B2292" s="45" t="s">
        <v>4269</v>
      </c>
      <c r="C2292" s="46" t="s">
        <v>247</v>
      </c>
      <c r="D2292" s="47">
        <v>15.93</v>
      </c>
    </row>
    <row r="2293" spans="1:4" x14ac:dyDescent="0.25">
      <c r="A2293" s="47">
        <v>91593</v>
      </c>
      <c r="B2293" s="45" t="s">
        <v>4270</v>
      </c>
      <c r="C2293" s="46" t="s">
        <v>247</v>
      </c>
      <c r="D2293" s="47">
        <v>18.93</v>
      </c>
    </row>
    <row r="2294" spans="1:4" x14ac:dyDescent="0.25">
      <c r="A2294" s="47">
        <v>91594</v>
      </c>
      <c r="B2294" s="45" t="s">
        <v>4271</v>
      </c>
      <c r="C2294" s="46" t="s">
        <v>247</v>
      </c>
      <c r="D2294" s="47">
        <v>19.3</v>
      </c>
    </row>
    <row r="2295" spans="1:4" x14ac:dyDescent="0.25">
      <c r="A2295" s="47">
        <v>91595</v>
      </c>
      <c r="B2295" s="45" t="s">
        <v>4272</v>
      </c>
      <c r="C2295" s="46" t="s">
        <v>247</v>
      </c>
      <c r="D2295" s="47">
        <v>19.809999999999999</v>
      </c>
    </row>
    <row r="2296" spans="1:4" x14ac:dyDescent="0.25">
      <c r="A2296" s="47">
        <v>91596</v>
      </c>
      <c r="B2296" s="45" t="s">
        <v>4273</v>
      </c>
      <c r="C2296" s="46" t="s">
        <v>247</v>
      </c>
      <c r="D2296" s="47">
        <v>19.22</v>
      </c>
    </row>
    <row r="2297" spans="1:4" x14ac:dyDescent="0.25">
      <c r="A2297" s="47">
        <v>91597</v>
      </c>
      <c r="B2297" s="45" t="s">
        <v>4274</v>
      </c>
      <c r="C2297" s="46" t="s">
        <v>247</v>
      </c>
      <c r="D2297" s="47">
        <v>13.36</v>
      </c>
    </row>
    <row r="2298" spans="1:4" x14ac:dyDescent="0.25">
      <c r="A2298" s="47">
        <v>91598</v>
      </c>
      <c r="B2298" s="45" t="s">
        <v>4275</v>
      </c>
      <c r="C2298" s="46" t="s">
        <v>247</v>
      </c>
      <c r="D2298" s="47">
        <v>18.63</v>
      </c>
    </row>
    <row r="2299" spans="1:4" x14ac:dyDescent="0.25">
      <c r="A2299" s="47">
        <v>91599</v>
      </c>
      <c r="B2299" s="45" t="s">
        <v>4276</v>
      </c>
      <c r="C2299" s="46" t="s">
        <v>247</v>
      </c>
      <c r="D2299" s="47">
        <v>13.77</v>
      </c>
    </row>
    <row r="2300" spans="1:4" x14ac:dyDescent="0.25">
      <c r="A2300" s="47">
        <v>91600</v>
      </c>
      <c r="B2300" s="45" t="s">
        <v>4277</v>
      </c>
      <c r="C2300" s="46" t="s">
        <v>247</v>
      </c>
      <c r="D2300" s="47">
        <v>21.53</v>
      </c>
    </row>
    <row r="2301" spans="1:4" x14ac:dyDescent="0.25">
      <c r="A2301" s="47">
        <v>91601</v>
      </c>
      <c r="B2301" s="45" t="s">
        <v>4278</v>
      </c>
      <c r="C2301" s="46" t="s">
        <v>247</v>
      </c>
      <c r="D2301" s="47">
        <v>16.39</v>
      </c>
    </row>
    <row r="2302" spans="1:4" x14ac:dyDescent="0.25">
      <c r="A2302" s="47">
        <v>91602</v>
      </c>
      <c r="B2302" s="45" t="s">
        <v>4279</v>
      </c>
      <c r="C2302" s="46" t="s">
        <v>247</v>
      </c>
      <c r="D2302" s="47">
        <v>15.52</v>
      </c>
    </row>
    <row r="2303" spans="1:4" x14ac:dyDescent="0.25">
      <c r="A2303" s="47">
        <v>91603</v>
      </c>
      <c r="B2303" s="45" t="s">
        <v>4280</v>
      </c>
      <c r="C2303" s="46" t="s">
        <v>247</v>
      </c>
      <c r="D2303" s="47">
        <v>14.67</v>
      </c>
    </row>
    <row r="2304" spans="1:4" x14ac:dyDescent="0.25">
      <c r="A2304" s="47">
        <v>92759</v>
      </c>
      <c r="B2304" s="45" t="s">
        <v>4281</v>
      </c>
      <c r="C2304" s="46" t="s">
        <v>247</v>
      </c>
      <c r="D2304" s="47">
        <v>18.260000000000002</v>
      </c>
    </row>
    <row r="2305" spans="1:4" x14ac:dyDescent="0.25">
      <c r="A2305" s="47">
        <v>92760</v>
      </c>
      <c r="B2305" s="45" t="s">
        <v>4282</v>
      </c>
      <c r="C2305" s="46" t="s">
        <v>247</v>
      </c>
      <c r="D2305" s="47">
        <v>17.84</v>
      </c>
    </row>
    <row r="2306" spans="1:4" x14ac:dyDescent="0.25">
      <c r="A2306" s="47">
        <v>92761</v>
      </c>
      <c r="B2306" s="45" t="s">
        <v>4283</v>
      </c>
      <c r="C2306" s="46" t="s">
        <v>247</v>
      </c>
      <c r="D2306" s="47">
        <v>17.170000000000002</v>
      </c>
    </row>
    <row r="2307" spans="1:4" x14ac:dyDescent="0.25">
      <c r="A2307" s="47">
        <v>92762</v>
      </c>
      <c r="B2307" s="45" t="s">
        <v>4284</v>
      </c>
      <c r="C2307" s="46" t="s">
        <v>247</v>
      </c>
      <c r="D2307" s="47">
        <v>15.6</v>
      </c>
    </row>
    <row r="2308" spans="1:4" x14ac:dyDescent="0.25">
      <c r="A2308" s="47">
        <v>92763</v>
      </c>
      <c r="B2308" s="45" t="s">
        <v>4285</v>
      </c>
      <c r="C2308" s="46" t="s">
        <v>247</v>
      </c>
      <c r="D2308" s="47">
        <v>13.28</v>
      </c>
    </row>
    <row r="2309" spans="1:4" x14ac:dyDescent="0.25">
      <c r="A2309" s="47">
        <v>92764</v>
      </c>
      <c r="B2309" s="45" t="s">
        <v>4286</v>
      </c>
      <c r="C2309" s="46" t="s">
        <v>247</v>
      </c>
      <c r="D2309" s="47">
        <v>12.81</v>
      </c>
    </row>
    <row r="2310" spans="1:4" x14ac:dyDescent="0.25">
      <c r="A2310" s="47">
        <v>92765</v>
      </c>
      <c r="B2310" s="45" t="s">
        <v>4287</v>
      </c>
      <c r="C2310" s="46" t="s">
        <v>247</v>
      </c>
      <c r="D2310" s="47">
        <v>14.58</v>
      </c>
    </row>
    <row r="2311" spans="1:4" x14ac:dyDescent="0.25">
      <c r="A2311" s="47">
        <v>92766</v>
      </c>
      <c r="B2311" s="45" t="s">
        <v>4288</v>
      </c>
      <c r="C2311" s="46" t="s">
        <v>247</v>
      </c>
      <c r="D2311" s="47">
        <v>14.34</v>
      </c>
    </row>
    <row r="2312" spans="1:4" x14ac:dyDescent="0.25">
      <c r="A2312" s="47">
        <v>92767</v>
      </c>
      <c r="B2312" s="45" t="s">
        <v>4289</v>
      </c>
      <c r="C2312" s="46" t="s">
        <v>247</v>
      </c>
      <c r="D2312" s="47">
        <v>18.5</v>
      </c>
    </row>
    <row r="2313" spans="1:4" x14ac:dyDescent="0.25">
      <c r="A2313" s="47">
        <v>92768</v>
      </c>
      <c r="B2313" s="45" t="s">
        <v>4290</v>
      </c>
      <c r="C2313" s="46" t="s">
        <v>247</v>
      </c>
      <c r="D2313" s="47">
        <v>16.899999999999999</v>
      </c>
    </row>
    <row r="2314" spans="1:4" x14ac:dyDescent="0.25">
      <c r="A2314" s="47">
        <v>92769</v>
      </c>
      <c r="B2314" s="45" t="s">
        <v>4291</v>
      </c>
      <c r="C2314" s="46" t="s">
        <v>247</v>
      </c>
      <c r="D2314" s="47">
        <v>16.79</v>
      </c>
    </row>
    <row r="2315" spans="1:4" x14ac:dyDescent="0.25">
      <c r="A2315" s="47">
        <v>92770</v>
      </c>
      <c r="B2315" s="45" t="s">
        <v>4292</v>
      </c>
      <c r="C2315" s="46" t="s">
        <v>247</v>
      </c>
      <c r="D2315" s="47">
        <v>16.38</v>
      </c>
    </row>
    <row r="2316" spans="1:4" x14ac:dyDescent="0.25">
      <c r="A2316" s="47">
        <v>92771</v>
      </c>
      <c r="B2316" s="45" t="s">
        <v>4293</v>
      </c>
      <c r="C2316" s="46" t="s">
        <v>247</v>
      </c>
      <c r="D2316" s="47">
        <v>14.98</v>
      </c>
    </row>
    <row r="2317" spans="1:4" x14ac:dyDescent="0.25">
      <c r="A2317" s="47">
        <v>92772</v>
      </c>
      <c r="B2317" s="45" t="s">
        <v>4294</v>
      </c>
      <c r="C2317" s="46" t="s">
        <v>247</v>
      </c>
      <c r="D2317" s="47">
        <v>12.79</v>
      </c>
    </row>
    <row r="2318" spans="1:4" x14ac:dyDescent="0.25">
      <c r="A2318" s="47">
        <v>92773</v>
      </c>
      <c r="B2318" s="45" t="s">
        <v>4295</v>
      </c>
      <c r="C2318" s="46" t="s">
        <v>247</v>
      </c>
      <c r="D2318" s="47">
        <v>12.47</v>
      </c>
    </row>
    <row r="2319" spans="1:4" x14ac:dyDescent="0.25">
      <c r="A2319" s="47">
        <v>92774</v>
      </c>
      <c r="B2319" s="45" t="s">
        <v>4296</v>
      </c>
      <c r="C2319" s="46" t="s">
        <v>247</v>
      </c>
      <c r="D2319" s="47">
        <v>14.33</v>
      </c>
    </row>
    <row r="2320" spans="1:4" x14ac:dyDescent="0.25">
      <c r="A2320" s="47">
        <v>92775</v>
      </c>
      <c r="B2320" s="45" t="s">
        <v>4297</v>
      </c>
      <c r="C2320" s="46" t="s">
        <v>247</v>
      </c>
      <c r="D2320" s="47">
        <v>21.01</v>
      </c>
    </row>
    <row r="2321" spans="1:4" x14ac:dyDescent="0.25">
      <c r="A2321" s="47">
        <v>92776</v>
      </c>
      <c r="B2321" s="45" t="s">
        <v>4298</v>
      </c>
      <c r="C2321" s="46" t="s">
        <v>247</v>
      </c>
      <c r="D2321" s="47">
        <v>19.940000000000001</v>
      </c>
    </row>
    <row r="2322" spans="1:4" x14ac:dyDescent="0.25">
      <c r="A2322" s="47">
        <v>92777</v>
      </c>
      <c r="B2322" s="45" t="s">
        <v>4299</v>
      </c>
      <c r="C2322" s="46" t="s">
        <v>247</v>
      </c>
      <c r="D2322" s="47">
        <v>18.73</v>
      </c>
    </row>
    <row r="2323" spans="1:4" x14ac:dyDescent="0.25">
      <c r="A2323" s="47">
        <v>92778</v>
      </c>
      <c r="B2323" s="45" t="s">
        <v>4300</v>
      </c>
      <c r="C2323" s="46" t="s">
        <v>247</v>
      </c>
      <c r="D2323" s="47">
        <v>16.77</v>
      </c>
    </row>
    <row r="2324" spans="1:4" x14ac:dyDescent="0.25">
      <c r="A2324" s="47">
        <v>92779</v>
      </c>
      <c r="B2324" s="45" t="s">
        <v>4301</v>
      </c>
      <c r="C2324" s="46" t="s">
        <v>247</v>
      </c>
      <c r="D2324" s="47">
        <v>14.14</v>
      </c>
    </row>
    <row r="2325" spans="1:4" x14ac:dyDescent="0.25">
      <c r="A2325" s="47">
        <v>92780</v>
      </c>
      <c r="B2325" s="45" t="s">
        <v>4302</v>
      </c>
      <c r="C2325" s="46" t="s">
        <v>247</v>
      </c>
      <c r="D2325" s="47">
        <v>13.39</v>
      </c>
    </row>
    <row r="2326" spans="1:4" x14ac:dyDescent="0.25">
      <c r="A2326" s="47">
        <v>92781</v>
      </c>
      <c r="B2326" s="45" t="s">
        <v>4303</v>
      </c>
      <c r="C2326" s="46" t="s">
        <v>247</v>
      </c>
      <c r="D2326" s="47">
        <v>14.96</v>
      </c>
    </row>
    <row r="2327" spans="1:4" x14ac:dyDescent="0.25">
      <c r="A2327" s="47">
        <v>92782</v>
      </c>
      <c r="B2327" s="45" t="s">
        <v>4304</v>
      </c>
      <c r="C2327" s="46" t="s">
        <v>247</v>
      </c>
      <c r="D2327" s="47">
        <v>14.57</v>
      </c>
    </row>
    <row r="2328" spans="1:4" x14ac:dyDescent="0.25">
      <c r="A2328" s="47">
        <v>92783</v>
      </c>
      <c r="B2328" s="45" t="s">
        <v>4305</v>
      </c>
      <c r="C2328" s="46" t="s">
        <v>247</v>
      </c>
      <c r="D2328" s="47">
        <v>20.82</v>
      </c>
    </row>
    <row r="2329" spans="1:4" x14ac:dyDescent="0.25">
      <c r="A2329" s="47">
        <v>92784</v>
      </c>
      <c r="B2329" s="45" t="s">
        <v>4306</v>
      </c>
      <c r="C2329" s="46" t="s">
        <v>247</v>
      </c>
      <c r="D2329" s="47">
        <v>18.79</v>
      </c>
    </row>
    <row r="2330" spans="1:4" x14ac:dyDescent="0.25">
      <c r="A2330" s="47">
        <v>92785</v>
      </c>
      <c r="B2330" s="45" t="s">
        <v>4307</v>
      </c>
      <c r="C2330" s="46" t="s">
        <v>247</v>
      </c>
      <c r="D2330" s="47">
        <v>18.22</v>
      </c>
    </row>
    <row r="2331" spans="1:4" x14ac:dyDescent="0.25">
      <c r="A2331" s="47">
        <v>92786</v>
      </c>
      <c r="B2331" s="45" t="s">
        <v>4308</v>
      </c>
      <c r="C2331" s="46" t="s">
        <v>247</v>
      </c>
      <c r="D2331" s="47">
        <v>17.43</v>
      </c>
    </row>
    <row r="2332" spans="1:4" x14ac:dyDescent="0.25">
      <c r="A2332" s="47">
        <v>92787</v>
      </c>
      <c r="B2332" s="45" t="s">
        <v>4309</v>
      </c>
      <c r="C2332" s="46" t="s">
        <v>247</v>
      </c>
      <c r="D2332" s="47">
        <v>15.75</v>
      </c>
    </row>
    <row r="2333" spans="1:4" x14ac:dyDescent="0.25">
      <c r="A2333" s="47">
        <v>92788</v>
      </c>
      <c r="B2333" s="45" t="s">
        <v>4310</v>
      </c>
      <c r="C2333" s="46" t="s">
        <v>247</v>
      </c>
      <c r="D2333" s="47">
        <v>13.34</v>
      </c>
    </row>
    <row r="2334" spans="1:4" x14ac:dyDescent="0.25">
      <c r="A2334" s="47">
        <v>92789</v>
      </c>
      <c r="B2334" s="45" t="s">
        <v>4311</v>
      </c>
      <c r="C2334" s="46" t="s">
        <v>247</v>
      </c>
      <c r="D2334" s="47">
        <v>12.82</v>
      </c>
    </row>
    <row r="2335" spans="1:4" x14ac:dyDescent="0.25">
      <c r="A2335" s="47">
        <v>92790</v>
      </c>
      <c r="B2335" s="45" t="s">
        <v>4312</v>
      </c>
      <c r="C2335" s="46" t="s">
        <v>247</v>
      </c>
      <c r="D2335" s="47">
        <v>14.55</v>
      </c>
    </row>
    <row r="2336" spans="1:4" x14ac:dyDescent="0.25">
      <c r="A2336" s="47">
        <v>92791</v>
      </c>
      <c r="B2336" s="45" t="s">
        <v>4313</v>
      </c>
      <c r="C2336" s="46" t="s">
        <v>247</v>
      </c>
      <c r="D2336" s="47">
        <v>13.93</v>
      </c>
    </row>
    <row r="2337" spans="1:4" x14ac:dyDescent="0.25">
      <c r="A2337" s="47">
        <v>92792</v>
      </c>
      <c r="B2337" s="45" t="s">
        <v>4314</v>
      </c>
      <c r="C2337" s="46" t="s">
        <v>247</v>
      </c>
      <c r="D2337" s="47">
        <v>14.35</v>
      </c>
    </row>
    <row r="2338" spans="1:4" x14ac:dyDescent="0.25">
      <c r="A2338" s="47">
        <v>92793</v>
      </c>
      <c r="B2338" s="45" t="s">
        <v>4315</v>
      </c>
      <c r="C2338" s="46" t="s">
        <v>247</v>
      </c>
      <c r="D2338" s="47">
        <v>14.39</v>
      </c>
    </row>
    <row r="2339" spans="1:4" x14ac:dyDescent="0.25">
      <c r="A2339" s="47">
        <v>92794</v>
      </c>
      <c r="B2339" s="45" t="s">
        <v>4316</v>
      </c>
      <c r="C2339" s="46" t="s">
        <v>247</v>
      </c>
      <c r="D2339" s="47">
        <v>13.35</v>
      </c>
    </row>
    <row r="2340" spans="1:4" x14ac:dyDescent="0.25">
      <c r="A2340" s="47">
        <v>92795</v>
      </c>
      <c r="B2340" s="45" t="s">
        <v>4317</v>
      </c>
      <c r="C2340" s="46" t="s">
        <v>247</v>
      </c>
      <c r="D2340" s="47">
        <v>11.45</v>
      </c>
    </row>
    <row r="2341" spans="1:4" x14ac:dyDescent="0.25">
      <c r="A2341" s="47">
        <v>92796</v>
      </c>
      <c r="B2341" s="45" t="s">
        <v>4318</v>
      </c>
      <c r="C2341" s="46" t="s">
        <v>247</v>
      </c>
      <c r="D2341" s="47">
        <v>11.35</v>
      </c>
    </row>
    <row r="2342" spans="1:4" x14ac:dyDescent="0.25">
      <c r="A2342" s="47">
        <v>92797</v>
      </c>
      <c r="B2342" s="45" t="s">
        <v>4319</v>
      </c>
      <c r="C2342" s="46" t="s">
        <v>247</v>
      </c>
      <c r="D2342" s="47">
        <v>13.38</v>
      </c>
    </row>
    <row r="2343" spans="1:4" x14ac:dyDescent="0.25">
      <c r="A2343" s="47">
        <v>92798</v>
      </c>
      <c r="B2343" s="45" t="s">
        <v>4320</v>
      </c>
      <c r="C2343" s="46" t="s">
        <v>247</v>
      </c>
      <c r="D2343" s="47">
        <v>13.36</v>
      </c>
    </row>
    <row r="2344" spans="1:4" x14ac:dyDescent="0.25">
      <c r="A2344" s="47">
        <v>92799</v>
      </c>
      <c r="B2344" s="45" t="s">
        <v>4321</v>
      </c>
      <c r="C2344" s="46" t="s">
        <v>247</v>
      </c>
      <c r="D2344" s="47">
        <v>14.37</v>
      </c>
    </row>
    <row r="2345" spans="1:4" x14ac:dyDescent="0.25">
      <c r="A2345" s="47">
        <v>92800</v>
      </c>
      <c r="B2345" s="45" t="s">
        <v>4322</v>
      </c>
      <c r="C2345" s="46" t="s">
        <v>247</v>
      </c>
      <c r="D2345" s="47">
        <v>13.43</v>
      </c>
    </row>
    <row r="2346" spans="1:4" x14ac:dyDescent="0.25">
      <c r="A2346" s="47">
        <v>92801</v>
      </c>
      <c r="B2346" s="45" t="s">
        <v>4323</v>
      </c>
      <c r="C2346" s="46" t="s">
        <v>247</v>
      </c>
      <c r="D2346" s="47">
        <v>14.06</v>
      </c>
    </row>
    <row r="2347" spans="1:4" x14ac:dyDescent="0.25">
      <c r="A2347" s="47">
        <v>92802</v>
      </c>
      <c r="B2347" s="45" t="s">
        <v>4324</v>
      </c>
      <c r="C2347" s="46" t="s">
        <v>247</v>
      </c>
      <c r="D2347" s="47">
        <v>14.23</v>
      </c>
    </row>
    <row r="2348" spans="1:4" x14ac:dyDescent="0.25">
      <c r="A2348" s="47">
        <v>92803</v>
      </c>
      <c r="B2348" s="45" t="s">
        <v>4325</v>
      </c>
      <c r="C2348" s="46" t="s">
        <v>247</v>
      </c>
      <c r="D2348" s="47">
        <v>13.25</v>
      </c>
    </row>
    <row r="2349" spans="1:4" x14ac:dyDescent="0.25">
      <c r="A2349" s="47">
        <v>92804</v>
      </c>
      <c r="B2349" s="45" t="s">
        <v>4326</v>
      </c>
      <c r="C2349" s="46" t="s">
        <v>247</v>
      </c>
      <c r="D2349" s="47">
        <v>11.39</v>
      </c>
    </row>
    <row r="2350" spans="1:4" x14ac:dyDescent="0.25">
      <c r="A2350" s="47">
        <v>92805</v>
      </c>
      <c r="B2350" s="45" t="s">
        <v>4327</v>
      </c>
      <c r="C2350" s="46" t="s">
        <v>247</v>
      </c>
      <c r="D2350" s="47">
        <v>11.33</v>
      </c>
    </row>
    <row r="2351" spans="1:4" x14ac:dyDescent="0.25">
      <c r="A2351" s="47">
        <v>92806</v>
      </c>
      <c r="B2351" s="45" t="s">
        <v>4328</v>
      </c>
      <c r="C2351" s="46" t="s">
        <v>247</v>
      </c>
      <c r="D2351" s="47">
        <v>13.37</v>
      </c>
    </row>
    <row r="2352" spans="1:4" x14ac:dyDescent="0.25">
      <c r="A2352" s="47">
        <v>92875</v>
      </c>
      <c r="B2352" s="45" t="s">
        <v>4329</v>
      </c>
      <c r="C2352" s="46" t="s">
        <v>247</v>
      </c>
      <c r="D2352" s="47">
        <v>13.16</v>
      </c>
    </row>
    <row r="2353" spans="1:4" x14ac:dyDescent="0.25">
      <c r="A2353" s="47">
        <v>92876</v>
      </c>
      <c r="B2353" s="45" t="s">
        <v>4330</v>
      </c>
      <c r="C2353" s="46" t="s">
        <v>247</v>
      </c>
      <c r="D2353" s="47">
        <v>13.08</v>
      </c>
    </row>
    <row r="2354" spans="1:4" x14ac:dyDescent="0.25">
      <c r="A2354" s="47">
        <v>92877</v>
      </c>
      <c r="B2354" s="45" t="s">
        <v>4331</v>
      </c>
      <c r="C2354" s="46" t="s">
        <v>247</v>
      </c>
      <c r="D2354" s="47">
        <v>14.31</v>
      </c>
    </row>
    <row r="2355" spans="1:4" x14ac:dyDescent="0.25">
      <c r="A2355" s="47">
        <v>92878</v>
      </c>
      <c r="B2355" s="45" t="s">
        <v>4332</v>
      </c>
      <c r="C2355" s="46" t="s">
        <v>247</v>
      </c>
      <c r="D2355" s="47">
        <v>14.16</v>
      </c>
    </row>
    <row r="2356" spans="1:4" x14ac:dyDescent="0.25">
      <c r="A2356" s="47">
        <v>92879</v>
      </c>
      <c r="B2356" s="45" t="s">
        <v>4333</v>
      </c>
      <c r="C2356" s="46" t="s">
        <v>247</v>
      </c>
      <c r="D2356" s="47">
        <v>14.06</v>
      </c>
    </row>
    <row r="2357" spans="1:4" x14ac:dyDescent="0.25">
      <c r="A2357" s="47">
        <v>92880</v>
      </c>
      <c r="B2357" s="45" t="s">
        <v>4334</v>
      </c>
      <c r="C2357" s="46" t="s">
        <v>247</v>
      </c>
      <c r="D2357" s="47">
        <v>14.4</v>
      </c>
    </row>
    <row r="2358" spans="1:4" x14ac:dyDescent="0.25">
      <c r="A2358" s="47">
        <v>92881</v>
      </c>
      <c r="B2358" s="45" t="s">
        <v>4335</v>
      </c>
      <c r="C2358" s="46" t="s">
        <v>247</v>
      </c>
      <c r="D2358" s="47">
        <v>14.38</v>
      </c>
    </row>
    <row r="2359" spans="1:4" x14ac:dyDescent="0.25">
      <c r="A2359" s="47">
        <v>92882</v>
      </c>
      <c r="B2359" s="45" t="s">
        <v>4336</v>
      </c>
      <c r="C2359" s="46" t="s">
        <v>247</v>
      </c>
      <c r="D2359" s="47">
        <v>16.649999999999999</v>
      </c>
    </row>
    <row r="2360" spans="1:4" x14ac:dyDescent="0.25">
      <c r="A2360" s="47">
        <v>92883</v>
      </c>
      <c r="B2360" s="45" t="s">
        <v>4337</v>
      </c>
      <c r="C2360" s="46" t="s">
        <v>247</v>
      </c>
      <c r="D2360" s="47">
        <v>15.86</v>
      </c>
    </row>
    <row r="2361" spans="1:4" x14ac:dyDescent="0.25">
      <c r="A2361" s="47">
        <v>92884</v>
      </c>
      <c r="B2361" s="45" t="s">
        <v>4338</v>
      </c>
      <c r="C2361" s="46" t="s">
        <v>247</v>
      </c>
      <c r="D2361" s="47">
        <v>16.559999999999999</v>
      </c>
    </row>
    <row r="2362" spans="1:4" x14ac:dyDescent="0.25">
      <c r="A2362" s="47">
        <v>92885</v>
      </c>
      <c r="B2362" s="45" t="s">
        <v>4339</v>
      </c>
      <c r="C2362" s="46" t="s">
        <v>247</v>
      </c>
      <c r="D2362" s="47">
        <v>15.99</v>
      </c>
    </row>
    <row r="2363" spans="1:4" x14ac:dyDescent="0.25">
      <c r="A2363" s="47">
        <v>92886</v>
      </c>
      <c r="B2363" s="45" t="s">
        <v>4340</v>
      </c>
      <c r="C2363" s="46" t="s">
        <v>247</v>
      </c>
      <c r="D2363" s="47">
        <v>15.52</v>
      </c>
    </row>
    <row r="2364" spans="1:4" x14ac:dyDescent="0.25">
      <c r="A2364" s="47">
        <v>92887</v>
      </c>
      <c r="B2364" s="45" t="s">
        <v>4341</v>
      </c>
      <c r="C2364" s="46" t="s">
        <v>247</v>
      </c>
      <c r="D2364" s="47">
        <v>15.6</v>
      </c>
    </row>
    <row r="2365" spans="1:4" x14ac:dyDescent="0.25">
      <c r="A2365" s="47">
        <v>92888</v>
      </c>
      <c r="B2365" s="45" t="s">
        <v>4342</v>
      </c>
      <c r="C2365" s="46" t="s">
        <v>247</v>
      </c>
      <c r="D2365" s="47">
        <v>15.36</v>
      </c>
    </row>
    <row r="2366" spans="1:4" x14ac:dyDescent="0.25">
      <c r="A2366" s="47">
        <v>92915</v>
      </c>
      <c r="B2366" s="45" t="s">
        <v>4343</v>
      </c>
      <c r="C2366" s="46" t="s">
        <v>247</v>
      </c>
      <c r="D2366" s="47">
        <v>19.63</v>
      </c>
    </row>
    <row r="2367" spans="1:4" x14ac:dyDescent="0.25">
      <c r="A2367" s="47">
        <v>92916</v>
      </c>
      <c r="B2367" s="45" t="s">
        <v>4344</v>
      </c>
      <c r="C2367" s="46" t="s">
        <v>247</v>
      </c>
      <c r="D2367" s="47">
        <v>18.89</v>
      </c>
    </row>
    <row r="2368" spans="1:4" x14ac:dyDescent="0.25">
      <c r="A2368" s="47">
        <v>92917</v>
      </c>
      <c r="B2368" s="45" t="s">
        <v>4345</v>
      </c>
      <c r="C2368" s="46" t="s">
        <v>247</v>
      </c>
      <c r="D2368" s="47">
        <v>17.96</v>
      </c>
    </row>
    <row r="2369" spans="1:4" x14ac:dyDescent="0.25">
      <c r="A2369" s="47">
        <v>92919</v>
      </c>
      <c r="B2369" s="45" t="s">
        <v>4346</v>
      </c>
      <c r="C2369" s="46" t="s">
        <v>247</v>
      </c>
      <c r="D2369" s="47">
        <v>16.190000000000001</v>
      </c>
    </row>
    <row r="2370" spans="1:4" x14ac:dyDescent="0.25">
      <c r="A2370" s="47">
        <v>92921</v>
      </c>
      <c r="B2370" s="45" t="s">
        <v>4347</v>
      </c>
      <c r="C2370" s="46" t="s">
        <v>247</v>
      </c>
      <c r="D2370" s="47">
        <v>13.71</v>
      </c>
    </row>
    <row r="2371" spans="1:4" x14ac:dyDescent="0.25">
      <c r="A2371" s="47">
        <v>92922</v>
      </c>
      <c r="B2371" s="45" t="s">
        <v>4348</v>
      </c>
      <c r="C2371" s="46" t="s">
        <v>247</v>
      </c>
      <c r="D2371" s="47">
        <v>13.11</v>
      </c>
    </row>
    <row r="2372" spans="1:4" x14ac:dyDescent="0.25">
      <c r="A2372" s="47">
        <v>92923</v>
      </c>
      <c r="B2372" s="45" t="s">
        <v>4349</v>
      </c>
      <c r="C2372" s="46" t="s">
        <v>247</v>
      </c>
      <c r="D2372" s="47">
        <v>14.77</v>
      </c>
    </row>
    <row r="2373" spans="1:4" x14ac:dyDescent="0.25">
      <c r="A2373" s="47">
        <v>92924</v>
      </c>
      <c r="B2373" s="45" t="s">
        <v>4350</v>
      </c>
      <c r="C2373" s="46" t="s">
        <v>247</v>
      </c>
      <c r="D2373" s="47">
        <v>14.46</v>
      </c>
    </row>
    <row r="2374" spans="1:4" x14ac:dyDescent="0.25">
      <c r="A2374" s="47">
        <v>95445</v>
      </c>
      <c r="B2374" s="45" t="s">
        <v>4351</v>
      </c>
      <c r="C2374" s="46" t="s">
        <v>247</v>
      </c>
      <c r="D2374" s="47">
        <v>12.48</v>
      </c>
    </row>
    <row r="2375" spans="1:4" x14ac:dyDescent="0.25">
      <c r="A2375" s="47">
        <v>95446</v>
      </c>
      <c r="B2375" s="45" t="s">
        <v>4352</v>
      </c>
      <c r="C2375" s="46" t="s">
        <v>247</v>
      </c>
      <c r="D2375" s="47">
        <v>13.56</v>
      </c>
    </row>
    <row r="2376" spans="1:4" x14ac:dyDescent="0.25">
      <c r="A2376" s="47">
        <v>95448</v>
      </c>
      <c r="B2376" s="45" t="s">
        <v>4353</v>
      </c>
      <c r="C2376" s="46" t="s">
        <v>247</v>
      </c>
      <c r="D2376" s="47">
        <v>14.69</v>
      </c>
    </row>
    <row r="2377" spans="1:4" x14ac:dyDescent="0.25">
      <c r="A2377" s="47">
        <v>95576</v>
      </c>
      <c r="B2377" s="45" t="s">
        <v>4354</v>
      </c>
      <c r="C2377" s="46" t="s">
        <v>247</v>
      </c>
      <c r="D2377" s="47">
        <v>16.760000000000002</v>
      </c>
    </row>
    <row r="2378" spans="1:4" x14ac:dyDescent="0.25">
      <c r="A2378" s="47">
        <v>95577</v>
      </c>
      <c r="B2378" s="45" t="s">
        <v>4355</v>
      </c>
      <c r="C2378" s="46" t="s">
        <v>247</v>
      </c>
      <c r="D2378" s="47">
        <v>14.78</v>
      </c>
    </row>
    <row r="2379" spans="1:4" x14ac:dyDescent="0.25">
      <c r="A2379" s="47">
        <v>95578</v>
      </c>
      <c r="B2379" s="45" t="s">
        <v>4356</v>
      </c>
      <c r="C2379" s="46" t="s">
        <v>247</v>
      </c>
      <c r="D2379" s="47">
        <v>12.49</v>
      </c>
    </row>
    <row r="2380" spans="1:4" x14ac:dyDescent="0.25">
      <c r="A2380" s="47">
        <v>95579</v>
      </c>
      <c r="B2380" s="45" t="s">
        <v>4357</v>
      </c>
      <c r="C2380" s="46" t="s">
        <v>247</v>
      </c>
      <c r="D2380" s="47">
        <v>12.21</v>
      </c>
    </row>
    <row r="2381" spans="1:4" x14ac:dyDescent="0.25">
      <c r="A2381" s="47">
        <v>95580</v>
      </c>
      <c r="B2381" s="45" t="s">
        <v>4358</v>
      </c>
      <c r="C2381" s="46" t="s">
        <v>247</v>
      </c>
      <c r="D2381" s="47">
        <v>14.19</v>
      </c>
    </row>
    <row r="2382" spans="1:4" x14ac:dyDescent="0.25">
      <c r="A2382" s="47">
        <v>95581</v>
      </c>
      <c r="B2382" s="45" t="s">
        <v>4359</v>
      </c>
      <c r="C2382" s="46" t="s">
        <v>247</v>
      </c>
      <c r="D2382" s="47">
        <v>14.14</v>
      </c>
    </row>
    <row r="2383" spans="1:4" x14ac:dyDescent="0.25">
      <c r="A2383" s="47">
        <v>95582</v>
      </c>
      <c r="B2383" s="45" t="s">
        <v>4360</v>
      </c>
      <c r="C2383" s="46" t="s">
        <v>247</v>
      </c>
      <c r="D2383" s="47">
        <v>15.46</v>
      </c>
    </row>
    <row r="2384" spans="1:4" x14ac:dyDescent="0.25">
      <c r="A2384" s="47">
        <v>95583</v>
      </c>
      <c r="B2384" s="45" t="s">
        <v>4361</v>
      </c>
      <c r="C2384" s="46" t="s">
        <v>247</v>
      </c>
      <c r="D2384" s="47">
        <v>17.68</v>
      </c>
    </row>
    <row r="2385" spans="1:4" x14ac:dyDescent="0.25">
      <c r="A2385" s="47">
        <v>95584</v>
      </c>
      <c r="B2385" s="45" t="s">
        <v>4362</v>
      </c>
      <c r="C2385" s="46" t="s">
        <v>247</v>
      </c>
      <c r="D2385" s="47">
        <v>17.04</v>
      </c>
    </row>
    <row r="2386" spans="1:4" x14ac:dyDescent="0.25">
      <c r="A2386" s="47">
        <v>95592</v>
      </c>
      <c r="B2386" s="45" t="s">
        <v>4363</v>
      </c>
      <c r="C2386" s="46" t="s">
        <v>247</v>
      </c>
      <c r="D2386" s="47">
        <v>19.13</v>
      </c>
    </row>
    <row r="2387" spans="1:4" x14ac:dyDescent="0.25">
      <c r="A2387" s="47">
        <v>95593</v>
      </c>
      <c r="B2387" s="45" t="s">
        <v>4364</v>
      </c>
      <c r="C2387" s="46" t="s">
        <v>247</v>
      </c>
      <c r="D2387" s="47">
        <v>17.829999999999998</v>
      </c>
    </row>
    <row r="2388" spans="1:4" x14ac:dyDescent="0.25">
      <c r="A2388" s="47">
        <v>95943</v>
      </c>
      <c r="B2388" s="45" t="s">
        <v>4365</v>
      </c>
      <c r="C2388" s="46" t="s">
        <v>247</v>
      </c>
      <c r="D2388" s="47">
        <v>24.31</v>
      </c>
    </row>
    <row r="2389" spans="1:4" x14ac:dyDescent="0.25">
      <c r="A2389" s="47">
        <v>95944</v>
      </c>
      <c r="B2389" s="45" t="s">
        <v>4366</v>
      </c>
      <c r="C2389" s="46" t="s">
        <v>247</v>
      </c>
      <c r="D2389" s="47">
        <v>23.02</v>
      </c>
    </row>
    <row r="2390" spans="1:4" x14ac:dyDescent="0.25">
      <c r="A2390" s="47">
        <v>95945</v>
      </c>
      <c r="B2390" s="45" t="s">
        <v>4367</v>
      </c>
      <c r="C2390" s="46" t="s">
        <v>247</v>
      </c>
      <c r="D2390" s="47">
        <v>19.84</v>
      </c>
    </row>
    <row r="2391" spans="1:4" x14ac:dyDescent="0.25">
      <c r="A2391" s="47">
        <v>95946</v>
      </c>
      <c r="B2391" s="45" t="s">
        <v>4368</v>
      </c>
      <c r="C2391" s="46" t="s">
        <v>247</v>
      </c>
      <c r="D2391" s="47">
        <v>16.600000000000001</v>
      </c>
    </row>
    <row r="2392" spans="1:4" x14ac:dyDescent="0.25">
      <c r="A2392" s="47">
        <v>95947</v>
      </c>
      <c r="B2392" s="45" t="s">
        <v>4369</v>
      </c>
      <c r="C2392" s="46" t="s">
        <v>247</v>
      </c>
      <c r="D2392" s="47">
        <v>13.31</v>
      </c>
    </row>
    <row r="2393" spans="1:4" x14ac:dyDescent="0.25">
      <c r="A2393" s="47">
        <v>95948</v>
      </c>
      <c r="B2393" s="45" t="s">
        <v>4370</v>
      </c>
      <c r="C2393" s="46" t="s">
        <v>247</v>
      </c>
      <c r="D2393" s="47">
        <v>12.26</v>
      </c>
    </row>
    <row r="2394" spans="1:4" x14ac:dyDescent="0.25">
      <c r="A2394" s="47">
        <v>96544</v>
      </c>
      <c r="B2394" s="45" t="s">
        <v>4371</v>
      </c>
      <c r="C2394" s="46" t="s">
        <v>247</v>
      </c>
      <c r="D2394" s="47">
        <v>19.87</v>
      </c>
    </row>
    <row r="2395" spans="1:4" x14ac:dyDescent="0.25">
      <c r="A2395" s="47">
        <v>96545</v>
      </c>
      <c r="B2395" s="45" t="s">
        <v>4372</v>
      </c>
      <c r="C2395" s="46" t="s">
        <v>247</v>
      </c>
      <c r="D2395" s="47">
        <v>18.739999999999998</v>
      </c>
    </row>
    <row r="2396" spans="1:4" x14ac:dyDescent="0.25">
      <c r="A2396" s="47">
        <v>96546</v>
      </c>
      <c r="B2396" s="45" t="s">
        <v>4373</v>
      </c>
      <c r="C2396" s="46" t="s">
        <v>247</v>
      </c>
      <c r="D2396" s="47">
        <v>16.850000000000001</v>
      </c>
    </row>
    <row r="2397" spans="1:4" x14ac:dyDescent="0.25">
      <c r="A2397" s="47">
        <v>96547</v>
      </c>
      <c r="B2397" s="45" t="s">
        <v>4374</v>
      </c>
      <c r="C2397" s="46" t="s">
        <v>247</v>
      </c>
      <c r="D2397" s="47">
        <v>14.28</v>
      </c>
    </row>
    <row r="2398" spans="1:4" x14ac:dyDescent="0.25">
      <c r="A2398" s="47">
        <v>96548</v>
      </c>
      <c r="B2398" s="45" t="s">
        <v>4375</v>
      </c>
      <c r="C2398" s="46" t="s">
        <v>247</v>
      </c>
      <c r="D2398" s="47">
        <v>13.59</v>
      </c>
    </row>
    <row r="2399" spans="1:4" x14ac:dyDescent="0.25">
      <c r="A2399" s="47">
        <v>96549</v>
      </c>
      <c r="B2399" s="45" t="s">
        <v>4376</v>
      </c>
      <c r="C2399" s="46" t="s">
        <v>247</v>
      </c>
      <c r="D2399" s="47">
        <v>15.22</v>
      </c>
    </row>
    <row r="2400" spans="1:4" x14ac:dyDescent="0.25">
      <c r="A2400" s="47">
        <v>96550</v>
      </c>
      <c r="B2400" s="45" t="s">
        <v>4377</v>
      </c>
      <c r="C2400" s="46" t="s">
        <v>247</v>
      </c>
      <c r="D2400" s="47">
        <v>14.87</v>
      </c>
    </row>
    <row r="2401" spans="1:4" x14ac:dyDescent="0.25">
      <c r="A2401" s="47">
        <v>100064</v>
      </c>
      <c r="B2401" s="45" t="s">
        <v>4378</v>
      </c>
      <c r="C2401" s="46" t="s">
        <v>247</v>
      </c>
      <c r="D2401" s="47">
        <v>19.18</v>
      </c>
    </row>
    <row r="2402" spans="1:4" x14ac:dyDescent="0.25">
      <c r="A2402" s="47">
        <v>100066</v>
      </c>
      <c r="B2402" s="45" t="s">
        <v>4379</v>
      </c>
      <c r="C2402" s="46" t="s">
        <v>247</v>
      </c>
      <c r="D2402" s="47">
        <v>19.239999999999998</v>
      </c>
    </row>
    <row r="2403" spans="1:4" x14ac:dyDescent="0.25">
      <c r="A2403" s="47">
        <v>100067</v>
      </c>
      <c r="B2403" s="45" t="s">
        <v>4380</v>
      </c>
      <c r="C2403" s="46" t="s">
        <v>247</v>
      </c>
      <c r="D2403" s="47">
        <v>15.57</v>
      </c>
    </row>
    <row r="2404" spans="1:4" x14ac:dyDescent="0.25">
      <c r="A2404" s="47">
        <v>100068</v>
      </c>
      <c r="B2404" s="45" t="s">
        <v>4381</v>
      </c>
      <c r="C2404" s="46" t="s">
        <v>247</v>
      </c>
      <c r="D2404" s="47">
        <v>12.62</v>
      </c>
    </row>
    <row r="2405" spans="1:4" x14ac:dyDescent="0.25">
      <c r="A2405" s="47">
        <v>102920</v>
      </c>
      <c r="B2405" s="45" t="s">
        <v>4382</v>
      </c>
      <c r="C2405" s="46" t="s">
        <v>247</v>
      </c>
      <c r="D2405" s="47">
        <v>11.3</v>
      </c>
    </row>
    <row r="2406" spans="1:4" x14ac:dyDescent="0.25">
      <c r="A2406" s="47">
        <v>102921</v>
      </c>
      <c r="B2406" s="45" t="s">
        <v>4383</v>
      </c>
      <c r="C2406" s="46" t="s">
        <v>247</v>
      </c>
      <c r="D2406" s="47">
        <v>11.03</v>
      </c>
    </row>
    <row r="2407" spans="1:4" x14ac:dyDescent="0.25">
      <c r="A2407" s="47">
        <v>102922</v>
      </c>
      <c r="B2407" s="45" t="s">
        <v>4384</v>
      </c>
      <c r="C2407" s="46" t="s">
        <v>247</v>
      </c>
      <c r="D2407" s="47">
        <v>11.8</v>
      </c>
    </row>
    <row r="2408" spans="1:4" x14ac:dyDescent="0.25">
      <c r="A2408" s="47">
        <v>102923</v>
      </c>
      <c r="B2408" s="45" t="s">
        <v>4385</v>
      </c>
      <c r="C2408" s="46" t="s">
        <v>247</v>
      </c>
      <c r="D2408" s="47">
        <v>10.85</v>
      </c>
    </row>
    <row r="2409" spans="1:4" x14ac:dyDescent="0.25">
      <c r="A2409" s="47">
        <v>103088</v>
      </c>
      <c r="B2409" s="45" t="s">
        <v>4386</v>
      </c>
      <c r="C2409" s="46" t="s">
        <v>247</v>
      </c>
      <c r="D2409" s="47">
        <v>12.85</v>
      </c>
    </row>
    <row r="2410" spans="1:4" x14ac:dyDescent="0.25">
      <c r="A2410" s="47">
        <v>89993</v>
      </c>
      <c r="B2410" s="45" t="s">
        <v>4387</v>
      </c>
      <c r="C2410" s="46" t="s">
        <v>48</v>
      </c>
      <c r="D2410" s="47">
        <v>805.15</v>
      </c>
    </row>
    <row r="2411" spans="1:4" x14ac:dyDescent="0.25">
      <c r="A2411" s="47">
        <v>89994</v>
      </c>
      <c r="B2411" s="45" t="s">
        <v>4388</v>
      </c>
      <c r="C2411" s="46" t="s">
        <v>48</v>
      </c>
      <c r="D2411" s="47">
        <v>681.12</v>
      </c>
    </row>
    <row r="2412" spans="1:4" x14ac:dyDescent="0.25">
      <c r="A2412" s="47">
        <v>89995</v>
      </c>
      <c r="B2412" s="45" t="s">
        <v>4389</v>
      </c>
      <c r="C2412" s="46" t="s">
        <v>48</v>
      </c>
      <c r="D2412" s="47">
        <v>773.42</v>
      </c>
    </row>
    <row r="2413" spans="1:4" x14ac:dyDescent="0.25">
      <c r="A2413" s="47">
        <v>90278</v>
      </c>
      <c r="B2413" s="45" t="s">
        <v>4390</v>
      </c>
      <c r="C2413" s="46" t="s">
        <v>48</v>
      </c>
      <c r="D2413" s="47">
        <v>379.82</v>
      </c>
    </row>
    <row r="2414" spans="1:4" x14ac:dyDescent="0.25">
      <c r="A2414" s="47">
        <v>90279</v>
      </c>
      <c r="B2414" s="45" t="s">
        <v>4391</v>
      </c>
      <c r="C2414" s="46" t="s">
        <v>48</v>
      </c>
      <c r="D2414" s="47">
        <v>421.37</v>
      </c>
    </row>
    <row r="2415" spans="1:4" x14ac:dyDescent="0.25">
      <c r="A2415" s="47">
        <v>90280</v>
      </c>
      <c r="B2415" s="45" t="s">
        <v>4392</v>
      </c>
      <c r="C2415" s="46" t="s">
        <v>48</v>
      </c>
      <c r="D2415" s="47">
        <v>467.2</v>
      </c>
    </row>
    <row r="2416" spans="1:4" x14ac:dyDescent="0.25">
      <c r="A2416" s="47">
        <v>90281</v>
      </c>
      <c r="B2416" s="45" t="s">
        <v>4393</v>
      </c>
      <c r="C2416" s="46" t="s">
        <v>48</v>
      </c>
      <c r="D2416" s="47">
        <v>544.27</v>
      </c>
    </row>
    <row r="2417" spans="1:4" x14ac:dyDescent="0.25">
      <c r="A2417" s="47">
        <v>90282</v>
      </c>
      <c r="B2417" s="45" t="s">
        <v>4394</v>
      </c>
      <c r="C2417" s="46" t="s">
        <v>48</v>
      </c>
      <c r="D2417" s="47">
        <v>369.89</v>
      </c>
    </row>
    <row r="2418" spans="1:4" x14ac:dyDescent="0.25">
      <c r="A2418" s="47">
        <v>90283</v>
      </c>
      <c r="B2418" s="45" t="s">
        <v>4395</v>
      </c>
      <c r="C2418" s="46" t="s">
        <v>48</v>
      </c>
      <c r="D2418" s="47">
        <v>411.32</v>
      </c>
    </row>
    <row r="2419" spans="1:4" x14ac:dyDescent="0.25">
      <c r="A2419" s="47">
        <v>90284</v>
      </c>
      <c r="B2419" s="45" t="s">
        <v>4396</v>
      </c>
      <c r="C2419" s="46" t="s">
        <v>48</v>
      </c>
      <c r="D2419" s="47">
        <v>460.83</v>
      </c>
    </row>
    <row r="2420" spans="1:4" x14ac:dyDescent="0.25">
      <c r="A2420" s="47">
        <v>90285</v>
      </c>
      <c r="B2420" s="45" t="s">
        <v>4397</v>
      </c>
      <c r="C2420" s="46" t="s">
        <v>48</v>
      </c>
      <c r="D2420" s="47">
        <v>542.69000000000005</v>
      </c>
    </row>
    <row r="2421" spans="1:4" x14ac:dyDescent="0.25">
      <c r="A2421" s="47">
        <v>92718</v>
      </c>
      <c r="B2421" s="45" t="s">
        <v>4398</v>
      </c>
      <c r="C2421" s="46" t="s">
        <v>48</v>
      </c>
      <c r="D2421" s="47">
        <v>550.33000000000004</v>
      </c>
    </row>
    <row r="2422" spans="1:4" x14ac:dyDescent="0.25">
      <c r="A2422" s="47">
        <v>92719</v>
      </c>
      <c r="B2422" s="45" t="s">
        <v>4399</v>
      </c>
      <c r="C2422" s="46" t="s">
        <v>48</v>
      </c>
      <c r="D2422" s="47">
        <v>398.75</v>
      </c>
    </row>
    <row r="2423" spans="1:4" x14ac:dyDescent="0.25">
      <c r="A2423" s="47">
        <v>92720</v>
      </c>
      <c r="B2423" s="45" t="s">
        <v>4400</v>
      </c>
      <c r="C2423" s="46" t="s">
        <v>48</v>
      </c>
      <c r="D2423" s="47">
        <v>423.6</v>
      </c>
    </row>
    <row r="2424" spans="1:4" x14ac:dyDescent="0.25">
      <c r="A2424" s="47">
        <v>92721</v>
      </c>
      <c r="B2424" s="45" t="s">
        <v>4401</v>
      </c>
      <c r="C2424" s="46" t="s">
        <v>48</v>
      </c>
      <c r="D2424" s="47">
        <v>389.47</v>
      </c>
    </row>
    <row r="2425" spans="1:4" x14ac:dyDescent="0.25">
      <c r="A2425" s="47">
        <v>92722</v>
      </c>
      <c r="B2425" s="45" t="s">
        <v>4402</v>
      </c>
      <c r="C2425" s="46" t="s">
        <v>48</v>
      </c>
      <c r="D2425" s="47">
        <v>419.82</v>
      </c>
    </row>
    <row r="2426" spans="1:4" x14ac:dyDescent="0.25">
      <c r="A2426" s="47">
        <v>92723</v>
      </c>
      <c r="B2426" s="45" t="s">
        <v>4403</v>
      </c>
      <c r="C2426" s="46" t="s">
        <v>48</v>
      </c>
      <c r="D2426" s="47">
        <v>413.18</v>
      </c>
    </row>
    <row r="2427" spans="1:4" x14ac:dyDescent="0.25">
      <c r="A2427" s="47">
        <v>92724</v>
      </c>
      <c r="B2427" s="45" t="s">
        <v>4404</v>
      </c>
      <c r="C2427" s="46" t="s">
        <v>48</v>
      </c>
      <c r="D2427" s="47">
        <v>409.74</v>
      </c>
    </row>
    <row r="2428" spans="1:4" x14ac:dyDescent="0.25">
      <c r="A2428" s="47">
        <v>92725</v>
      </c>
      <c r="B2428" s="45" t="s">
        <v>4405</v>
      </c>
      <c r="C2428" s="46" t="s">
        <v>48</v>
      </c>
      <c r="D2428" s="47">
        <v>408.29</v>
      </c>
    </row>
    <row r="2429" spans="1:4" x14ac:dyDescent="0.25">
      <c r="A2429" s="47">
        <v>92726</v>
      </c>
      <c r="B2429" s="45" t="s">
        <v>4406</v>
      </c>
      <c r="C2429" s="46" t="s">
        <v>48</v>
      </c>
      <c r="D2429" s="47">
        <v>405.86</v>
      </c>
    </row>
    <row r="2430" spans="1:4" x14ac:dyDescent="0.25">
      <c r="A2430" s="47">
        <v>92727</v>
      </c>
      <c r="B2430" s="45" t="s">
        <v>4407</v>
      </c>
      <c r="C2430" s="46" t="s">
        <v>48</v>
      </c>
      <c r="D2430" s="47">
        <v>483.01</v>
      </c>
    </row>
    <row r="2431" spans="1:4" x14ac:dyDescent="0.25">
      <c r="A2431" s="47">
        <v>92728</v>
      </c>
      <c r="B2431" s="45" t="s">
        <v>4408</v>
      </c>
      <c r="C2431" s="46" t="s">
        <v>48</v>
      </c>
      <c r="D2431" s="47">
        <v>459.11</v>
      </c>
    </row>
    <row r="2432" spans="1:4" x14ac:dyDescent="0.25">
      <c r="A2432" s="47">
        <v>92729</v>
      </c>
      <c r="B2432" s="45" t="s">
        <v>4409</v>
      </c>
      <c r="C2432" s="46" t="s">
        <v>48</v>
      </c>
      <c r="D2432" s="47">
        <v>449</v>
      </c>
    </row>
    <row r="2433" spans="1:4" x14ac:dyDescent="0.25">
      <c r="A2433" s="47">
        <v>92730</v>
      </c>
      <c r="B2433" s="45" t="s">
        <v>4410</v>
      </c>
      <c r="C2433" s="46" t="s">
        <v>48</v>
      </c>
      <c r="D2433" s="47">
        <v>432.13</v>
      </c>
    </row>
    <row r="2434" spans="1:4" x14ac:dyDescent="0.25">
      <c r="A2434" s="47">
        <v>92731</v>
      </c>
      <c r="B2434" s="45" t="s">
        <v>4411</v>
      </c>
      <c r="C2434" s="46" t="s">
        <v>48</v>
      </c>
      <c r="D2434" s="47">
        <v>451.31</v>
      </c>
    </row>
    <row r="2435" spans="1:4" x14ac:dyDescent="0.25">
      <c r="A2435" s="47">
        <v>92732</v>
      </c>
      <c r="B2435" s="45" t="s">
        <v>4412</v>
      </c>
      <c r="C2435" s="46" t="s">
        <v>48</v>
      </c>
      <c r="D2435" s="47">
        <v>434.99</v>
      </c>
    </row>
    <row r="2436" spans="1:4" x14ac:dyDescent="0.25">
      <c r="A2436" s="47">
        <v>92733</v>
      </c>
      <c r="B2436" s="45" t="s">
        <v>4413</v>
      </c>
      <c r="C2436" s="46" t="s">
        <v>48</v>
      </c>
      <c r="D2436" s="47">
        <v>428.05</v>
      </c>
    </row>
    <row r="2437" spans="1:4" x14ac:dyDescent="0.25">
      <c r="A2437" s="47">
        <v>92734</v>
      </c>
      <c r="B2437" s="45" t="s">
        <v>4414</v>
      </c>
      <c r="C2437" s="46" t="s">
        <v>48</v>
      </c>
      <c r="D2437" s="47">
        <v>416.53</v>
      </c>
    </row>
    <row r="2438" spans="1:4" x14ac:dyDescent="0.25">
      <c r="A2438" s="47">
        <v>92735</v>
      </c>
      <c r="B2438" s="45" t="s">
        <v>4415</v>
      </c>
      <c r="C2438" s="46" t="s">
        <v>48</v>
      </c>
      <c r="D2438" s="47">
        <v>425.98</v>
      </c>
    </row>
    <row r="2439" spans="1:4" x14ac:dyDescent="0.25">
      <c r="A2439" s="47">
        <v>92736</v>
      </c>
      <c r="B2439" s="45" t="s">
        <v>4416</v>
      </c>
      <c r="C2439" s="46" t="s">
        <v>48</v>
      </c>
      <c r="D2439" s="47">
        <v>413.04</v>
      </c>
    </row>
    <row r="2440" spans="1:4" x14ac:dyDescent="0.25">
      <c r="A2440" s="47">
        <v>92739</v>
      </c>
      <c r="B2440" s="45" t="s">
        <v>4417</v>
      </c>
      <c r="C2440" s="46" t="s">
        <v>48</v>
      </c>
      <c r="D2440" s="47">
        <v>394.26</v>
      </c>
    </row>
    <row r="2441" spans="1:4" x14ac:dyDescent="0.25">
      <c r="A2441" s="47">
        <v>92740</v>
      </c>
      <c r="B2441" s="45" t="s">
        <v>4418</v>
      </c>
      <c r="C2441" s="46" t="s">
        <v>48</v>
      </c>
      <c r="D2441" s="47">
        <v>387.83</v>
      </c>
    </row>
    <row r="2442" spans="1:4" x14ac:dyDescent="0.25">
      <c r="A2442" s="47">
        <v>92741</v>
      </c>
      <c r="B2442" s="45" t="s">
        <v>4419</v>
      </c>
      <c r="C2442" s="46" t="s">
        <v>48</v>
      </c>
      <c r="D2442" s="47">
        <v>615.79999999999995</v>
      </c>
    </row>
    <row r="2443" spans="1:4" x14ac:dyDescent="0.25">
      <c r="A2443" s="47">
        <v>92742</v>
      </c>
      <c r="B2443" s="45" t="s">
        <v>4420</v>
      </c>
      <c r="C2443" s="46" t="s">
        <v>48</v>
      </c>
      <c r="D2443" s="47">
        <v>856.51</v>
      </c>
    </row>
    <row r="2444" spans="1:4" x14ac:dyDescent="0.25">
      <c r="A2444" s="47">
        <v>92873</v>
      </c>
      <c r="B2444" s="45" t="s">
        <v>4421</v>
      </c>
      <c r="C2444" s="46" t="s">
        <v>48</v>
      </c>
      <c r="D2444" s="47">
        <v>187.43</v>
      </c>
    </row>
    <row r="2445" spans="1:4" x14ac:dyDescent="0.25">
      <c r="A2445" s="47">
        <v>92874</v>
      </c>
      <c r="B2445" s="45" t="s">
        <v>4422</v>
      </c>
      <c r="C2445" s="46" t="s">
        <v>48</v>
      </c>
      <c r="D2445" s="47">
        <v>30.45</v>
      </c>
    </row>
    <row r="2446" spans="1:4" x14ac:dyDescent="0.25">
      <c r="A2446" s="47">
        <v>94962</v>
      </c>
      <c r="B2446" s="45" t="s">
        <v>4423</v>
      </c>
      <c r="C2446" s="46" t="s">
        <v>48</v>
      </c>
      <c r="D2446" s="47">
        <v>275.19</v>
      </c>
    </row>
    <row r="2447" spans="1:4" x14ac:dyDescent="0.25">
      <c r="A2447" s="47">
        <v>94963</v>
      </c>
      <c r="B2447" s="45" t="s">
        <v>4424</v>
      </c>
      <c r="C2447" s="46" t="s">
        <v>48</v>
      </c>
      <c r="D2447" s="47">
        <v>307.89999999999998</v>
      </c>
    </row>
    <row r="2448" spans="1:4" x14ac:dyDescent="0.25">
      <c r="A2448" s="47">
        <v>94964</v>
      </c>
      <c r="B2448" s="45" t="s">
        <v>4425</v>
      </c>
      <c r="C2448" s="46" t="s">
        <v>48</v>
      </c>
      <c r="D2448" s="47">
        <v>340.95</v>
      </c>
    </row>
    <row r="2449" spans="1:4" x14ac:dyDescent="0.25">
      <c r="A2449" s="47">
        <v>94965</v>
      </c>
      <c r="B2449" s="45" t="s">
        <v>4426</v>
      </c>
      <c r="C2449" s="46" t="s">
        <v>48</v>
      </c>
      <c r="D2449" s="47">
        <v>355.09</v>
      </c>
    </row>
    <row r="2450" spans="1:4" x14ac:dyDescent="0.25">
      <c r="A2450" s="47">
        <v>94966</v>
      </c>
      <c r="B2450" s="45" t="s">
        <v>4427</v>
      </c>
      <c r="C2450" s="46" t="s">
        <v>48</v>
      </c>
      <c r="D2450" s="47">
        <v>368.16</v>
      </c>
    </row>
    <row r="2451" spans="1:4" x14ac:dyDescent="0.25">
      <c r="A2451" s="47">
        <v>94967</v>
      </c>
      <c r="B2451" s="45" t="s">
        <v>4428</v>
      </c>
      <c r="C2451" s="46" t="s">
        <v>48</v>
      </c>
      <c r="D2451" s="47">
        <v>423.93</v>
      </c>
    </row>
    <row r="2452" spans="1:4" x14ac:dyDescent="0.25">
      <c r="A2452" s="47">
        <v>94968</v>
      </c>
      <c r="B2452" s="45" t="s">
        <v>4429</v>
      </c>
      <c r="C2452" s="46" t="s">
        <v>48</v>
      </c>
      <c r="D2452" s="47">
        <v>271.89</v>
      </c>
    </row>
    <row r="2453" spans="1:4" x14ac:dyDescent="0.25">
      <c r="A2453" s="47">
        <v>94969</v>
      </c>
      <c r="B2453" s="45" t="s">
        <v>4430</v>
      </c>
      <c r="C2453" s="46" t="s">
        <v>48</v>
      </c>
      <c r="D2453" s="47">
        <v>302.05</v>
      </c>
    </row>
    <row r="2454" spans="1:4" x14ac:dyDescent="0.25">
      <c r="A2454" s="47">
        <v>94970</v>
      </c>
      <c r="B2454" s="45" t="s">
        <v>4431</v>
      </c>
      <c r="C2454" s="46" t="s">
        <v>48</v>
      </c>
      <c r="D2454" s="47">
        <v>329.19</v>
      </c>
    </row>
    <row r="2455" spans="1:4" x14ac:dyDescent="0.25">
      <c r="A2455" s="47">
        <v>94971</v>
      </c>
      <c r="B2455" s="45" t="s">
        <v>4432</v>
      </c>
      <c r="C2455" s="46" t="s">
        <v>48</v>
      </c>
      <c r="D2455" s="47">
        <v>348.94</v>
      </c>
    </row>
    <row r="2456" spans="1:4" x14ac:dyDescent="0.25">
      <c r="A2456" s="47">
        <v>94972</v>
      </c>
      <c r="B2456" s="45" t="s">
        <v>4433</v>
      </c>
      <c r="C2456" s="46" t="s">
        <v>48</v>
      </c>
      <c r="D2456" s="47">
        <v>362.04</v>
      </c>
    </row>
    <row r="2457" spans="1:4" x14ac:dyDescent="0.25">
      <c r="A2457" s="47">
        <v>94973</v>
      </c>
      <c r="B2457" s="45" t="s">
        <v>4434</v>
      </c>
      <c r="C2457" s="46" t="s">
        <v>48</v>
      </c>
      <c r="D2457" s="47">
        <v>416.04</v>
      </c>
    </row>
    <row r="2458" spans="1:4" x14ac:dyDescent="0.25">
      <c r="A2458" s="47">
        <v>94974</v>
      </c>
      <c r="B2458" s="45" t="s">
        <v>4435</v>
      </c>
      <c r="C2458" s="46" t="s">
        <v>48</v>
      </c>
      <c r="D2458" s="47">
        <v>315.89999999999998</v>
      </c>
    </row>
    <row r="2459" spans="1:4" x14ac:dyDescent="0.25">
      <c r="A2459" s="47">
        <v>94975</v>
      </c>
      <c r="B2459" s="45" t="s">
        <v>4436</v>
      </c>
      <c r="C2459" s="46" t="s">
        <v>48</v>
      </c>
      <c r="D2459" s="47">
        <v>345.35</v>
      </c>
    </row>
    <row r="2460" spans="1:4" x14ac:dyDescent="0.25">
      <c r="A2460" s="47">
        <v>96555</v>
      </c>
      <c r="B2460" s="45" t="s">
        <v>4437</v>
      </c>
      <c r="C2460" s="46" t="s">
        <v>48</v>
      </c>
      <c r="D2460" s="47">
        <v>517.82000000000005</v>
      </c>
    </row>
    <row r="2461" spans="1:4" x14ac:dyDescent="0.25">
      <c r="A2461" s="47">
        <v>96556</v>
      </c>
      <c r="B2461" s="45" t="s">
        <v>4438</v>
      </c>
      <c r="C2461" s="46" t="s">
        <v>48</v>
      </c>
      <c r="D2461" s="47">
        <v>594.29999999999995</v>
      </c>
    </row>
    <row r="2462" spans="1:4" x14ac:dyDescent="0.25">
      <c r="A2462" s="47">
        <v>96557</v>
      </c>
      <c r="B2462" s="45" t="s">
        <v>4439</v>
      </c>
      <c r="C2462" s="46" t="s">
        <v>48</v>
      </c>
      <c r="D2462" s="47">
        <v>440.95</v>
      </c>
    </row>
    <row r="2463" spans="1:4" x14ac:dyDescent="0.25">
      <c r="A2463" s="47">
        <v>96558</v>
      </c>
      <c r="B2463" s="45" t="s">
        <v>4440</v>
      </c>
      <c r="C2463" s="46" t="s">
        <v>48</v>
      </c>
      <c r="D2463" s="47">
        <v>447.58</v>
      </c>
    </row>
    <row r="2464" spans="1:4" x14ac:dyDescent="0.25">
      <c r="A2464" s="47">
        <v>99235</v>
      </c>
      <c r="B2464" s="45" t="s">
        <v>4441</v>
      </c>
      <c r="C2464" s="46" t="s">
        <v>48</v>
      </c>
      <c r="D2464" s="47">
        <v>431.26</v>
      </c>
    </row>
    <row r="2465" spans="1:4" x14ac:dyDescent="0.25">
      <c r="A2465" s="47">
        <v>99431</v>
      </c>
      <c r="B2465" s="45" t="s">
        <v>4442</v>
      </c>
      <c r="C2465" s="46" t="s">
        <v>48</v>
      </c>
      <c r="D2465" s="47">
        <v>451.96</v>
      </c>
    </row>
    <row r="2466" spans="1:4" x14ac:dyDescent="0.25">
      <c r="A2466" s="47">
        <v>99432</v>
      </c>
      <c r="B2466" s="45" t="s">
        <v>4443</v>
      </c>
      <c r="C2466" s="46" t="s">
        <v>48</v>
      </c>
      <c r="D2466" s="47">
        <v>437.94</v>
      </c>
    </row>
    <row r="2467" spans="1:4" x14ac:dyDescent="0.25">
      <c r="A2467" s="47">
        <v>99433</v>
      </c>
      <c r="B2467" s="45" t="s">
        <v>4444</v>
      </c>
      <c r="C2467" s="46" t="s">
        <v>48</v>
      </c>
      <c r="D2467" s="47">
        <v>480.86</v>
      </c>
    </row>
    <row r="2468" spans="1:4" x14ac:dyDescent="0.25">
      <c r="A2468" s="47">
        <v>99434</v>
      </c>
      <c r="B2468" s="45" t="s">
        <v>4445</v>
      </c>
      <c r="C2468" s="46" t="s">
        <v>48</v>
      </c>
      <c r="D2468" s="47">
        <v>456.16</v>
      </c>
    </row>
    <row r="2469" spans="1:4" x14ac:dyDescent="0.25">
      <c r="A2469" s="47">
        <v>99435</v>
      </c>
      <c r="B2469" s="45" t="s">
        <v>4446</v>
      </c>
      <c r="C2469" s="46" t="s">
        <v>48</v>
      </c>
      <c r="D2469" s="47">
        <v>440.73</v>
      </c>
    </row>
    <row r="2470" spans="1:4" x14ac:dyDescent="0.25">
      <c r="A2470" s="47">
        <v>99436</v>
      </c>
      <c r="B2470" s="45" t="s">
        <v>4447</v>
      </c>
      <c r="C2470" s="46" t="s">
        <v>48</v>
      </c>
      <c r="D2470" s="47">
        <v>500.16</v>
      </c>
    </row>
    <row r="2471" spans="1:4" x14ac:dyDescent="0.25">
      <c r="A2471" s="47">
        <v>99437</v>
      </c>
      <c r="B2471" s="45" t="s">
        <v>4448</v>
      </c>
      <c r="C2471" s="46" t="s">
        <v>48</v>
      </c>
      <c r="D2471" s="47">
        <v>459.14</v>
      </c>
    </row>
    <row r="2472" spans="1:4" x14ac:dyDescent="0.25">
      <c r="A2472" s="47">
        <v>99438</v>
      </c>
      <c r="B2472" s="45" t="s">
        <v>4449</v>
      </c>
      <c r="C2472" s="46" t="s">
        <v>48</v>
      </c>
      <c r="D2472" s="47">
        <v>464.95</v>
      </c>
    </row>
    <row r="2473" spans="1:4" x14ac:dyDescent="0.25">
      <c r="A2473" s="47">
        <v>99439</v>
      </c>
      <c r="B2473" s="45" t="s">
        <v>4450</v>
      </c>
      <c r="C2473" s="46" t="s">
        <v>48</v>
      </c>
      <c r="D2473" s="47">
        <v>444.96</v>
      </c>
    </row>
    <row r="2474" spans="1:4" x14ac:dyDescent="0.25">
      <c r="A2474" s="47">
        <v>102473</v>
      </c>
      <c r="B2474" s="45" t="s">
        <v>4451</v>
      </c>
      <c r="C2474" s="46" t="s">
        <v>48</v>
      </c>
      <c r="D2474" s="47">
        <v>294.20999999999998</v>
      </c>
    </row>
    <row r="2475" spans="1:4" x14ac:dyDescent="0.25">
      <c r="A2475" s="47">
        <v>102474</v>
      </c>
      <c r="B2475" s="45" t="s">
        <v>4452</v>
      </c>
      <c r="C2475" s="46" t="s">
        <v>48</v>
      </c>
      <c r="D2475" s="47">
        <v>326.63</v>
      </c>
    </row>
    <row r="2476" spans="1:4" x14ac:dyDescent="0.25">
      <c r="A2476" s="47">
        <v>102475</v>
      </c>
      <c r="B2476" s="45" t="s">
        <v>4453</v>
      </c>
      <c r="C2476" s="46" t="s">
        <v>48</v>
      </c>
      <c r="D2476" s="47">
        <v>362.69</v>
      </c>
    </row>
    <row r="2477" spans="1:4" x14ac:dyDescent="0.25">
      <c r="A2477" s="47">
        <v>102476</v>
      </c>
      <c r="B2477" s="45" t="s">
        <v>4454</v>
      </c>
      <c r="C2477" s="46" t="s">
        <v>48</v>
      </c>
      <c r="D2477" s="47">
        <v>376.62</v>
      </c>
    </row>
    <row r="2478" spans="1:4" x14ac:dyDescent="0.25">
      <c r="A2478" s="47">
        <v>102477</v>
      </c>
      <c r="B2478" s="45" t="s">
        <v>4455</v>
      </c>
      <c r="C2478" s="46" t="s">
        <v>48</v>
      </c>
      <c r="D2478" s="47">
        <v>404.61</v>
      </c>
    </row>
    <row r="2479" spans="1:4" x14ac:dyDescent="0.25">
      <c r="A2479" s="47">
        <v>102478</v>
      </c>
      <c r="B2479" s="45" t="s">
        <v>4456</v>
      </c>
      <c r="C2479" s="46" t="s">
        <v>48</v>
      </c>
      <c r="D2479" s="47">
        <v>447.84</v>
      </c>
    </row>
    <row r="2480" spans="1:4" x14ac:dyDescent="0.25">
      <c r="A2480" s="47">
        <v>102479</v>
      </c>
      <c r="B2480" s="45" t="s">
        <v>4457</v>
      </c>
      <c r="C2480" s="46" t="s">
        <v>48</v>
      </c>
      <c r="D2480" s="47">
        <v>290.75</v>
      </c>
    </row>
    <row r="2481" spans="1:4" x14ac:dyDescent="0.25">
      <c r="A2481" s="47">
        <v>102480</v>
      </c>
      <c r="B2481" s="45" t="s">
        <v>4458</v>
      </c>
      <c r="C2481" s="46" t="s">
        <v>48</v>
      </c>
      <c r="D2481" s="47">
        <v>320.82</v>
      </c>
    </row>
    <row r="2482" spans="1:4" x14ac:dyDescent="0.25">
      <c r="A2482" s="47">
        <v>102481</v>
      </c>
      <c r="B2482" s="45" t="s">
        <v>4459</v>
      </c>
      <c r="C2482" s="46" t="s">
        <v>48</v>
      </c>
      <c r="D2482" s="47">
        <v>350.64</v>
      </c>
    </row>
    <row r="2483" spans="1:4" x14ac:dyDescent="0.25">
      <c r="A2483" s="47">
        <v>102482</v>
      </c>
      <c r="B2483" s="45" t="s">
        <v>4460</v>
      </c>
      <c r="C2483" s="46" t="s">
        <v>48</v>
      </c>
      <c r="D2483" s="47">
        <v>373.27</v>
      </c>
    </row>
    <row r="2484" spans="1:4" x14ac:dyDescent="0.25">
      <c r="A2484" s="47">
        <v>102483</v>
      </c>
      <c r="B2484" s="45" t="s">
        <v>4461</v>
      </c>
      <c r="C2484" s="46" t="s">
        <v>48</v>
      </c>
      <c r="D2484" s="47">
        <v>397.03</v>
      </c>
    </row>
    <row r="2485" spans="1:4" x14ac:dyDescent="0.25">
      <c r="A2485" s="47">
        <v>102484</v>
      </c>
      <c r="B2485" s="45" t="s">
        <v>4462</v>
      </c>
      <c r="C2485" s="46" t="s">
        <v>48</v>
      </c>
      <c r="D2485" s="47">
        <v>446.41</v>
      </c>
    </row>
    <row r="2486" spans="1:4" x14ac:dyDescent="0.25">
      <c r="A2486" s="47">
        <v>102485</v>
      </c>
      <c r="B2486" s="45" t="s">
        <v>4463</v>
      </c>
      <c r="C2486" s="46" t="s">
        <v>48</v>
      </c>
      <c r="D2486" s="47">
        <v>334.19</v>
      </c>
    </row>
    <row r="2487" spans="1:4" x14ac:dyDescent="0.25">
      <c r="A2487" s="47">
        <v>102486</v>
      </c>
      <c r="B2487" s="45" t="s">
        <v>4464</v>
      </c>
      <c r="C2487" s="46" t="s">
        <v>48</v>
      </c>
      <c r="D2487" s="47">
        <v>363.25</v>
      </c>
    </row>
    <row r="2488" spans="1:4" x14ac:dyDescent="0.25">
      <c r="A2488" s="47">
        <v>102487</v>
      </c>
      <c r="B2488" s="45" t="s">
        <v>4465</v>
      </c>
      <c r="C2488" s="46" t="s">
        <v>48</v>
      </c>
      <c r="D2488" s="47">
        <v>434.1</v>
      </c>
    </row>
    <row r="2489" spans="1:4" x14ac:dyDescent="0.25">
      <c r="A2489" s="47">
        <v>101963</v>
      </c>
      <c r="B2489" s="45" t="s">
        <v>4466</v>
      </c>
      <c r="C2489" s="46" t="s">
        <v>63</v>
      </c>
      <c r="D2489" s="47">
        <v>163.27000000000001</v>
      </c>
    </row>
    <row r="2490" spans="1:4" x14ac:dyDescent="0.25">
      <c r="A2490" s="47">
        <v>101964</v>
      </c>
      <c r="B2490" s="45" t="s">
        <v>4467</v>
      </c>
      <c r="C2490" s="46" t="s">
        <v>63</v>
      </c>
      <c r="D2490" s="47">
        <v>152.81</v>
      </c>
    </row>
    <row r="2491" spans="1:4" x14ac:dyDescent="0.25">
      <c r="A2491" s="47">
        <v>101165</v>
      </c>
      <c r="B2491" s="45" t="s">
        <v>4468</v>
      </c>
      <c r="C2491" s="46" t="s">
        <v>48</v>
      </c>
      <c r="D2491" s="47">
        <v>750.89</v>
      </c>
    </row>
    <row r="2492" spans="1:4" x14ac:dyDescent="0.25">
      <c r="A2492" s="47">
        <v>101166</v>
      </c>
      <c r="B2492" s="45" t="s">
        <v>4469</v>
      </c>
      <c r="C2492" s="46" t="s">
        <v>48</v>
      </c>
      <c r="D2492" s="47">
        <v>504.03</v>
      </c>
    </row>
    <row r="2493" spans="1:4" x14ac:dyDescent="0.25">
      <c r="A2493" s="47">
        <v>98575</v>
      </c>
      <c r="B2493" s="45" t="s">
        <v>4470</v>
      </c>
      <c r="C2493" s="46" t="s">
        <v>96</v>
      </c>
      <c r="D2493" s="47">
        <v>91.06</v>
      </c>
    </row>
    <row r="2494" spans="1:4" x14ac:dyDescent="0.25">
      <c r="A2494" s="47">
        <v>98576</v>
      </c>
      <c r="B2494" s="45" t="s">
        <v>4471</v>
      </c>
      <c r="C2494" s="46" t="s">
        <v>96</v>
      </c>
      <c r="D2494" s="47">
        <v>21.76</v>
      </c>
    </row>
    <row r="2495" spans="1:4" x14ac:dyDescent="0.25">
      <c r="A2495" s="47">
        <v>98577</v>
      </c>
      <c r="B2495" s="45" t="s">
        <v>4472</v>
      </c>
      <c r="C2495" s="46" t="s">
        <v>96</v>
      </c>
      <c r="D2495" s="47">
        <v>41.72</v>
      </c>
    </row>
    <row r="2496" spans="1:4" x14ac:dyDescent="0.25">
      <c r="A2496" s="47">
        <v>93182</v>
      </c>
      <c r="B2496" s="45" t="s">
        <v>4473</v>
      </c>
      <c r="C2496" s="46" t="s">
        <v>96</v>
      </c>
      <c r="D2496" s="47">
        <v>47.77</v>
      </c>
    </row>
    <row r="2497" spans="1:4" x14ac:dyDescent="0.25">
      <c r="A2497" s="47">
        <v>93183</v>
      </c>
      <c r="B2497" s="45" t="s">
        <v>4474</v>
      </c>
      <c r="C2497" s="46" t="s">
        <v>96</v>
      </c>
      <c r="D2497" s="47">
        <v>61.59</v>
      </c>
    </row>
    <row r="2498" spans="1:4" x14ac:dyDescent="0.25">
      <c r="A2498" s="47">
        <v>93184</v>
      </c>
      <c r="B2498" s="45" t="s">
        <v>4475</v>
      </c>
      <c r="C2498" s="46" t="s">
        <v>96</v>
      </c>
      <c r="D2498" s="47">
        <v>35.19</v>
      </c>
    </row>
    <row r="2499" spans="1:4" x14ac:dyDescent="0.25">
      <c r="A2499" s="47">
        <v>93185</v>
      </c>
      <c r="B2499" s="45" t="s">
        <v>4476</v>
      </c>
      <c r="C2499" s="46" t="s">
        <v>96</v>
      </c>
      <c r="D2499" s="47">
        <v>60.68</v>
      </c>
    </row>
    <row r="2500" spans="1:4" x14ac:dyDescent="0.25">
      <c r="A2500" s="47">
        <v>93186</v>
      </c>
      <c r="B2500" s="45" t="s">
        <v>4477</v>
      </c>
      <c r="C2500" s="46" t="s">
        <v>96</v>
      </c>
      <c r="D2500" s="47">
        <v>88.83</v>
      </c>
    </row>
    <row r="2501" spans="1:4" x14ac:dyDescent="0.25">
      <c r="A2501" s="47">
        <v>93187</v>
      </c>
      <c r="B2501" s="45" t="s">
        <v>4478</v>
      </c>
      <c r="C2501" s="46" t="s">
        <v>96</v>
      </c>
      <c r="D2501" s="47">
        <v>102.23</v>
      </c>
    </row>
    <row r="2502" spans="1:4" x14ac:dyDescent="0.25">
      <c r="A2502" s="47">
        <v>93188</v>
      </c>
      <c r="B2502" s="45" t="s">
        <v>4479</v>
      </c>
      <c r="C2502" s="46" t="s">
        <v>96</v>
      </c>
      <c r="D2502" s="47">
        <v>82.03</v>
      </c>
    </row>
    <row r="2503" spans="1:4" x14ac:dyDescent="0.25">
      <c r="A2503" s="47">
        <v>93189</v>
      </c>
      <c r="B2503" s="45" t="s">
        <v>4480</v>
      </c>
      <c r="C2503" s="46" t="s">
        <v>96</v>
      </c>
      <c r="D2503" s="47">
        <v>103.01</v>
      </c>
    </row>
    <row r="2504" spans="1:4" x14ac:dyDescent="0.25">
      <c r="A2504" s="47">
        <v>93190</v>
      </c>
      <c r="B2504" s="45" t="s">
        <v>4481</v>
      </c>
      <c r="C2504" s="46" t="s">
        <v>96</v>
      </c>
      <c r="D2504" s="47">
        <v>41.15</v>
      </c>
    </row>
    <row r="2505" spans="1:4" x14ac:dyDescent="0.25">
      <c r="A2505" s="47">
        <v>93191</v>
      </c>
      <c r="B2505" s="45" t="s">
        <v>4482</v>
      </c>
      <c r="C2505" s="46" t="s">
        <v>96</v>
      </c>
      <c r="D2505" s="47">
        <v>44.15</v>
      </c>
    </row>
    <row r="2506" spans="1:4" x14ac:dyDescent="0.25">
      <c r="A2506" s="47">
        <v>93192</v>
      </c>
      <c r="B2506" s="45" t="s">
        <v>4483</v>
      </c>
      <c r="C2506" s="46" t="s">
        <v>96</v>
      </c>
      <c r="D2506" s="47">
        <v>44.78</v>
      </c>
    </row>
    <row r="2507" spans="1:4" x14ac:dyDescent="0.25">
      <c r="A2507" s="47">
        <v>93193</v>
      </c>
      <c r="B2507" s="45" t="s">
        <v>4484</v>
      </c>
      <c r="C2507" s="46" t="s">
        <v>96</v>
      </c>
      <c r="D2507" s="47">
        <v>45.09</v>
      </c>
    </row>
    <row r="2508" spans="1:4" x14ac:dyDescent="0.25">
      <c r="A2508" s="47">
        <v>93194</v>
      </c>
      <c r="B2508" s="45" t="s">
        <v>4485</v>
      </c>
      <c r="C2508" s="46" t="s">
        <v>96</v>
      </c>
      <c r="D2508" s="47">
        <v>46.75</v>
      </c>
    </row>
    <row r="2509" spans="1:4" x14ac:dyDescent="0.25">
      <c r="A2509" s="47">
        <v>93195</v>
      </c>
      <c r="B2509" s="45" t="s">
        <v>4486</v>
      </c>
      <c r="C2509" s="46" t="s">
        <v>96</v>
      </c>
      <c r="D2509" s="47">
        <v>56.57</v>
      </c>
    </row>
    <row r="2510" spans="1:4" x14ac:dyDescent="0.25">
      <c r="A2510" s="47">
        <v>93196</v>
      </c>
      <c r="B2510" s="45" t="s">
        <v>4487</v>
      </c>
      <c r="C2510" s="46" t="s">
        <v>96</v>
      </c>
      <c r="D2510" s="47">
        <v>86.36</v>
      </c>
    </row>
    <row r="2511" spans="1:4" x14ac:dyDescent="0.25">
      <c r="A2511" s="47">
        <v>93197</v>
      </c>
      <c r="B2511" s="45" t="s">
        <v>4488</v>
      </c>
      <c r="C2511" s="46" t="s">
        <v>96</v>
      </c>
      <c r="D2511" s="47">
        <v>96.36</v>
      </c>
    </row>
    <row r="2512" spans="1:4" x14ac:dyDescent="0.25">
      <c r="A2512" s="47">
        <v>93198</v>
      </c>
      <c r="B2512" s="45" t="s">
        <v>4489</v>
      </c>
      <c r="C2512" s="46" t="s">
        <v>96</v>
      </c>
      <c r="D2512" s="47">
        <v>35.25</v>
      </c>
    </row>
    <row r="2513" spans="1:4" x14ac:dyDescent="0.25">
      <c r="A2513" s="47">
        <v>93199</v>
      </c>
      <c r="B2513" s="45" t="s">
        <v>4490</v>
      </c>
      <c r="C2513" s="46" t="s">
        <v>96</v>
      </c>
      <c r="D2513" s="47">
        <v>34.72</v>
      </c>
    </row>
    <row r="2514" spans="1:4" x14ac:dyDescent="0.25">
      <c r="A2514" s="47">
        <v>93200</v>
      </c>
      <c r="B2514" s="45" t="s">
        <v>4491</v>
      </c>
      <c r="C2514" s="46" t="s">
        <v>96</v>
      </c>
      <c r="D2514" s="47">
        <v>2.61</v>
      </c>
    </row>
    <row r="2515" spans="1:4" x14ac:dyDescent="0.25">
      <c r="A2515" s="47">
        <v>93201</v>
      </c>
      <c r="B2515" s="45" t="s">
        <v>4492</v>
      </c>
      <c r="C2515" s="46" t="s">
        <v>96</v>
      </c>
      <c r="D2515" s="47">
        <v>5.58</v>
      </c>
    </row>
    <row r="2516" spans="1:4" x14ac:dyDescent="0.25">
      <c r="A2516" s="47">
        <v>93202</v>
      </c>
      <c r="B2516" s="45" t="s">
        <v>4493</v>
      </c>
      <c r="C2516" s="46" t="s">
        <v>96</v>
      </c>
      <c r="D2516" s="47">
        <v>21.64</v>
      </c>
    </row>
    <row r="2517" spans="1:4" x14ac:dyDescent="0.25">
      <c r="A2517" s="47">
        <v>93203</v>
      </c>
      <c r="B2517" s="45" t="s">
        <v>4494</v>
      </c>
      <c r="C2517" s="46" t="s">
        <v>96</v>
      </c>
      <c r="D2517" s="47">
        <v>12.85</v>
      </c>
    </row>
    <row r="2518" spans="1:4" x14ac:dyDescent="0.25">
      <c r="A2518" s="47">
        <v>93204</v>
      </c>
      <c r="B2518" s="45" t="s">
        <v>4495</v>
      </c>
      <c r="C2518" s="46" t="s">
        <v>96</v>
      </c>
      <c r="D2518" s="47">
        <v>63.68</v>
      </c>
    </row>
    <row r="2519" spans="1:4" x14ac:dyDescent="0.25">
      <c r="A2519" s="47">
        <v>93205</v>
      </c>
      <c r="B2519" s="45" t="s">
        <v>4496</v>
      </c>
      <c r="C2519" s="46" t="s">
        <v>96</v>
      </c>
      <c r="D2519" s="47">
        <v>35.630000000000003</v>
      </c>
    </row>
    <row r="2520" spans="1:4" x14ac:dyDescent="0.25">
      <c r="A2520" s="47">
        <v>95952</v>
      </c>
      <c r="B2520" s="45" t="s">
        <v>4497</v>
      </c>
      <c r="C2520" s="46" t="s">
        <v>48</v>
      </c>
      <c r="D2520" s="48">
        <v>2139.3200000000002</v>
      </c>
    </row>
    <row r="2521" spans="1:4" x14ac:dyDescent="0.25">
      <c r="A2521" s="47">
        <v>95953</v>
      </c>
      <c r="B2521" s="45" t="s">
        <v>4498</v>
      </c>
      <c r="C2521" s="46" t="s">
        <v>48</v>
      </c>
      <c r="D2521" s="48">
        <v>3390.8</v>
      </c>
    </row>
    <row r="2522" spans="1:4" x14ac:dyDescent="0.25">
      <c r="A2522" s="47">
        <v>95954</v>
      </c>
      <c r="B2522" s="45" t="s">
        <v>4499</v>
      </c>
      <c r="C2522" s="46" t="s">
        <v>48</v>
      </c>
      <c r="D2522" s="48">
        <v>2563.12</v>
      </c>
    </row>
    <row r="2523" spans="1:4" x14ac:dyDescent="0.25">
      <c r="A2523" s="47">
        <v>95955</v>
      </c>
      <c r="B2523" s="45" t="s">
        <v>4500</v>
      </c>
      <c r="C2523" s="46" t="s">
        <v>48</v>
      </c>
      <c r="D2523" s="48">
        <v>3050.54</v>
      </c>
    </row>
    <row r="2524" spans="1:4" x14ac:dyDescent="0.25">
      <c r="A2524" s="47">
        <v>95956</v>
      </c>
      <c r="B2524" s="45" t="s">
        <v>4501</v>
      </c>
      <c r="C2524" s="46" t="s">
        <v>48</v>
      </c>
      <c r="D2524" s="48">
        <v>2511.27</v>
      </c>
    </row>
    <row r="2525" spans="1:4" x14ac:dyDescent="0.25">
      <c r="A2525" s="47">
        <v>95957</v>
      </c>
      <c r="B2525" s="45" t="s">
        <v>4502</v>
      </c>
      <c r="C2525" s="46" t="s">
        <v>48</v>
      </c>
      <c r="D2525" s="48">
        <v>3192.08</v>
      </c>
    </row>
    <row r="2526" spans="1:4" x14ac:dyDescent="0.25">
      <c r="A2526" s="47">
        <v>95969</v>
      </c>
      <c r="B2526" s="45" t="s">
        <v>4503</v>
      </c>
      <c r="C2526" s="46" t="s">
        <v>48</v>
      </c>
      <c r="D2526" s="48">
        <v>2842.6</v>
      </c>
    </row>
    <row r="2527" spans="1:4" x14ac:dyDescent="0.25">
      <c r="A2527" s="47">
        <v>97733</v>
      </c>
      <c r="B2527" s="45" t="s">
        <v>4504</v>
      </c>
      <c r="C2527" s="46" t="s">
        <v>48</v>
      </c>
      <c r="D2527" s="48">
        <v>3053.08</v>
      </c>
    </row>
    <row r="2528" spans="1:4" x14ac:dyDescent="0.25">
      <c r="A2528" s="47">
        <v>97734</v>
      </c>
      <c r="B2528" s="45" t="s">
        <v>4505</v>
      </c>
      <c r="C2528" s="46" t="s">
        <v>48</v>
      </c>
      <c r="D2528" s="48">
        <v>2600.58</v>
      </c>
    </row>
    <row r="2529" spans="1:4" x14ac:dyDescent="0.25">
      <c r="A2529" s="47">
        <v>97735</v>
      </c>
      <c r="B2529" s="45" t="s">
        <v>4506</v>
      </c>
      <c r="C2529" s="46" t="s">
        <v>48</v>
      </c>
      <c r="D2529" s="48">
        <v>2174.9</v>
      </c>
    </row>
    <row r="2530" spans="1:4" x14ac:dyDescent="0.25">
      <c r="A2530" s="47">
        <v>97736</v>
      </c>
      <c r="B2530" s="45" t="s">
        <v>4507</v>
      </c>
      <c r="C2530" s="46" t="s">
        <v>48</v>
      </c>
      <c r="D2530" s="48">
        <v>1392.16</v>
      </c>
    </row>
    <row r="2531" spans="1:4" x14ac:dyDescent="0.25">
      <c r="A2531" s="47">
        <v>97737</v>
      </c>
      <c r="B2531" s="45" t="s">
        <v>4508</v>
      </c>
      <c r="C2531" s="46" t="s">
        <v>48</v>
      </c>
      <c r="D2531" s="48">
        <v>3190.63</v>
      </c>
    </row>
    <row r="2532" spans="1:4" x14ac:dyDescent="0.25">
      <c r="A2532" s="47">
        <v>97738</v>
      </c>
      <c r="B2532" s="45" t="s">
        <v>4509</v>
      </c>
      <c r="C2532" s="46" t="s">
        <v>48</v>
      </c>
      <c r="D2532" s="48">
        <v>3635.55</v>
      </c>
    </row>
    <row r="2533" spans="1:4" x14ac:dyDescent="0.25">
      <c r="A2533" s="47">
        <v>97739</v>
      </c>
      <c r="B2533" s="45" t="s">
        <v>4510</v>
      </c>
      <c r="C2533" s="46" t="s">
        <v>48</v>
      </c>
      <c r="D2533" s="48">
        <v>2401.4899999999998</v>
      </c>
    </row>
    <row r="2534" spans="1:4" x14ac:dyDescent="0.25">
      <c r="A2534" s="47">
        <v>97740</v>
      </c>
      <c r="B2534" s="45" t="s">
        <v>4511</v>
      </c>
      <c r="C2534" s="46" t="s">
        <v>48</v>
      </c>
      <c r="D2534" s="48">
        <v>1785.05</v>
      </c>
    </row>
    <row r="2535" spans="1:4" x14ac:dyDescent="0.25">
      <c r="A2535" s="47">
        <v>98615</v>
      </c>
      <c r="B2535" s="45" t="s">
        <v>4512</v>
      </c>
      <c r="C2535" s="46" t="s">
        <v>63</v>
      </c>
      <c r="D2535" s="47">
        <v>110.45</v>
      </c>
    </row>
    <row r="2536" spans="1:4" x14ac:dyDescent="0.25">
      <c r="A2536" s="47">
        <v>98616</v>
      </c>
      <c r="B2536" s="45" t="s">
        <v>4513</v>
      </c>
      <c r="C2536" s="46" t="s">
        <v>63</v>
      </c>
      <c r="D2536" s="47">
        <v>84.42</v>
      </c>
    </row>
    <row r="2537" spans="1:4" x14ac:dyDescent="0.25">
      <c r="A2537" s="47">
        <v>98617</v>
      </c>
      <c r="B2537" s="45" t="s">
        <v>4514</v>
      </c>
      <c r="C2537" s="46" t="s">
        <v>63</v>
      </c>
      <c r="D2537" s="47">
        <v>76.790000000000006</v>
      </c>
    </row>
    <row r="2538" spans="1:4" x14ac:dyDescent="0.25">
      <c r="A2538" s="47">
        <v>98618</v>
      </c>
      <c r="B2538" s="45" t="s">
        <v>4515</v>
      </c>
      <c r="C2538" s="46" t="s">
        <v>63</v>
      </c>
      <c r="D2538" s="47">
        <v>106.1</v>
      </c>
    </row>
    <row r="2539" spans="1:4" x14ac:dyDescent="0.25">
      <c r="A2539" s="47">
        <v>98619</v>
      </c>
      <c r="B2539" s="45" t="s">
        <v>4516</v>
      </c>
      <c r="C2539" s="46" t="s">
        <v>63</v>
      </c>
      <c r="D2539" s="47">
        <v>94.57</v>
      </c>
    </row>
    <row r="2540" spans="1:4" x14ac:dyDescent="0.25">
      <c r="A2540" s="47">
        <v>98620</v>
      </c>
      <c r="B2540" s="45" t="s">
        <v>4517</v>
      </c>
      <c r="C2540" s="46" t="s">
        <v>63</v>
      </c>
      <c r="D2540" s="47">
        <v>88.79</v>
      </c>
    </row>
    <row r="2541" spans="1:4" x14ac:dyDescent="0.25">
      <c r="A2541" s="47">
        <v>98621</v>
      </c>
      <c r="B2541" s="45" t="s">
        <v>4518</v>
      </c>
      <c r="C2541" s="46" t="s">
        <v>63</v>
      </c>
      <c r="D2541" s="47">
        <v>117.58</v>
      </c>
    </row>
    <row r="2542" spans="1:4" x14ac:dyDescent="0.25">
      <c r="A2542" s="47">
        <v>98622</v>
      </c>
      <c r="B2542" s="45" t="s">
        <v>4519</v>
      </c>
      <c r="C2542" s="46" t="s">
        <v>63</v>
      </c>
      <c r="D2542" s="47">
        <v>108.33</v>
      </c>
    </row>
    <row r="2543" spans="1:4" x14ac:dyDescent="0.25">
      <c r="A2543" s="47">
        <v>98623</v>
      </c>
      <c r="B2543" s="45" t="s">
        <v>4520</v>
      </c>
      <c r="C2543" s="46" t="s">
        <v>63</v>
      </c>
      <c r="D2543" s="47">
        <v>103.64</v>
      </c>
    </row>
    <row r="2544" spans="1:4" x14ac:dyDescent="0.25">
      <c r="A2544" s="47">
        <v>98624</v>
      </c>
      <c r="B2544" s="45" t="s">
        <v>4521</v>
      </c>
      <c r="C2544" s="46" t="s">
        <v>63</v>
      </c>
      <c r="D2544" s="47">
        <v>130.78</v>
      </c>
    </row>
    <row r="2545" spans="1:4" x14ac:dyDescent="0.25">
      <c r="A2545" s="47">
        <v>98625</v>
      </c>
      <c r="B2545" s="45" t="s">
        <v>4522</v>
      </c>
      <c r="C2545" s="46" t="s">
        <v>63</v>
      </c>
      <c r="D2545" s="47">
        <v>123</v>
      </c>
    </row>
    <row r="2546" spans="1:4" x14ac:dyDescent="0.25">
      <c r="A2546" s="47">
        <v>98626</v>
      </c>
      <c r="B2546" s="45" t="s">
        <v>4523</v>
      </c>
      <c r="C2546" s="46" t="s">
        <v>63</v>
      </c>
      <c r="D2546" s="47">
        <v>119.01</v>
      </c>
    </row>
    <row r="2547" spans="1:4" x14ac:dyDescent="0.25">
      <c r="A2547" s="47">
        <v>98655</v>
      </c>
      <c r="B2547" s="45" t="s">
        <v>4524</v>
      </c>
      <c r="C2547" s="46" t="s">
        <v>96</v>
      </c>
      <c r="D2547" s="47">
        <v>623.65</v>
      </c>
    </row>
    <row r="2548" spans="1:4" x14ac:dyDescent="0.25">
      <c r="A2548" s="47">
        <v>98656</v>
      </c>
      <c r="B2548" s="45" t="s">
        <v>4525</v>
      </c>
      <c r="C2548" s="46" t="s">
        <v>96</v>
      </c>
      <c r="D2548" s="47">
        <v>630.44000000000005</v>
      </c>
    </row>
    <row r="2549" spans="1:4" x14ac:dyDescent="0.25">
      <c r="A2549" s="47">
        <v>98657</v>
      </c>
      <c r="B2549" s="45" t="s">
        <v>4526</v>
      </c>
      <c r="C2549" s="46" t="s">
        <v>96</v>
      </c>
      <c r="D2549" s="47">
        <v>637.23</v>
      </c>
    </row>
    <row r="2550" spans="1:4" x14ac:dyDescent="0.25">
      <c r="A2550" s="47">
        <v>98658</v>
      </c>
      <c r="B2550" s="45" t="s">
        <v>4527</v>
      </c>
      <c r="C2550" s="46" t="s">
        <v>96</v>
      </c>
      <c r="D2550" s="47">
        <v>644.03</v>
      </c>
    </row>
    <row r="2551" spans="1:4" x14ac:dyDescent="0.25">
      <c r="A2551" s="47">
        <v>98659</v>
      </c>
      <c r="B2551" s="45" t="s">
        <v>4528</v>
      </c>
      <c r="C2551" s="46" t="s">
        <v>96</v>
      </c>
      <c r="D2551" s="47">
        <v>657.63</v>
      </c>
    </row>
    <row r="2552" spans="1:4" x14ac:dyDescent="0.25">
      <c r="A2552" s="47">
        <v>98746</v>
      </c>
      <c r="B2552" s="45" t="s">
        <v>4529</v>
      </c>
      <c r="C2552" s="46" t="s">
        <v>96</v>
      </c>
      <c r="D2552" s="47">
        <v>57.34</v>
      </c>
    </row>
    <row r="2553" spans="1:4" x14ac:dyDescent="0.25">
      <c r="A2553" s="47">
        <v>98749</v>
      </c>
      <c r="B2553" s="45" t="s">
        <v>4530</v>
      </c>
      <c r="C2553" s="46" t="s">
        <v>96</v>
      </c>
      <c r="D2553" s="47">
        <v>68.05</v>
      </c>
    </row>
    <row r="2554" spans="1:4" x14ac:dyDescent="0.25">
      <c r="A2554" s="47">
        <v>98750</v>
      </c>
      <c r="B2554" s="45" t="s">
        <v>4531</v>
      </c>
      <c r="C2554" s="46" t="s">
        <v>96</v>
      </c>
      <c r="D2554" s="47">
        <v>80.959999999999994</v>
      </c>
    </row>
    <row r="2555" spans="1:4" x14ac:dyDescent="0.25">
      <c r="A2555" s="47">
        <v>98751</v>
      </c>
      <c r="B2555" s="45" t="s">
        <v>4532</v>
      </c>
      <c r="C2555" s="46" t="s">
        <v>96</v>
      </c>
      <c r="D2555" s="47">
        <v>114.64</v>
      </c>
    </row>
    <row r="2556" spans="1:4" x14ac:dyDescent="0.25">
      <c r="A2556" s="47">
        <v>98752</v>
      </c>
      <c r="B2556" s="45" t="s">
        <v>4533</v>
      </c>
      <c r="C2556" s="46" t="s">
        <v>96</v>
      </c>
      <c r="D2556" s="47">
        <v>155.13</v>
      </c>
    </row>
    <row r="2557" spans="1:4" x14ac:dyDescent="0.25">
      <c r="A2557" s="47">
        <v>98753</v>
      </c>
      <c r="B2557" s="45" t="s">
        <v>4534</v>
      </c>
      <c r="C2557" s="46" t="s">
        <v>96</v>
      </c>
      <c r="D2557" s="47">
        <v>205.42</v>
      </c>
    </row>
    <row r="2558" spans="1:4" x14ac:dyDescent="0.25">
      <c r="A2558" s="47">
        <v>100763</v>
      </c>
      <c r="B2558" s="45" t="s">
        <v>4535</v>
      </c>
      <c r="C2558" s="46" t="s">
        <v>247</v>
      </c>
      <c r="D2558" s="47">
        <v>23.15</v>
      </c>
    </row>
    <row r="2559" spans="1:4" x14ac:dyDescent="0.25">
      <c r="A2559" s="47">
        <v>100764</v>
      </c>
      <c r="B2559" s="45" t="s">
        <v>368</v>
      </c>
      <c r="C2559" s="46" t="s">
        <v>247</v>
      </c>
      <c r="D2559" s="47">
        <v>22.97</v>
      </c>
    </row>
    <row r="2560" spans="1:4" x14ac:dyDescent="0.25">
      <c r="A2560" s="47">
        <v>100765</v>
      </c>
      <c r="B2560" s="45" t="s">
        <v>4536</v>
      </c>
      <c r="C2560" s="46" t="s">
        <v>247</v>
      </c>
      <c r="D2560" s="47">
        <v>22.77</v>
      </c>
    </row>
    <row r="2561" spans="1:4" x14ac:dyDescent="0.25">
      <c r="A2561" s="47">
        <v>100766</v>
      </c>
      <c r="B2561" s="45" t="s">
        <v>4537</v>
      </c>
      <c r="C2561" s="46" t="s">
        <v>247</v>
      </c>
      <c r="D2561" s="47">
        <v>22.98</v>
      </c>
    </row>
    <row r="2562" spans="1:4" x14ac:dyDescent="0.25">
      <c r="A2562" s="47">
        <v>100767</v>
      </c>
      <c r="B2562" s="45" t="s">
        <v>4538</v>
      </c>
      <c r="C2562" s="46" t="s">
        <v>247</v>
      </c>
      <c r="D2562" s="47">
        <v>21.94</v>
      </c>
    </row>
    <row r="2563" spans="1:4" x14ac:dyDescent="0.25">
      <c r="A2563" s="47">
        <v>100768</v>
      </c>
      <c r="B2563" s="45" t="s">
        <v>4539</v>
      </c>
      <c r="C2563" s="46" t="s">
        <v>247</v>
      </c>
      <c r="D2563" s="47">
        <v>27.04</v>
      </c>
    </row>
    <row r="2564" spans="1:4" x14ac:dyDescent="0.25">
      <c r="A2564" s="47">
        <v>100769</v>
      </c>
      <c r="B2564" s="45" t="s">
        <v>4540</v>
      </c>
      <c r="C2564" s="46" t="s">
        <v>247</v>
      </c>
      <c r="D2564" s="47">
        <v>29.1</v>
      </c>
    </row>
    <row r="2565" spans="1:4" x14ac:dyDescent="0.25">
      <c r="A2565" s="47">
        <v>100770</v>
      </c>
      <c r="B2565" s="45" t="s">
        <v>4541</v>
      </c>
      <c r="C2565" s="46" t="s">
        <v>247</v>
      </c>
      <c r="D2565" s="47">
        <v>28.3</v>
      </c>
    </row>
    <row r="2566" spans="1:4" x14ac:dyDescent="0.25">
      <c r="A2566" s="47">
        <v>100771</v>
      </c>
      <c r="B2566" s="45" t="s">
        <v>4542</v>
      </c>
      <c r="C2566" s="46" t="s">
        <v>247</v>
      </c>
      <c r="D2566" s="47">
        <v>33.76</v>
      </c>
    </row>
    <row r="2567" spans="1:4" x14ac:dyDescent="0.25">
      <c r="A2567" s="47">
        <v>100772</v>
      </c>
      <c r="B2567" s="45" t="s">
        <v>4543</v>
      </c>
      <c r="C2567" s="46" t="s">
        <v>247</v>
      </c>
      <c r="D2567" s="47">
        <v>21.9</v>
      </c>
    </row>
    <row r="2568" spans="1:4" x14ac:dyDescent="0.25">
      <c r="A2568" s="47">
        <v>100773</v>
      </c>
      <c r="B2568" s="45" t="s">
        <v>4544</v>
      </c>
      <c r="C2568" s="46" t="s">
        <v>247</v>
      </c>
      <c r="D2568" s="47">
        <v>24.81</v>
      </c>
    </row>
    <row r="2569" spans="1:4" x14ac:dyDescent="0.25">
      <c r="A2569" s="47">
        <v>100774</v>
      </c>
      <c r="B2569" s="45" t="s">
        <v>4545</v>
      </c>
      <c r="C2569" s="46" t="s">
        <v>247</v>
      </c>
      <c r="D2569" s="47">
        <v>17.29</v>
      </c>
    </row>
    <row r="2570" spans="1:4" x14ac:dyDescent="0.25">
      <c r="A2570" s="47">
        <v>100775</v>
      </c>
      <c r="B2570" s="45" t="s">
        <v>4546</v>
      </c>
      <c r="C2570" s="46" t="s">
        <v>247</v>
      </c>
      <c r="D2570" s="47">
        <v>19.3</v>
      </c>
    </row>
    <row r="2571" spans="1:4" x14ac:dyDescent="0.25">
      <c r="A2571" s="47">
        <v>100776</v>
      </c>
      <c r="B2571" s="45" t="s">
        <v>4547</v>
      </c>
      <c r="C2571" s="46" t="s">
        <v>247</v>
      </c>
      <c r="D2571" s="47">
        <v>24.86</v>
      </c>
    </row>
    <row r="2572" spans="1:4" x14ac:dyDescent="0.25">
      <c r="A2572" s="47">
        <v>100777</v>
      </c>
      <c r="B2572" s="45" t="s">
        <v>4548</v>
      </c>
      <c r="C2572" s="46" t="s">
        <v>247</v>
      </c>
      <c r="D2572" s="47">
        <v>20.45</v>
      </c>
    </row>
    <row r="2573" spans="1:4" x14ac:dyDescent="0.25">
      <c r="A2573" s="47">
        <v>100778</v>
      </c>
      <c r="B2573" s="45" t="s">
        <v>4549</v>
      </c>
      <c r="C2573" s="46" t="s">
        <v>247</v>
      </c>
      <c r="D2573" s="47">
        <v>15.72</v>
      </c>
    </row>
    <row r="2574" spans="1:4" x14ac:dyDescent="0.25">
      <c r="A2574" s="47">
        <v>98560</v>
      </c>
      <c r="B2574" s="45" t="s">
        <v>4550</v>
      </c>
      <c r="C2574" s="46" t="s">
        <v>63</v>
      </c>
      <c r="D2574" s="47">
        <v>40.86</v>
      </c>
    </row>
    <row r="2575" spans="1:4" x14ac:dyDescent="0.25">
      <c r="A2575" s="47">
        <v>98561</v>
      </c>
      <c r="B2575" s="45" t="s">
        <v>4551</v>
      </c>
      <c r="C2575" s="46" t="s">
        <v>63</v>
      </c>
      <c r="D2575" s="47">
        <v>37.28</v>
      </c>
    </row>
    <row r="2576" spans="1:4" x14ac:dyDescent="0.25">
      <c r="A2576" s="47">
        <v>98562</v>
      </c>
      <c r="B2576" s="45" t="s">
        <v>4552</v>
      </c>
      <c r="C2576" s="46" t="s">
        <v>63</v>
      </c>
      <c r="D2576" s="47">
        <v>35.75</v>
      </c>
    </row>
    <row r="2577" spans="1:4" x14ac:dyDescent="0.25">
      <c r="A2577" s="47">
        <v>98555</v>
      </c>
      <c r="B2577" s="45" t="s">
        <v>4553</v>
      </c>
      <c r="C2577" s="46" t="s">
        <v>63</v>
      </c>
      <c r="D2577" s="47">
        <v>23.47</v>
      </c>
    </row>
    <row r="2578" spans="1:4" x14ac:dyDescent="0.25">
      <c r="A2578" s="47">
        <v>98556</v>
      </c>
      <c r="B2578" s="45" t="s">
        <v>4554</v>
      </c>
      <c r="C2578" s="46" t="s">
        <v>63</v>
      </c>
      <c r="D2578" s="47">
        <v>46.2</v>
      </c>
    </row>
    <row r="2579" spans="1:4" x14ac:dyDescent="0.25">
      <c r="A2579" s="47">
        <v>98558</v>
      </c>
      <c r="B2579" s="45" t="s">
        <v>4555</v>
      </c>
      <c r="C2579" s="46" t="s">
        <v>90</v>
      </c>
      <c r="D2579" s="47">
        <v>7.16</v>
      </c>
    </row>
    <row r="2580" spans="1:4" x14ac:dyDescent="0.25">
      <c r="A2580" s="47">
        <v>98559</v>
      </c>
      <c r="B2580" s="45" t="s">
        <v>4556</v>
      </c>
      <c r="C2580" s="46" t="s">
        <v>96</v>
      </c>
      <c r="D2580" s="47">
        <v>4.67</v>
      </c>
    </row>
    <row r="2581" spans="1:4" x14ac:dyDescent="0.25">
      <c r="A2581" s="47">
        <v>98546</v>
      </c>
      <c r="B2581" s="45" t="s">
        <v>4557</v>
      </c>
      <c r="C2581" s="46" t="s">
        <v>63</v>
      </c>
      <c r="D2581" s="47">
        <v>99.89</v>
      </c>
    </row>
    <row r="2582" spans="1:4" x14ac:dyDescent="0.25">
      <c r="A2582" s="47">
        <v>98547</v>
      </c>
      <c r="B2582" s="45" t="s">
        <v>4558</v>
      </c>
      <c r="C2582" s="46" t="s">
        <v>63</v>
      </c>
      <c r="D2582" s="47">
        <v>194.84</v>
      </c>
    </row>
    <row r="2583" spans="1:4" x14ac:dyDescent="0.25">
      <c r="A2583" s="47">
        <v>98553</v>
      </c>
      <c r="B2583" s="45" t="s">
        <v>4559</v>
      </c>
      <c r="C2583" s="46" t="s">
        <v>63</v>
      </c>
      <c r="D2583" s="47">
        <v>115.09</v>
      </c>
    </row>
    <row r="2584" spans="1:4" x14ac:dyDescent="0.25">
      <c r="A2584" s="47">
        <v>98554</v>
      </c>
      <c r="B2584" s="45" t="s">
        <v>4560</v>
      </c>
      <c r="C2584" s="46" t="s">
        <v>63</v>
      </c>
      <c r="D2584" s="47">
        <v>39.46</v>
      </c>
    </row>
    <row r="2585" spans="1:4" x14ac:dyDescent="0.25">
      <c r="A2585" s="47">
        <v>98557</v>
      </c>
      <c r="B2585" s="45" t="s">
        <v>4561</v>
      </c>
      <c r="C2585" s="46" t="s">
        <v>63</v>
      </c>
      <c r="D2585" s="47">
        <v>34.130000000000003</v>
      </c>
    </row>
    <row r="2586" spans="1:4" x14ac:dyDescent="0.25">
      <c r="A2586" s="47">
        <v>98563</v>
      </c>
      <c r="B2586" s="45" t="s">
        <v>4562</v>
      </c>
      <c r="C2586" s="46" t="s">
        <v>63</v>
      </c>
      <c r="D2586" s="47">
        <v>28.39</v>
      </c>
    </row>
    <row r="2587" spans="1:4" x14ac:dyDescent="0.25">
      <c r="A2587" s="47">
        <v>98564</v>
      </c>
      <c r="B2587" s="45" t="s">
        <v>4563</v>
      </c>
      <c r="C2587" s="46" t="s">
        <v>63</v>
      </c>
      <c r="D2587" s="47">
        <v>40.65</v>
      </c>
    </row>
    <row r="2588" spans="1:4" x14ac:dyDescent="0.25">
      <c r="A2588" s="47">
        <v>98565</v>
      </c>
      <c r="B2588" s="45" t="s">
        <v>4564</v>
      </c>
      <c r="C2588" s="46" t="s">
        <v>63</v>
      </c>
      <c r="D2588" s="47">
        <v>40.81</v>
      </c>
    </row>
    <row r="2589" spans="1:4" x14ac:dyDescent="0.25">
      <c r="A2589" s="47">
        <v>98566</v>
      </c>
      <c r="B2589" s="45" t="s">
        <v>4565</v>
      </c>
      <c r="C2589" s="46" t="s">
        <v>63</v>
      </c>
      <c r="D2589" s="47">
        <v>53.07</v>
      </c>
    </row>
    <row r="2590" spans="1:4" x14ac:dyDescent="0.25">
      <c r="A2590" s="47">
        <v>98567</v>
      </c>
      <c r="B2590" s="45" t="s">
        <v>4566</v>
      </c>
      <c r="C2590" s="46" t="s">
        <v>63</v>
      </c>
      <c r="D2590" s="47">
        <v>52.68</v>
      </c>
    </row>
    <row r="2591" spans="1:4" x14ac:dyDescent="0.25">
      <c r="A2591" s="47">
        <v>98568</v>
      </c>
      <c r="B2591" s="45" t="s">
        <v>4567</v>
      </c>
      <c r="C2591" s="46" t="s">
        <v>63</v>
      </c>
      <c r="D2591" s="47">
        <v>64.92</v>
      </c>
    </row>
    <row r="2592" spans="1:4" x14ac:dyDescent="0.25">
      <c r="A2592" s="47">
        <v>98569</v>
      </c>
      <c r="B2592" s="45" t="s">
        <v>4568</v>
      </c>
      <c r="C2592" s="46" t="s">
        <v>63</v>
      </c>
      <c r="D2592" s="47">
        <v>65.069999999999993</v>
      </c>
    </row>
    <row r="2593" spans="1:4" x14ac:dyDescent="0.25">
      <c r="A2593" s="47">
        <v>98570</v>
      </c>
      <c r="B2593" s="45" t="s">
        <v>4569</v>
      </c>
      <c r="C2593" s="46" t="s">
        <v>63</v>
      </c>
      <c r="D2593" s="47">
        <v>77.349999999999994</v>
      </c>
    </row>
    <row r="2594" spans="1:4" x14ac:dyDescent="0.25">
      <c r="A2594" s="47">
        <v>98571</v>
      </c>
      <c r="B2594" s="45" t="s">
        <v>4570</v>
      </c>
      <c r="C2594" s="46" t="s">
        <v>63</v>
      </c>
      <c r="D2594" s="47">
        <v>33.659999999999997</v>
      </c>
    </row>
    <row r="2595" spans="1:4" x14ac:dyDescent="0.25">
      <c r="A2595" s="47">
        <v>98572</v>
      </c>
      <c r="B2595" s="45" t="s">
        <v>4571</v>
      </c>
      <c r="C2595" s="46" t="s">
        <v>63</v>
      </c>
      <c r="D2595" s="47">
        <v>41.41</v>
      </c>
    </row>
    <row r="2596" spans="1:4" x14ac:dyDescent="0.25">
      <c r="A2596" s="47">
        <v>98573</v>
      </c>
      <c r="B2596" s="45" t="s">
        <v>4572</v>
      </c>
      <c r="C2596" s="46" t="s">
        <v>63</v>
      </c>
      <c r="D2596" s="47">
        <v>53.29</v>
      </c>
    </row>
    <row r="2597" spans="1:4" x14ac:dyDescent="0.25">
      <c r="A2597" s="47">
        <v>91831</v>
      </c>
      <c r="B2597" s="45" t="s">
        <v>4573</v>
      </c>
      <c r="C2597" s="46" t="s">
        <v>96</v>
      </c>
      <c r="D2597" s="47">
        <v>7.41</v>
      </c>
    </row>
    <row r="2598" spans="1:4" x14ac:dyDescent="0.25">
      <c r="A2598" s="47">
        <v>91833</v>
      </c>
      <c r="B2598" s="45" t="s">
        <v>4574</v>
      </c>
      <c r="C2598" s="46" t="s">
        <v>96</v>
      </c>
      <c r="D2598" s="47">
        <v>7.9</v>
      </c>
    </row>
    <row r="2599" spans="1:4" x14ac:dyDescent="0.25">
      <c r="A2599" s="47">
        <v>91834</v>
      </c>
      <c r="B2599" s="45" t="s">
        <v>4575</v>
      </c>
      <c r="C2599" s="46" t="s">
        <v>96</v>
      </c>
      <c r="D2599" s="47">
        <v>8.2799999999999994</v>
      </c>
    </row>
    <row r="2600" spans="1:4" x14ac:dyDescent="0.25">
      <c r="A2600" s="47">
        <v>91835</v>
      </c>
      <c r="B2600" s="45" t="s">
        <v>4576</v>
      </c>
      <c r="C2600" s="46" t="s">
        <v>96</v>
      </c>
      <c r="D2600" s="47">
        <v>9.5500000000000007</v>
      </c>
    </row>
    <row r="2601" spans="1:4" x14ac:dyDescent="0.25">
      <c r="A2601" s="47">
        <v>91836</v>
      </c>
      <c r="B2601" s="45" t="s">
        <v>4577</v>
      </c>
      <c r="C2601" s="46" t="s">
        <v>96</v>
      </c>
      <c r="D2601" s="47">
        <v>10.92</v>
      </c>
    </row>
    <row r="2602" spans="1:4" x14ac:dyDescent="0.25">
      <c r="A2602" s="47">
        <v>91837</v>
      </c>
      <c r="B2602" s="45" t="s">
        <v>4578</v>
      </c>
      <c r="C2602" s="46" t="s">
        <v>96</v>
      </c>
      <c r="D2602" s="47">
        <v>13.9</v>
      </c>
    </row>
    <row r="2603" spans="1:4" x14ac:dyDescent="0.25">
      <c r="A2603" s="47">
        <v>91839</v>
      </c>
      <c r="B2603" s="45" t="s">
        <v>4579</v>
      </c>
      <c r="C2603" s="46" t="s">
        <v>96</v>
      </c>
      <c r="D2603" s="47">
        <v>9.52</v>
      </c>
    </row>
    <row r="2604" spans="1:4" x14ac:dyDescent="0.25">
      <c r="A2604" s="47">
        <v>91840</v>
      </c>
      <c r="B2604" s="45" t="s">
        <v>4580</v>
      </c>
      <c r="C2604" s="46" t="s">
        <v>96</v>
      </c>
      <c r="D2604" s="47">
        <v>11.98</v>
      </c>
    </row>
    <row r="2605" spans="1:4" x14ac:dyDescent="0.25">
      <c r="A2605" s="47">
        <v>91841</v>
      </c>
      <c r="B2605" s="45" t="s">
        <v>4581</v>
      </c>
      <c r="C2605" s="46" t="s">
        <v>96</v>
      </c>
      <c r="D2605" s="47">
        <v>11.35</v>
      </c>
    </row>
    <row r="2606" spans="1:4" x14ac:dyDescent="0.25">
      <c r="A2606" s="47">
        <v>91842</v>
      </c>
      <c r="B2606" s="45" t="s">
        <v>4582</v>
      </c>
      <c r="C2606" s="46" t="s">
        <v>96</v>
      </c>
      <c r="D2606" s="47">
        <v>5.56</v>
      </c>
    </row>
    <row r="2607" spans="1:4" x14ac:dyDescent="0.25">
      <c r="A2607" s="47">
        <v>91843</v>
      </c>
      <c r="B2607" s="45" t="s">
        <v>4583</v>
      </c>
      <c r="C2607" s="46" t="s">
        <v>96</v>
      </c>
      <c r="D2607" s="47">
        <v>6.05</v>
      </c>
    </row>
    <row r="2608" spans="1:4" x14ac:dyDescent="0.25">
      <c r="A2608" s="47">
        <v>91844</v>
      </c>
      <c r="B2608" s="45" t="s">
        <v>4584</v>
      </c>
      <c r="C2608" s="46" t="s">
        <v>96</v>
      </c>
      <c r="D2608" s="47">
        <v>6.44</v>
      </c>
    </row>
    <row r="2609" spans="1:4" x14ac:dyDescent="0.25">
      <c r="A2609" s="47">
        <v>91845</v>
      </c>
      <c r="B2609" s="45" t="s">
        <v>4585</v>
      </c>
      <c r="C2609" s="46" t="s">
        <v>96</v>
      </c>
      <c r="D2609" s="47">
        <v>7.71</v>
      </c>
    </row>
    <row r="2610" spans="1:4" x14ac:dyDescent="0.25">
      <c r="A2610" s="47">
        <v>91846</v>
      </c>
      <c r="B2610" s="45" t="s">
        <v>4586</v>
      </c>
      <c r="C2610" s="46" t="s">
        <v>96</v>
      </c>
      <c r="D2610" s="47">
        <v>9.07</v>
      </c>
    </row>
    <row r="2611" spans="1:4" x14ac:dyDescent="0.25">
      <c r="A2611" s="47">
        <v>91847</v>
      </c>
      <c r="B2611" s="45" t="s">
        <v>4587</v>
      </c>
      <c r="C2611" s="46" t="s">
        <v>96</v>
      </c>
      <c r="D2611" s="47">
        <v>12.05</v>
      </c>
    </row>
    <row r="2612" spans="1:4" x14ac:dyDescent="0.25">
      <c r="A2612" s="47">
        <v>91849</v>
      </c>
      <c r="B2612" s="45" t="s">
        <v>4588</v>
      </c>
      <c r="C2612" s="46" t="s">
        <v>96</v>
      </c>
      <c r="D2612" s="47">
        <v>7.67</v>
      </c>
    </row>
    <row r="2613" spans="1:4" x14ac:dyDescent="0.25">
      <c r="A2613" s="47">
        <v>91850</v>
      </c>
      <c r="B2613" s="45" t="s">
        <v>4589</v>
      </c>
      <c r="C2613" s="46" t="s">
        <v>96</v>
      </c>
      <c r="D2613" s="47">
        <v>10.19</v>
      </c>
    </row>
    <row r="2614" spans="1:4" x14ac:dyDescent="0.25">
      <c r="A2614" s="47">
        <v>91851</v>
      </c>
      <c r="B2614" s="45" t="s">
        <v>4590</v>
      </c>
      <c r="C2614" s="46" t="s">
        <v>96</v>
      </c>
      <c r="D2614" s="47">
        <v>9.56</v>
      </c>
    </row>
    <row r="2615" spans="1:4" x14ac:dyDescent="0.25">
      <c r="A2615" s="47">
        <v>91852</v>
      </c>
      <c r="B2615" s="45" t="s">
        <v>4591</v>
      </c>
      <c r="C2615" s="46" t="s">
        <v>96</v>
      </c>
      <c r="D2615" s="47">
        <v>7.95</v>
      </c>
    </row>
    <row r="2616" spans="1:4" x14ac:dyDescent="0.25">
      <c r="A2616" s="47">
        <v>91853</v>
      </c>
      <c r="B2616" s="45" t="s">
        <v>4592</v>
      </c>
      <c r="C2616" s="46" t="s">
        <v>96</v>
      </c>
      <c r="D2616" s="47">
        <v>8.41</v>
      </c>
    </row>
    <row r="2617" spans="1:4" x14ac:dyDescent="0.25">
      <c r="A2617" s="47">
        <v>91854</v>
      </c>
      <c r="B2617" s="45" t="s">
        <v>4593</v>
      </c>
      <c r="C2617" s="46" t="s">
        <v>96</v>
      </c>
      <c r="D2617" s="47">
        <v>8.8000000000000007</v>
      </c>
    </row>
    <row r="2618" spans="1:4" x14ac:dyDescent="0.25">
      <c r="A2618" s="47">
        <v>91855</v>
      </c>
      <c r="B2618" s="45" t="s">
        <v>4594</v>
      </c>
      <c r="C2618" s="46" t="s">
        <v>96</v>
      </c>
      <c r="D2618" s="47">
        <v>9.98</v>
      </c>
    </row>
    <row r="2619" spans="1:4" x14ac:dyDescent="0.25">
      <c r="A2619" s="47">
        <v>91856</v>
      </c>
      <c r="B2619" s="45" t="s">
        <v>4595</v>
      </c>
      <c r="C2619" s="46" t="s">
        <v>96</v>
      </c>
      <c r="D2619" s="47">
        <v>11.31</v>
      </c>
    </row>
    <row r="2620" spans="1:4" x14ac:dyDescent="0.25">
      <c r="A2620" s="47">
        <v>91857</v>
      </c>
      <c r="B2620" s="45" t="s">
        <v>4596</v>
      </c>
      <c r="C2620" s="46" t="s">
        <v>96</v>
      </c>
      <c r="D2620" s="47">
        <v>14.07</v>
      </c>
    </row>
    <row r="2621" spans="1:4" x14ac:dyDescent="0.25">
      <c r="A2621" s="47">
        <v>91859</v>
      </c>
      <c r="B2621" s="45" t="s">
        <v>4597</v>
      </c>
      <c r="C2621" s="46" t="s">
        <v>96</v>
      </c>
      <c r="D2621" s="47">
        <v>10.01</v>
      </c>
    </row>
    <row r="2622" spans="1:4" x14ac:dyDescent="0.25">
      <c r="A2622" s="47">
        <v>91860</v>
      </c>
      <c r="B2622" s="45" t="s">
        <v>4598</v>
      </c>
      <c r="C2622" s="46" t="s">
        <v>96</v>
      </c>
      <c r="D2622" s="47">
        <v>12.41</v>
      </c>
    </row>
    <row r="2623" spans="1:4" x14ac:dyDescent="0.25">
      <c r="A2623" s="47">
        <v>91861</v>
      </c>
      <c r="B2623" s="45" t="s">
        <v>4599</v>
      </c>
      <c r="C2623" s="46" t="s">
        <v>96</v>
      </c>
      <c r="D2623" s="47">
        <v>11.82</v>
      </c>
    </row>
    <row r="2624" spans="1:4" x14ac:dyDescent="0.25">
      <c r="A2624" s="47">
        <v>91862</v>
      </c>
      <c r="B2624" s="45" t="s">
        <v>4600</v>
      </c>
      <c r="C2624" s="46" t="s">
        <v>96</v>
      </c>
      <c r="D2624" s="47">
        <v>9.06</v>
      </c>
    </row>
    <row r="2625" spans="1:4" x14ac:dyDescent="0.25">
      <c r="A2625" s="47">
        <v>91863</v>
      </c>
      <c r="B2625" s="45" t="s">
        <v>4601</v>
      </c>
      <c r="C2625" s="46" t="s">
        <v>96</v>
      </c>
      <c r="D2625" s="47">
        <v>10.68</v>
      </c>
    </row>
    <row r="2626" spans="1:4" x14ac:dyDescent="0.25">
      <c r="A2626" s="47">
        <v>91864</v>
      </c>
      <c r="B2626" s="45" t="s">
        <v>4602</v>
      </c>
      <c r="C2626" s="46" t="s">
        <v>96</v>
      </c>
      <c r="D2626" s="47">
        <v>14.18</v>
      </c>
    </row>
    <row r="2627" spans="1:4" x14ac:dyDescent="0.25">
      <c r="A2627" s="47">
        <v>91865</v>
      </c>
      <c r="B2627" s="45" t="s">
        <v>4603</v>
      </c>
      <c r="C2627" s="46" t="s">
        <v>96</v>
      </c>
      <c r="D2627" s="47">
        <v>17.670000000000002</v>
      </c>
    </row>
    <row r="2628" spans="1:4" x14ac:dyDescent="0.25">
      <c r="A2628" s="47">
        <v>91866</v>
      </c>
      <c r="B2628" s="45" t="s">
        <v>4604</v>
      </c>
      <c r="C2628" s="46" t="s">
        <v>96</v>
      </c>
      <c r="D2628" s="47">
        <v>7.34</v>
      </c>
    </row>
    <row r="2629" spans="1:4" x14ac:dyDescent="0.25">
      <c r="A2629" s="47">
        <v>91867</v>
      </c>
      <c r="B2629" s="45" t="s">
        <v>4605</v>
      </c>
      <c r="C2629" s="46" t="s">
        <v>96</v>
      </c>
      <c r="D2629" s="47">
        <v>8.9700000000000006</v>
      </c>
    </row>
    <row r="2630" spans="1:4" x14ac:dyDescent="0.25">
      <c r="A2630" s="47">
        <v>91868</v>
      </c>
      <c r="B2630" s="45" t="s">
        <v>4606</v>
      </c>
      <c r="C2630" s="46" t="s">
        <v>96</v>
      </c>
      <c r="D2630" s="47">
        <v>12.47</v>
      </c>
    </row>
    <row r="2631" spans="1:4" x14ac:dyDescent="0.25">
      <c r="A2631" s="47">
        <v>91869</v>
      </c>
      <c r="B2631" s="45" t="s">
        <v>4607</v>
      </c>
      <c r="C2631" s="46" t="s">
        <v>96</v>
      </c>
      <c r="D2631" s="47">
        <v>15.97</v>
      </c>
    </row>
    <row r="2632" spans="1:4" x14ac:dyDescent="0.25">
      <c r="A2632" s="47">
        <v>91870</v>
      </c>
      <c r="B2632" s="45" t="s">
        <v>4608</v>
      </c>
      <c r="C2632" s="46" t="s">
        <v>96</v>
      </c>
      <c r="D2632" s="47">
        <v>10.35</v>
      </c>
    </row>
    <row r="2633" spans="1:4" x14ac:dyDescent="0.25">
      <c r="A2633" s="47">
        <v>91871</v>
      </c>
      <c r="B2633" s="45" t="s">
        <v>4609</v>
      </c>
      <c r="C2633" s="46" t="s">
        <v>96</v>
      </c>
      <c r="D2633" s="47">
        <v>12.03</v>
      </c>
    </row>
    <row r="2634" spans="1:4" x14ac:dyDescent="0.25">
      <c r="A2634" s="47">
        <v>91872</v>
      </c>
      <c r="B2634" s="45" t="s">
        <v>4610</v>
      </c>
      <c r="C2634" s="46" t="s">
        <v>96</v>
      </c>
      <c r="D2634" s="47">
        <v>15.52</v>
      </c>
    </row>
    <row r="2635" spans="1:4" x14ac:dyDescent="0.25">
      <c r="A2635" s="47">
        <v>91873</v>
      </c>
      <c r="B2635" s="45" t="s">
        <v>4611</v>
      </c>
      <c r="C2635" s="46" t="s">
        <v>96</v>
      </c>
      <c r="D2635" s="47">
        <v>18.97</v>
      </c>
    </row>
    <row r="2636" spans="1:4" x14ac:dyDescent="0.25">
      <c r="A2636" s="47">
        <v>93008</v>
      </c>
      <c r="B2636" s="45" t="s">
        <v>4612</v>
      </c>
      <c r="C2636" s="46" t="s">
        <v>96</v>
      </c>
      <c r="D2636" s="47">
        <v>15.68</v>
      </c>
    </row>
    <row r="2637" spans="1:4" x14ac:dyDescent="0.25">
      <c r="A2637" s="47">
        <v>93009</v>
      </c>
      <c r="B2637" s="45" t="s">
        <v>4613</v>
      </c>
      <c r="C2637" s="46" t="s">
        <v>96</v>
      </c>
      <c r="D2637" s="47">
        <v>23.18</v>
      </c>
    </row>
    <row r="2638" spans="1:4" x14ac:dyDescent="0.25">
      <c r="A2638" s="47">
        <v>93010</v>
      </c>
      <c r="B2638" s="45" t="s">
        <v>4614</v>
      </c>
      <c r="C2638" s="46" t="s">
        <v>96</v>
      </c>
      <c r="D2638" s="47">
        <v>32.25</v>
      </c>
    </row>
    <row r="2639" spans="1:4" x14ac:dyDescent="0.25">
      <c r="A2639" s="47">
        <v>93011</v>
      </c>
      <c r="B2639" s="45" t="s">
        <v>4615</v>
      </c>
      <c r="C2639" s="46" t="s">
        <v>96</v>
      </c>
      <c r="D2639" s="47">
        <v>39.44</v>
      </c>
    </row>
    <row r="2640" spans="1:4" x14ac:dyDescent="0.25">
      <c r="A2640" s="47">
        <v>93012</v>
      </c>
      <c r="B2640" s="45" t="s">
        <v>4616</v>
      </c>
      <c r="C2640" s="46" t="s">
        <v>96</v>
      </c>
      <c r="D2640" s="47">
        <v>59.58</v>
      </c>
    </row>
    <row r="2641" spans="1:4" x14ac:dyDescent="0.25">
      <c r="A2641" s="47">
        <v>95726</v>
      </c>
      <c r="B2641" s="45" t="s">
        <v>4617</v>
      </c>
      <c r="C2641" s="46" t="s">
        <v>96</v>
      </c>
      <c r="D2641" s="47">
        <v>6.12</v>
      </c>
    </row>
    <row r="2642" spans="1:4" x14ac:dyDescent="0.25">
      <c r="A2642" s="47">
        <v>95727</v>
      </c>
      <c r="B2642" s="45" t="s">
        <v>4618</v>
      </c>
      <c r="C2642" s="46" t="s">
        <v>96</v>
      </c>
      <c r="D2642" s="47">
        <v>7.02</v>
      </c>
    </row>
    <row r="2643" spans="1:4" x14ac:dyDescent="0.25">
      <c r="A2643" s="47">
        <v>95728</v>
      </c>
      <c r="B2643" s="45" t="s">
        <v>4619</v>
      </c>
      <c r="C2643" s="46" t="s">
        <v>96</v>
      </c>
      <c r="D2643" s="47">
        <v>8.94</v>
      </c>
    </row>
    <row r="2644" spans="1:4" x14ac:dyDescent="0.25">
      <c r="A2644" s="47">
        <v>95729</v>
      </c>
      <c r="B2644" s="45" t="s">
        <v>4620</v>
      </c>
      <c r="C2644" s="46" t="s">
        <v>96</v>
      </c>
      <c r="D2644" s="47">
        <v>8.09</v>
      </c>
    </row>
    <row r="2645" spans="1:4" x14ac:dyDescent="0.25">
      <c r="A2645" s="47">
        <v>95730</v>
      </c>
      <c r="B2645" s="45" t="s">
        <v>4621</v>
      </c>
      <c r="C2645" s="46" t="s">
        <v>96</v>
      </c>
      <c r="D2645" s="47">
        <v>8.98</v>
      </c>
    </row>
    <row r="2646" spans="1:4" x14ac:dyDescent="0.25">
      <c r="A2646" s="47">
        <v>95731</v>
      </c>
      <c r="B2646" s="45" t="s">
        <v>4622</v>
      </c>
      <c r="C2646" s="46" t="s">
        <v>96</v>
      </c>
      <c r="D2646" s="47">
        <v>10.91</v>
      </c>
    </row>
    <row r="2647" spans="1:4" x14ac:dyDescent="0.25">
      <c r="A2647" s="47">
        <v>95732</v>
      </c>
      <c r="B2647" s="45" t="s">
        <v>4623</v>
      </c>
      <c r="C2647" s="46" t="s">
        <v>90</v>
      </c>
      <c r="D2647" s="47">
        <v>4.28</v>
      </c>
    </row>
    <row r="2648" spans="1:4" x14ac:dyDescent="0.25">
      <c r="A2648" s="47">
        <v>95745</v>
      </c>
      <c r="B2648" s="45" t="s">
        <v>4624</v>
      </c>
      <c r="C2648" s="46" t="s">
        <v>96</v>
      </c>
      <c r="D2648" s="47">
        <v>19.61</v>
      </c>
    </row>
    <row r="2649" spans="1:4" x14ac:dyDescent="0.25">
      <c r="A2649" s="47">
        <v>95746</v>
      </c>
      <c r="B2649" s="45" t="s">
        <v>4625</v>
      </c>
      <c r="C2649" s="46" t="s">
        <v>96</v>
      </c>
      <c r="D2649" s="47">
        <v>24.36</v>
      </c>
    </row>
    <row r="2650" spans="1:4" x14ac:dyDescent="0.25">
      <c r="A2650" s="47">
        <v>95747</v>
      </c>
      <c r="B2650" s="45" t="s">
        <v>4626</v>
      </c>
      <c r="C2650" s="46" t="s">
        <v>96</v>
      </c>
      <c r="D2650" s="47">
        <v>40.04</v>
      </c>
    </row>
    <row r="2651" spans="1:4" x14ac:dyDescent="0.25">
      <c r="A2651" s="47">
        <v>95748</v>
      </c>
      <c r="B2651" s="45" t="s">
        <v>4627</v>
      </c>
      <c r="C2651" s="46" t="s">
        <v>96</v>
      </c>
      <c r="D2651" s="47">
        <v>43.39</v>
      </c>
    </row>
    <row r="2652" spans="1:4" x14ac:dyDescent="0.25">
      <c r="A2652" s="47">
        <v>95749</v>
      </c>
      <c r="B2652" s="45" t="s">
        <v>4628</v>
      </c>
      <c r="C2652" s="46" t="s">
        <v>96</v>
      </c>
      <c r="D2652" s="47">
        <v>25.94</v>
      </c>
    </row>
    <row r="2653" spans="1:4" x14ac:dyDescent="0.25">
      <c r="A2653" s="47">
        <v>95750</v>
      </c>
      <c r="B2653" s="45" t="s">
        <v>4629</v>
      </c>
      <c r="C2653" s="46" t="s">
        <v>96</v>
      </c>
      <c r="D2653" s="47">
        <v>30.56</v>
      </c>
    </row>
    <row r="2654" spans="1:4" x14ac:dyDescent="0.25">
      <c r="A2654" s="47">
        <v>95751</v>
      </c>
      <c r="B2654" s="45" t="s">
        <v>4630</v>
      </c>
      <c r="C2654" s="46" t="s">
        <v>96</v>
      </c>
      <c r="D2654" s="47">
        <v>46.04</v>
      </c>
    </row>
    <row r="2655" spans="1:4" x14ac:dyDescent="0.25">
      <c r="A2655" s="47">
        <v>95752</v>
      </c>
      <c r="B2655" s="45" t="s">
        <v>4631</v>
      </c>
      <c r="C2655" s="46" t="s">
        <v>96</v>
      </c>
      <c r="D2655" s="47">
        <v>49.16</v>
      </c>
    </row>
    <row r="2656" spans="1:4" x14ac:dyDescent="0.25">
      <c r="A2656" s="47">
        <v>97667</v>
      </c>
      <c r="B2656" s="45" t="s">
        <v>4632</v>
      </c>
      <c r="C2656" s="46" t="s">
        <v>96</v>
      </c>
      <c r="D2656" s="47">
        <v>7.6</v>
      </c>
    </row>
    <row r="2657" spans="1:4" x14ac:dyDescent="0.25">
      <c r="A2657" s="47">
        <v>97668</v>
      </c>
      <c r="B2657" s="45" t="s">
        <v>4633</v>
      </c>
      <c r="C2657" s="46" t="s">
        <v>96</v>
      </c>
      <c r="D2657" s="47">
        <v>11.65</v>
      </c>
    </row>
    <row r="2658" spans="1:4" x14ac:dyDescent="0.25">
      <c r="A2658" s="47">
        <v>97669</v>
      </c>
      <c r="B2658" s="45" t="s">
        <v>4634</v>
      </c>
      <c r="C2658" s="46" t="s">
        <v>96</v>
      </c>
      <c r="D2658" s="47">
        <v>18.55</v>
      </c>
    </row>
    <row r="2659" spans="1:4" x14ac:dyDescent="0.25">
      <c r="A2659" s="47">
        <v>97670</v>
      </c>
      <c r="B2659" s="45" t="s">
        <v>4635</v>
      </c>
      <c r="C2659" s="46" t="s">
        <v>96</v>
      </c>
      <c r="D2659" s="47">
        <v>23.9</v>
      </c>
    </row>
    <row r="2660" spans="1:4" x14ac:dyDescent="0.25">
      <c r="A2660" s="47">
        <v>91874</v>
      </c>
      <c r="B2660" s="45" t="s">
        <v>4636</v>
      </c>
      <c r="C2660" s="46" t="s">
        <v>90</v>
      </c>
      <c r="D2660" s="47">
        <v>4.71</v>
      </c>
    </row>
    <row r="2661" spans="1:4" x14ac:dyDescent="0.25">
      <c r="A2661" s="47">
        <v>91875</v>
      </c>
      <c r="B2661" s="45" t="s">
        <v>4637</v>
      </c>
      <c r="C2661" s="46" t="s">
        <v>90</v>
      </c>
      <c r="D2661" s="47">
        <v>6.24</v>
      </c>
    </row>
    <row r="2662" spans="1:4" x14ac:dyDescent="0.25">
      <c r="A2662" s="47">
        <v>91876</v>
      </c>
      <c r="B2662" s="45" t="s">
        <v>4638</v>
      </c>
      <c r="C2662" s="46" t="s">
        <v>90</v>
      </c>
      <c r="D2662" s="47">
        <v>8.24</v>
      </c>
    </row>
    <row r="2663" spans="1:4" x14ac:dyDescent="0.25">
      <c r="A2663" s="47">
        <v>91877</v>
      </c>
      <c r="B2663" s="45" t="s">
        <v>4639</v>
      </c>
      <c r="C2663" s="46" t="s">
        <v>90</v>
      </c>
      <c r="D2663" s="47">
        <v>10.99</v>
      </c>
    </row>
    <row r="2664" spans="1:4" x14ac:dyDescent="0.25">
      <c r="A2664" s="47">
        <v>91878</v>
      </c>
      <c r="B2664" s="45" t="s">
        <v>4640</v>
      </c>
      <c r="C2664" s="46" t="s">
        <v>90</v>
      </c>
      <c r="D2664" s="47">
        <v>6.03</v>
      </c>
    </row>
    <row r="2665" spans="1:4" x14ac:dyDescent="0.25">
      <c r="A2665" s="47">
        <v>91879</v>
      </c>
      <c r="B2665" s="45" t="s">
        <v>4641</v>
      </c>
      <c r="C2665" s="46" t="s">
        <v>90</v>
      </c>
      <c r="D2665" s="47">
        <v>7.52</v>
      </c>
    </row>
    <row r="2666" spans="1:4" x14ac:dyDescent="0.25">
      <c r="A2666" s="47">
        <v>91880</v>
      </c>
      <c r="B2666" s="45" t="s">
        <v>4642</v>
      </c>
      <c r="C2666" s="46" t="s">
        <v>90</v>
      </c>
      <c r="D2666" s="47">
        <v>9.57</v>
      </c>
    </row>
    <row r="2667" spans="1:4" x14ac:dyDescent="0.25">
      <c r="A2667" s="47">
        <v>91881</v>
      </c>
      <c r="B2667" s="45" t="s">
        <v>4643</v>
      </c>
      <c r="C2667" s="46" t="s">
        <v>90</v>
      </c>
      <c r="D2667" s="47">
        <v>12.31</v>
      </c>
    </row>
    <row r="2668" spans="1:4" x14ac:dyDescent="0.25">
      <c r="A2668" s="47">
        <v>91882</v>
      </c>
      <c r="B2668" s="45" t="s">
        <v>4644</v>
      </c>
      <c r="C2668" s="46" t="s">
        <v>90</v>
      </c>
      <c r="D2668" s="47">
        <v>7.44</v>
      </c>
    </row>
    <row r="2669" spans="1:4" x14ac:dyDescent="0.25">
      <c r="A2669" s="47">
        <v>91884</v>
      </c>
      <c r="B2669" s="45" t="s">
        <v>4645</v>
      </c>
      <c r="C2669" s="46" t="s">
        <v>90</v>
      </c>
      <c r="D2669" s="47">
        <v>8.6199999999999992</v>
      </c>
    </row>
    <row r="2670" spans="1:4" x14ac:dyDescent="0.25">
      <c r="A2670" s="47">
        <v>91885</v>
      </c>
      <c r="B2670" s="45" t="s">
        <v>4646</v>
      </c>
      <c r="C2670" s="46" t="s">
        <v>90</v>
      </c>
      <c r="D2670" s="47">
        <v>10.199999999999999</v>
      </c>
    </row>
    <row r="2671" spans="1:4" x14ac:dyDescent="0.25">
      <c r="A2671" s="47">
        <v>91886</v>
      </c>
      <c r="B2671" s="45" t="s">
        <v>4647</v>
      </c>
      <c r="C2671" s="46" t="s">
        <v>90</v>
      </c>
      <c r="D2671" s="47">
        <v>12.45</v>
      </c>
    </row>
    <row r="2672" spans="1:4" x14ac:dyDescent="0.25">
      <c r="A2672" s="47">
        <v>91887</v>
      </c>
      <c r="B2672" s="45" t="s">
        <v>4648</v>
      </c>
      <c r="C2672" s="46" t="s">
        <v>90</v>
      </c>
      <c r="D2672" s="47">
        <v>8.82</v>
      </c>
    </row>
    <row r="2673" spans="1:4" x14ac:dyDescent="0.25">
      <c r="A2673" s="47">
        <v>91889</v>
      </c>
      <c r="B2673" s="45" t="s">
        <v>4649</v>
      </c>
      <c r="C2673" s="46" t="s">
        <v>90</v>
      </c>
      <c r="D2673" s="47">
        <v>8.48</v>
      </c>
    </row>
    <row r="2674" spans="1:4" x14ac:dyDescent="0.25">
      <c r="A2674" s="47">
        <v>91890</v>
      </c>
      <c r="B2674" s="45" t="s">
        <v>4650</v>
      </c>
      <c r="C2674" s="46" t="s">
        <v>90</v>
      </c>
      <c r="D2674" s="47">
        <v>10.45</v>
      </c>
    </row>
    <row r="2675" spans="1:4" x14ac:dyDescent="0.25">
      <c r="A2675" s="47">
        <v>91892</v>
      </c>
      <c r="B2675" s="45" t="s">
        <v>4651</v>
      </c>
      <c r="C2675" s="46" t="s">
        <v>90</v>
      </c>
      <c r="D2675" s="47">
        <v>12.71</v>
      </c>
    </row>
    <row r="2676" spans="1:4" x14ac:dyDescent="0.25">
      <c r="A2676" s="47">
        <v>91893</v>
      </c>
      <c r="B2676" s="45" t="s">
        <v>4652</v>
      </c>
      <c r="C2676" s="46" t="s">
        <v>90</v>
      </c>
      <c r="D2676" s="47">
        <v>14.32</v>
      </c>
    </row>
    <row r="2677" spans="1:4" x14ac:dyDescent="0.25">
      <c r="A2677" s="47">
        <v>91895</v>
      </c>
      <c r="B2677" s="45" t="s">
        <v>4653</v>
      </c>
      <c r="C2677" s="46" t="s">
        <v>90</v>
      </c>
      <c r="D2677" s="47">
        <v>16.62</v>
      </c>
    </row>
    <row r="2678" spans="1:4" x14ac:dyDescent="0.25">
      <c r="A2678" s="47">
        <v>91896</v>
      </c>
      <c r="B2678" s="45" t="s">
        <v>4654</v>
      </c>
      <c r="C2678" s="46" t="s">
        <v>90</v>
      </c>
      <c r="D2678" s="47">
        <v>17.440000000000001</v>
      </c>
    </row>
    <row r="2679" spans="1:4" x14ac:dyDescent="0.25">
      <c r="A2679" s="47">
        <v>91898</v>
      </c>
      <c r="B2679" s="45" t="s">
        <v>4655</v>
      </c>
      <c r="C2679" s="46" t="s">
        <v>90</v>
      </c>
      <c r="D2679" s="47">
        <v>19.899999999999999</v>
      </c>
    </row>
    <row r="2680" spans="1:4" x14ac:dyDescent="0.25">
      <c r="A2680" s="47">
        <v>91899</v>
      </c>
      <c r="B2680" s="45" t="s">
        <v>4656</v>
      </c>
      <c r="C2680" s="46" t="s">
        <v>90</v>
      </c>
      <c r="D2680" s="47">
        <v>10.73</v>
      </c>
    </row>
    <row r="2681" spans="1:4" x14ac:dyDescent="0.25">
      <c r="A2681" s="47">
        <v>91901</v>
      </c>
      <c r="B2681" s="45" t="s">
        <v>4657</v>
      </c>
      <c r="C2681" s="46" t="s">
        <v>90</v>
      </c>
      <c r="D2681" s="47">
        <v>10.39</v>
      </c>
    </row>
    <row r="2682" spans="1:4" x14ac:dyDescent="0.25">
      <c r="A2682" s="47">
        <v>91902</v>
      </c>
      <c r="B2682" s="45" t="s">
        <v>4658</v>
      </c>
      <c r="C2682" s="46" t="s">
        <v>90</v>
      </c>
      <c r="D2682" s="47">
        <v>12.37</v>
      </c>
    </row>
    <row r="2683" spans="1:4" x14ac:dyDescent="0.25">
      <c r="A2683" s="47">
        <v>91904</v>
      </c>
      <c r="B2683" s="45" t="s">
        <v>4659</v>
      </c>
      <c r="C2683" s="46" t="s">
        <v>90</v>
      </c>
      <c r="D2683" s="47">
        <v>14.63</v>
      </c>
    </row>
    <row r="2684" spans="1:4" x14ac:dyDescent="0.25">
      <c r="A2684" s="47">
        <v>91905</v>
      </c>
      <c r="B2684" s="45" t="s">
        <v>4660</v>
      </c>
      <c r="C2684" s="46" t="s">
        <v>90</v>
      </c>
      <c r="D2684" s="47">
        <v>16.23</v>
      </c>
    </row>
    <row r="2685" spans="1:4" x14ac:dyDescent="0.25">
      <c r="A2685" s="47">
        <v>91907</v>
      </c>
      <c r="B2685" s="45" t="s">
        <v>4661</v>
      </c>
      <c r="C2685" s="46" t="s">
        <v>90</v>
      </c>
      <c r="D2685" s="47">
        <v>18.53</v>
      </c>
    </row>
    <row r="2686" spans="1:4" x14ac:dyDescent="0.25">
      <c r="A2686" s="47">
        <v>91908</v>
      </c>
      <c r="B2686" s="45" t="s">
        <v>4662</v>
      </c>
      <c r="C2686" s="46" t="s">
        <v>90</v>
      </c>
      <c r="D2686" s="47">
        <v>19.399999999999999</v>
      </c>
    </row>
    <row r="2687" spans="1:4" x14ac:dyDescent="0.25">
      <c r="A2687" s="47">
        <v>91910</v>
      </c>
      <c r="B2687" s="45" t="s">
        <v>4663</v>
      </c>
      <c r="C2687" s="46" t="s">
        <v>90</v>
      </c>
      <c r="D2687" s="47">
        <v>21.86</v>
      </c>
    </row>
    <row r="2688" spans="1:4" x14ac:dyDescent="0.25">
      <c r="A2688" s="47">
        <v>91911</v>
      </c>
      <c r="B2688" s="45" t="s">
        <v>4664</v>
      </c>
      <c r="C2688" s="46" t="s">
        <v>90</v>
      </c>
      <c r="D2688" s="47">
        <v>12.92</v>
      </c>
    </row>
    <row r="2689" spans="1:4" x14ac:dyDescent="0.25">
      <c r="A2689" s="47">
        <v>91913</v>
      </c>
      <c r="B2689" s="45" t="s">
        <v>4665</v>
      </c>
      <c r="C2689" s="46" t="s">
        <v>90</v>
      </c>
      <c r="D2689" s="47">
        <v>12.58</v>
      </c>
    </row>
    <row r="2690" spans="1:4" x14ac:dyDescent="0.25">
      <c r="A2690" s="47">
        <v>91914</v>
      </c>
      <c r="B2690" s="45" t="s">
        <v>4666</v>
      </c>
      <c r="C2690" s="46" t="s">
        <v>90</v>
      </c>
      <c r="D2690" s="47">
        <v>14.05</v>
      </c>
    </row>
    <row r="2691" spans="1:4" x14ac:dyDescent="0.25">
      <c r="A2691" s="47">
        <v>91916</v>
      </c>
      <c r="B2691" s="45" t="s">
        <v>4667</v>
      </c>
      <c r="C2691" s="46" t="s">
        <v>90</v>
      </c>
      <c r="D2691" s="47">
        <v>16.309999999999999</v>
      </c>
    </row>
    <row r="2692" spans="1:4" x14ac:dyDescent="0.25">
      <c r="A2692" s="47">
        <v>91917</v>
      </c>
      <c r="B2692" s="45" t="s">
        <v>4668</v>
      </c>
      <c r="C2692" s="46" t="s">
        <v>90</v>
      </c>
      <c r="D2692" s="47">
        <v>17.23</v>
      </c>
    </row>
    <row r="2693" spans="1:4" x14ac:dyDescent="0.25">
      <c r="A2693" s="47">
        <v>91919</v>
      </c>
      <c r="B2693" s="45" t="s">
        <v>4669</v>
      </c>
      <c r="C2693" s="46" t="s">
        <v>90</v>
      </c>
      <c r="D2693" s="47">
        <v>19.53</v>
      </c>
    </row>
    <row r="2694" spans="1:4" x14ac:dyDescent="0.25">
      <c r="A2694" s="47">
        <v>91920</v>
      </c>
      <c r="B2694" s="45" t="s">
        <v>4670</v>
      </c>
      <c r="C2694" s="46" t="s">
        <v>90</v>
      </c>
      <c r="D2694" s="47">
        <v>19.63</v>
      </c>
    </row>
    <row r="2695" spans="1:4" x14ac:dyDescent="0.25">
      <c r="A2695" s="47">
        <v>91922</v>
      </c>
      <c r="B2695" s="45" t="s">
        <v>4671</v>
      </c>
      <c r="C2695" s="46" t="s">
        <v>90</v>
      </c>
      <c r="D2695" s="47">
        <v>22.09</v>
      </c>
    </row>
    <row r="2696" spans="1:4" x14ac:dyDescent="0.25">
      <c r="A2696" s="47">
        <v>93013</v>
      </c>
      <c r="B2696" s="45" t="s">
        <v>4672</v>
      </c>
      <c r="C2696" s="46" t="s">
        <v>90</v>
      </c>
      <c r="D2696" s="47">
        <v>14.3</v>
      </c>
    </row>
    <row r="2697" spans="1:4" x14ac:dyDescent="0.25">
      <c r="A2697" s="47">
        <v>93014</v>
      </c>
      <c r="B2697" s="45" t="s">
        <v>4673</v>
      </c>
      <c r="C2697" s="46" t="s">
        <v>90</v>
      </c>
      <c r="D2697" s="47">
        <v>17.670000000000002</v>
      </c>
    </row>
    <row r="2698" spans="1:4" x14ac:dyDescent="0.25">
      <c r="A2698" s="47">
        <v>93015</v>
      </c>
      <c r="B2698" s="45" t="s">
        <v>4674</v>
      </c>
      <c r="C2698" s="46" t="s">
        <v>90</v>
      </c>
      <c r="D2698" s="47">
        <v>27.19</v>
      </c>
    </row>
    <row r="2699" spans="1:4" x14ac:dyDescent="0.25">
      <c r="A2699" s="47">
        <v>93016</v>
      </c>
      <c r="B2699" s="45" t="s">
        <v>4675</v>
      </c>
      <c r="C2699" s="46" t="s">
        <v>90</v>
      </c>
      <c r="D2699" s="47">
        <v>33.25</v>
      </c>
    </row>
    <row r="2700" spans="1:4" x14ac:dyDescent="0.25">
      <c r="A2700" s="47">
        <v>93017</v>
      </c>
      <c r="B2700" s="45" t="s">
        <v>4676</v>
      </c>
      <c r="C2700" s="46" t="s">
        <v>90</v>
      </c>
      <c r="D2700" s="47">
        <v>50.44</v>
      </c>
    </row>
    <row r="2701" spans="1:4" x14ac:dyDescent="0.25">
      <c r="A2701" s="47">
        <v>93018</v>
      </c>
      <c r="B2701" s="45" t="s">
        <v>4677</v>
      </c>
      <c r="C2701" s="46" t="s">
        <v>90</v>
      </c>
      <c r="D2701" s="47">
        <v>21.86</v>
      </c>
    </row>
    <row r="2702" spans="1:4" x14ac:dyDescent="0.25">
      <c r="A2702" s="47">
        <v>93020</v>
      </c>
      <c r="B2702" s="45" t="s">
        <v>4678</v>
      </c>
      <c r="C2702" s="46" t="s">
        <v>90</v>
      </c>
      <c r="D2702" s="47">
        <v>28.28</v>
      </c>
    </row>
    <row r="2703" spans="1:4" x14ac:dyDescent="0.25">
      <c r="A2703" s="47">
        <v>93022</v>
      </c>
      <c r="B2703" s="45" t="s">
        <v>4679</v>
      </c>
      <c r="C2703" s="46" t="s">
        <v>90</v>
      </c>
      <c r="D2703" s="47">
        <v>48.24</v>
      </c>
    </row>
    <row r="2704" spans="1:4" x14ac:dyDescent="0.25">
      <c r="A2704" s="47">
        <v>93024</v>
      </c>
      <c r="B2704" s="45" t="s">
        <v>4680</v>
      </c>
      <c r="C2704" s="46" t="s">
        <v>90</v>
      </c>
      <c r="D2704" s="47">
        <v>50.56</v>
      </c>
    </row>
    <row r="2705" spans="1:4" x14ac:dyDescent="0.25">
      <c r="A2705" s="47">
        <v>93026</v>
      </c>
      <c r="B2705" s="45" t="s">
        <v>4681</v>
      </c>
      <c r="C2705" s="46" t="s">
        <v>90</v>
      </c>
      <c r="D2705" s="47">
        <v>83.71</v>
      </c>
    </row>
    <row r="2706" spans="1:4" x14ac:dyDescent="0.25">
      <c r="A2706" s="47">
        <v>95733</v>
      </c>
      <c r="B2706" s="45" t="s">
        <v>4682</v>
      </c>
      <c r="C2706" s="46" t="s">
        <v>90</v>
      </c>
      <c r="D2706" s="47">
        <v>5.61</v>
      </c>
    </row>
    <row r="2707" spans="1:4" x14ac:dyDescent="0.25">
      <c r="A2707" s="47">
        <v>95734</v>
      </c>
      <c r="B2707" s="45" t="s">
        <v>4683</v>
      </c>
      <c r="C2707" s="46" t="s">
        <v>90</v>
      </c>
      <c r="D2707" s="47">
        <v>7.47</v>
      </c>
    </row>
    <row r="2708" spans="1:4" x14ac:dyDescent="0.25">
      <c r="A2708" s="47">
        <v>95735</v>
      </c>
      <c r="B2708" s="45" t="s">
        <v>4684</v>
      </c>
      <c r="C2708" s="46" t="s">
        <v>90</v>
      </c>
      <c r="D2708" s="47">
        <v>6.29</v>
      </c>
    </row>
    <row r="2709" spans="1:4" x14ac:dyDescent="0.25">
      <c r="A2709" s="47">
        <v>95736</v>
      </c>
      <c r="B2709" s="45" t="s">
        <v>4685</v>
      </c>
      <c r="C2709" s="46" t="s">
        <v>90</v>
      </c>
      <c r="D2709" s="47">
        <v>7.39</v>
      </c>
    </row>
    <row r="2710" spans="1:4" x14ac:dyDescent="0.25">
      <c r="A2710" s="47">
        <v>95738</v>
      </c>
      <c r="B2710" s="45" t="s">
        <v>4686</v>
      </c>
      <c r="C2710" s="46" t="s">
        <v>90</v>
      </c>
      <c r="D2710" s="47">
        <v>8.92</v>
      </c>
    </row>
    <row r="2711" spans="1:4" x14ac:dyDescent="0.25">
      <c r="A2711" s="47">
        <v>95753</v>
      </c>
      <c r="B2711" s="45" t="s">
        <v>4687</v>
      </c>
      <c r="C2711" s="46" t="s">
        <v>90</v>
      </c>
      <c r="D2711" s="47">
        <v>6.74</v>
      </c>
    </row>
    <row r="2712" spans="1:4" x14ac:dyDescent="0.25">
      <c r="A2712" s="47">
        <v>95754</v>
      </c>
      <c r="B2712" s="45" t="s">
        <v>4688</v>
      </c>
      <c r="C2712" s="46" t="s">
        <v>90</v>
      </c>
      <c r="D2712" s="47">
        <v>8.4</v>
      </c>
    </row>
    <row r="2713" spans="1:4" x14ac:dyDescent="0.25">
      <c r="A2713" s="47">
        <v>95755</v>
      </c>
      <c r="B2713" s="45" t="s">
        <v>4689</v>
      </c>
      <c r="C2713" s="46" t="s">
        <v>90</v>
      </c>
      <c r="D2713" s="47">
        <v>12.03</v>
      </c>
    </row>
    <row r="2714" spans="1:4" x14ac:dyDescent="0.25">
      <c r="A2714" s="47">
        <v>95756</v>
      </c>
      <c r="B2714" s="45" t="s">
        <v>4690</v>
      </c>
      <c r="C2714" s="46" t="s">
        <v>90</v>
      </c>
      <c r="D2714" s="47">
        <v>15.97</v>
      </c>
    </row>
    <row r="2715" spans="1:4" x14ac:dyDescent="0.25">
      <c r="A2715" s="47">
        <v>95757</v>
      </c>
      <c r="B2715" s="45" t="s">
        <v>4691</v>
      </c>
      <c r="C2715" s="46" t="s">
        <v>90</v>
      </c>
      <c r="D2715" s="47">
        <v>10.25</v>
      </c>
    </row>
    <row r="2716" spans="1:4" x14ac:dyDescent="0.25">
      <c r="A2716" s="47">
        <v>95758</v>
      </c>
      <c r="B2716" s="45" t="s">
        <v>4692</v>
      </c>
      <c r="C2716" s="46" t="s">
        <v>90</v>
      </c>
      <c r="D2716" s="47">
        <v>11.5</v>
      </c>
    </row>
    <row r="2717" spans="1:4" x14ac:dyDescent="0.25">
      <c r="A2717" s="47">
        <v>95759</v>
      </c>
      <c r="B2717" s="45" t="s">
        <v>4693</v>
      </c>
      <c r="C2717" s="46" t="s">
        <v>90</v>
      </c>
      <c r="D2717" s="47">
        <v>14.55</v>
      </c>
    </row>
    <row r="2718" spans="1:4" x14ac:dyDescent="0.25">
      <c r="A2718" s="47">
        <v>95760</v>
      </c>
      <c r="B2718" s="45" t="s">
        <v>4694</v>
      </c>
      <c r="C2718" s="46" t="s">
        <v>90</v>
      </c>
      <c r="D2718" s="47">
        <v>17.82</v>
      </c>
    </row>
    <row r="2719" spans="1:4" x14ac:dyDescent="0.25">
      <c r="A2719" s="47">
        <v>97559</v>
      </c>
      <c r="B2719" s="45" t="s">
        <v>4695</v>
      </c>
      <c r="C2719" s="46" t="s">
        <v>90</v>
      </c>
      <c r="D2719" s="47">
        <v>10.199999999999999</v>
      </c>
    </row>
    <row r="2720" spans="1:4" x14ac:dyDescent="0.25">
      <c r="A2720" s="47">
        <v>97562</v>
      </c>
      <c r="B2720" s="45" t="s">
        <v>4696</v>
      </c>
      <c r="C2720" s="46" t="s">
        <v>90</v>
      </c>
      <c r="D2720" s="47">
        <v>12.12</v>
      </c>
    </row>
    <row r="2721" spans="1:4" x14ac:dyDescent="0.25">
      <c r="A2721" s="47">
        <v>97564</v>
      </c>
      <c r="B2721" s="45" t="s">
        <v>4697</v>
      </c>
      <c r="C2721" s="46" t="s">
        <v>90</v>
      </c>
      <c r="D2721" s="47">
        <v>13.8</v>
      </c>
    </row>
    <row r="2722" spans="1:4" x14ac:dyDescent="0.25">
      <c r="A2722" s="47">
        <v>91924</v>
      </c>
      <c r="B2722" s="45" t="s">
        <v>4698</v>
      </c>
      <c r="C2722" s="46" t="s">
        <v>96</v>
      </c>
      <c r="D2722" s="47">
        <v>2.79</v>
      </c>
    </row>
    <row r="2723" spans="1:4" x14ac:dyDescent="0.25">
      <c r="A2723" s="47">
        <v>91925</v>
      </c>
      <c r="B2723" s="45" t="s">
        <v>4699</v>
      </c>
      <c r="C2723" s="46" t="s">
        <v>96</v>
      </c>
      <c r="D2723" s="47">
        <v>3.94</v>
      </c>
    </row>
    <row r="2724" spans="1:4" x14ac:dyDescent="0.25">
      <c r="A2724" s="47">
        <v>91926</v>
      </c>
      <c r="B2724" s="45" t="s">
        <v>4700</v>
      </c>
      <c r="C2724" s="46" t="s">
        <v>96</v>
      </c>
      <c r="D2724" s="47">
        <v>4.03</v>
      </c>
    </row>
    <row r="2725" spans="1:4" x14ac:dyDescent="0.25">
      <c r="A2725" s="47">
        <v>91927</v>
      </c>
      <c r="B2725" s="45" t="s">
        <v>4701</v>
      </c>
      <c r="C2725" s="46" t="s">
        <v>96</v>
      </c>
      <c r="D2725" s="47">
        <v>5.31</v>
      </c>
    </row>
    <row r="2726" spans="1:4" x14ac:dyDescent="0.25">
      <c r="A2726" s="47">
        <v>91928</v>
      </c>
      <c r="B2726" s="45" t="s">
        <v>4702</v>
      </c>
      <c r="C2726" s="46" t="s">
        <v>96</v>
      </c>
      <c r="D2726" s="47">
        <v>6.57</v>
      </c>
    </row>
    <row r="2727" spans="1:4" x14ac:dyDescent="0.25">
      <c r="A2727" s="47">
        <v>91929</v>
      </c>
      <c r="B2727" s="45" t="s">
        <v>4703</v>
      </c>
      <c r="C2727" s="46" t="s">
        <v>96</v>
      </c>
      <c r="D2727" s="47">
        <v>7.46</v>
      </c>
    </row>
    <row r="2728" spans="1:4" x14ac:dyDescent="0.25">
      <c r="A2728" s="47">
        <v>91930</v>
      </c>
      <c r="B2728" s="45" t="s">
        <v>4704</v>
      </c>
      <c r="C2728" s="46" t="s">
        <v>96</v>
      </c>
      <c r="D2728" s="47">
        <v>8.9700000000000006</v>
      </c>
    </row>
    <row r="2729" spans="1:4" x14ac:dyDescent="0.25">
      <c r="A2729" s="47">
        <v>91931</v>
      </c>
      <c r="B2729" s="45" t="s">
        <v>4705</v>
      </c>
      <c r="C2729" s="46" t="s">
        <v>96</v>
      </c>
      <c r="D2729" s="47">
        <v>10.06</v>
      </c>
    </row>
    <row r="2730" spans="1:4" x14ac:dyDescent="0.25">
      <c r="A2730" s="47">
        <v>91932</v>
      </c>
      <c r="B2730" s="45" t="s">
        <v>4706</v>
      </c>
      <c r="C2730" s="46" t="s">
        <v>96</v>
      </c>
      <c r="D2730" s="47">
        <v>14.79</v>
      </c>
    </row>
    <row r="2731" spans="1:4" x14ac:dyDescent="0.25">
      <c r="A2731" s="47">
        <v>91933</v>
      </c>
      <c r="B2731" s="45" t="s">
        <v>4707</v>
      </c>
      <c r="C2731" s="46" t="s">
        <v>96</v>
      </c>
      <c r="D2731" s="47">
        <v>15.81</v>
      </c>
    </row>
    <row r="2732" spans="1:4" x14ac:dyDescent="0.25">
      <c r="A2732" s="47">
        <v>91934</v>
      </c>
      <c r="B2732" s="45" t="s">
        <v>4708</v>
      </c>
      <c r="C2732" s="46" t="s">
        <v>96</v>
      </c>
      <c r="D2732" s="47">
        <v>22.6</v>
      </c>
    </row>
    <row r="2733" spans="1:4" x14ac:dyDescent="0.25">
      <c r="A2733" s="47">
        <v>91935</v>
      </c>
      <c r="B2733" s="45" t="s">
        <v>4709</v>
      </c>
      <c r="C2733" s="46" t="s">
        <v>96</v>
      </c>
      <c r="D2733" s="47">
        <v>24.08</v>
      </c>
    </row>
    <row r="2734" spans="1:4" x14ac:dyDescent="0.25">
      <c r="A2734" s="47">
        <v>92979</v>
      </c>
      <c r="B2734" s="45" t="s">
        <v>4710</v>
      </c>
      <c r="C2734" s="46" t="s">
        <v>96</v>
      </c>
      <c r="D2734" s="47">
        <v>10.14</v>
      </c>
    </row>
    <row r="2735" spans="1:4" x14ac:dyDescent="0.25">
      <c r="A2735" s="47">
        <v>92980</v>
      </c>
      <c r="B2735" s="45" t="s">
        <v>4711</v>
      </c>
      <c r="C2735" s="46" t="s">
        <v>96</v>
      </c>
      <c r="D2735" s="47">
        <v>11.02</v>
      </c>
    </row>
    <row r="2736" spans="1:4" x14ac:dyDescent="0.25">
      <c r="A2736" s="47">
        <v>92981</v>
      </c>
      <c r="B2736" s="45" t="s">
        <v>4712</v>
      </c>
      <c r="C2736" s="46" t="s">
        <v>96</v>
      </c>
      <c r="D2736" s="47">
        <v>15.57</v>
      </c>
    </row>
    <row r="2737" spans="1:4" x14ac:dyDescent="0.25">
      <c r="A2737" s="47">
        <v>92982</v>
      </c>
      <c r="B2737" s="45" t="s">
        <v>4713</v>
      </c>
      <c r="C2737" s="46" t="s">
        <v>96</v>
      </c>
      <c r="D2737" s="47">
        <v>16.84</v>
      </c>
    </row>
    <row r="2738" spans="1:4" x14ac:dyDescent="0.25">
      <c r="A2738" s="47">
        <v>92983</v>
      </c>
      <c r="B2738" s="45" t="s">
        <v>4714</v>
      </c>
      <c r="C2738" s="46" t="s">
        <v>96</v>
      </c>
      <c r="D2738" s="47">
        <v>26.66</v>
      </c>
    </row>
    <row r="2739" spans="1:4" x14ac:dyDescent="0.25">
      <c r="A2739" s="47">
        <v>92984</v>
      </c>
      <c r="B2739" s="45" t="s">
        <v>4715</v>
      </c>
      <c r="C2739" s="46" t="s">
        <v>96</v>
      </c>
      <c r="D2739" s="47">
        <v>27.36</v>
      </c>
    </row>
    <row r="2740" spans="1:4" x14ac:dyDescent="0.25">
      <c r="A2740" s="47">
        <v>92985</v>
      </c>
      <c r="B2740" s="45" t="s">
        <v>4716</v>
      </c>
      <c r="C2740" s="46" t="s">
        <v>96</v>
      </c>
      <c r="D2740" s="47">
        <v>35.950000000000003</v>
      </c>
    </row>
    <row r="2741" spans="1:4" x14ac:dyDescent="0.25">
      <c r="A2741" s="47">
        <v>92986</v>
      </c>
      <c r="B2741" s="45" t="s">
        <v>4717</v>
      </c>
      <c r="C2741" s="46" t="s">
        <v>96</v>
      </c>
      <c r="D2741" s="47">
        <v>37</v>
      </c>
    </row>
    <row r="2742" spans="1:4" x14ac:dyDescent="0.25">
      <c r="A2742" s="47">
        <v>92987</v>
      </c>
      <c r="B2742" s="45" t="s">
        <v>4718</v>
      </c>
      <c r="C2742" s="46" t="s">
        <v>96</v>
      </c>
      <c r="D2742" s="47">
        <v>51.82</v>
      </c>
    </row>
    <row r="2743" spans="1:4" x14ac:dyDescent="0.25">
      <c r="A2743" s="47">
        <v>92988</v>
      </c>
      <c r="B2743" s="45" t="s">
        <v>4719</v>
      </c>
      <c r="C2743" s="46" t="s">
        <v>96</v>
      </c>
      <c r="D2743" s="47">
        <v>51.95</v>
      </c>
    </row>
    <row r="2744" spans="1:4" x14ac:dyDescent="0.25">
      <c r="A2744" s="47">
        <v>92989</v>
      </c>
      <c r="B2744" s="45" t="s">
        <v>4720</v>
      </c>
      <c r="C2744" s="46" t="s">
        <v>96</v>
      </c>
      <c r="D2744" s="47">
        <v>72.08</v>
      </c>
    </row>
    <row r="2745" spans="1:4" x14ac:dyDescent="0.25">
      <c r="A2745" s="47">
        <v>92990</v>
      </c>
      <c r="B2745" s="45" t="s">
        <v>4721</v>
      </c>
      <c r="C2745" s="46" t="s">
        <v>96</v>
      </c>
      <c r="D2745" s="47">
        <v>71.25</v>
      </c>
    </row>
    <row r="2746" spans="1:4" x14ac:dyDescent="0.25">
      <c r="A2746" s="47">
        <v>92991</v>
      </c>
      <c r="B2746" s="45" t="s">
        <v>4722</v>
      </c>
      <c r="C2746" s="46" t="s">
        <v>96</v>
      </c>
      <c r="D2746" s="47">
        <v>94.04</v>
      </c>
    </row>
    <row r="2747" spans="1:4" x14ac:dyDescent="0.25">
      <c r="A2747" s="47">
        <v>92992</v>
      </c>
      <c r="B2747" s="45" t="s">
        <v>4723</v>
      </c>
      <c r="C2747" s="46" t="s">
        <v>96</v>
      </c>
      <c r="D2747" s="47">
        <v>94.11</v>
      </c>
    </row>
    <row r="2748" spans="1:4" x14ac:dyDescent="0.25">
      <c r="A2748" s="47">
        <v>92993</v>
      </c>
      <c r="B2748" s="45" t="s">
        <v>4724</v>
      </c>
      <c r="C2748" s="46" t="s">
        <v>96</v>
      </c>
      <c r="D2748" s="47">
        <v>120.61</v>
      </c>
    </row>
    <row r="2749" spans="1:4" x14ac:dyDescent="0.25">
      <c r="A2749" s="47">
        <v>92994</v>
      </c>
      <c r="B2749" s="45" t="s">
        <v>4725</v>
      </c>
      <c r="C2749" s="46" t="s">
        <v>96</v>
      </c>
      <c r="D2749" s="47">
        <v>121.81</v>
      </c>
    </row>
    <row r="2750" spans="1:4" x14ac:dyDescent="0.25">
      <c r="A2750" s="47">
        <v>92995</v>
      </c>
      <c r="B2750" s="45" t="s">
        <v>4726</v>
      </c>
      <c r="C2750" s="46" t="s">
        <v>96</v>
      </c>
      <c r="D2750" s="47">
        <v>150.09</v>
      </c>
    </row>
    <row r="2751" spans="1:4" x14ac:dyDescent="0.25">
      <c r="A2751" s="47">
        <v>92996</v>
      </c>
      <c r="B2751" s="45" t="s">
        <v>4727</v>
      </c>
      <c r="C2751" s="46" t="s">
        <v>96</v>
      </c>
      <c r="D2751" s="47">
        <v>150.51</v>
      </c>
    </row>
    <row r="2752" spans="1:4" x14ac:dyDescent="0.25">
      <c r="A2752" s="47">
        <v>92997</v>
      </c>
      <c r="B2752" s="45" t="s">
        <v>4728</v>
      </c>
      <c r="C2752" s="46" t="s">
        <v>96</v>
      </c>
      <c r="D2752" s="47">
        <v>182.4</v>
      </c>
    </row>
    <row r="2753" spans="1:4" x14ac:dyDescent="0.25">
      <c r="A2753" s="47">
        <v>92998</v>
      </c>
      <c r="B2753" s="45" t="s">
        <v>4729</v>
      </c>
      <c r="C2753" s="46" t="s">
        <v>96</v>
      </c>
      <c r="D2753" s="47">
        <v>184.15</v>
      </c>
    </row>
    <row r="2754" spans="1:4" x14ac:dyDescent="0.25">
      <c r="A2754" s="47">
        <v>92999</v>
      </c>
      <c r="B2754" s="45" t="s">
        <v>4730</v>
      </c>
      <c r="C2754" s="46" t="s">
        <v>96</v>
      </c>
      <c r="D2754" s="47">
        <v>240.27</v>
      </c>
    </row>
    <row r="2755" spans="1:4" x14ac:dyDescent="0.25">
      <c r="A2755" s="47">
        <v>93000</v>
      </c>
      <c r="B2755" s="45" t="s">
        <v>4731</v>
      </c>
      <c r="C2755" s="46" t="s">
        <v>96</v>
      </c>
      <c r="D2755" s="47">
        <v>241.74</v>
      </c>
    </row>
    <row r="2756" spans="1:4" x14ac:dyDescent="0.25">
      <c r="A2756" s="47">
        <v>93001</v>
      </c>
      <c r="B2756" s="45" t="s">
        <v>4732</v>
      </c>
      <c r="C2756" s="46" t="s">
        <v>96</v>
      </c>
      <c r="D2756" s="47">
        <v>293.48</v>
      </c>
    </row>
    <row r="2757" spans="1:4" x14ac:dyDescent="0.25">
      <c r="A2757" s="47">
        <v>93002</v>
      </c>
      <c r="B2757" s="45" t="s">
        <v>4733</v>
      </c>
      <c r="C2757" s="46" t="s">
        <v>96</v>
      </c>
      <c r="D2757" s="47">
        <v>301.69</v>
      </c>
    </row>
    <row r="2758" spans="1:4" x14ac:dyDescent="0.25">
      <c r="A2758" s="47">
        <v>101884</v>
      </c>
      <c r="B2758" s="45" t="s">
        <v>4734</v>
      </c>
      <c r="C2758" s="46" t="s">
        <v>96</v>
      </c>
      <c r="D2758" s="47">
        <v>9.9</v>
      </c>
    </row>
    <row r="2759" spans="1:4" x14ac:dyDescent="0.25">
      <c r="A2759" s="47">
        <v>101885</v>
      </c>
      <c r="B2759" s="45" t="s">
        <v>4735</v>
      </c>
      <c r="C2759" s="46" t="s">
        <v>96</v>
      </c>
      <c r="D2759" s="47">
        <v>10.78</v>
      </c>
    </row>
    <row r="2760" spans="1:4" x14ac:dyDescent="0.25">
      <c r="A2760" s="47">
        <v>101886</v>
      </c>
      <c r="B2760" s="45" t="s">
        <v>4736</v>
      </c>
      <c r="C2760" s="46" t="s">
        <v>96</v>
      </c>
      <c r="D2760" s="47">
        <v>15.31</v>
      </c>
    </row>
    <row r="2761" spans="1:4" x14ac:dyDescent="0.25">
      <c r="A2761" s="47">
        <v>101887</v>
      </c>
      <c r="B2761" s="45" t="s">
        <v>4737</v>
      </c>
      <c r="C2761" s="46" t="s">
        <v>96</v>
      </c>
      <c r="D2761" s="47">
        <v>16.579999999999998</v>
      </c>
    </row>
    <row r="2762" spans="1:4" x14ac:dyDescent="0.25">
      <c r="A2762" s="47">
        <v>101888</v>
      </c>
      <c r="B2762" s="45" t="s">
        <v>4738</v>
      </c>
      <c r="C2762" s="46" t="s">
        <v>96</v>
      </c>
      <c r="D2762" s="47">
        <v>24.56</v>
      </c>
    </row>
    <row r="2763" spans="1:4" x14ac:dyDescent="0.25">
      <c r="A2763" s="47">
        <v>101889</v>
      </c>
      <c r="B2763" s="45" t="s">
        <v>4739</v>
      </c>
      <c r="C2763" s="46" t="s">
        <v>96</v>
      </c>
      <c r="D2763" s="47">
        <v>25.26</v>
      </c>
    </row>
    <row r="2764" spans="1:4" x14ac:dyDescent="0.25">
      <c r="A2764" s="47">
        <v>91936</v>
      </c>
      <c r="B2764" s="45" t="s">
        <v>4740</v>
      </c>
      <c r="C2764" s="46" t="s">
        <v>90</v>
      </c>
      <c r="D2764" s="47">
        <v>13.56</v>
      </c>
    </row>
    <row r="2765" spans="1:4" x14ac:dyDescent="0.25">
      <c r="A2765" s="47">
        <v>91937</v>
      </c>
      <c r="B2765" s="45" t="s">
        <v>4741</v>
      </c>
      <c r="C2765" s="46" t="s">
        <v>90</v>
      </c>
      <c r="D2765" s="47">
        <v>11.39</v>
      </c>
    </row>
    <row r="2766" spans="1:4" x14ac:dyDescent="0.25">
      <c r="A2766" s="47">
        <v>91939</v>
      </c>
      <c r="B2766" s="45" t="s">
        <v>4742</v>
      </c>
      <c r="C2766" s="46" t="s">
        <v>90</v>
      </c>
      <c r="D2766" s="47">
        <v>26.82</v>
      </c>
    </row>
    <row r="2767" spans="1:4" x14ac:dyDescent="0.25">
      <c r="A2767" s="47">
        <v>91940</v>
      </c>
      <c r="B2767" s="45" t="s">
        <v>4743</v>
      </c>
      <c r="C2767" s="46" t="s">
        <v>90</v>
      </c>
      <c r="D2767" s="47">
        <v>14.41</v>
      </c>
    </row>
    <row r="2768" spans="1:4" x14ac:dyDescent="0.25">
      <c r="A2768" s="47">
        <v>91941</v>
      </c>
      <c r="B2768" s="45" t="s">
        <v>4744</v>
      </c>
      <c r="C2768" s="46" t="s">
        <v>90</v>
      </c>
      <c r="D2768" s="47">
        <v>9.75</v>
      </c>
    </row>
    <row r="2769" spans="1:4" x14ac:dyDescent="0.25">
      <c r="A2769" s="47">
        <v>91942</v>
      </c>
      <c r="B2769" s="45" t="s">
        <v>4745</v>
      </c>
      <c r="C2769" s="46" t="s">
        <v>90</v>
      </c>
      <c r="D2769" s="47">
        <v>33.159999999999997</v>
      </c>
    </row>
    <row r="2770" spans="1:4" x14ac:dyDescent="0.25">
      <c r="A2770" s="47">
        <v>91943</v>
      </c>
      <c r="B2770" s="45" t="s">
        <v>4746</v>
      </c>
      <c r="C2770" s="46" t="s">
        <v>90</v>
      </c>
      <c r="D2770" s="47">
        <v>18.88</v>
      </c>
    </row>
    <row r="2771" spans="1:4" x14ac:dyDescent="0.25">
      <c r="A2771" s="47">
        <v>91944</v>
      </c>
      <c r="B2771" s="45" t="s">
        <v>4747</v>
      </c>
      <c r="C2771" s="46" t="s">
        <v>90</v>
      </c>
      <c r="D2771" s="47">
        <v>13.55</v>
      </c>
    </row>
    <row r="2772" spans="1:4" x14ac:dyDescent="0.25">
      <c r="A2772" s="47">
        <v>92865</v>
      </c>
      <c r="B2772" s="45" t="s">
        <v>4748</v>
      </c>
      <c r="C2772" s="46" t="s">
        <v>90</v>
      </c>
      <c r="D2772" s="47">
        <v>11.57</v>
      </c>
    </row>
    <row r="2773" spans="1:4" x14ac:dyDescent="0.25">
      <c r="A2773" s="47">
        <v>92866</v>
      </c>
      <c r="B2773" s="45" t="s">
        <v>4749</v>
      </c>
      <c r="C2773" s="46" t="s">
        <v>90</v>
      </c>
      <c r="D2773" s="47">
        <v>8.82</v>
      </c>
    </row>
    <row r="2774" spans="1:4" x14ac:dyDescent="0.25">
      <c r="A2774" s="47">
        <v>92867</v>
      </c>
      <c r="B2774" s="45" t="s">
        <v>4750</v>
      </c>
      <c r="C2774" s="46" t="s">
        <v>90</v>
      </c>
      <c r="D2774" s="47">
        <v>26.48</v>
      </c>
    </row>
    <row r="2775" spans="1:4" x14ac:dyDescent="0.25">
      <c r="A2775" s="47">
        <v>92868</v>
      </c>
      <c r="B2775" s="45" t="s">
        <v>4751</v>
      </c>
      <c r="C2775" s="46" t="s">
        <v>90</v>
      </c>
      <c r="D2775" s="47">
        <v>14.07</v>
      </c>
    </row>
    <row r="2776" spans="1:4" x14ac:dyDescent="0.25">
      <c r="A2776" s="47">
        <v>92869</v>
      </c>
      <c r="B2776" s="45" t="s">
        <v>4752</v>
      </c>
      <c r="C2776" s="46" t="s">
        <v>90</v>
      </c>
      <c r="D2776" s="47">
        <v>9.41</v>
      </c>
    </row>
    <row r="2777" spans="1:4" x14ac:dyDescent="0.25">
      <c r="A2777" s="47">
        <v>92870</v>
      </c>
      <c r="B2777" s="45" t="s">
        <v>4753</v>
      </c>
      <c r="C2777" s="46" t="s">
        <v>90</v>
      </c>
      <c r="D2777" s="47">
        <v>32.799999999999997</v>
      </c>
    </row>
    <row r="2778" spans="1:4" x14ac:dyDescent="0.25">
      <c r="A2778" s="47">
        <v>92871</v>
      </c>
      <c r="B2778" s="45" t="s">
        <v>4754</v>
      </c>
      <c r="C2778" s="46" t="s">
        <v>90</v>
      </c>
      <c r="D2778" s="47">
        <v>18.52</v>
      </c>
    </row>
    <row r="2779" spans="1:4" x14ac:dyDescent="0.25">
      <c r="A2779" s="47">
        <v>92872</v>
      </c>
      <c r="B2779" s="45" t="s">
        <v>4755</v>
      </c>
      <c r="C2779" s="46" t="s">
        <v>90</v>
      </c>
      <c r="D2779" s="47">
        <v>13.19</v>
      </c>
    </row>
    <row r="2780" spans="1:4" x14ac:dyDescent="0.25">
      <c r="A2780" s="47">
        <v>95777</v>
      </c>
      <c r="B2780" s="45" t="s">
        <v>4756</v>
      </c>
      <c r="C2780" s="46" t="s">
        <v>90</v>
      </c>
      <c r="D2780" s="47">
        <v>28.19</v>
      </c>
    </row>
    <row r="2781" spans="1:4" x14ac:dyDescent="0.25">
      <c r="A2781" s="47">
        <v>95778</v>
      </c>
      <c r="B2781" s="45" t="s">
        <v>4757</v>
      </c>
      <c r="C2781" s="46" t="s">
        <v>90</v>
      </c>
      <c r="D2781" s="47">
        <v>28.92</v>
      </c>
    </row>
    <row r="2782" spans="1:4" x14ac:dyDescent="0.25">
      <c r="A2782" s="47">
        <v>95779</v>
      </c>
      <c r="B2782" s="45" t="s">
        <v>4758</v>
      </c>
      <c r="C2782" s="46" t="s">
        <v>90</v>
      </c>
      <c r="D2782" s="47">
        <v>26.47</v>
      </c>
    </row>
    <row r="2783" spans="1:4" x14ac:dyDescent="0.25">
      <c r="A2783" s="47">
        <v>95780</v>
      </c>
      <c r="B2783" s="45" t="s">
        <v>4759</v>
      </c>
      <c r="C2783" s="46" t="s">
        <v>90</v>
      </c>
      <c r="D2783" s="47">
        <v>32.229999999999997</v>
      </c>
    </row>
    <row r="2784" spans="1:4" x14ac:dyDescent="0.25">
      <c r="A2784" s="47">
        <v>95781</v>
      </c>
      <c r="B2784" s="45" t="s">
        <v>4760</v>
      </c>
      <c r="C2784" s="46" t="s">
        <v>90</v>
      </c>
      <c r="D2784" s="47">
        <v>32.770000000000003</v>
      </c>
    </row>
    <row r="2785" spans="1:4" x14ac:dyDescent="0.25">
      <c r="A2785" s="47">
        <v>95782</v>
      </c>
      <c r="B2785" s="45" t="s">
        <v>4761</v>
      </c>
      <c r="C2785" s="46" t="s">
        <v>90</v>
      </c>
      <c r="D2785" s="47">
        <v>34.19</v>
      </c>
    </row>
    <row r="2786" spans="1:4" x14ac:dyDescent="0.25">
      <c r="A2786" s="47">
        <v>95785</v>
      </c>
      <c r="B2786" s="45" t="s">
        <v>4762</v>
      </c>
      <c r="C2786" s="46" t="s">
        <v>90</v>
      </c>
      <c r="D2786" s="47">
        <v>39.04</v>
      </c>
    </row>
    <row r="2787" spans="1:4" x14ac:dyDescent="0.25">
      <c r="A2787" s="47">
        <v>95787</v>
      </c>
      <c r="B2787" s="45" t="s">
        <v>4763</v>
      </c>
      <c r="C2787" s="46" t="s">
        <v>90</v>
      </c>
      <c r="D2787" s="47">
        <v>28.34</v>
      </c>
    </row>
    <row r="2788" spans="1:4" x14ac:dyDescent="0.25">
      <c r="A2788" s="47">
        <v>95789</v>
      </c>
      <c r="B2788" s="45" t="s">
        <v>4764</v>
      </c>
      <c r="C2788" s="46" t="s">
        <v>90</v>
      </c>
      <c r="D2788" s="47">
        <v>35.47</v>
      </c>
    </row>
    <row r="2789" spans="1:4" x14ac:dyDescent="0.25">
      <c r="A2789" s="47">
        <v>95791</v>
      </c>
      <c r="B2789" s="45" t="s">
        <v>4765</v>
      </c>
      <c r="C2789" s="46" t="s">
        <v>90</v>
      </c>
      <c r="D2789" s="47">
        <v>46.12</v>
      </c>
    </row>
    <row r="2790" spans="1:4" x14ac:dyDescent="0.25">
      <c r="A2790" s="47">
        <v>95795</v>
      </c>
      <c r="B2790" s="45" t="s">
        <v>4766</v>
      </c>
      <c r="C2790" s="46" t="s">
        <v>90</v>
      </c>
      <c r="D2790" s="47">
        <v>32.729999999999997</v>
      </c>
    </row>
    <row r="2791" spans="1:4" x14ac:dyDescent="0.25">
      <c r="A2791" s="47">
        <v>95796</v>
      </c>
      <c r="B2791" s="45" t="s">
        <v>4767</v>
      </c>
      <c r="C2791" s="46" t="s">
        <v>90</v>
      </c>
      <c r="D2791" s="47">
        <v>41.77</v>
      </c>
    </row>
    <row r="2792" spans="1:4" x14ac:dyDescent="0.25">
      <c r="A2792" s="47">
        <v>95797</v>
      </c>
      <c r="B2792" s="45" t="s">
        <v>4768</v>
      </c>
      <c r="C2792" s="46" t="s">
        <v>90</v>
      </c>
      <c r="D2792" s="47">
        <v>53.5</v>
      </c>
    </row>
    <row r="2793" spans="1:4" x14ac:dyDescent="0.25">
      <c r="A2793" s="47">
        <v>95801</v>
      </c>
      <c r="B2793" s="45" t="s">
        <v>4769</v>
      </c>
      <c r="C2793" s="46" t="s">
        <v>90</v>
      </c>
      <c r="D2793" s="47">
        <v>39.450000000000003</v>
      </c>
    </row>
    <row r="2794" spans="1:4" x14ac:dyDescent="0.25">
      <c r="A2794" s="47">
        <v>95802</v>
      </c>
      <c r="B2794" s="45" t="s">
        <v>4770</v>
      </c>
      <c r="C2794" s="46" t="s">
        <v>90</v>
      </c>
      <c r="D2794" s="47">
        <v>44.12</v>
      </c>
    </row>
    <row r="2795" spans="1:4" x14ac:dyDescent="0.25">
      <c r="A2795" s="47">
        <v>95803</v>
      </c>
      <c r="B2795" s="45" t="s">
        <v>4771</v>
      </c>
      <c r="C2795" s="46" t="s">
        <v>90</v>
      </c>
      <c r="D2795" s="47">
        <v>59.1</v>
      </c>
    </row>
    <row r="2796" spans="1:4" x14ac:dyDescent="0.25">
      <c r="A2796" s="47">
        <v>95804</v>
      </c>
      <c r="B2796" s="45" t="s">
        <v>4772</v>
      </c>
      <c r="C2796" s="46" t="s">
        <v>90</v>
      </c>
      <c r="D2796" s="47">
        <v>24.78</v>
      </c>
    </row>
    <row r="2797" spans="1:4" x14ac:dyDescent="0.25">
      <c r="A2797" s="47">
        <v>95805</v>
      </c>
      <c r="B2797" s="45" t="s">
        <v>4773</v>
      </c>
      <c r="C2797" s="46" t="s">
        <v>90</v>
      </c>
      <c r="D2797" s="47">
        <v>24.99</v>
      </c>
    </row>
    <row r="2798" spans="1:4" x14ac:dyDescent="0.25">
      <c r="A2798" s="47">
        <v>95806</v>
      </c>
      <c r="B2798" s="45" t="s">
        <v>4774</v>
      </c>
      <c r="C2798" s="46" t="s">
        <v>90</v>
      </c>
      <c r="D2798" s="47">
        <v>25.82</v>
      </c>
    </row>
    <row r="2799" spans="1:4" x14ac:dyDescent="0.25">
      <c r="A2799" s="47">
        <v>95807</v>
      </c>
      <c r="B2799" s="45" t="s">
        <v>4775</v>
      </c>
      <c r="C2799" s="46" t="s">
        <v>90</v>
      </c>
      <c r="D2799" s="47">
        <v>28.41</v>
      </c>
    </row>
    <row r="2800" spans="1:4" x14ac:dyDescent="0.25">
      <c r="A2800" s="47">
        <v>95808</v>
      </c>
      <c r="B2800" s="45" t="s">
        <v>4776</v>
      </c>
      <c r="C2800" s="46" t="s">
        <v>90</v>
      </c>
      <c r="D2800" s="47">
        <v>29.05</v>
      </c>
    </row>
    <row r="2801" spans="1:4" x14ac:dyDescent="0.25">
      <c r="A2801" s="47">
        <v>95809</v>
      </c>
      <c r="B2801" s="45" t="s">
        <v>4777</v>
      </c>
      <c r="C2801" s="46" t="s">
        <v>90</v>
      </c>
      <c r="D2801" s="47">
        <v>32.04</v>
      </c>
    </row>
    <row r="2802" spans="1:4" x14ac:dyDescent="0.25">
      <c r="A2802" s="47">
        <v>95810</v>
      </c>
      <c r="B2802" s="45" t="s">
        <v>4778</v>
      </c>
      <c r="C2802" s="46" t="s">
        <v>90</v>
      </c>
      <c r="D2802" s="47">
        <v>16.32</v>
      </c>
    </row>
    <row r="2803" spans="1:4" x14ac:dyDescent="0.25">
      <c r="A2803" s="47">
        <v>95811</v>
      </c>
      <c r="B2803" s="45" t="s">
        <v>4779</v>
      </c>
      <c r="C2803" s="46" t="s">
        <v>90</v>
      </c>
      <c r="D2803" s="47">
        <v>16.97</v>
      </c>
    </row>
    <row r="2804" spans="1:4" x14ac:dyDescent="0.25">
      <c r="A2804" s="47">
        <v>95812</v>
      </c>
      <c r="B2804" s="45" t="s">
        <v>4780</v>
      </c>
      <c r="C2804" s="46" t="s">
        <v>90</v>
      </c>
      <c r="D2804" s="47">
        <v>19.940000000000001</v>
      </c>
    </row>
    <row r="2805" spans="1:4" x14ac:dyDescent="0.25">
      <c r="A2805" s="47">
        <v>95813</v>
      </c>
      <c r="B2805" s="45" t="s">
        <v>4781</v>
      </c>
      <c r="C2805" s="46" t="s">
        <v>90</v>
      </c>
      <c r="D2805" s="47">
        <v>19.47</v>
      </c>
    </row>
    <row r="2806" spans="1:4" x14ac:dyDescent="0.25">
      <c r="A2806" s="47">
        <v>95814</v>
      </c>
      <c r="B2806" s="45" t="s">
        <v>4782</v>
      </c>
      <c r="C2806" s="46" t="s">
        <v>90</v>
      </c>
      <c r="D2806" s="47">
        <v>20.440000000000001</v>
      </c>
    </row>
    <row r="2807" spans="1:4" x14ac:dyDescent="0.25">
      <c r="A2807" s="47">
        <v>95815</v>
      </c>
      <c r="B2807" s="45" t="s">
        <v>4783</v>
      </c>
      <c r="C2807" s="46" t="s">
        <v>90</v>
      </c>
      <c r="D2807" s="47">
        <v>26.23</v>
      </c>
    </row>
    <row r="2808" spans="1:4" x14ac:dyDescent="0.25">
      <c r="A2808" s="47">
        <v>95816</v>
      </c>
      <c r="B2808" s="45" t="s">
        <v>4784</v>
      </c>
      <c r="C2808" s="46" t="s">
        <v>90</v>
      </c>
      <c r="D2808" s="47">
        <v>34.99</v>
      </c>
    </row>
    <row r="2809" spans="1:4" x14ac:dyDescent="0.25">
      <c r="A2809" s="47">
        <v>95817</v>
      </c>
      <c r="B2809" s="45" t="s">
        <v>4785</v>
      </c>
      <c r="C2809" s="46" t="s">
        <v>90</v>
      </c>
      <c r="D2809" s="47">
        <v>35.78</v>
      </c>
    </row>
    <row r="2810" spans="1:4" x14ac:dyDescent="0.25">
      <c r="A2810" s="47">
        <v>95818</v>
      </c>
      <c r="B2810" s="45" t="s">
        <v>4786</v>
      </c>
      <c r="C2810" s="46" t="s">
        <v>90</v>
      </c>
      <c r="D2810" s="47">
        <v>43.57</v>
      </c>
    </row>
    <row r="2811" spans="1:4" x14ac:dyDescent="0.25">
      <c r="A2811" s="47">
        <v>97881</v>
      </c>
      <c r="B2811" s="45" t="s">
        <v>4787</v>
      </c>
      <c r="C2811" s="46" t="s">
        <v>90</v>
      </c>
      <c r="D2811" s="47">
        <v>97.98</v>
      </c>
    </row>
    <row r="2812" spans="1:4" x14ac:dyDescent="0.25">
      <c r="A2812" s="47">
        <v>97882</v>
      </c>
      <c r="B2812" s="45" t="s">
        <v>4788</v>
      </c>
      <c r="C2812" s="46" t="s">
        <v>90</v>
      </c>
      <c r="D2812" s="47">
        <v>151.62</v>
      </c>
    </row>
    <row r="2813" spans="1:4" x14ac:dyDescent="0.25">
      <c r="A2813" s="47">
        <v>97883</v>
      </c>
      <c r="B2813" s="45" t="s">
        <v>4789</v>
      </c>
      <c r="C2813" s="46" t="s">
        <v>90</v>
      </c>
      <c r="D2813" s="47">
        <v>292.08999999999997</v>
      </c>
    </row>
    <row r="2814" spans="1:4" x14ac:dyDescent="0.25">
      <c r="A2814" s="47">
        <v>97884</v>
      </c>
      <c r="B2814" s="45" t="s">
        <v>4790</v>
      </c>
      <c r="C2814" s="46" t="s">
        <v>90</v>
      </c>
      <c r="D2814" s="47">
        <v>560.62</v>
      </c>
    </row>
    <row r="2815" spans="1:4" x14ac:dyDescent="0.25">
      <c r="A2815" s="47">
        <v>97885</v>
      </c>
      <c r="B2815" s="45" t="s">
        <v>4791</v>
      </c>
      <c r="C2815" s="46" t="s">
        <v>90</v>
      </c>
      <c r="D2815" s="47">
        <v>863.7</v>
      </c>
    </row>
    <row r="2816" spans="1:4" x14ac:dyDescent="0.25">
      <c r="A2816" s="47">
        <v>97886</v>
      </c>
      <c r="B2816" s="45" t="s">
        <v>4792</v>
      </c>
      <c r="C2816" s="46" t="s">
        <v>90</v>
      </c>
      <c r="D2816" s="47">
        <v>149.9</v>
      </c>
    </row>
    <row r="2817" spans="1:4" x14ac:dyDescent="0.25">
      <c r="A2817" s="47">
        <v>97887</v>
      </c>
      <c r="B2817" s="45" t="s">
        <v>4793</v>
      </c>
      <c r="C2817" s="46" t="s">
        <v>90</v>
      </c>
      <c r="D2817" s="47">
        <v>236.41</v>
      </c>
    </row>
    <row r="2818" spans="1:4" x14ac:dyDescent="0.25">
      <c r="A2818" s="47">
        <v>97888</v>
      </c>
      <c r="B2818" s="45" t="s">
        <v>4794</v>
      </c>
      <c r="C2818" s="46" t="s">
        <v>90</v>
      </c>
      <c r="D2818" s="47">
        <v>457.01</v>
      </c>
    </row>
    <row r="2819" spans="1:4" x14ac:dyDescent="0.25">
      <c r="A2819" s="47">
        <v>97889</v>
      </c>
      <c r="B2819" s="45" t="s">
        <v>4795</v>
      </c>
      <c r="C2819" s="46" t="s">
        <v>90</v>
      </c>
      <c r="D2819" s="47">
        <v>613.53</v>
      </c>
    </row>
    <row r="2820" spans="1:4" x14ac:dyDescent="0.25">
      <c r="A2820" s="47">
        <v>97890</v>
      </c>
      <c r="B2820" s="45" t="s">
        <v>4796</v>
      </c>
      <c r="C2820" s="46" t="s">
        <v>90</v>
      </c>
      <c r="D2820" s="47">
        <v>706.7</v>
      </c>
    </row>
    <row r="2821" spans="1:4" x14ac:dyDescent="0.25">
      <c r="A2821" s="47">
        <v>97891</v>
      </c>
      <c r="B2821" s="45" t="s">
        <v>4797</v>
      </c>
      <c r="C2821" s="46" t="s">
        <v>90</v>
      </c>
      <c r="D2821" s="47">
        <v>179.34</v>
      </c>
    </row>
    <row r="2822" spans="1:4" x14ac:dyDescent="0.25">
      <c r="A2822" s="47">
        <v>97892</v>
      </c>
      <c r="B2822" s="45" t="s">
        <v>4798</v>
      </c>
      <c r="C2822" s="46" t="s">
        <v>90</v>
      </c>
      <c r="D2822" s="47">
        <v>336.35</v>
      </c>
    </row>
    <row r="2823" spans="1:4" x14ac:dyDescent="0.25">
      <c r="A2823" s="47">
        <v>97893</v>
      </c>
      <c r="B2823" s="45" t="s">
        <v>4799</v>
      </c>
      <c r="C2823" s="46" t="s">
        <v>90</v>
      </c>
      <c r="D2823" s="47">
        <v>459.68</v>
      </c>
    </row>
    <row r="2824" spans="1:4" x14ac:dyDescent="0.25">
      <c r="A2824" s="47">
        <v>97894</v>
      </c>
      <c r="B2824" s="45" t="s">
        <v>4800</v>
      </c>
      <c r="C2824" s="46" t="s">
        <v>90</v>
      </c>
      <c r="D2824" s="47">
        <v>520.26</v>
      </c>
    </row>
    <row r="2825" spans="1:4" x14ac:dyDescent="0.25">
      <c r="A2825" s="47">
        <v>93653</v>
      </c>
      <c r="B2825" s="45" t="s">
        <v>4801</v>
      </c>
      <c r="C2825" s="46" t="s">
        <v>90</v>
      </c>
      <c r="D2825" s="47">
        <v>10.65</v>
      </c>
    </row>
    <row r="2826" spans="1:4" x14ac:dyDescent="0.25">
      <c r="A2826" s="47">
        <v>93654</v>
      </c>
      <c r="B2826" s="45" t="s">
        <v>4802</v>
      </c>
      <c r="C2826" s="46" t="s">
        <v>90</v>
      </c>
      <c r="D2826" s="47">
        <v>11.23</v>
      </c>
    </row>
    <row r="2827" spans="1:4" x14ac:dyDescent="0.25">
      <c r="A2827" s="47">
        <v>93655</v>
      </c>
      <c r="B2827" s="45" t="s">
        <v>4803</v>
      </c>
      <c r="C2827" s="46" t="s">
        <v>90</v>
      </c>
      <c r="D2827" s="47">
        <v>12.37</v>
      </c>
    </row>
    <row r="2828" spans="1:4" x14ac:dyDescent="0.25">
      <c r="A2828" s="47">
        <v>93656</v>
      </c>
      <c r="B2828" s="45" t="s">
        <v>4804</v>
      </c>
      <c r="C2828" s="46" t="s">
        <v>90</v>
      </c>
      <c r="D2828" s="47">
        <v>12.37</v>
      </c>
    </row>
    <row r="2829" spans="1:4" x14ac:dyDescent="0.25">
      <c r="A2829" s="47">
        <v>93657</v>
      </c>
      <c r="B2829" s="45" t="s">
        <v>4805</v>
      </c>
      <c r="C2829" s="46" t="s">
        <v>90</v>
      </c>
      <c r="D2829" s="47">
        <v>13.74</v>
      </c>
    </row>
    <row r="2830" spans="1:4" x14ac:dyDescent="0.25">
      <c r="A2830" s="47">
        <v>93658</v>
      </c>
      <c r="B2830" s="45" t="s">
        <v>4806</v>
      </c>
      <c r="C2830" s="46" t="s">
        <v>90</v>
      </c>
      <c r="D2830" s="47">
        <v>19.79</v>
      </c>
    </row>
    <row r="2831" spans="1:4" x14ac:dyDescent="0.25">
      <c r="A2831" s="47">
        <v>93659</v>
      </c>
      <c r="B2831" s="45" t="s">
        <v>4807</v>
      </c>
      <c r="C2831" s="46" t="s">
        <v>90</v>
      </c>
      <c r="D2831" s="47">
        <v>22.56</v>
      </c>
    </row>
    <row r="2832" spans="1:4" x14ac:dyDescent="0.25">
      <c r="A2832" s="47">
        <v>93660</v>
      </c>
      <c r="B2832" s="45" t="s">
        <v>4808</v>
      </c>
      <c r="C2832" s="46" t="s">
        <v>90</v>
      </c>
      <c r="D2832" s="47">
        <v>51.59</v>
      </c>
    </row>
    <row r="2833" spans="1:4" x14ac:dyDescent="0.25">
      <c r="A2833" s="47">
        <v>93661</v>
      </c>
      <c r="B2833" s="45" t="s">
        <v>4809</v>
      </c>
      <c r="C2833" s="46" t="s">
        <v>90</v>
      </c>
      <c r="D2833" s="47">
        <v>52.73</v>
      </c>
    </row>
    <row r="2834" spans="1:4" x14ac:dyDescent="0.25">
      <c r="A2834" s="47">
        <v>93662</v>
      </c>
      <c r="B2834" s="45" t="s">
        <v>4810</v>
      </c>
      <c r="C2834" s="46" t="s">
        <v>90</v>
      </c>
      <c r="D2834" s="47">
        <v>55.01</v>
      </c>
    </row>
    <row r="2835" spans="1:4" x14ac:dyDescent="0.25">
      <c r="A2835" s="47">
        <v>93663</v>
      </c>
      <c r="B2835" s="45" t="s">
        <v>4811</v>
      </c>
      <c r="C2835" s="46" t="s">
        <v>90</v>
      </c>
      <c r="D2835" s="47">
        <v>55.01</v>
      </c>
    </row>
    <row r="2836" spans="1:4" x14ac:dyDescent="0.25">
      <c r="A2836" s="47">
        <v>93664</v>
      </c>
      <c r="B2836" s="45" t="s">
        <v>4812</v>
      </c>
      <c r="C2836" s="46" t="s">
        <v>90</v>
      </c>
      <c r="D2836" s="47">
        <v>57.76</v>
      </c>
    </row>
    <row r="2837" spans="1:4" x14ac:dyDescent="0.25">
      <c r="A2837" s="47">
        <v>93665</v>
      </c>
      <c r="B2837" s="45" t="s">
        <v>4813</v>
      </c>
      <c r="C2837" s="46" t="s">
        <v>90</v>
      </c>
      <c r="D2837" s="47">
        <v>61.32</v>
      </c>
    </row>
    <row r="2838" spans="1:4" x14ac:dyDescent="0.25">
      <c r="A2838" s="47">
        <v>93666</v>
      </c>
      <c r="B2838" s="45" t="s">
        <v>4814</v>
      </c>
      <c r="C2838" s="46" t="s">
        <v>90</v>
      </c>
      <c r="D2838" s="47">
        <v>66.84</v>
      </c>
    </row>
    <row r="2839" spans="1:4" x14ac:dyDescent="0.25">
      <c r="A2839" s="47">
        <v>93667</v>
      </c>
      <c r="B2839" s="45" t="s">
        <v>4815</v>
      </c>
      <c r="C2839" s="46" t="s">
        <v>90</v>
      </c>
      <c r="D2839" s="47">
        <v>64.61</v>
      </c>
    </row>
    <row r="2840" spans="1:4" x14ac:dyDescent="0.25">
      <c r="A2840" s="47">
        <v>93668</v>
      </c>
      <c r="B2840" s="45" t="s">
        <v>4816</v>
      </c>
      <c r="C2840" s="46" t="s">
        <v>90</v>
      </c>
      <c r="D2840" s="47">
        <v>66.319999999999993</v>
      </c>
    </row>
    <row r="2841" spans="1:4" x14ac:dyDescent="0.25">
      <c r="A2841" s="47">
        <v>93669</v>
      </c>
      <c r="B2841" s="45" t="s">
        <v>4817</v>
      </c>
      <c r="C2841" s="46" t="s">
        <v>90</v>
      </c>
      <c r="D2841" s="47">
        <v>69.739999999999995</v>
      </c>
    </row>
    <row r="2842" spans="1:4" x14ac:dyDescent="0.25">
      <c r="A2842" s="47">
        <v>93670</v>
      </c>
      <c r="B2842" s="45" t="s">
        <v>4818</v>
      </c>
      <c r="C2842" s="46" t="s">
        <v>90</v>
      </c>
      <c r="D2842" s="47">
        <v>69.739999999999995</v>
      </c>
    </row>
    <row r="2843" spans="1:4" x14ac:dyDescent="0.25">
      <c r="A2843" s="47">
        <v>93671</v>
      </c>
      <c r="B2843" s="45" t="s">
        <v>4819</v>
      </c>
      <c r="C2843" s="46" t="s">
        <v>90</v>
      </c>
      <c r="D2843" s="47">
        <v>73.86</v>
      </c>
    </row>
    <row r="2844" spans="1:4" x14ac:dyDescent="0.25">
      <c r="A2844" s="47">
        <v>93672</v>
      </c>
      <c r="B2844" s="45" t="s">
        <v>4820</v>
      </c>
      <c r="C2844" s="46" t="s">
        <v>90</v>
      </c>
      <c r="D2844" s="47">
        <v>80.260000000000005</v>
      </c>
    </row>
    <row r="2845" spans="1:4" x14ac:dyDescent="0.25">
      <c r="A2845" s="47">
        <v>93673</v>
      </c>
      <c r="B2845" s="45" t="s">
        <v>4821</v>
      </c>
      <c r="C2845" s="46" t="s">
        <v>90</v>
      </c>
      <c r="D2845" s="47">
        <v>88.55</v>
      </c>
    </row>
    <row r="2846" spans="1:4" x14ac:dyDescent="0.25">
      <c r="A2846" s="47">
        <v>97359</v>
      </c>
      <c r="B2846" s="45" t="s">
        <v>4822</v>
      </c>
      <c r="C2846" s="46" t="s">
        <v>90</v>
      </c>
      <c r="D2846" s="48">
        <v>2882.26</v>
      </c>
    </row>
    <row r="2847" spans="1:4" x14ac:dyDescent="0.25">
      <c r="A2847" s="47">
        <v>97360</v>
      </c>
      <c r="B2847" s="45" t="s">
        <v>4823</v>
      </c>
      <c r="C2847" s="46" t="s">
        <v>90</v>
      </c>
      <c r="D2847" s="48">
        <v>5545.28</v>
      </c>
    </row>
    <row r="2848" spans="1:4" x14ac:dyDescent="0.25">
      <c r="A2848" s="47">
        <v>97361</v>
      </c>
      <c r="B2848" s="45" t="s">
        <v>4824</v>
      </c>
      <c r="C2848" s="46" t="s">
        <v>90</v>
      </c>
      <c r="D2848" s="48">
        <v>7393.71</v>
      </c>
    </row>
    <row r="2849" spans="1:4" x14ac:dyDescent="0.25">
      <c r="A2849" s="47">
        <v>97362</v>
      </c>
      <c r="B2849" s="45" t="s">
        <v>4825</v>
      </c>
      <c r="C2849" s="46" t="s">
        <v>90</v>
      </c>
      <c r="D2849" s="48">
        <v>2713.05</v>
      </c>
    </row>
    <row r="2850" spans="1:4" x14ac:dyDescent="0.25">
      <c r="A2850" s="47">
        <v>101875</v>
      </c>
      <c r="B2850" s="45" t="s">
        <v>4826</v>
      </c>
      <c r="C2850" s="46" t="s">
        <v>90</v>
      </c>
      <c r="D2850" s="47">
        <v>569.66</v>
      </c>
    </row>
    <row r="2851" spans="1:4" x14ac:dyDescent="0.25">
      <c r="A2851" s="47">
        <v>101876</v>
      </c>
      <c r="B2851" s="45" t="s">
        <v>4827</v>
      </c>
      <c r="C2851" s="46" t="s">
        <v>90</v>
      </c>
      <c r="D2851" s="47">
        <v>66.19</v>
      </c>
    </row>
    <row r="2852" spans="1:4" x14ac:dyDescent="0.25">
      <c r="A2852" s="47">
        <v>101877</v>
      </c>
      <c r="B2852" s="45" t="s">
        <v>4828</v>
      </c>
      <c r="C2852" s="46" t="s">
        <v>90</v>
      </c>
      <c r="D2852" s="47">
        <v>46.09</v>
      </c>
    </row>
    <row r="2853" spans="1:4" x14ac:dyDescent="0.25">
      <c r="A2853" s="47">
        <v>101878</v>
      </c>
      <c r="B2853" s="45" t="s">
        <v>4829</v>
      </c>
      <c r="C2853" s="46" t="s">
        <v>90</v>
      </c>
      <c r="D2853" s="47">
        <v>772.27</v>
      </c>
    </row>
    <row r="2854" spans="1:4" x14ac:dyDescent="0.25">
      <c r="A2854" s="47">
        <v>101879</v>
      </c>
      <c r="B2854" s="45" t="s">
        <v>4830</v>
      </c>
      <c r="C2854" s="46" t="s">
        <v>90</v>
      </c>
      <c r="D2854" s="47">
        <v>829.59</v>
      </c>
    </row>
    <row r="2855" spans="1:4" x14ac:dyDescent="0.25">
      <c r="A2855" s="47">
        <v>101880</v>
      </c>
      <c r="B2855" s="45" t="s">
        <v>4831</v>
      </c>
      <c r="C2855" s="46" t="s">
        <v>90</v>
      </c>
      <c r="D2855" s="47">
        <v>953.68</v>
      </c>
    </row>
    <row r="2856" spans="1:4" x14ac:dyDescent="0.25">
      <c r="A2856" s="47">
        <v>101881</v>
      </c>
      <c r="B2856" s="45" t="s">
        <v>4832</v>
      </c>
      <c r="C2856" s="46" t="s">
        <v>90</v>
      </c>
      <c r="D2856" s="48">
        <v>1381.41</v>
      </c>
    </row>
    <row r="2857" spans="1:4" x14ac:dyDescent="0.25">
      <c r="A2857" s="47">
        <v>101882</v>
      </c>
      <c r="B2857" s="45" t="s">
        <v>4833</v>
      </c>
      <c r="C2857" s="46" t="s">
        <v>90</v>
      </c>
      <c r="D2857" s="48">
        <v>1970.8</v>
      </c>
    </row>
    <row r="2858" spans="1:4" x14ac:dyDescent="0.25">
      <c r="A2858" s="47">
        <v>101883</v>
      </c>
      <c r="B2858" s="45" t="s">
        <v>4834</v>
      </c>
      <c r="C2858" s="46" t="s">
        <v>90</v>
      </c>
      <c r="D2858" s="47">
        <v>790.4</v>
      </c>
    </row>
    <row r="2859" spans="1:4" x14ac:dyDescent="0.25">
      <c r="A2859" s="47">
        <v>101890</v>
      </c>
      <c r="B2859" s="45" t="s">
        <v>4835</v>
      </c>
      <c r="C2859" s="46" t="s">
        <v>90</v>
      </c>
      <c r="D2859" s="47">
        <v>14.77</v>
      </c>
    </row>
    <row r="2860" spans="1:4" x14ac:dyDescent="0.25">
      <c r="A2860" s="47">
        <v>101891</v>
      </c>
      <c r="B2860" s="45" t="s">
        <v>4836</v>
      </c>
      <c r="C2860" s="46" t="s">
        <v>90</v>
      </c>
      <c r="D2860" s="47">
        <v>25.38</v>
      </c>
    </row>
    <row r="2861" spans="1:4" x14ac:dyDescent="0.25">
      <c r="A2861" s="47">
        <v>101892</v>
      </c>
      <c r="B2861" s="45" t="s">
        <v>4837</v>
      </c>
      <c r="C2861" s="46" t="s">
        <v>90</v>
      </c>
      <c r="D2861" s="47">
        <v>65.05</v>
      </c>
    </row>
    <row r="2862" spans="1:4" x14ac:dyDescent="0.25">
      <c r="A2862" s="47">
        <v>101893</v>
      </c>
      <c r="B2862" s="45" t="s">
        <v>4838</v>
      </c>
      <c r="C2862" s="46" t="s">
        <v>90</v>
      </c>
      <c r="D2862" s="47">
        <v>83.29</v>
      </c>
    </row>
    <row r="2863" spans="1:4" x14ac:dyDescent="0.25">
      <c r="A2863" s="47">
        <v>101894</v>
      </c>
      <c r="B2863" s="45" t="s">
        <v>4839</v>
      </c>
      <c r="C2863" s="46" t="s">
        <v>90</v>
      </c>
      <c r="D2863" s="47">
        <v>142.94</v>
      </c>
    </row>
    <row r="2864" spans="1:4" x14ac:dyDescent="0.25">
      <c r="A2864" s="47">
        <v>101895</v>
      </c>
      <c r="B2864" s="45" t="s">
        <v>4840</v>
      </c>
      <c r="C2864" s="46" t="s">
        <v>90</v>
      </c>
      <c r="D2864" s="47">
        <v>386.41</v>
      </c>
    </row>
    <row r="2865" spans="1:4" x14ac:dyDescent="0.25">
      <c r="A2865" s="47">
        <v>101896</v>
      </c>
      <c r="B2865" s="45" t="s">
        <v>4841</v>
      </c>
      <c r="C2865" s="46" t="s">
        <v>90</v>
      </c>
      <c r="D2865" s="47">
        <v>578.61</v>
      </c>
    </row>
    <row r="2866" spans="1:4" x14ac:dyDescent="0.25">
      <c r="A2866" s="47">
        <v>101897</v>
      </c>
      <c r="B2866" s="45" t="s">
        <v>4842</v>
      </c>
      <c r="C2866" s="46" t="s">
        <v>90</v>
      </c>
      <c r="D2866" s="47">
        <v>921.85</v>
      </c>
    </row>
    <row r="2867" spans="1:4" x14ac:dyDescent="0.25">
      <c r="A2867" s="47">
        <v>101898</v>
      </c>
      <c r="B2867" s="45" t="s">
        <v>4843</v>
      </c>
      <c r="C2867" s="46" t="s">
        <v>90</v>
      </c>
      <c r="D2867" s="48">
        <v>1231.23</v>
      </c>
    </row>
    <row r="2868" spans="1:4" x14ac:dyDescent="0.25">
      <c r="A2868" s="47">
        <v>101899</v>
      </c>
      <c r="B2868" s="45" t="s">
        <v>4844</v>
      </c>
      <c r="C2868" s="46" t="s">
        <v>90</v>
      </c>
      <c r="D2868" s="48">
        <v>1967.12</v>
      </c>
    </row>
    <row r="2869" spans="1:4" x14ac:dyDescent="0.25">
      <c r="A2869" s="47">
        <v>101900</v>
      </c>
      <c r="B2869" s="45" t="s">
        <v>4845</v>
      </c>
      <c r="C2869" s="46" t="s">
        <v>90</v>
      </c>
      <c r="D2869" s="48">
        <v>4098.6000000000004</v>
      </c>
    </row>
    <row r="2870" spans="1:4" x14ac:dyDescent="0.25">
      <c r="A2870" s="47">
        <v>101901</v>
      </c>
      <c r="B2870" s="45" t="s">
        <v>4846</v>
      </c>
      <c r="C2870" s="46" t="s">
        <v>90</v>
      </c>
      <c r="D2870" s="47">
        <v>233.31</v>
      </c>
    </row>
    <row r="2871" spans="1:4" x14ac:dyDescent="0.25">
      <c r="A2871" s="47">
        <v>101902</v>
      </c>
      <c r="B2871" s="45" t="s">
        <v>4847</v>
      </c>
      <c r="C2871" s="46" t="s">
        <v>90</v>
      </c>
      <c r="D2871" s="47">
        <v>287.38</v>
      </c>
    </row>
    <row r="2872" spans="1:4" x14ac:dyDescent="0.25">
      <c r="A2872" s="47">
        <v>101903</v>
      </c>
      <c r="B2872" s="45" t="s">
        <v>4848</v>
      </c>
      <c r="C2872" s="46" t="s">
        <v>90</v>
      </c>
      <c r="D2872" s="47">
        <v>601.71</v>
      </c>
    </row>
    <row r="2873" spans="1:4" x14ac:dyDescent="0.25">
      <c r="A2873" s="47">
        <v>101904</v>
      </c>
      <c r="B2873" s="45" t="s">
        <v>4849</v>
      </c>
      <c r="C2873" s="46" t="s">
        <v>90</v>
      </c>
      <c r="D2873" s="48">
        <v>2243.69</v>
      </c>
    </row>
    <row r="2874" spans="1:4" x14ac:dyDescent="0.25">
      <c r="A2874" s="47">
        <v>101938</v>
      </c>
      <c r="B2874" s="45" t="s">
        <v>4850</v>
      </c>
      <c r="C2874" s="46" t="s">
        <v>90</v>
      </c>
      <c r="D2874" s="47">
        <v>88.51</v>
      </c>
    </row>
    <row r="2875" spans="1:4" x14ac:dyDescent="0.25">
      <c r="A2875" s="47">
        <v>101946</v>
      </c>
      <c r="B2875" s="45" t="s">
        <v>4851</v>
      </c>
      <c r="C2875" s="46" t="s">
        <v>90</v>
      </c>
      <c r="D2875" s="47">
        <v>136.4</v>
      </c>
    </row>
    <row r="2876" spans="1:4" x14ac:dyDescent="0.25">
      <c r="A2876" s="47">
        <v>91945</v>
      </c>
      <c r="B2876" s="45" t="s">
        <v>4852</v>
      </c>
      <c r="C2876" s="46" t="s">
        <v>90</v>
      </c>
      <c r="D2876" s="47">
        <v>9.15</v>
      </c>
    </row>
    <row r="2877" spans="1:4" x14ac:dyDescent="0.25">
      <c r="A2877" s="47">
        <v>91946</v>
      </c>
      <c r="B2877" s="45" t="s">
        <v>4853</v>
      </c>
      <c r="C2877" s="46" t="s">
        <v>90</v>
      </c>
      <c r="D2877" s="47">
        <v>7.65</v>
      </c>
    </row>
    <row r="2878" spans="1:4" x14ac:dyDescent="0.25">
      <c r="A2878" s="47">
        <v>91947</v>
      </c>
      <c r="B2878" s="45" t="s">
        <v>4854</v>
      </c>
      <c r="C2878" s="46" t="s">
        <v>90</v>
      </c>
      <c r="D2878" s="47">
        <v>6.72</v>
      </c>
    </row>
    <row r="2879" spans="1:4" x14ac:dyDescent="0.25">
      <c r="A2879" s="47">
        <v>91949</v>
      </c>
      <c r="B2879" s="45" t="s">
        <v>4855</v>
      </c>
      <c r="C2879" s="46" t="s">
        <v>90</v>
      </c>
      <c r="D2879" s="47">
        <v>14.02</v>
      </c>
    </row>
    <row r="2880" spans="1:4" x14ac:dyDescent="0.25">
      <c r="A2880" s="47">
        <v>91950</v>
      </c>
      <c r="B2880" s="45" t="s">
        <v>4856</v>
      </c>
      <c r="C2880" s="46" t="s">
        <v>90</v>
      </c>
      <c r="D2880" s="47">
        <v>12.21</v>
      </c>
    </row>
    <row r="2881" spans="1:4" x14ac:dyDescent="0.25">
      <c r="A2881" s="47">
        <v>91951</v>
      </c>
      <c r="B2881" s="45" t="s">
        <v>4857</v>
      </c>
      <c r="C2881" s="46" t="s">
        <v>90</v>
      </c>
      <c r="D2881" s="47">
        <v>11.12</v>
      </c>
    </row>
    <row r="2882" spans="1:4" x14ac:dyDescent="0.25">
      <c r="A2882" s="47">
        <v>91952</v>
      </c>
      <c r="B2882" s="45" t="s">
        <v>4858</v>
      </c>
      <c r="C2882" s="46" t="s">
        <v>90</v>
      </c>
      <c r="D2882" s="47">
        <v>17.170000000000002</v>
      </c>
    </row>
    <row r="2883" spans="1:4" x14ac:dyDescent="0.25">
      <c r="A2883" s="47">
        <v>91953</v>
      </c>
      <c r="B2883" s="45" t="s">
        <v>4859</v>
      </c>
      <c r="C2883" s="46" t="s">
        <v>90</v>
      </c>
      <c r="D2883" s="47">
        <v>24.82</v>
      </c>
    </row>
    <row r="2884" spans="1:4" x14ac:dyDescent="0.25">
      <c r="A2884" s="47">
        <v>91954</v>
      </c>
      <c r="B2884" s="45" t="s">
        <v>4860</v>
      </c>
      <c r="C2884" s="46" t="s">
        <v>90</v>
      </c>
      <c r="D2884" s="47">
        <v>23.06</v>
      </c>
    </row>
    <row r="2885" spans="1:4" x14ac:dyDescent="0.25">
      <c r="A2885" s="47">
        <v>91955</v>
      </c>
      <c r="B2885" s="45" t="s">
        <v>4861</v>
      </c>
      <c r="C2885" s="46" t="s">
        <v>90</v>
      </c>
      <c r="D2885" s="47">
        <v>30.71</v>
      </c>
    </row>
    <row r="2886" spans="1:4" x14ac:dyDescent="0.25">
      <c r="A2886" s="47">
        <v>91956</v>
      </c>
      <c r="B2886" s="45" t="s">
        <v>4862</v>
      </c>
      <c r="C2886" s="46" t="s">
        <v>90</v>
      </c>
      <c r="D2886" s="47">
        <v>37.450000000000003</v>
      </c>
    </row>
    <row r="2887" spans="1:4" x14ac:dyDescent="0.25">
      <c r="A2887" s="47">
        <v>91957</v>
      </c>
      <c r="B2887" s="45" t="s">
        <v>4863</v>
      </c>
      <c r="C2887" s="46" t="s">
        <v>90</v>
      </c>
      <c r="D2887" s="47">
        <v>45.1</v>
      </c>
    </row>
    <row r="2888" spans="1:4" x14ac:dyDescent="0.25">
      <c r="A2888" s="47">
        <v>91958</v>
      </c>
      <c r="B2888" s="45" t="s">
        <v>4864</v>
      </c>
      <c r="C2888" s="46" t="s">
        <v>90</v>
      </c>
      <c r="D2888" s="47">
        <v>31.61</v>
      </c>
    </row>
    <row r="2889" spans="1:4" x14ac:dyDescent="0.25">
      <c r="A2889" s="47">
        <v>91959</v>
      </c>
      <c r="B2889" s="45" t="s">
        <v>4865</v>
      </c>
      <c r="C2889" s="46" t="s">
        <v>90</v>
      </c>
      <c r="D2889" s="47">
        <v>39.26</v>
      </c>
    </row>
    <row r="2890" spans="1:4" x14ac:dyDescent="0.25">
      <c r="A2890" s="47">
        <v>91960</v>
      </c>
      <c r="B2890" s="45" t="s">
        <v>4866</v>
      </c>
      <c r="C2890" s="46" t="s">
        <v>90</v>
      </c>
      <c r="D2890" s="47">
        <v>43.33</v>
      </c>
    </row>
    <row r="2891" spans="1:4" x14ac:dyDescent="0.25">
      <c r="A2891" s="47">
        <v>91961</v>
      </c>
      <c r="B2891" s="45" t="s">
        <v>4867</v>
      </c>
      <c r="C2891" s="46" t="s">
        <v>90</v>
      </c>
      <c r="D2891" s="47">
        <v>50.98</v>
      </c>
    </row>
    <row r="2892" spans="1:4" x14ac:dyDescent="0.25">
      <c r="A2892" s="47">
        <v>91962</v>
      </c>
      <c r="B2892" s="45" t="s">
        <v>4868</v>
      </c>
      <c r="C2892" s="46" t="s">
        <v>90</v>
      </c>
      <c r="D2892" s="47">
        <v>57.78</v>
      </c>
    </row>
    <row r="2893" spans="1:4" x14ac:dyDescent="0.25">
      <c r="A2893" s="47">
        <v>91963</v>
      </c>
      <c r="B2893" s="45" t="s">
        <v>4869</v>
      </c>
      <c r="C2893" s="46" t="s">
        <v>90</v>
      </c>
      <c r="D2893" s="47">
        <v>65.430000000000007</v>
      </c>
    </row>
    <row r="2894" spans="1:4" x14ac:dyDescent="0.25">
      <c r="A2894" s="47">
        <v>91964</v>
      </c>
      <c r="B2894" s="45" t="s">
        <v>4870</v>
      </c>
      <c r="C2894" s="46" t="s">
        <v>90</v>
      </c>
      <c r="D2894" s="47">
        <v>51.88</v>
      </c>
    </row>
    <row r="2895" spans="1:4" x14ac:dyDescent="0.25">
      <c r="A2895" s="47">
        <v>91965</v>
      </c>
      <c r="B2895" s="45" t="s">
        <v>4871</v>
      </c>
      <c r="C2895" s="46" t="s">
        <v>90</v>
      </c>
      <c r="D2895" s="47">
        <v>59.53</v>
      </c>
    </row>
    <row r="2896" spans="1:4" x14ac:dyDescent="0.25">
      <c r="A2896" s="47">
        <v>91966</v>
      </c>
      <c r="B2896" s="45" t="s">
        <v>4872</v>
      </c>
      <c r="C2896" s="46" t="s">
        <v>90</v>
      </c>
      <c r="D2896" s="47">
        <v>46.04</v>
      </c>
    </row>
    <row r="2897" spans="1:4" x14ac:dyDescent="0.25">
      <c r="A2897" s="47">
        <v>91967</v>
      </c>
      <c r="B2897" s="45" t="s">
        <v>4873</v>
      </c>
      <c r="C2897" s="46" t="s">
        <v>90</v>
      </c>
      <c r="D2897" s="47">
        <v>53.69</v>
      </c>
    </row>
    <row r="2898" spans="1:4" x14ac:dyDescent="0.25">
      <c r="A2898" s="47">
        <v>91968</v>
      </c>
      <c r="B2898" s="45" t="s">
        <v>4874</v>
      </c>
      <c r="C2898" s="46" t="s">
        <v>90</v>
      </c>
      <c r="D2898" s="47">
        <v>63.62</v>
      </c>
    </row>
    <row r="2899" spans="1:4" x14ac:dyDescent="0.25">
      <c r="A2899" s="47">
        <v>91969</v>
      </c>
      <c r="B2899" s="45" t="s">
        <v>4875</v>
      </c>
      <c r="C2899" s="46" t="s">
        <v>90</v>
      </c>
      <c r="D2899" s="47">
        <v>71.27</v>
      </c>
    </row>
    <row r="2900" spans="1:4" x14ac:dyDescent="0.25">
      <c r="A2900" s="47">
        <v>91970</v>
      </c>
      <c r="B2900" s="45" t="s">
        <v>4876</v>
      </c>
      <c r="C2900" s="46" t="s">
        <v>90</v>
      </c>
      <c r="D2900" s="47">
        <v>66.650000000000006</v>
      </c>
    </row>
    <row r="2901" spans="1:4" x14ac:dyDescent="0.25">
      <c r="A2901" s="47">
        <v>91971</v>
      </c>
      <c r="B2901" s="45" t="s">
        <v>4877</v>
      </c>
      <c r="C2901" s="46" t="s">
        <v>90</v>
      </c>
      <c r="D2901" s="47">
        <v>78.86</v>
      </c>
    </row>
    <row r="2902" spans="1:4" x14ac:dyDescent="0.25">
      <c r="A2902" s="47">
        <v>91972</v>
      </c>
      <c r="B2902" s="45" t="s">
        <v>4878</v>
      </c>
      <c r="C2902" s="46" t="s">
        <v>90</v>
      </c>
      <c r="D2902" s="47">
        <v>72.53</v>
      </c>
    </row>
    <row r="2903" spans="1:4" x14ac:dyDescent="0.25">
      <c r="A2903" s="47">
        <v>91973</v>
      </c>
      <c r="B2903" s="45" t="s">
        <v>4879</v>
      </c>
      <c r="C2903" s="46" t="s">
        <v>90</v>
      </c>
      <c r="D2903" s="47">
        <v>84.74</v>
      </c>
    </row>
    <row r="2904" spans="1:4" x14ac:dyDescent="0.25">
      <c r="A2904" s="47">
        <v>91974</v>
      </c>
      <c r="B2904" s="45" t="s">
        <v>4880</v>
      </c>
      <c r="C2904" s="46" t="s">
        <v>90</v>
      </c>
      <c r="D2904" s="47">
        <v>60.76</v>
      </c>
    </row>
    <row r="2905" spans="1:4" x14ac:dyDescent="0.25">
      <c r="A2905" s="47">
        <v>91975</v>
      </c>
      <c r="B2905" s="45" t="s">
        <v>4881</v>
      </c>
      <c r="C2905" s="46" t="s">
        <v>90</v>
      </c>
      <c r="D2905" s="47">
        <v>72.97</v>
      </c>
    </row>
    <row r="2906" spans="1:4" x14ac:dyDescent="0.25">
      <c r="A2906" s="47">
        <v>91976</v>
      </c>
      <c r="B2906" s="45" t="s">
        <v>4882</v>
      </c>
      <c r="C2906" s="46" t="s">
        <v>90</v>
      </c>
      <c r="D2906" s="47">
        <v>89.72</v>
      </c>
    </row>
    <row r="2907" spans="1:4" x14ac:dyDescent="0.25">
      <c r="A2907" s="47">
        <v>91977</v>
      </c>
      <c r="B2907" s="45" t="s">
        <v>4883</v>
      </c>
      <c r="C2907" s="46" t="s">
        <v>90</v>
      </c>
      <c r="D2907" s="47">
        <v>101.93</v>
      </c>
    </row>
    <row r="2908" spans="1:4" x14ac:dyDescent="0.25">
      <c r="A2908" s="47">
        <v>91978</v>
      </c>
      <c r="B2908" s="45" t="s">
        <v>4884</v>
      </c>
      <c r="C2908" s="46" t="s">
        <v>90</v>
      </c>
      <c r="D2908" s="47">
        <v>36.92</v>
      </c>
    </row>
    <row r="2909" spans="1:4" x14ac:dyDescent="0.25">
      <c r="A2909" s="47">
        <v>91979</v>
      </c>
      <c r="B2909" s="45" t="s">
        <v>4885</v>
      </c>
      <c r="C2909" s="46" t="s">
        <v>90</v>
      </c>
      <c r="D2909" s="47">
        <v>44.57</v>
      </c>
    </row>
    <row r="2910" spans="1:4" x14ac:dyDescent="0.25">
      <c r="A2910" s="47">
        <v>91980</v>
      </c>
      <c r="B2910" s="45" t="s">
        <v>4886</v>
      </c>
      <c r="C2910" s="46" t="s">
        <v>90</v>
      </c>
      <c r="D2910" s="47">
        <v>35.71</v>
      </c>
    </row>
    <row r="2911" spans="1:4" x14ac:dyDescent="0.25">
      <c r="A2911" s="47">
        <v>91981</v>
      </c>
      <c r="B2911" s="45" t="s">
        <v>4887</v>
      </c>
      <c r="C2911" s="46" t="s">
        <v>90</v>
      </c>
      <c r="D2911" s="47">
        <v>43.36</v>
      </c>
    </row>
    <row r="2912" spans="1:4" x14ac:dyDescent="0.25">
      <c r="A2912" s="47">
        <v>91982</v>
      </c>
      <c r="B2912" s="45" t="s">
        <v>4888</v>
      </c>
      <c r="C2912" s="46" t="s">
        <v>90</v>
      </c>
      <c r="D2912" s="47">
        <v>87.25</v>
      </c>
    </row>
    <row r="2913" spans="1:4" x14ac:dyDescent="0.25">
      <c r="A2913" s="47">
        <v>91983</v>
      </c>
      <c r="B2913" s="45" t="s">
        <v>4889</v>
      </c>
      <c r="C2913" s="46" t="s">
        <v>90</v>
      </c>
      <c r="D2913" s="47">
        <v>94.9</v>
      </c>
    </row>
    <row r="2914" spans="1:4" x14ac:dyDescent="0.25">
      <c r="A2914" s="47">
        <v>91984</v>
      </c>
      <c r="B2914" s="45" t="s">
        <v>4890</v>
      </c>
      <c r="C2914" s="46" t="s">
        <v>90</v>
      </c>
      <c r="D2914" s="47">
        <v>16.05</v>
      </c>
    </row>
    <row r="2915" spans="1:4" x14ac:dyDescent="0.25">
      <c r="A2915" s="47">
        <v>91985</v>
      </c>
      <c r="B2915" s="45" t="s">
        <v>4891</v>
      </c>
      <c r="C2915" s="46" t="s">
        <v>90</v>
      </c>
      <c r="D2915" s="47">
        <v>23.7</v>
      </c>
    </row>
    <row r="2916" spans="1:4" x14ac:dyDescent="0.25">
      <c r="A2916" s="47">
        <v>91986</v>
      </c>
      <c r="B2916" s="45" t="s">
        <v>4892</v>
      </c>
      <c r="C2916" s="46" t="s">
        <v>90</v>
      </c>
      <c r="D2916" s="47">
        <v>34.54</v>
      </c>
    </row>
    <row r="2917" spans="1:4" x14ac:dyDescent="0.25">
      <c r="A2917" s="47">
        <v>91987</v>
      </c>
      <c r="B2917" s="45" t="s">
        <v>4893</v>
      </c>
      <c r="C2917" s="46" t="s">
        <v>90</v>
      </c>
      <c r="D2917" s="47">
        <v>42.19</v>
      </c>
    </row>
    <row r="2918" spans="1:4" x14ac:dyDescent="0.25">
      <c r="A2918" s="47">
        <v>91988</v>
      </c>
      <c r="B2918" s="45" t="s">
        <v>4894</v>
      </c>
      <c r="C2918" s="46" t="s">
        <v>90</v>
      </c>
      <c r="D2918" s="47">
        <v>20.13</v>
      </c>
    </row>
    <row r="2919" spans="1:4" x14ac:dyDescent="0.25">
      <c r="A2919" s="47">
        <v>91989</v>
      </c>
      <c r="B2919" s="45" t="s">
        <v>4895</v>
      </c>
      <c r="C2919" s="46" t="s">
        <v>90</v>
      </c>
      <c r="D2919" s="47">
        <v>27.78</v>
      </c>
    </row>
    <row r="2920" spans="1:4" x14ac:dyDescent="0.25">
      <c r="A2920" s="47">
        <v>91990</v>
      </c>
      <c r="B2920" s="45" t="s">
        <v>4896</v>
      </c>
      <c r="C2920" s="46" t="s">
        <v>90</v>
      </c>
      <c r="D2920" s="47">
        <v>30.5</v>
      </c>
    </row>
    <row r="2921" spans="1:4" x14ac:dyDescent="0.25">
      <c r="A2921" s="47">
        <v>91991</v>
      </c>
      <c r="B2921" s="45" t="s">
        <v>4897</v>
      </c>
      <c r="C2921" s="46" t="s">
        <v>90</v>
      </c>
      <c r="D2921" s="47">
        <v>32.700000000000003</v>
      </c>
    </row>
    <row r="2922" spans="1:4" x14ac:dyDescent="0.25">
      <c r="A2922" s="47">
        <v>91992</v>
      </c>
      <c r="B2922" s="45" t="s">
        <v>4898</v>
      </c>
      <c r="C2922" s="46" t="s">
        <v>90</v>
      </c>
      <c r="D2922" s="47">
        <v>38.15</v>
      </c>
    </row>
    <row r="2923" spans="1:4" x14ac:dyDescent="0.25">
      <c r="A2923" s="47">
        <v>91993</v>
      </c>
      <c r="B2923" s="45" t="s">
        <v>4899</v>
      </c>
      <c r="C2923" s="46" t="s">
        <v>90</v>
      </c>
      <c r="D2923" s="47">
        <v>40.35</v>
      </c>
    </row>
    <row r="2924" spans="1:4" x14ac:dyDescent="0.25">
      <c r="A2924" s="47">
        <v>91994</v>
      </c>
      <c r="B2924" s="45" t="s">
        <v>4900</v>
      </c>
      <c r="C2924" s="46" t="s">
        <v>90</v>
      </c>
      <c r="D2924" s="47">
        <v>21.92</v>
      </c>
    </row>
    <row r="2925" spans="1:4" x14ac:dyDescent="0.25">
      <c r="A2925" s="47">
        <v>91995</v>
      </c>
      <c r="B2925" s="45" t="s">
        <v>4901</v>
      </c>
      <c r="C2925" s="46" t="s">
        <v>90</v>
      </c>
      <c r="D2925" s="47">
        <v>24.12</v>
      </c>
    </row>
    <row r="2926" spans="1:4" x14ac:dyDescent="0.25">
      <c r="A2926" s="47">
        <v>91996</v>
      </c>
      <c r="B2926" s="45" t="s">
        <v>4902</v>
      </c>
      <c r="C2926" s="46" t="s">
        <v>90</v>
      </c>
      <c r="D2926" s="47">
        <v>29.57</v>
      </c>
    </row>
    <row r="2927" spans="1:4" x14ac:dyDescent="0.25">
      <c r="A2927" s="47">
        <v>91997</v>
      </c>
      <c r="B2927" s="45" t="s">
        <v>4903</v>
      </c>
      <c r="C2927" s="46" t="s">
        <v>90</v>
      </c>
      <c r="D2927" s="47">
        <v>31.77</v>
      </c>
    </row>
    <row r="2928" spans="1:4" x14ac:dyDescent="0.25">
      <c r="A2928" s="47">
        <v>91998</v>
      </c>
      <c r="B2928" s="45" t="s">
        <v>4904</v>
      </c>
      <c r="C2928" s="46" t="s">
        <v>90</v>
      </c>
      <c r="D2928" s="47">
        <v>18.579999999999998</v>
      </c>
    </row>
    <row r="2929" spans="1:4" x14ac:dyDescent="0.25">
      <c r="A2929" s="47">
        <v>91999</v>
      </c>
      <c r="B2929" s="45" t="s">
        <v>4905</v>
      </c>
      <c r="C2929" s="46" t="s">
        <v>90</v>
      </c>
      <c r="D2929" s="47">
        <v>20.78</v>
      </c>
    </row>
    <row r="2930" spans="1:4" x14ac:dyDescent="0.25">
      <c r="A2930" s="47">
        <v>92000</v>
      </c>
      <c r="B2930" s="45" t="s">
        <v>4906</v>
      </c>
      <c r="C2930" s="46" t="s">
        <v>90</v>
      </c>
      <c r="D2930" s="47">
        <v>26.23</v>
      </c>
    </row>
    <row r="2931" spans="1:4" x14ac:dyDescent="0.25">
      <c r="A2931" s="47">
        <v>92001</v>
      </c>
      <c r="B2931" s="45" t="s">
        <v>4907</v>
      </c>
      <c r="C2931" s="46" t="s">
        <v>90</v>
      </c>
      <c r="D2931" s="47">
        <v>28.43</v>
      </c>
    </row>
    <row r="2932" spans="1:4" x14ac:dyDescent="0.25">
      <c r="A2932" s="47">
        <v>92002</v>
      </c>
      <c r="B2932" s="45" t="s">
        <v>4908</v>
      </c>
      <c r="C2932" s="46" t="s">
        <v>90</v>
      </c>
      <c r="D2932" s="47">
        <v>41.05</v>
      </c>
    </row>
    <row r="2933" spans="1:4" x14ac:dyDescent="0.25">
      <c r="A2933" s="47">
        <v>92003</v>
      </c>
      <c r="B2933" s="45" t="s">
        <v>4909</v>
      </c>
      <c r="C2933" s="46" t="s">
        <v>90</v>
      </c>
      <c r="D2933" s="47">
        <v>45.45</v>
      </c>
    </row>
    <row r="2934" spans="1:4" x14ac:dyDescent="0.25">
      <c r="A2934" s="47">
        <v>92004</v>
      </c>
      <c r="B2934" s="45" t="s">
        <v>4910</v>
      </c>
      <c r="C2934" s="46" t="s">
        <v>90</v>
      </c>
      <c r="D2934" s="47">
        <v>48.7</v>
      </c>
    </row>
    <row r="2935" spans="1:4" x14ac:dyDescent="0.25">
      <c r="A2935" s="47">
        <v>92005</v>
      </c>
      <c r="B2935" s="45" t="s">
        <v>4911</v>
      </c>
      <c r="C2935" s="46" t="s">
        <v>90</v>
      </c>
      <c r="D2935" s="47">
        <v>53.1</v>
      </c>
    </row>
    <row r="2936" spans="1:4" x14ac:dyDescent="0.25">
      <c r="A2936" s="47">
        <v>92006</v>
      </c>
      <c r="B2936" s="45" t="s">
        <v>4912</v>
      </c>
      <c r="C2936" s="46" t="s">
        <v>90</v>
      </c>
      <c r="D2936" s="47">
        <v>34.4</v>
      </c>
    </row>
    <row r="2937" spans="1:4" x14ac:dyDescent="0.25">
      <c r="A2937" s="47">
        <v>92007</v>
      </c>
      <c r="B2937" s="45" t="s">
        <v>4913</v>
      </c>
      <c r="C2937" s="46" t="s">
        <v>90</v>
      </c>
      <c r="D2937" s="47">
        <v>38.799999999999997</v>
      </c>
    </row>
    <row r="2938" spans="1:4" x14ac:dyDescent="0.25">
      <c r="A2938" s="47">
        <v>92008</v>
      </c>
      <c r="B2938" s="45" t="s">
        <v>4914</v>
      </c>
      <c r="C2938" s="46" t="s">
        <v>90</v>
      </c>
      <c r="D2938" s="47">
        <v>42.05</v>
      </c>
    </row>
    <row r="2939" spans="1:4" x14ac:dyDescent="0.25">
      <c r="A2939" s="47">
        <v>92009</v>
      </c>
      <c r="B2939" s="45" t="s">
        <v>4915</v>
      </c>
      <c r="C2939" s="46" t="s">
        <v>90</v>
      </c>
      <c r="D2939" s="47">
        <v>46.45</v>
      </c>
    </row>
    <row r="2940" spans="1:4" x14ac:dyDescent="0.25">
      <c r="A2940" s="47">
        <v>92010</v>
      </c>
      <c r="B2940" s="45" t="s">
        <v>4916</v>
      </c>
      <c r="C2940" s="46" t="s">
        <v>90</v>
      </c>
      <c r="D2940" s="47">
        <v>60.2</v>
      </c>
    </row>
    <row r="2941" spans="1:4" x14ac:dyDescent="0.25">
      <c r="A2941" s="47">
        <v>92011</v>
      </c>
      <c r="B2941" s="45" t="s">
        <v>4917</v>
      </c>
      <c r="C2941" s="46" t="s">
        <v>90</v>
      </c>
      <c r="D2941" s="47">
        <v>66.8</v>
      </c>
    </row>
    <row r="2942" spans="1:4" x14ac:dyDescent="0.25">
      <c r="A2942" s="47">
        <v>92012</v>
      </c>
      <c r="B2942" s="45" t="s">
        <v>4918</v>
      </c>
      <c r="C2942" s="46" t="s">
        <v>90</v>
      </c>
      <c r="D2942" s="47">
        <v>67.849999999999994</v>
      </c>
    </row>
    <row r="2943" spans="1:4" x14ac:dyDescent="0.25">
      <c r="A2943" s="47">
        <v>92013</v>
      </c>
      <c r="B2943" s="45" t="s">
        <v>4919</v>
      </c>
      <c r="C2943" s="46" t="s">
        <v>90</v>
      </c>
      <c r="D2943" s="47">
        <v>74.45</v>
      </c>
    </row>
    <row r="2944" spans="1:4" x14ac:dyDescent="0.25">
      <c r="A2944" s="47">
        <v>92014</v>
      </c>
      <c r="B2944" s="45" t="s">
        <v>4920</v>
      </c>
      <c r="C2944" s="46" t="s">
        <v>90</v>
      </c>
      <c r="D2944" s="47">
        <v>50.21</v>
      </c>
    </row>
    <row r="2945" spans="1:4" x14ac:dyDescent="0.25">
      <c r="A2945" s="47">
        <v>92015</v>
      </c>
      <c r="B2945" s="45" t="s">
        <v>4921</v>
      </c>
      <c r="C2945" s="46" t="s">
        <v>90</v>
      </c>
      <c r="D2945" s="47">
        <v>56.81</v>
      </c>
    </row>
    <row r="2946" spans="1:4" x14ac:dyDescent="0.25">
      <c r="A2946" s="47">
        <v>92016</v>
      </c>
      <c r="B2946" s="45" t="s">
        <v>4922</v>
      </c>
      <c r="C2946" s="46" t="s">
        <v>90</v>
      </c>
      <c r="D2946" s="47">
        <v>57.86</v>
      </c>
    </row>
    <row r="2947" spans="1:4" x14ac:dyDescent="0.25">
      <c r="A2947" s="47">
        <v>92017</v>
      </c>
      <c r="B2947" s="45" t="s">
        <v>4923</v>
      </c>
      <c r="C2947" s="46" t="s">
        <v>90</v>
      </c>
      <c r="D2947" s="47">
        <v>64.459999999999994</v>
      </c>
    </row>
    <row r="2948" spans="1:4" x14ac:dyDescent="0.25">
      <c r="A2948" s="47">
        <v>92018</v>
      </c>
      <c r="B2948" s="45" t="s">
        <v>4924</v>
      </c>
      <c r="C2948" s="46" t="s">
        <v>90</v>
      </c>
      <c r="D2948" s="47">
        <v>66.47</v>
      </c>
    </row>
    <row r="2949" spans="1:4" x14ac:dyDescent="0.25">
      <c r="A2949" s="47">
        <v>92019</v>
      </c>
      <c r="B2949" s="45" t="s">
        <v>4925</v>
      </c>
      <c r="C2949" s="46" t="s">
        <v>90</v>
      </c>
      <c r="D2949" s="47">
        <v>78.680000000000007</v>
      </c>
    </row>
    <row r="2950" spans="1:4" x14ac:dyDescent="0.25">
      <c r="A2950" s="47">
        <v>92020</v>
      </c>
      <c r="B2950" s="45" t="s">
        <v>4926</v>
      </c>
      <c r="C2950" s="46" t="s">
        <v>90</v>
      </c>
      <c r="D2950" s="47">
        <v>98.32</v>
      </c>
    </row>
    <row r="2951" spans="1:4" x14ac:dyDescent="0.25">
      <c r="A2951" s="47">
        <v>92021</v>
      </c>
      <c r="B2951" s="45" t="s">
        <v>4927</v>
      </c>
      <c r="C2951" s="46" t="s">
        <v>90</v>
      </c>
      <c r="D2951" s="47">
        <v>110.53</v>
      </c>
    </row>
    <row r="2952" spans="1:4" x14ac:dyDescent="0.25">
      <c r="A2952" s="47">
        <v>92022</v>
      </c>
      <c r="B2952" s="45" t="s">
        <v>4928</v>
      </c>
      <c r="C2952" s="46" t="s">
        <v>90</v>
      </c>
      <c r="D2952" s="47">
        <v>36.31</v>
      </c>
    </row>
    <row r="2953" spans="1:4" x14ac:dyDescent="0.25">
      <c r="A2953" s="47">
        <v>92023</v>
      </c>
      <c r="B2953" s="45" t="s">
        <v>4929</v>
      </c>
      <c r="C2953" s="46" t="s">
        <v>90</v>
      </c>
      <c r="D2953" s="47">
        <v>43.96</v>
      </c>
    </row>
    <row r="2954" spans="1:4" x14ac:dyDescent="0.25">
      <c r="A2954" s="47">
        <v>92024</v>
      </c>
      <c r="B2954" s="45" t="s">
        <v>4930</v>
      </c>
      <c r="C2954" s="46" t="s">
        <v>90</v>
      </c>
      <c r="D2954" s="47">
        <v>55.5</v>
      </c>
    </row>
    <row r="2955" spans="1:4" x14ac:dyDescent="0.25">
      <c r="A2955" s="47">
        <v>92025</v>
      </c>
      <c r="B2955" s="45" t="s">
        <v>4931</v>
      </c>
      <c r="C2955" s="46" t="s">
        <v>90</v>
      </c>
      <c r="D2955" s="47">
        <v>63.15</v>
      </c>
    </row>
    <row r="2956" spans="1:4" x14ac:dyDescent="0.25">
      <c r="A2956" s="47">
        <v>92026</v>
      </c>
      <c r="B2956" s="45" t="s">
        <v>4932</v>
      </c>
      <c r="C2956" s="46" t="s">
        <v>90</v>
      </c>
      <c r="D2956" s="47">
        <v>50.74</v>
      </c>
    </row>
    <row r="2957" spans="1:4" x14ac:dyDescent="0.25">
      <c r="A2957" s="47">
        <v>92027</v>
      </c>
      <c r="B2957" s="45" t="s">
        <v>4933</v>
      </c>
      <c r="C2957" s="46" t="s">
        <v>90</v>
      </c>
      <c r="D2957" s="47">
        <v>58.39</v>
      </c>
    </row>
    <row r="2958" spans="1:4" x14ac:dyDescent="0.25">
      <c r="A2958" s="47">
        <v>92028</v>
      </c>
      <c r="B2958" s="45" t="s">
        <v>4934</v>
      </c>
      <c r="C2958" s="46" t="s">
        <v>90</v>
      </c>
      <c r="D2958" s="47">
        <v>42.19</v>
      </c>
    </row>
    <row r="2959" spans="1:4" x14ac:dyDescent="0.25">
      <c r="A2959" s="47">
        <v>92029</v>
      </c>
      <c r="B2959" s="45" t="s">
        <v>4935</v>
      </c>
      <c r="C2959" s="46" t="s">
        <v>90</v>
      </c>
      <c r="D2959" s="47">
        <v>49.84</v>
      </c>
    </row>
    <row r="2960" spans="1:4" x14ac:dyDescent="0.25">
      <c r="A2960" s="47">
        <v>92030</v>
      </c>
      <c r="B2960" s="45" t="s">
        <v>4936</v>
      </c>
      <c r="C2960" s="46" t="s">
        <v>90</v>
      </c>
      <c r="D2960" s="47">
        <v>61.34</v>
      </c>
    </row>
    <row r="2961" spans="1:4" x14ac:dyDescent="0.25">
      <c r="A2961" s="47">
        <v>92031</v>
      </c>
      <c r="B2961" s="45" t="s">
        <v>4937</v>
      </c>
      <c r="C2961" s="46" t="s">
        <v>90</v>
      </c>
      <c r="D2961" s="47">
        <v>68.989999999999995</v>
      </c>
    </row>
    <row r="2962" spans="1:4" x14ac:dyDescent="0.25">
      <c r="A2962" s="47">
        <v>92032</v>
      </c>
      <c r="B2962" s="45" t="s">
        <v>4938</v>
      </c>
      <c r="C2962" s="46" t="s">
        <v>90</v>
      </c>
      <c r="D2962" s="47">
        <v>62.48</v>
      </c>
    </row>
    <row r="2963" spans="1:4" x14ac:dyDescent="0.25">
      <c r="A2963" s="47">
        <v>92033</v>
      </c>
      <c r="B2963" s="45" t="s">
        <v>4939</v>
      </c>
      <c r="C2963" s="46" t="s">
        <v>90</v>
      </c>
      <c r="D2963" s="47">
        <v>70.13</v>
      </c>
    </row>
    <row r="2964" spans="1:4" x14ac:dyDescent="0.25">
      <c r="A2964" s="47">
        <v>92034</v>
      </c>
      <c r="B2964" s="45" t="s">
        <v>4940</v>
      </c>
      <c r="C2964" s="46" t="s">
        <v>90</v>
      </c>
      <c r="D2964" s="47">
        <v>56.64</v>
      </c>
    </row>
    <row r="2965" spans="1:4" x14ac:dyDescent="0.25">
      <c r="A2965" s="47">
        <v>92035</v>
      </c>
      <c r="B2965" s="45" t="s">
        <v>4941</v>
      </c>
      <c r="C2965" s="46" t="s">
        <v>90</v>
      </c>
      <c r="D2965" s="47">
        <v>64.290000000000006</v>
      </c>
    </row>
    <row r="2966" spans="1:4" x14ac:dyDescent="0.25">
      <c r="A2966" s="47">
        <v>97583</v>
      </c>
      <c r="B2966" s="45" t="s">
        <v>4942</v>
      </c>
      <c r="C2966" s="46" t="s">
        <v>90</v>
      </c>
      <c r="D2966" s="47">
        <v>79.3</v>
      </c>
    </row>
    <row r="2967" spans="1:4" x14ac:dyDescent="0.25">
      <c r="A2967" s="47">
        <v>97584</v>
      </c>
      <c r="B2967" s="45" t="s">
        <v>4943</v>
      </c>
      <c r="C2967" s="46" t="s">
        <v>90</v>
      </c>
      <c r="D2967" s="47">
        <v>111.09</v>
      </c>
    </row>
    <row r="2968" spans="1:4" x14ac:dyDescent="0.25">
      <c r="A2968" s="47">
        <v>97585</v>
      </c>
      <c r="B2968" s="45" t="s">
        <v>4944</v>
      </c>
      <c r="C2968" s="46" t="s">
        <v>90</v>
      </c>
      <c r="D2968" s="47">
        <v>106.8</v>
      </c>
    </row>
    <row r="2969" spans="1:4" x14ac:dyDescent="0.25">
      <c r="A2969" s="47">
        <v>97586</v>
      </c>
      <c r="B2969" s="45" t="s">
        <v>4945</v>
      </c>
      <c r="C2969" s="46" t="s">
        <v>90</v>
      </c>
      <c r="D2969" s="47">
        <v>145.19</v>
      </c>
    </row>
    <row r="2970" spans="1:4" x14ac:dyDescent="0.25">
      <c r="A2970" s="47">
        <v>97587</v>
      </c>
      <c r="B2970" s="45" t="s">
        <v>4946</v>
      </c>
      <c r="C2970" s="46" t="s">
        <v>90</v>
      </c>
      <c r="D2970" s="47">
        <v>265.38</v>
      </c>
    </row>
    <row r="2971" spans="1:4" x14ac:dyDescent="0.25">
      <c r="A2971" s="47">
        <v>97589</v>
      </c>
      <c r="B2971" s="45" t="s">
        <v>4947</v>
      </c>
      <c r="C2971" s="46" t="s">
        <v>90</v>
      </c>
      <c r="D2971" s="47">
        <v>40.61</v>
      </c>
    </row>
    <row r="2972" spans="1:4" x14ac:dyDescent="0.25">
      <c r="A2972" s="47">
        <v>97590</v>
      </c>
      <c r="B2972" s="45" t="s">
        <v>4948</v>
      </c>
      <c r="C2972" s="46" t="s">
        <v>90</v>
      </c>
      <c r="D2972" s="47">
        <v>93.66</v>
      </c>
    </row>
    <row r="2973" spans="1:4" x14ac:dyDescent="0.25">
      <c r="A2973" s="47">
        <v>97591</v>
      </c>
      <c r="B2973" s="45" t="s">
        <v>4949</v>
      </c>
      <c r="C2973" s="46" t="s">
        <v>90</v>
      </c>
      <c r="D2973" s="47">
        <v>124.43</v>
      </c>
    </row>
    <row r="2974" spans="1:4" x14ac:dyDescent="0.25">
      <c r="A2974" s="47">
        <v>97592</v>
      </c>
      <c r="B2974" s="45" t="s">
        <v>4950</v>
      </c>
      <c r="C2974" s="46" t="s">
        <v>90</v>
      </c>
      <c r="D2974" s="47">
        <v>38.42</v>
      </c>
    </row>
    <row r="2975" spans="1:4" x14ac:dyDescent="0.25">
      <c r="A2975" s="47">
        <v>97593</v>
      </c>
      <c r="B2975" s="45" t="s">
        <v>4951</v>
      </c>
      <c r="C2975" s="46" t="s">
        <v>90</v>
      </c>
      <c r="D2975" s="47">
        <v>134.41999999999999</v>
      </c>
    </row>
    <row r="2976" spans="1:4" x14ac:dyDescent="0.25">
      <c r="A2976" s="47">
        <v>97594</v>
      </c>
      <c r="B2976" s="45" t="s">
        <v>4952</v>
      </c>
      <c r="C2976" s="46" t="s">
        <v>90</v>
      </c>
      <c r="D2976" s="47">
        <v>125.11</v>
      </c>
    </row>
    <row r="2977" spans="1:4" x14ac:dyDescent="0.25">
      <c r="A2977" s="47">
        <v>97595</v>
      </c>
      <c r="B2977" s="45" t="s">
        <v>4953</v>
      </c>
      <c r="C2977" s="46" t="s">
        <v>90</v>
      </c>
      <c r="D2977" s="47">
        <v>94.34</v>
      </c>
    </row>
    <row r="2978" spans="1:4" x14ac:dyDescent="0.25">
      <c r="A2978" s="47">
        <v>97596</v>
      </c>
      <c r="B2978" s="45" t="s">
        <v>4954</v>
      </c>
      <c r="C2978" s="46" t="s">
        <v>90</v>
      </c>
      <c r="D2978" s="47">
        <v>65.680000000000007</v>
      </c>
    </row>
    <row r="2979" spans="1:4" x14ac:dyDescent="0.25">
      <c r="A2979" s="47">
        <v>97597</v>
      </c>
      <c r="B2979" s="45" t="s">
        <v>4955</v>
      </c>
      <c r="C2979" s="46" t="s">
        <v>90</v>
      </c>
      <c r="D2979" s="47">
        <v>65.08</v>
      </c>
    </row>
    <row r="2980" spans="1:4" x14ac:dyDescent="0.25">
      <c r="A2980" s="47">
        <v>97598</v>
      </c>
      <c r="B2980" s="45" t="s">
        <v>4956</v>
      </c>
      <c r="C2980" s="46" t="s">
        <v>90</v>
      </c>
      <c r="D2980" s="47">
        <v>61.42</v>
      </c>
    </row>
    <row r="2981" spans="1:4" x14ac:dyDescent="0.25">
      <c r="A2981" s="47">
        <v>97599</v>
      </c>
      <c r="B2981" s="45" t="s">
        <v>4957</v>
      </c>
      <c r="C2981" s="46" t="s">
        <v>90</v>
      </c>
      <c r="D2981" s="47">
        <v>28.17</v>
      </c>
    </row>
    <row r="2982" spans="1:4" x14ac:dyDescent="0.25">
      <c r="A2982" s="47">
        <v>97609</v>
      </c>
      <c r="B2982" s="45" t="s">
        <v>4958</v>
      </c>
      <c r="C2982" s="46" t="s">
        <v>90</v>
      </c>
      <c r="D2982" s="47">
        <v>16.25</v>
      </c>
    </row>
    <row r="2983" spans="1:4" x14ac:dyDescent="0.25">
      <c r="A2983" s="47">
        <v>97610</v>
      </c>
      <c r="B2983" s="45" t="s">
        <v>4959</v>
      </c>
      <c r="C2983" s="46" t="s">
        <v>90</v>
      </c>
      <c r="D2983" s="47">
        <v>17.399999999999999</v>
      </c>
    </row>
    <row r="2984" spans="1:4" x14ac:dyDescent="0.25">
      <c r="A2984" s="47">
        <v>97611</v>
      </c>
      <c r="B2984" s="45" t="s">
        <v>4960</v>
      </c>
      <c r="C2984" s="46" t="s">
        <v>90</v>
      </c>
      <c r="D2984" s="47">
        <v>24.69</v>
      </c>
    </row>
    <row r="2985" spans="1:4" x14ac:dyDescent="0.25">
      <c r="A2985" s="47">
        <v>97612</v>
      </c>
      <c r="B2985" s="45" t="s">
        <v>4961</v>
      </c>
      <c r="C2985" s="46" t="s">
        <v>90</v>
      </c>
      <c r="D2985" s="47">
        <v>26.95</v>
      </c>
    </row>
    <row r="2986" spans="1:4" x14ac:dyDescent="0.25">
      <c r="A2986" s="47">
        <v>97613</v>
      </c>
      <c r="B2986" s="45" t="s">
        <v>4962</v>
      </c>
      <c r="C2986" s="46" t="s">
        <v>90</v>
      </c>
      <c r="D2986" s="47">
        <v>34.479999999999997</v>
      </c>
    </row>
    <row r="2987" spans="1:4" x14ac:dyDescent="0.25">
      <c r="A2987" s="47">
        <v>97614</v>
      </c>
      <c r="B2987" s="45" t="s">
        <v>4963</v>
      </c>
      <c r="C2987" s="46" t="s">
        <v>90</v>
      </c>
      <c r="D2987" s="47">
        <v>61.64</v>
      </c>
    </row>
    <row r="2988" spans="1:4" x14ac:dyDescent="0.25">
      <c r="A2988" s="47">
        <v>97615</v>
      </c>
      <c r="B2988" s="45" t="s">
        <v>4964</v>
      </c>
      <c r="C2988" s="46" t="s">
        <v>90</v>
      </c>
      <c r="D2988" s="47">
        <v>51.51</v>
      </c>
    </row>
    <row r="2989" spans="1:4" x14ac:dyDescent="0.25">
      <c r="A2989" s="47">
        <v>97616</v>
      </c>
      <c r="B2989" s="45" t="s">
        <v>4965</v>
      </c>
      <c r="C2989" s="46" t="s">
        <v>90</v>
      </c>
      <c r="D2989" s="47">
        <v>58.93</v>
      </c>
    </row>
    <row r="2990" spans="1:4" x14ac:dyDescent="0.25">
      <c r="A2990" s="47">
        <v>97617</v>
      </c>
      <c r="B2990" s="45" t="s">
        <v>4966</v>
      </c>
      <c r="C2990" s="46" t="s">
        <v>90</v>
      </c>
      <c r="D2990" s="47">
        <v>58.58</v>
      </c>
    </row>
    <row r="2991" spans="1:4" x14ac:dyDescent="0.25">
      <c r="A2991" s="47">
        <v>97618</v>
      </c>
      <c r="B2991" s="45" t="s">
        <v>4967</v>
      </c>
      <c r="C2991" s="46" t="s">
        <v>90</v>
      </c>
      <c r="D2991" s="47">
        <v>54.69</v>
      </c>
    </row>
    <row r="2992" spans="1:4" x14ac:dyDescent="0.25">
      <c r="A2992" s="47">
        <v>100902</v>
      </c>
      <c r="B2992" s="45" t="s">
        <v>4968</v>
      </c>
      <c r="C2992" s="46" t="s">
        <v>90</v>
      </c>
      <c r="D2992" s="47">
        <v>26.16</v>
      </c>
    </row>
    <row r="2993" spans="1:4" x14ac:dyDescent="0.25">
      <c r="A2993" s="47">
        <v>100903</v>
      </c>
      <c r="B2993" s="45" t="s">
        <v>4969</v>
      </c>
      <c r="C2993" s="46" t="s">
        <v>90</v>
      </c>
      <c r="D2993" s="47">
        <v>31.25</v>
      </c>
    </row>
    <row r="2994" spans="1:4" x14ac:dyDescent="0.25">
      <c r="A2994" s="47">
        <v>100904</v>
      </c>
      <c r="B2994" s="45" t="s">
        <v>4970</v>
      </c>
      <c r="C2994" s="46" t="s">
        <v>90</v>
      </c>
      <c r="D2994" s="47">
        <v>79.3</v>
      </c>
    </row>
    <row r="2995" spans="1:4" x14ac:dyDescent="0.25">
      <c r="A2995" s="47">
        <v>100905</v>
      </c>
      <c r="B2995" s="45" t="s">
        <v>4971</v>
      </c>
      <c r="C2995" s="46" t="s">
        <v>90</v>
      </c>
      <c r="D2995" s="47">
        <v>213.61</v>
      </c>
    </row>
    <row r="2996" spans="1:4" x14ac:dyDescent="0.25">
      <c r="A2996" s="47">
        <v>100906</v>
      </c>
      <c r="B2996" s="45" t="s">
        <v>4972</v>
      </c>
      <c r="C2996" s="46" t="s">
        <v>90</v>
      </c>
      <c r="D2996" s="47">
        <v>290.39</v>
      </c>
    </row>
    <row r="2997" spans="1:4" x14ac:dyDescent="0.25">
      <c r="A2997" s="47">
        <v>100919</v>
      </c>
      <c r="B2997" s="45" t="s">
        <v>4973</v>
      </c>
      <c r="C2997" s="46" t="s">
        <v>90</v>
      </c>
      <c r="D2997" s="47">
        <v>70.52</v>
      </c>
    </row>
    <row r="2998" spans="1:4" x14ac:dyDescent="0.25">
      <c r="A2998" s="47">
        <v>100920</v>
      </c>
      <c r="B2998" s="45" t="s">
        <v>4974</v>
      </c>
      <c r="C2998" s="46" t="s">
        <v>90</v>
      </c>
      <c r="D2998" s="47">
        <v>120.62</v>
      </c>
    </row>
    <row r="2999" spans="1:4" x14ac:dyDescent="0.25">
      <c r="A2999" s="47">
        <v>100921</v>
      </c>
      <c r="B2999" s="45" t="s">
        <v>4975</v>
      </c>
      <c r="C2999" s="46" t="s">
        <v>90</v>
      </c>
      <c r="D2999" s="47">
        <v>60.82</v>
      </c>
    </row>
    <row r="3000" spans="1:4" x14ac:dyDescent="0.25">
      <c r="A3000" s="47">
        <v>100922</v>
      </c>
      <c r="B3000" s="45" t="s">
        <v>4976</v>
      </c>
      <c r="C3000" s="46" t="s">
        <v>90</v>
      </c>
      <c r="D3000" s="47">
        <v>43.68</v>
      </c>
    </row>
    <row r="3001" spans="1:4" x14ac:dyDescent="0.25">
      <c r="A3001" s="47">
        <v>100923</v>
      </c>
      <c r="B3001" s="45" t="s">
        <v>4977</v>
      </c>
      <c r="C3001" s="46" t="s">
        <v>90</v>
      </c>
      <c r="D3001" s="47">
        <v>50.53</v>
      </c>
    </row>
    <row r="3002" spans="1:4" x14ac:dyDescent="0.25">
      <c r="A3002" s="47">
        <v>101489</v>
      </c>
      <c r="B3002" s="45" t="s">
        <v>4978</v>
      </c>
      <c r="C3002" s="46" t="s">
        <v>90</v>
      </c>
      <c r="D3002" s="48">
        <v>1270.17</v>
      </c>
    </row>
    <row r="3003" spans="1:4" x14ac:dyDescent="0.25">
      <c r="A3003" s="47">
        <v>101490</v>
      </c>
      <c r="B3003" s="45" t="s">
        <v>4979</v>
      </c>
      <c r="C3003" s="46" t="s">
        <v>90</v>
      </c>
      <c r="D3003" s="48">
        <v>1361.14</v>
      </c>
    </row>
    <row r="3004" spans="1:4" x14ac:dyDescent="0.25">
      <c r="A3004" s="47">
        <v>101491</v>
      </c>
      <c r="B3004" s="45" t="s">
        <v>4980</v>
      </c>
      <c r="C3004" s="46" t="s">
        <v>90</v>
      </c>
      <c r="D3004" s="48">
        <v>1397.22</v>
      </c>
    </row>
    <row r="3005" spans="1:4" x14ac:dyDescent="0.25">
      <c r="A3005" s="47">
        <v>101492</v>
      </c>
      <c r="B3005" s="45" t="s">
        <v>4981</v>
      </c>
      <c r="C3005" s="46" t="s">
        <v>90</v>
      </c>
      <c r="D3005" s="48">
        <v>1531.34</v>
      </c>
    </row>
    <row r="3006" spans="1:4" x14ac:dyDescent="0.25">
      <c r="A3006" s="47">
        <v>101493</v>
      </c>
      <c r="B3006" s="45" t="s">
        <v>4982</v>
      </c>
      <c r="C3006" s="46" t="s">
        <v>90</v>
      </c>
      <c r="D3006" s="48">
        <v>1254.92</v>
      </c>
    </row>
    <row r="3007" spans="1:4" x14ac:dyDescent="0.25">
      <c r="A3007" s="47">
        <v>101494</v>
      </c>
      <c r="B3007" s="45" t="s">
        <v>4983</v>
      </c>
      <c r="C3007" s="46" t="s">
        <v>90</v>
      </c>
      <c r="D3007" s="48">
        <v>1345.89</v>
      </c>
    </row>
    <row r="3008" spans="1:4" x14ac:dyDescent="0.25">
      <c r="A3008" s="47">
        <v>101495</v>
      </c>
      <c r="B3008" s="45" t="s">
        <v>4984</v>
      </c>
      <c r="C3008" s="46" t="s">
        <v>90</v>
      </c>
      <c r="D3008" s="48">
        <v>1381.97</v>
      </c>
    </row>
    <row r="3009" spans="1:4" x14ac:dyDescent="0.25">
      <c r="A3009" s="47">
        <v>101496</v>
      </c>
      <c r="B3009" s="45" t="s">
        <v>4985</v>
      </c>
      <c r="C3009" s="46" t="s">
        <v>90</v>
      </c>
      <c r="D3009" s="48">
        <v>1516.09</v>
      </c>
    </row>
    <row r="3010" spans="1:4" x14ac:dyDescent="0.25">
      <c r="A3010" s="47">
        <v>101497</v>
      </c>
      <c r="B3010" s="45" t="s">
        <v>4986</v>
      </c>
      <c r="C3010" s="46" t="s">
        <v>90</v>
      </c>
      <c r="D3010" s="48">
        <v>1494.56</v>
      </c>
    </row>
    <row r="3011" spans="1:4" x14ac:dyDescent="0.25">
      <c r="A3011" s="47">
        <v>101498</v>
      </c>
      <c r="B3011" s="45" t="s">
        <v>4987</v>
      </c>
      <c r="C3011" s="46" t="s">
        <v>90</v>
      </c>
      <c r="D3011" s="48">
        <v>1632.26</v>
      </c>
    </row>
    <row r="3012" spans="1:4" x14ac:dyDescent="0.25">
      <c r="A3012" s="47">
        <v>101499</v>
      </c>
      <c r="B3012" s="45" t="s">
        <v>4988</v>
      </c>
      <c r="C3012" s="46" t="s">
        <v>90</v>
      </c>
      <c r="D3012" s="48">
        <v>1686.87</v>
      </c>
    </row>
    <row r="3013" spans="1:4" x14ac:dyDescent="0.25">
      <c r="A3013" s="47">
        <v>101500</v>
      </c>
      <c r="B3013" s="45" t="s">
        <v>4989</v>
      </c>
      <c r="C3013" s="46" t="s">
        <v>90</v>
      </c>
      <c r="D3013" s="48">
        <v>1875.46</v>
      </c>
    </row>
    <row r="3014" spans="1:4" x14ac:dyDescent="0.25">
      <c r="A3014" s="47">
        <v>101501</v>
      </c>
      <c r="B3014" s="45" t="s">
        <v>4990</v>
      </c>
      <c r="C3014" s="46" t="s">
        <v>90</v>
      </c>
      <c r="D3014" s="48">
        <v>1485.43</v>
      </c>
    </row>
    <row r="3015" spans="1:4" x14ac:dyDescent="0.25">
      <c r="A3015" s="47">
        <v>101502</v>
      </c>
      <c r="B3015" s="45" t="s">
        <v>4991</v>
      </c>
      <c r="C3015" s="46" t="s">
        <v>90</v>
      </c>
      <c r="D3015" s="48">
        <v>1623.13</v>
      </c>
    </row>
    <row r="3016" spans="1:4" x14ac:dyDescent="0.25">
      <c r="A3016" s="47">
        <v>101503</v>
      </c>
      <c r="B3016" s="45" t="s">
        <v>4992</v>
      </c>
      <c r="C3016" s="46" t="s">
        <v>90</v>
      </c>
      <c r="D3016" s="48">
        <v>1677.74</v>
      </c>
    </row>
    <row r="3017" spans="1:4" x14ac:dyDescent="0.25">
      <c r="A3017" s="47">
        <v>101504</v>
      </c>
      <c r="B3017" s="45" t="s">
        <v>4993</v>
      </c>
      <c r="C3017" s="46" t="s">
        <v>90</v>
      </c>
      <c r="D3017" s="48">
        <v>1866.33</v>
      </c>
    </row>
    <row r="3018" spans="1:4" x14ac:dyDescent="0.25">
      <c r="A3018" s="47">
        <v>101505</v>
      </c>
      <c r="B3018" s="45" t="s">
        <v>4994</v>
      </c>
      <c r="C3018" s="46" t="s">
        <v>90</v>
      </c>
      <c r="D3018" s="48">
        <v>1604.02</v>
      </c>
    </row>
    <row r="3019" spans="1:4" x14ac:dyDescent="0.25">
      <c r="A3019" s="47">
        <v>101506</v>
      </c>
      <c r="B3019" s="45" t="s">
        <v>4995</v>
      </c>
      <c r="C3019" s="46" t="s">
        <v>90</v>
      </c>
      <c r="D3019" s="48">
        <v>1787.61</v>
      </c>
    </row>
    <row r="3020" spans="1:4" x14ac:dyDescent="0.25">
      <c r="A3020" s="47">
        <v>101507</v>
      </c>
      <c r="B3020" s="45" t="s">
        <v>4996</v>
      </c>
      <c r="C3020" s="46" t="s">
        <v>90</v>
      </c>
      <c r="D3020" s="48">
        <v>1860.43</v>
      </c>
    </row>
    <row r="3021" spans="1:4" x14ac:dyDescent="0.25">
      <c r="A3021" s="47">
        <v>101508</v>
      </c>
      <c r="B3021" s="45" t="s">
        <v>4997</v>
      </c>
      <c r="C3021" s="46" t="s">
        <v>90</v>
      </c>
      <c r="D3021" s="48">
        <v>2102.52</v>
      </c>
    </row>
    <row r="3022" spans="1:4" x14ac:dyDescent="0.25">
      <c r="A3022" s="47">
        <v>101509</v>
      </c>
      <c r="B3022" s="45" t="s">
        <v>4998</v>
      </c>
      <c r="C3022" s="46" t="s">
        <v>90</v>
      </c>
      <c r="D3022" s="48">
        <v>1844.78</v>
      </c>
    </row>
    <row r="3023" spans="1:4" x14ac:dyDescent="0.25">
      <c r="A3023" s="47">
        <v>101510</v>
      </c>
      <c r="B3023" s="45" t="s">
        <v>4999</v>
      </c>
      <c r="C3023" s="46" t="s">
        <v>90</v>
      </c>
      <c r="D3023" s="48">
        <v>2028.37</v>
      </c>
    </row>
    <row r="3024" spans="1:4" x14ac:dyDescent="0.25">
      <c r="A3024" s="47">
        <v>101511</v>
      </c>
      <c r="B3024" s="45" t="s">
        <v>5000</v>
      </c>
      <c r="C3024" s="46" t="s">
        <v>90</v>
      </c>
      <c r="D3024" s="48">
        <v>2101.19</v>
      </c>
    </row>
    <row r="3025" spans="1:4" x14ac:dyDescent="0.25">
      <c r="A3025" s="47">
        <v>101512</v>
      </c>
      <c r="B3025" s="45" t="s">
        <v>5001</v>
      </c>
      <c r="C3025" s="46" t="s">
        <v>90</v>
      </c>
      <c r="D3025" s="48">
        <v>2343.2800000000002</v>
      </c>
    </row>
    <row r="3026" spans="1:4" x14ac:dyDescent="0.25">
      <c r="A3026" s="47">
        <v>101513</v>
      </c>
      <c r="B3026" s="45" t="s">
        <v>5002</v>
      </c>
      <c r="C3026" s="46" t="s">
        <v>90</v>
      </c>
      <c r="D3026" s="47">
        <v>717.18</v>
      </c>
    </row>
    <row r="3027" spans="1:4" x14ac:dyDescent="0.25">
      <c r="A3027" s="47">
        <v>101514</v>
      </c>
      <c r="B3027" s="45" t="s">
        <v>5003</v>
      </c>
      <c r="C3027" s="46" t="s">
        <v>90</v>
      </c>
      <c r="D3027" s="47">
        <v>826.34</v>
      </c>
    </row>
    <row r="3028" spans="1:4" x14ac:dyDescent="0.25">
      <c r="A3028" s="47">
        <v>101515</v>
      </c>
      <c r="B3028" s="45" t="s">
        <v>5004</v>
      </c>
      <c r="C3028" s="46" t="s">
        <v>90</v>
      </c>
      <c r="D3028" s="47">
        <v>869.64</v>
      </c>
    </row>
    <row r="3029" spans="1:4" x14ac:dyDescent="0.25">
      <c r="A3029" s="47">
        <v>101516</v>
      </c>
      <c r="B3029" s="45" t="s">
        <v>5005</v>
      </c>
      <c r="C3029" s="46" t="s">
        <v>90</v>
      </c>
      <c r="D3029" s="47">
        <v>996.89</v>
      </c>
    </row>
    <row r="3030" spans="1:4" x14ac:dyDescent="0.25">
      <c r="A3030" s="47">
        <v>101517</v>
      </c>
      <c r="B3030" s="45" t="s">
        <v>5006</v>
      </c>
      <c r="C3030" s="46" t="s">
        <v>90</v>
      </c>
      <c r="D3030" s="47">
        <v>701.92</v>
      </c>
    </row>
    <row r="3031" spans="1:4" x14ac:dyDescent="0.25">
      <c r="A3031" s="47">
        <v>101518</v>
      </c>
      <c r="B3031" s="45" t="s">
        <v>5007</v>
      </c>
      <c r="C3031" s="46" t="s">
        <v>90</v>
      </c>
      <c r="D3031" s="47">
        <v>811.08</v>
      </c>
    </row>
    <row r="3032" spans="1:4" x14ac:dyDescent="0.25">
      <c r="A3032" s="47">
        <v>101519</v>
      </c>
      <c r="B3032" s="45" t="s">
        <v>5008</v>
      </c>
      <c r="C3032" s="46" t="s">
        <v>90</v>
      </c>
      <c r="D3032" s="47">
        <v>854.38</v>
      </c>
    </row>
    <row r="3033" spans="1:4" x14ac:dyDescent="0.25">
      <c r="A3033" s="47">
        <v>101520</v>
      </c>
      <c r="B3033" s="45" t="s">
        <v>5009</v>
      </c>
      <c r="C3033" s="46" t="s">
        <v>90</v>
      </c>
      <c r="D3033" s="47">
        <v>981.63</v>
      </c>
    </row>
    <row r="3034" spans="1:4" x14ac:dyDescent="0.25">
      <c r="A3034" s="47">
        <v>101521</v>
      </c>
      <c r="B3034" s="45" t="s">
        <v>5010</v>
      </c>
      <c r="C3034" s="46" t="s">
        <v>90</v>
      </c>
      <c r="D3034" s="47">
        <v>956.59</v>
      </c>
    </row>
    <row r="3035" spans="1:4" x14ac:dyDescent="0.25">
      <c r="A3035" s="47">
        <v>101522</v>
      </c>
      <c r="B3035" s="45" t="s">
        <v>5011</v>
      </c>
      <c r="C3035" s="46" t="s">
        <v>90</v>
      </c>
      <c r="D3035" s="48">
        <v>1120.3399999999999</v>
      </c>
    </row>
    <row r="3036" spans="1:4" x14ac:dyDescent="0.25">
      <c r="A3036" s="47">
        <v>101523</v>
      </c>
      <c r="B3036" s="45" t="s">
        <v>5012</v>
      </c>
      <c r="C3036" s="46" t="s">
        <v>90</v>
      </c>
      <c r="D3036" s="48">
        <v>1185.28</v>
      </c>
    </row>
    <row r="3037" spans="1:4" x14ac:dyDescent="0.25">
      <c r="A3037" s="47">
        <v>101524</v>
      </c>
      <c r="B3037" s="45" t="s">
        <v>5013</v>
      </c>
      <c r="C3037" s="46" t="s">
        <v>90</v>
      </c>
      <c r="D3037" s="48">
        <v>1376.16</v>
      </c>
    </row>
    <row r="3038" spans="1:4" x14ac:dyDescent="0.25">
      <c r="A3038" s="47">
        <v>101525</v>
      </c>
      <c r="B3038" s="45" t="s">
        <v>5014</v>
      </c>
      <c r="C3038" s="46" t="s">
        <v>90</v>
      </c>
      <c r="D3038" s="47">
        <v>947.45</v>
      </c>
    </row>
    <row r="3039" spans="1:4" x14ac:dyDescent="0.25">
      <c r="A3039" s="47">
        <v>101526</v>
      </c>
      <c r="B3039" s="45" t="s">
        <v>5015</v>
      </c>
      <c r="C3039" s="46" t="s">
        <v>90</v>
      </c>
      <c r="D3039" s="48">
        <v>1111.2</v>
      </c>
    </row>
    <row r="3040" spans="1:4" x14ac:dyDescent="0.25">
      <c r="A3040" s="47">
        <v>101527</v>
      </c>
      <c r="B3040" s="45" t="s">
        <v>5016</v>
      </c>
      <c r="C3040" s="46" t="s">
        <v>90</v>
      </c>
      <c r="D3040" s="48">
        <v>1176.1400000000001</v>
      </c>
    </row>
    <row r="3041" spans="1:4" x14ac:dyDescent="0.25">
      <c r="A3041" s="47">
        <v>101528</v>
      </c>
      <c r="B3041" s="45" t="s">
        <v>5017</v>
      </c>
      <c r="C3041" s="46" t="s">
        <v>90</v>
      </c>
      <c r="D3041" s="48">
        <v>1367.02</v>
      </c>
    </row>
    <row r="3042" spans="1:4" x14ac:dyDescent="0.25">
      <c r="A3042" s="47">
        <v>101529</v>
      </c>
      <c r="B3042" s="45" t="s">
        <v>5018</v>
      </c>
      <c r="C3042" s="46" t="s">
        <v>90</v>
      </c>
      <c r="D3042" s="48">
        <v>1082.6500000000001</v>
      </c>
    </row>
    <row r="3043" spans="1:4" x14ac:dyDescent="0.25">
      <c r="A3043" s="47">
        <v>101530</v>
      </c>
      <c r="B3043" s="45" t="s">
        <v>5019</v>
      </c>
      <c r="C3043" s="46" t="s">
        <v>90</v>
      </c>
      <c r="D3043" s="48">
        <v>1300.98</v>
      </c>
    </row>
    <row r="3044" spans="1:4" x14ac:dyDescent="0.25">
      <c r="A3044" s="47">
        <v>101531</v>
      </c>
      <c r="B3044" s="45" t="s">
        <v>5020</v>
      </c>
      <c r="C3044" s="46" t="s">
        <v>90</v>
      </c>
      <c r="D3044" s="48">
        <v>1387.57</v>
      </c>
    </row>
    <row r="3045" spans="1:4" x14ac:dyDescent="0.25">
      <c r="A3045" s="47">
        <v>101532</v>
      </c>
      <c r="B3045" s="45" t="s">
        <v>5021</v>
      </c>
      <c r="C3045" s="46" t="s">
        <v>90</v>
      </c>
      <c r="D3045" s="48">
        <v>1642.07</v>
      </c>
    </row>
    <row r="3046" spans="1:4" x14ac:dyDescent="0.25">
      <c r="A3046" s="47">
        <v>101533</v>
      </c>
      <c r="B3046" s="45" t="s">
        <v>5022</v>
      </c>
      <c r="C3046" s="46" t="s">
        <v>90</v>
      </c>
      <c r="D3046" s="48">
        <v>1323.4</v>
      </c>
    </row>
    <row r="3047" spans="1:4" x14ac:dyDescent="0.25">
      <c r="A3047" s="47">
        <v>101534</v>
      </c>
      <c r="B3047" s="45" t="s">
        <v>5023</v>
      </c>
      <c r="C3047" s="46" t="s">
        <v>90</v>
      </c>
      <c r="D3047" s="48">
        <v>1541.73</v>
      </c>
    </row>
    <row r="3048" spans="1:4" x14ac:dyDescent="0.25">
      <c r="A3048" s="47">
        <v>101535</v>
      </c>
      <c r="B3048" s="45" t="s">
        <v>5024</v>
      </c>
      <c r="C3048" s="46" t="s">
        <v>90</v>
      </c>
      <c r="D3048" s="48">
        <v>1628.32</v>
      </c>
    </row>
    <row r="3049" spans="1:4" x14ac:dyDescent="0.25">
      <c r="A3049" s="47">
        <v>101536</v>
      </c>
      <c r="B3049" s="45" t="s">
        <v>5025</v>
      </c>
      <c r="C3049" s="46" t="s">
        <v>90</v>
      </c>
      <c r="D3049" s="48">
        <v>1882.82</v>
      </c>
    </row>
    <row r="3050" spans="1:4" x14ac:dyDescent="0.25">
      <c r="A3050" s="47">
        <v>101537</v>
      </c>
      <c r="B3050" s="45" t="s">
        <v>5026</v>
      </c>
      <c r="C3050" s="46" t="s">
        <v>90</v>
      </c>
      <c r="D3050" s="47">
        <v>134.41</v>
      </c>
    </row>
    <row r="3051" spans="1:4" x14ac:dyDescent="0.25">
      <c r="A3051" s="47">
        <v>101538</v>
      </c>
      <c r="B3051" s="45" t="s">
        <v>5027</v>
      </c>
      <c r="C3051" s="46" t="s">
        <v>90</v>
      </c>
      <c r="D3051" s="47">
        <v>41.21</v>
      </c>
    </row>
    <row r="3052" spans="1:4" x14ac:dyDescent="0.25">
      <c r="A3052" s="47">
        <v>101539</v>
      </c>
      <c r="B3052" s="45" t="s">
        <v>5028</v>
      </c>
      <c r="C3052" s="46" t="s">
        <v>90</v>
      </c>
      <c r="D3052" s="47">
        <v>68.150000000000006</v>
      </c>
    </row>
    <row r="3053" spans="1:4" x14ac:dyDescent="0.25">
      <c r="A3053" s="47">
        <v>101540</v>
      </c>
      <c r="B3053" s="45" t="s">
        <v>5029</v>
      </c>
      <c r="C3053" s="46" t="s">
        <v>90</v>
      </c>
      <c r="D3053" s="47">
        <v>114.92</v>
      </c>
    </row>
    <row r="3054" spans="1:4" x14ac:dyDescent="0.25">
      <c r="A3054" s="47">
        <v>101541</v>
      </c>
      <c r="B3054" s="45" t="s">
        <v>5030</v>
      </c>
      <c r="C3054" s="46" t="s">
        <v>90</v>
      </c>
      <c r="D3054" s="47">
        <v>149.88</v>
      </c>
    </row>
    <row r="3055" spans="1:4" x14ac:dyDescent="0.25">
      <c r="A3055" s="47">
        <v>101542</v>
      </c>
      <c r="B3055" s="45" t="s">
        <v>5031</v>
      </c>
      <c r="C3055" s="46" t="s">
        <v>90</v>
      </c>
      <c r="D3055" s="47">
        <v>31.12</v>
      </c>
    </row>
    <row r="3056" spans="1:4" x14ac:dyDescent="0.25">
      <c r="A3056" s="47">
        <v>101543</v>
      </c>
      <c r="B3056" s="45" t="s">
        <v>5032</v>
      </c>
      <c r="C3056" s="46" t="s">
        <v>90</v>
      </c>
      <c r="D3056" s="47">
        <v>55.33</v>
      </c>
    </row>
    <row r="3057" spans="1:4" x14ac:dyDescent="0.25">
      <c r="A3057" s="47">
        <v>101544</v>
      </c>
      <c r="B3057" s="45" t="s">
        <v>5033</v>
      </c>
      <c r="C3057" s="46" t="s">
        <v>90</v>
      </c>
      <c r="D3057" s="47">
        <v>88.5</v>
      </c>
    </row>
    <row r="3058" spans="1:4" x14ac:dyDescent="0.25">
      <c r="A3058" s="47">
        <v>101545</v>
      </c>
      <c r="B3058" s="45" t="s">
        <v>5034</v>
      </c>
      <c r="C3058" s="46" t="s">
        <v>90</v>
      </c>
      <c r="D3058" s="47">
        <v>128.4</v>
      </c>
    </row>
    <row r="3059" spans="1:4" x14ac:dyDescent="0.25">
      <c r="A3059" s="47">
        <v>101546</v>
      </c>
      <c r="B3059" s="45" t="s">
        <v>5035</v>
      </c>
      <c r="C3059" s="46" t="s">
        <v>90</v>
      </c>
      <c r="D3059" s="47">
        <v>24.75</v>
      </c>
    </row>
    <row r="3060" spans="1:4" x14ac:dyDescent="0.25">
      <c r="A3060" s="47">
        <v>101547</v>
      </c>
      <c r="B3060" s="45" t="s">
        <v>5036</v>
      </c>
      <c r="C3060" s="46" t="s">
        <v>90</v>
      </c>
      <c r="D3060" s="47">
        <v>76.930000000000007</v>
      </c>
    </row>
    <row r="3061" spans="1:4" x14ac:dyDescent="0.25">
      <c r="A3061" s="47">
        <v>101548</v>
      </c>
      <c r="B3061" s="45" t="s">
        <v>5037</v>
      </c>
      <c r="C3061" s="46" t="s">
        <v>90</v>
      </c>
      <c r="D3061" s="47">
        <v>6.34</v>
      </c>
    </row>
    <row r="3062" spans="1:4" x14ac:dyDescent="0.25">
      <c r="A3062" s="47">
        <v>101549</v>
      </c>
      <c r="B3062" s="45" t="s">
        <v>5038</v>
      </c>
      <c r="C3062" s="46" t="s">
        <v>90</v>
      </c>
      <c r="D3062" s="47">
        <v>15.49</v>
      </c>
    </row>
    <row r="3063" spans="1:4" x14ac:dyDescent="0.25">
      <c r="A3063" s="47">
        <v>101553</v>
      </c>
      <c r="B3063" s="45" t="s">
        <v>5039</v>
      </c>
      <c r="C3063" s="46" t="s">
        <v>90</v>
      </c>
      <c r="D3063" s="47">
        <v>14.59</v>
      </c>
    </row>
    <row r="3064" spans="1:4" x14ac:dyDescent="0.25">
      <c r="A3064" s="47">
        <v>101554</v>
      </c>
      <c r="B3064" s="45" t="s">
        <v>5040</v>
      </c>
      <c r="C3064" s="46" t="s">
        <v>90</v>
      </c>
      <c r="D3064" s="47">
        <v>10.55</v>
      </c>
    </row>
    <row r="3065" spans="1:4" x14ac:dyDescent="0.25">
      <c r="A3065" s="47">
        <v>101555</v>
      </c>
      <c r="B3065" s="45" t="s">
        <v>5041</v>
      </c>
      <c r="C3065" s="46" t="s">
        <v>90</v>
      </c>
      <c r="D3065" s="47">
        <v>6.86</v>
      </c>
    </row>
    <row r="3066" spans="1:4" x14ac:dyDescent="0.25">
      <c r="A3066" s="47">
        <v>101556</v>
      </c>
      <c r="B3066" s="45" t="s">
        <v>5042</v>
      </c>
      <c r="C3066" s="46" t="s">
        <v>90</v>
      </c>
      <c r="D3066" s="47">
        <v>6.27</v>
      </c>
    </row>
    <row r="3067" spans="1:4" x14ac:dyDescent="0.25">
      <c r="A3067" s="47">
        <v>101560</v>
      </c>
      <c r="B3067" s="45" t="s">
        <v>5043</v>
      </c>
      <c r="C3067" s="46" t="s">
        <v>96</v>
      </c>
      <c r="D3067" s="47">
        <v>10.78</v>
      </c>
    </row>
    <row r="3068" spans="1:4" x14ac:dyDescent="0.25">
      <c r="A3068" s="47">
        <v>101561</v>
      </c>
      <c r="B3068" s="45" t="s">
        <v>5044</v>
      </c>
      <c r="C3068" s="46" t="s">
        <v>96</v>
      </c>
      <c r="D3068" s="47">
        <v>16.489999999999998</v>
      </c>
    </row>
    <row r="3069" spans="1:4" x14ac:dyDescent="0.25">
      <c r="A3069" s="47">
        <v>101562</v>
      </c>
      <c r="B3069" s="45" t="s">
        <v>5045</v>
      </c>
      <c r="C3069" s="46" t="s">
        <v>96</v>
      </c>
      <c r="D3069" s="47">
        <v>25.07</v>
      </c>
    </row>
    <row r="3070" spans="1:4" x14ac:dyDescent="0.25">
      <c r="A3070" s="47">
        <v>101563</v>
      </c>
      <c r="B3070" s="45" t="s">
        <v>5046</v>
      </c>
      <c r="C3070" s="46" t="s">
        <v>96</v>
      </c>
      <c r="D3070" s="47">
        <v>34.53</v>
      </c>
    </row>
    <row r="3071" spans="1:4" x14ac:dyDescent="0.25">
      <c r="A3071" s="47">
        <v>101564</v>
      </c>
      <c r="B3071" s="45" t="s">
        <v>5047</v>
      </c>
      <c r="C3071" s="46" t="s">
        <v>96</v>
      </c>
      <c r="D3071" s="47">
        <v>49.2</v>
      </c>
    </row>
    <row r="3072" spans="1:4" x14ac:dyDescent="0.25">
      <c r="A3072" s="47">
        <v>101565</v>
      </c>
      <c r="B3072" s="45" t="s">
        <v>5048</v>
      </c>
      <c r="C3072" s="46" t="s">
        <v>96</v>
      </c>
      <c r="D3072" s="47">
        <v>68.14</v>
      </c>
    </row>
    <row r="3073" spans="1:4" x14ac:dyDescent="0.25">
      <c r="A3073" s="47">
        <v>101567</v>
      </c>
      <c r="B3073" s="45" t="s">
        <v>5049</v>
      </c>
      <c r="C3073" s="46" t="s">
        <v>96</v>
      </c>
      <c r="D3073" s="47">
        <v>90.49</v>
      </c>
    </row>
    <row r="3074" spans="1:4" x14ac:dyDescent="0.25">
      <c r="A3074" s="47">
        <v>101568</v>
      </c>
      <c r="B3074" s="45" t="s">
        <v>5050</v>
      </c>
      <c r="C3074" s="46" t="s">
        <v>96</v>
      </c>
      <c r="D3074" s="47">
        <v>117.76</v>
      </c>
    </row>
    <row r="3075" spans="1:4" x14ac:dyDescent="0.25">
      <c r="A3075" s="47">
        <v>101626</v>
      </c>
      <c r="B3075" s="45" t="s">
        <v>5051</v>
      </c>
      <c r="C3075" s="46" t="s">
        <v>90</v>
      </c>
      <c r="D3075" s="47">
        <v>156.81</v>
      </c>
    </row>
    <row r="3076" spans="1:4" x14ac:dyDescent="0.25">
      <c r="A3076" s="47">
        <v>101627</v>
      </c>
      <c r="B3076" s="45" t="s">
        <v>5052</v>
      </c>
      <c r="C3076" s="46" t="s">
        <v>90</v>
      </c>
      <c r="D3076" s="47">
        <v>243.74</v>
      </c>
    </row>
    <row r="3077" spans="1:4" x14ac:dyDescent="0.25">
      <c r="A3077" s="47">
        <v>101628</v>
      </c>
      <c r="B3077" s="45" t="s">
        <v>5053</v>
      </c>
      <c r="C3077" s="46" t="s">
        <v>90</v>
      </c>
      <c r="D3077" s="47">
        <v>116.59</v>
      </c>
    </row>
    <row r="3078" spans="1:4" x14ac:dyDescent="0.25">
      <c r="A3078" s="47">
        <v>101629</v>
      </c>
      <c r="B3078" s="45" t="s">
        <v>5054</v>
      </c>
      <c r="C3078" s="46" t="s">
        <v>90</v>
      </c>
      <c r="D3078" s="47">
        <v>137.30000000000001</v>
      </c>
    </row>
    <row r="3079" spans="1:4" x14ac:dyDescent="0.25">
      <c r="A3079" s="47">
        <v>101630</v>
      </c>
      <c r="B3079" s="45" t="s">
        <v>5055</v>
      </c>
      <c r="C3079" s="46" t="s">
        <v>90</v>
      </c>
      <c r="D3079" s="47">
        <v>58.67</v>
      </c>
    </row>
    <row r="3080" spans="1:4" x14ac:dyDescent="0.25">
      <c r="A3080" s="47">
        <v>101631</v>
      </c>
      <c r="B3080" s="45" t="s">
        <v>5056</v>
      </c>
      <c r="C3080" s="46" t="s">
        <v>90</v>
      </c>
      <c r="D3080" s="47">
        <v>21.72</v>
      </c>
    </row>
    <row r="3081" spans="1:4" x14ac:dyDescent="0.25">
      <c r="A3081" s="47">
        <v>101632</v>
      </c>
      <c r="B3081" s="45" t="s">
        <v>5057</v>
      </c>
      <c r="C3081" s="46" t="s">
        <v>90</v>
      </c>
      <c r="D3081" s="47">
        <v>34.869999999999997</v>
      </c>
    </row>
    <row r="3082" spans="1:4" x14ac:dyDescent="0.25">
      <c r="A3082" s="47">
        <v>101633</v>
      </c>
      <c r="B3082" s="45" t="s">
        <v>5058</v>
      </c>
      <c r="C3082" s="46" t="s">
        <v>90</v>
      </c>
      <c r="D3082" s="47">
        <v>81.64</v>
      </c>
    </row>
    <row r="3083" spans="1:4" x14ac:dyDescent="0.25">
      <c r="A3083" s="47">
        <v>101636</v>
      </c>
      <c r="B3083" s="45" t="s">
        <v>5059</v>
      </c>
      <c r="C3083" s="46" t="s">
        <v>90</v>
      </c>
      <c r="D3083" s="47">
        <v>130.5</v>
      </c>
    </row>
    <row r="3084" spans="1:4" x14ac:dyDescent="0.25">
      <c r="A3084" s="47">
        <v>101637</v>
      </c>
      <c r="B3084" s="45" t="s">
        <v>5060</v>
      </c>
      <c r="C3084" s="46" t="s">
        <v>90</v>
      </c>
      <c r="D3084" s="47">
        <v>123.94</v>
      </c>
    </row>
    <row r="3085" spans="1:4" x14ac:dyDescent="0.25">
      <c r="A3085" s="47">
        <v>101640</v>
      </c>
      <c r="B3085" s="45" t="s">
        <v>5061</v>
      </c>
      <c r="C3085" s="46" t="s">
        <v>90</v>
      </c>
      <c r="D3085" s="47">
        <v>105</v>
      </c>
    </row>
    <row r="3086" spans="1:4" x14ac:dyDescent="0.25">
      <c r="A3086" s="47">
        <v>101641</v>
      </c>
      <c r="B3086" s="45" t="s">
        <v>5062</v>
      </c>
      <c r="C3086" s="46" t="s">
        <v>90</v>
      </c>
      <c r="D3086" s="47">
        <v>54.26</v>
      </c>
    </row>
    <row r="3087" spans="1:4" x14ac:dyDescent="0.25">
      <c r="A3087" s="47">
        <v>101642</v>
      </c>
      <c r="B3087" s="45" t="s">
        <v>5063</v>
      </c>
      <c r="C3087" s="46" t="s">
        <v>90</v>
      </c>
      <c r="D3087" s="47">
        <v>27.1</v>
      </c>
    </row>
    <row r="3088" spans="1:4" x14ac:dyDescent="0.25">
      <c r="A3088" s="47">
        <v>101643</v>
      </c>
      <c r="B3088" s="45" t="s">
        <v>5064</v>
      </c>
      <c r="C3088" s="46" t="s">
        <v>90</v>
      </c>
      <c r="D3088" s="47">
        <v>47.33</v>
      </c>
    </row>
    <row r="3089" spans="1:4" x14ac:dyDescent="0.25">
      <c r="A3089" s="47">
        <v>101644</v>
      </c>
      <c r="B3089" s="45" t="s">
        <v>5065</v>
      </c>
      <c r="C3089" s="46" t="s">
        <v>90</v>
      </c>
      <c r="D3089" s="47">
        <v>64.14</v>
      </c>
    </row>
    <row r="3090" spans="1:4" x14ac:dyDescent="0.25">
      <c r="A3090" s="47">
        <v>101645</v>
      </c>
      <c r="B3090" s="45" t="s">
        <v>5066</v>
      </c>
      <c r="C3090" s="46" t="s">
        <v>90</v>
      </c>
      <c r="D3090" s="47">
        <v>30.23</v>
      </c>
    </row>
    <row r="3091" spans="1:4" x14ac:dyDescent="0.25">
      <c r="A3091" s="47">
        <v>101646</v>
      </c>
      <c r="B3091" s="45" t="s">
        <v>5067</v>
      </c>
      <c r="C3091" s="46" t="s">
        <v>90</v>
      </c>
      <c r="D3091" s="47">
        <v>40.229999999999997</v>
      </c>
    </row>
    <row r="3092" spans="1:4" x14ac:dyDescent="0.25">
      <c r="A3092" s="47">
        <v>101647</v>
      </c>
      <c r="B3092" s="45" t="s">
        <v>5068</v>
      </c>
      <c r="C3092" s="46" t="s">
        <v>90</v>
      </c>
      <c r="D3092" s="47">
        <v>74.09</v>
      </c>
    </row>
    <row r="3093" spans="1:4" x14ac:dyDescent="0.25">
      <c r="A3093" s="47">
        <v>101648</v>
      </c>
      <c r="B3093" s="45" t="s">
        <v>5069</v>
      </c>
      <c r="C3093" s="46" t="s">
        <v>90</v>
      </c>
      <c r="D3093" s="47">
        <v>57.25</v>
      </c>
    </row>
    <row r="3094" spans="1:4" x14ac:dyDescent="0.25">
      <c r="A3094" s="47">
        <v>101649</v>
      </c>
      <c r="B3094" s="45" t="s">
        <v>5070</v>
      </c>
      <c r="C3094" s="46" t="s">
        <v>90</v>
      </c>
      <c r="D3094" s="47">
        <v>66.010000000000005</v>
      </c>
    </row>
    <row r="3095" spans="1:4" x14ac:dyDescent="0.25">
      <c r="A3095" s="47">
        <v>101650</v>
      </c>
      <c r="B3095" s="45" t="s">
        <v>5071</v>
      </c>
      <c r="C3095" s="46" t="s">
        <v>90</v>
      </c>
      <c r="D3095" s="47">
        <v>76.760000000000005</v>
      </c>
    </row>
    <row r="3096" spans="1:4" x14ac:dyDescent="0.25">
      <c r="A3096" s="47">
        <v>101651</v>
      </c>
      <c r="B3096" s="45" t="s">
        <v>5072</v>
      </c>
      <c r="C3096" s="46" t="s">
        <v>90</v>
      </c>
      <c r="D3096" s="47">
        <v>48.66</v>
      </c>
    </row>
    <row r="3097" spans="1:4" x14ac:dyDescent="0.25">
      <c r="A3097" s="47">
        <v>101652</v>
      </c>
      <c r="B3097" s="45" t="s">
        <v>5073</v>
      </c>
      <c r="C3097" s="46" t="s">
        <v>90</v>
      </c>
      <c r="D3097" s="47">
        <v>457.02</v>
      </c>
    </row>
    <row r="3098" spans="1:4" x14ac:dyDescent="0.25">
      <c r="A3098" s="47">
        <v>101653</v>
      </c>
      <c r="B3098" s="45" t="s">
        <v>5074</v>
      </c>
      <c r="C3098" s="46" t="s">
        <v>90</v>
      </c>
      <c r="D3098" s="47">
        <v>247.7</v>
      </c>
    </row>
    <row r="3099" spans="1:4" x14ac:dyDescent="0.25">
      <c r="A3099" s="47">
        <v>101654</v>
      </c>
      <c r="B3099" s="45" t="s">
        <v>5075</v>
      </c>
      <c r="C3099" s="46" t="s">
        <v>90</v>
      </c>
      <c r="D3099" s="47">
        <v>283.18</v>
      </c>
    </row>
    <row r="3100" spans="1:4" x14ac:dyDescent="0.25">
      <c r="A3100" s="47">
        <v>101655</v>
      </c>
      <c r="B3100" s="45" t="s">
        <v>5076</v>
      </c>
      <c r="C3100" s="46" t="s">
        <v>90</v>
      </c>
      <c r="D3100" s="47">
        <v>474.44</v>
      </c>
    </row>
    <row r="3101" spans="1:4" x14ac:dyDescent="0.25">
      <c r="A3101" s="47">
        <v>101656</v>
      </c>
      <c r="B3101" s="45" t="s">
        <v>5077</v>
      </c>
      <c r="C3101" s="46" t="s">
        <v>90</v>
      </c>
      <c r="D3101" s="47">
        <v>519.09</v>
      </c>
    </row>
    <row r="3102" spans="1:4" x14ac:dyDescent="0.25">
      <c r="A3102" s="47">
        <v>101657</v>
      </c>
      <c r="B3102" s="45" t="s">
        <v>5078</v>
      </c>
      <c r="C3102" s="46" t="s">
        <v>90</v>
      </c>
      <c r="D3102" s="47">
        <v>614.21</v>
      </c>
    </row>
    <row r="3103" spans="1:4" x14ac:dyDescent="0.25">
      <c r="A3103" s="47">
        <v>101658</v>
      </c>
      <c r="B3103" s="45" t="s">
        <v>5079</v>
      </c>
      <c r="C3103" s="46" t="s">
        <v>90</v>
      </c>
      <c r="D3103" s="47">
        <v>809.8</v>
      </c>
    </row>
    <row r="3104" spans="1:4" x14ac:dyDescent="0.25">
      <c r="A3104" s="47">
        <v>101659</v>
      </c>
      <c r="B3104" s="45" t="s">
        <v>5080</v>
      </c>
      <c r="C3104" s="46" t="s">
        <v>90</v>
      </c>
      <c r="D3104" s="47">
        <v>931.45</v>
      </c>
    </row>
    <row r="3105" spans="1:4" x14ac:dyDescent="0.25">
      <c r="A3105" s="47">
        <v>101660</v>
      </c>
      <c r="B3105" s="45" t="s">
        <v>5081</v>
      </c>
      <c r="C3105" s="46" t="s">
        <v>90</v>
      </c>
      <c r="D3105" s="48">
        <v>1505.7</v>
      </c>
    </row>
    <row r="3106" spans="1:4" x14ac:dyDescent="0.25">
      <c r="A3106" s="47">
        <v>101661</v>
      </c>
      <c r="B3106" s="45" t="s">
        <v>5082</v>
      </c>
      <c r="C3106" s="46" t="s">
        <v>90</v>
      </c>
      <c r="D3106" s="47">
        <v>93.85</v>
      </c>
    </row>
    <row r="3107" spans="1:4" x14ac:dyDescent="0.25">
      <c r="A3107" s="47">
        <v>101662</v>
      </c>
      <c r="B3107" s="45" t="s">
        <v>5083</v>
      </c>
      <c r="C3107" s="46" t="s">
        <v>90</v>
      </c>
      <c r="D3107" s="47">
        <v>641.67999999999995</v>
      </c>
    </row>
    <row r="3108" spans="1:4" x14ac:dyDescent="0.25">
      <c r="A3108" s="47">
        <v>101663</v>
      </c>
      <c r="B3108" s="45" t="s">
        <v>5084</v>
      </c>
      <c r="C3108" s="46" t="s">
        <v>90</v>
      </c>
      <c r="D3108" s="47">
        <v>22.3</v>
      </c>
    </row>
    <row r="3109" spans="1:4" x14ac:dyDescent="0.25">
      <c r="A3109" s="47">
        <v>101664</v>
      </c>
      <c r="B3109" s="45" t="s">
        <v>5085</v>
      </c>
      <c r="C3109" s="46" t="s">
        <v>90</v>
      </c>
      <c r="D3109" s="47">
        <v>23.11</v>
      </c>
    </row>
    <row r="3110" spans="1:4" x14ac:dyDescent="0.25">
      <c r="A3110" s="47">
        <v>101665</v>
      </c>
      <c r="B3110" s="45" t="s">
        <v>5086</v>
      </c>
      <c r="C3110" s="46" t="s">
        <v>90</v>
      </c>
      <c r="D3110" s="47">
        <v>26.58</v>
      </c>
    </row>
    <row r="3111" spans="1:4" x14ac:dyDescent="0.25">
      <c r="A3111" s="47">
        <v>101666</v>
      </c>
      <c r="B3111" s="45" t="s">
        <v>5087</v>
      </c>
      <c r="C3111" s="46" t="s">
        <v>90</v>
      </c>
      <c r="D3111" s="47">
        <v>382.21</v>
      </c>
    </row>
    <row r="3112" spans="1:4" x14ac:dyDescent="0.25">
      <c r="A3112" s="47">
        <v>102085</v>
      </c>
      <c r="B3112" s="45" t="s">
        <v>5088</v>
      </c>
      <c r="C3112" s="46" t="s">
        <v>90</v>
      </c>
      <c r="D3112" s="47">
        <v>182.82</v>
      </c>
    </row>
    <row r="3113" spans="1:4" x14ac:dyDescent="0.25">
      <c r="A3113" s="47">
        <v>100578</v>
      </c>
      <c r="B3113" s="45" t="s">
        <v>5089</v>
      </c>
      <c r="C3113" s="46" t="s">
        <v>90</v>
      </c>
      <c r="D3113" s="47">
        <v>444.31</v>
      </c>
    </row>
    <row r="3114" spans="1:4" x14ac:dyDescent="0.25">
      <c r="A3114" s="47">
        <v>100579</v>
      </c>
      <c r="B3114" s="45" t="s">
        <v>5090</v>
      </c>
      <c r="C3114" s="46" t="s">
        <v>90</v>
      </c>
      <c r="D3114" s="47">
        <v>487.73</v>
      </c>
    </row>
    <row r="3115" spans="1:4" x14ac:dyDescent="0.25">
      <c r="A3115" s="47">
        <v>100580</v>
      </c>
      <c r="B3115" s="45" t="s">
        <v>5091</v>
      </c>
      <c r="C3115" s="46" t="s">
        <v>90</v>
      </c>
      <c r="D3115" s="47">
        <v>531.78</v>
      </c>
    </row>
    <row r="3116" spans="1:4" x14ac:dyDescent="0.25">
      <c r="A3116" s="47">
        <v>100581</v>
      </c>
      <c r="B3116" s="45" t="s">
        <v>5092</v>
      </c>
      <c r="C3116" s="46" t="s">
        <v>90</v>
      </c>
      <c r="D3116" s="47">
        <v>509.27</v>
      </c>
    </row>
    <row r="3117" spans="1:4" x14ac:dyDescent="0.25">
      <c r="A3117" s="47">
        <v>100582</v>
      </c>
      <c r="B3117" s="45" t="s">
        <v>5093</v>
      </c>
      <c r="C3117" s="46" t="s">
        <v>90</v>
      </c>
      <c r="D3117" s="47">
        <v>588.74</v>
      </c>
    </row>
    <row r="3118" spans="1:4" x14ac:dyDescent="0.25">
      <c r="A3118" s="47">
        <v>100583</v>
      </c>
      <c r="B3118" s="45" t="s">
        <v>5094</v>
      </c>
      <c r="C3118" s="46" t="s">
        <v>90</v>
      </c>
      <c r="D3118" s="47">
        <v>532.22</v>
      </c>
    </row>
    <row r="3119" spans="1:4" x14ac:dyDescent="0.25">
      <c r="A3119" s="47">
        <v>100584</v>
      </c>
      <c r="B3119" s="45" t="s">
        <v>5095</v>
      </c>
      <c r="C3119" s="46" t="s">
        <v>90</v>
      </c>
      <c r="D3119" s="47">
        <v>579.96</v>
      </c>
    </row>
    <row r="3120" spans="1:4" x14ac:dyDescent="0.25">
      <c r="A3120" s="47">
        <v>100585</v>
      </c>
      <c r="B3120" s="45" t="s">
        <v>5096</v>
      </c>
      <c r="C3120" s="46" t="s">
        <v>90</v>
      </c>
      <c r="D3120" s="47">
        <v>576.92999999999995</v>
      </c>
    </row>
    <row r="3121" spans="1:4" x14ac:dyDescent="0.25">
      <c r="A3121" s="47">
        <v>100586</v>
      </c>
      <c r="B3121" s="45" t="s">
        <v>5097</v>
      </c>
      <c r="C3121" s="46" t="s">
        <v>90</v>
      </c>
      <c r="D3121" s="47">
        <v>652.94000000000005</v>
      </c>
    </row>
    <row r="3122" spans="1:4" x14ac:dyDescent="0.25">
      <c r="A3122" s="47">
        <v>100587</v>
      </c>
      <c r="B3122" s="45" t="s">
        <v>5098</v>
      </c>
      <c r="C3122" s="46" t="s">
        <v>90</v>
      </c>
      <c r="D3122" s="47">
        <v>623.14</v>
      </c>
    </row>
    <row r="3123" spans="1:4" x14ac:dyDescent="0.25">
      <c r="A3123" s="47">
        <v>100588</v>
      </c>
      <c r="B3123" s="45" t="s">
        <v>5099</v>
      </c>
      <c r="C3123" s="46" t="s">
        <v>90</v>
      </c>
      <c r="D3123" s="47">
        <v>682.22</v>
      </c>
    </row>
    <row r="3124" spans="1:4" x14ac:dyDescent="0.25">
      <c r="A3124" s="47">
        <v>100589</v>
      </c>
      <c r="B3124" s="45" t="s">
        <v>5100</v>
      </c>
      <c r="C3124" s="46" t="s">
        <v>90</v>
      </c>
      <c r="D3124" s="47">
        <v>687.4</v>
      </c>
    </row>
    <row r="3125" spans="1:4" x14ac:dyDescent="0.25">
      <c r="A3125" s="47">
        <v>100590</v>
      </c>
      <c r="B3125" s="45" t="s">
        <v>5101</v>
      </c>
      <c r="C3125" s="46" t="s">
        <v>90</v>
      </c>
      <c r="D3125" s="47">
        <v>745.93</v>
      </c>
    </row>
    <row r="3126" spans="1:4" x14ac:dyDescent="0.25">
      <c r="A3126" s="47">
        <v>100591</v>
      </c>
      <c r="B3126" s="45" t="s">
        <v>5102</v>
      </c>
      <c r="C3126" s="46" t="s">
        <v>90</v>
      </c>
      <c r="D3126" s="47">
        <v>684.78</v>
      </c>
    </row>
    <row r="3127" spans="1:4" x14ac:dyDescent="0.25">
      <c r="A3127" s="47">
        <v>100592</v>
      </c>
      <c r="B3127" s="45" t="s">
        <v>5103</v>
      </c>
      <c r="C3127" s="46" t="s">
        <v>90</v>
      </c>
      <c r="D3127" s="47">
        <v>733.26</v>
      </c>
    </row>
    <row r="3128" spans="1:4" x14ac:dyDescent="0.25">
      <c r="A3128" s="47">
        <v>100593</v>
      </c>
      <c r="B3128" s="45" t="s">
        <v>5104</v>
      </c>
      <c r="C3128" s="46" t="s">
        <v>90</v>
      </c>
      <c r="D3128" s="47">
        <v>733.64</v>
      </c>
    </row>
    <row r="3129" spans="1:4" x14ac:dyDescent="0.25">
      <c r="A3129" s="47">
        <v>100594</v>
      </c>
      <c r="B3129" s="45" t="s">
        <v>5105</v>
      </c>
      <c r="C3129" s="46" t="s">
        <v>90</v>
      </c>
      <c r="D3129" s="47">
        <v>815.72</v>
      </c>
    </row>
    <row r="3130" spans="1:4" x14ac:dyDescent="0.25">
      <c r="A3130" s="47">
        <v>100595</v>
      </c>
      <c r="B3130" s="45" t="s">
        <v>5106</v>
      </c>
      <c r="C3130" s="46" t="s">
        <v>90</v>
      </c>
      <c r="D3130" s="47">
        <v>880.29</v>
      </c>
    </row>
    <row r="3131" spans="1:4" x14ac:dyDescent="0.25">
      <c r="A3131" s="47">
        <v>100596</v>
      </c>
      <c r="B3131" s="45" t="s">
        <v>5107</v>
      </c>
      <c r="C3131" s="46" t="s">
        <v>90</v>
      </c>
      <c r="D3131" s="47">
        <v>990.91</v>
      </c>
    </row>
    <row r="3132" spans="1:4" x14ac:dyDescent="0.25">
      <c r="A3132" s="47">
        <v>100597</v>
      </c>
      <c r="B3132" s="45" t="s">
        <v>5108</v>
      </c>
      <c r="C3132" s="46" t="s">
        <v>90</v>
      </c>
      <c r="D3132" s="48">
        <v>1015.71</v>
      </c>
    </row>
    <row r="3133" spans="1:4" x14ac:dyDescent="0.25">
      <c r="A3133" s="47">
        <v>100598</v>
      </c>
      <c r="B3133" s="45" t="s">
        <v>5109</v>
      </c>
      <c r="C3133" s="46" t="s">
        <v>90</v>
      </c>
      <c r="D3133" s="48">
        <v>1106.9100000000001</v>
      </c>
    </row>
    <row r="3134" spans="1:4" x14ac:dyDescent="0.25">
      <c r="A3134" s="47">
        <v>100599</v>
      </c>
      <c r="B3134" s="45" t="s">
        <v>5110</v>
      </c>
      <c r="C3134" s="46" t="s">
        <v>90</v>
      </c>
      <c r="D3134" s="47">
        <v>451.62</v>
      </c>
    </row>
    <row r="3135" spans="1:4" x14ac:dyDescent="0.25">
      <c r="A3135" s="47">
        <v>100600</v>
      </c>
      <c r="B3135" s="45" t="s">
        <v>5111</v>
      </c>
      <c r="C3135" s="46" t="s">
        <v>90</v>
      </c>
      <c r="D3135" s="47">
        <v>527.25</v>
      </c>
    </row>
    <row r="3136" spans="1:4" x14ac:dyDescent="0.25">
      <c r="A3136" s="47">
        <v>100601</v>
      </c>
      <c r="B3136" s="45" t="s">
        <v>5112</v>
      </c>
      <c r="C3136" s="46" t="s">
        <v>90</v>
      </c>
      <c r="D3136" s="47">
        <v>652.95000000000005</v>
      </c>
    </row>
    <row r="3137" spans="1:4" x14ac:dyDescent="0.25">
      <c r="A3137" s="47">
        <v>100602</v>
      </c>
      <c r="B3137" s="45" t="s">
        <v>5113</v>
      </c>
      <c r="C3137" s="46" t="s">
        <v>90</v>
      </c>
      <c r="D3137" s="47">
        <v>809.79</v>
      </c>
    </row>
    <row r="3138" spans="1:4" x14ac:dyDescent="0.25">
      <c r="A3138" s="47">
        <v>100603</v>
      </c>
      <c r="B3138" s="45" t="s">
        <v>5114</v>
      </c>
      <c r="C3138" s="46" t="s">
        <v>90</v>
      </c>
      <c r="D3138" s="48">
        <v>1213.95</v>
      </c>
    </row>
    <row r="3139" spans="1:4" x14ac:dyDescent="0.25">
      <c r="A3139" s="47">
        <v>100604</v>
      </c>
      <c r="B3139" s="45" t="s">
        <v>5115</v>
      </c>
      <c r="C3139" s="46" t="s">
        <v>90</v>
      </c>
      <c r="D3139" s="47">
        <v>563.03</v>
      </c>
    </row>
    <row r="3140" spans="1:4" x14ac:dyDescent="0.25">
      <c r="A3140" s="47">
        <v>100605</v>
      </c>
      <c r="B3140" s="45" t="s">
        <v>5116</v>
      </c>
      <c r="C3140" s="46" t="s">
        <v>90</v>
      </c>
      <c r="D3140" s="47">
        <v>853.74</v>
      </c>
    </row>
    <row r="3141" spans="1:4" x14ac:dyDescent="0.25">
      <c r="A3141" s="47">
        <v>100606</v>
      </c>
      <c r="B3141" s="45" t="s">
        <v>5117</v>
      </c>
      <c r="C3141" s="46" t="s">
        <v>90</v>
      </c>
      <c r="D3141" s="48">
        <v>1268.5</v>
      </c>
    </row>
    <row r="3142" spans="1:4" x14ac:dyDescent="0.25">
      <c r="A3142" s="47">
        <v>100607</v>
      </c>
      <c r="B3142" s="45" t="s">
        <v>5118</v>
      </c>
      <c r="C3142" s="46" t="s">
        <v>90</v>
      </c>
      <c r="D3142" s="47">
        <v>580.26</v>
      </c>
    </row>
    <row r="3143" spans="1:4" x14ac:dyDescent="0.25">
      <c r="A3143" s="47">
        <v>100608</v>
      </c>
      <c r="B3143" s="45" t="s">
        <v>5119</v>
      </c>
      <c r="C3143" s="46" t="s">
        <v>90</v>
      </c>
      <c r="D3143" s="47">
        <v>875.47</v>
      </c>
    </row>
    <row r="3144" spans="1:4" x14ac:dyDescent="0.25">
      <c r="A3144" s="47">
        <v>100609</v>
      </c>
      <c r="B3144" s="45" t="s">
        <v>5120</v>
      </c>
      <c r="C3144" s="46" t="s">
        <v>90</v>
      </c>
      <c r="D3144" s="48">
        <v>1297.5</v>
      </c>
    </row>
    <row r="3145" spans="1:4" x14ac:dyDescent="0.25">
      <c r="A3145" s="47">
        <v>100610</v>
      </c>
      <c r="B3145" s="45" t="s">
        <v>5121</v>
      </c>
      <c r="C3145" s="46" t="s">
        <v>90</v>
      </c>
      <c r="D3145" s="47">
        <v>597.39</v>
      </c>
    </row>
    <row r="3146" spans="1:4" x14ac:dyDescent="0.25">
      <c r="A3146" s="47">
        <v>100611</v>
      </c>
      <c r="B3146" s="45" t="s">
        <v>5122</v>
      </c>
      <c r="C3146" s="46" t="s">
        <v>90</v>
      </c>
      <c r="D3146" s="47">
        <v>730.32</v>
      </c>
    </row>
    <row r="3147" spans="1:4" x14ac:dyDescent="0.25">
      <c r="A3147" s="47">
        <v>100612</v>
      </c>
      <c r="B3147" s="45" t="s">
        <v>5123</v>
      </c>
      <c r="C3147" s="46" t="s">
        <v>90</v>
      </c>
      <c r="D3147" s="47">
        <v>896.84</v>
      </c>
    </row>
    <row r="3148" spans="1:4" x14ac:dyDescent="0.25">
      <c r="A3148" s="47">
        <v>100613</v>
      </c>
      <c r="B3148" s="45" t="s">
        <v>5124</v>
      </c>
      <c r="C3148" s="46" t="s">
        <v>90</v>
      </c>
      <c r="D3148" s="48">
        <v>1325.96</v>
      </c>
    </row>
    <row r="3149" spans="1:4" x14ac:dyDescent="0.25">
      <c r="A3149" s="47">
        <v>100614</v>
      </c>
      <c r="B3149" s="45" t="s">
        <v>5125</v>
      </c>
      <c r="C3149" s="46" t="s">
        <v>90</v>
      </c>
      <c r="D3149" s="47">
        <v>768.4</v>
      </c>
    </row>
    <row r="3150" spans="1:4" x14ac:dyDescent="0.25">
      <c r="A3150" s="47">
        <v>100615</v>
      </c>
      <c r="B3150" s="45" t="s">
        <v>5126</v>
      </c>
      <c r="C3150" s="46" t="s">
        <v>90</v>
      </c>
      <c r="D3150" s="47">
        <v>939.34</v>
      </c>
    </row>
    <row r="3151" spans="1:4" x14ac:dyDescent="0.25">
      <c r="A3151" s="47">
        <v>100616</v>
      </c>
      <c r="B3151" s="45" t="s">
        <v>5127</v>
      </c>
      <c r="C3151" s="46" t="s">
        <v>90</v>
      </c>
      <c r="D3151" s="48">
        <v>1385.52</v>
      </c>
    </row>
    <row r="3152" spans="1:4" x14ac:dyDescent="0.25">
      <c r="A3152" s="47">
        <v>100617</v>
      </c>
      <c r="B3152" s="45" t="s">
        <v>5128</v>
      </c>
      <c r="C3152" s="46" t="s">
        <v>90</v>
      </c>
      <c r="D3152" s="47">
        <v>981.75</v>
      </c>
    </row>
    <row r="3153" spans="1:4" x14ac:dyDescent="0.25">
      <c r="A3153" s="47">
        <v>100618</v>
      </c>
      <c r="B3153" s="45" t="s">
        <v>5129</v>
      </c>
      <c r="C3153" s="46" t="s">
        <v>90</v>
      </c>
      <c r="D3153" s="48">
        <v>1448.03</v>
      </c>
    </row>
    <row r="3154" spans="1:4" x14ac:dyDescent="0.25">
      <c r="A3154" s="47">
        <v>100619</v>
      </c>
      <c r="B3154" s="45" t="s">
        <v>5130</v>
      </c>
      <c r="C3154" s="46" t="s">
        <v>90</v>
      </c>
      <c r="D3154" s="47">
        <v>575.49</v>
      </c>
    </row>
    <row r="3155" spans="1:4" x14ac:dyDescent="0.25">
      <c r="A3155" s="47">
        <v>100620</v>
      </c>
      <c r="B3155" s="45" t="s">
        <v>5131</v>
      </c>
      <c r="C3155" s="46" t="s">
        <v>90</v>
      </c>
      <c r="D3155" s="48">
        <v>3405.26</v>
      </c>
    </row>
    <row r="3156" spans="1:4" x14ac:dyDescent="0.25">
      <c r="A3156" s="47">
        <v>100621</v>
      </c>
      <c r="B3156" s="45" t="s">
        <v>5132</v>
      </c>
      <c r="C3156" s="46" t="s">
        <v>90</v>
      </c>
      <c r="D3156" s="48">
        <v>3901.21</v>
      </c>
    </row>
    <row r="3157" spans="1:4" x14ac:dyDescent="0.25">
      <c r="A3157" s="47">
        <v>100622</v>
      </c>
      <c r="B3157" s="45" t="s">
        <v>5133</v>
      </c>
      <c r="C3157" s="46" t="s">
        <v>90</v>
      </c>
      <c r="D3157" s="48">
        <v>2695.99</v>
      </c>
    </row>
    <row r="3158" spans="1:4" x14ac:dyDescent="0.25">
      <c r="A3158" s="47">
        <v>100623</v>
      </c>
      <c r="B3158" s="45" t="s">
        <v>5134</v>
      </c>
      <c r="C3158" s="46" t="s">
        <v>90</v>
      </c>
      <c r="D3158" s="48">
        <v>2881.26</v>
      </c>
    </row>
    <row r="3159" spans="1:4" x14ac:dyDescent="0.25">
      <c r="A3159" s="47">
        <v>97600</v>
      </c>
      <c r="B3159" s="45" t="s">
        <v>5135</v>
      </c>
      <c r="C3159" s="46" t="s">
        <v>90</v>
      </c>
      <c r="D3159" s="47">
        <v>280.92</v>
      </c>
    </row>
    <row r="3160" spans="1:4" x14ac:dyDescent="0.25">
      <c r="A3160" s="47">
        <v>97601</v>
      </c>
      <c r="B3160" s="45" t="s">
        <v>5136</v>
      </c>
      <c r="C3160" s="46" t="s">
        <v>90</v>
      </c>
      <c r="D3160" s="47">
        <v>301.14999999999998</v>
      </c>
    </row>
    <row r="3161" spans="1:4" x14ac:dyDescent="0.25">
      <c r="A3161" s="47">
        <v>97605</v>
      </c>
      <c r="B3161" s="45" t="s">
        <v>5137</v>
      </c>
      <c r="C3161" s="46" t="s">
        <v>90</v>
      </c>
      <c r="D3161" s="47">
        <v>86.34</v>
      </c>
    </row>
    <row r="3162" spans="1:4" x14ac:dyDescent="0.25">
      <c r="A3162" s="47">
        <v>97606</v>
      </c>
      <c r="B3162" s="45" t="s">
        <v>5138</v>
      </c>
      <c r="C3162" s="46" t="s">
        <v>90</v>
      </c>
      <c r="D3162" s="47">
        <v>94.78</v>
      </c>
    </row>
    <row r="3163" spans="1:4" x14ac:dyDescent="0.25">
      <c r="A3163" s="47">
        <v>97607</v>
      </c>
      <c r="B3163" s="45" t="s">
        <v>5139</v>
      </c>
      <c r="C3163" s="46" t="s">
        <v>90</v>
      </c>
      <c r="D3163" s="47">
        <v>103.9</v>
      </c>
    </row>
    <row r="3164" spans="1:4" x14ac:dyDescent="0.25">
      <c r="A3164" s="47">
        <v>97608</v>
      </c>
      <c r="B3164" s="45" t="s">
        <v>5140</v>
      </c>
      <c r="C3164" s="46" t="s">
        <v>90</v>
      </c>
      <c r="D3164" s="47">
        <v>112.34</v>
      </c>
    </row>
    <row r="3165" spans="1:4" x14ac:dyDescent="0.25">
      <c r="A3165" s="47">
        <v>102102</v>
      </c>
      <c r="B3165" s="45" t="s">
        <v>5141</v>
      </c>
      <c r="C3165" s="46" t="s">
        <v>90</v>
      </c>
      <c r="D3165" s="48">
        <v>8129.45</v>
      </c>
    </row>
    <row r="3166" spans="1:4" x14ac:dyDescent="0.25">
      <c r="A3166" s="47">
        <v>102103</v>
      </c>
      <c r="B3166" s="45" t="s">
        <v>5142</v>
      </c>
      <c r="C3166" s="46" t="s">
        <v>90</v>
      </c>
      <c r="D3166" s="48">
        <v>9040.91</v>
      </c>
    </row>
    <row r="3167" spans="1:4" x14ac:dyDescent="0.25">
      <c r="A3167" s="47">
        <v>102104</v>
      </c>
      <c r="B3167" s="45" t="s">
        <v>5143</v>
      </c>
      <c r="C3167" s="46" t="s">
        <v>90</v>
      </c>
      <c r="D3167" s="48">
        <v>11581.42</v>
      </c>
    </row>
    <row r="3168" spans="1:4" x14ac:dyDescent="0.25">
      <c r="A3168" s="47">
        <v>102105</v>
      </c>
      <c r="B3168" s="45" t="s">
        <v>5144</v>
      </c>
      <c r="C3168" s="46" t="s">
        <v>90</v>
      </c>
      <c r="D3168" s="48">
        <v>14221.04</v>
      </c>
    </row>
    <row r="3169" spans="1:4" x14ac:dyDescent="0.25">
      <c r="A3169" s="47">
        <v>102106</v>
      </c>
      <c r="B3169" s="45" t="s">
        <v>5145</v>
      </c>
      <c r="C3169" s="46" t="s">
        <v>90</v>
      </c>
      <c r="D3169" s="48">
        <v>17822.77</v>
      </c>
    </row>
    <row r="3170" spans="1:4" x14ac:dyDescent="0.25">
      <c r="A3170" s="47">
        <v>102107</v>
      </c>
      <c r="B3170" s="45" t="s">
        <v>5146</v>
      </c>
      <c r="C3170" s="46" t="s">
        <v>90</v>
      </c>
      <c r="D3170" s="48">
        <v>24846.76</v>
      </c>
    </row>
    <row r="3171" spans="1:4" x14ac:dyDescent="0.25">
      <c r="A3171" s="47">
        <v>102108</v>
      </c>
      <c r="B3171" s="45" t="s">
        <v>5147</v>
      </c>
      <c r="C3171" s="46" t="s">
        <v>90</v>
      </c>
      <c r="D3171" s="48">
        <v>28924.720000000001</v>
      </c>
    </row>
    <row r="3172" spans="1:4" x14ac:dyDescent="0.25">
      <c r="A3172" s="47">
        <v>102109</v>
      </c>
      <c r="B3172" s="45" t="s">
        <v>5148</v>
      </c>
      <c r="C3172" s="46" t="s">
        <v>90</v>
      </c>
      <c r="D3172" s="47">
        <v>54.76</v>
      </c>
    </row>
    <row r="3173" spans="1:4" x14ac:dyDescent="0.25">
      <c r="A3173" s="47">
        <v>102110</v>
      </c>
      <c r="B3173" s="45" t="s">
        <v>5149</v>
      </c>
      <c r="C3173" s="46" t="s">
        <v>90</v>
      </c>
      <c r="D3173" s="47">
        <v>170.81</v>
      </c>
    </row>
    <row r="3174" spans="1:4" x14ac:dyDescent="0.25">
      <c r="A3174" s="47">
        <v>93128</v>
      </c>
      <c r="B3174" s="45" t="s">
        <v>5150</v>
      </c>
      <c r="C3174" s="46" t="s">
        <v>90</v>
      </c>
      <c r="D3174" s="47">
        <v>136.03</v>
      </c>
    </row>
    <row r="3175" spans="1:4" x14ac:dyDescent="0.25">
      <c r="A3175" s="47">
        <v>93137</v>
      </c>
      <c r="B3175" s="45" t="s">
        <v>5151</v>
      </c>
      <c r="C3175" s="46" t="s">
        <v>90</v>
      </c>
      <c r="D3175" s="47">
        <v>162.19</v>
      </c>
    </row>
    <row r="3176" spans="1:4" x14ac:dyDescent="0.25">
      <c r="A3176" s="47">
        <v>93138</v>
      </c>
      <c r="B3176" s="45" t="s">
        <v>5152</v>
      </c>
      <c r="C3176" s="46" t="s">
        <v>90</v>
      </c>
      <c r="D3176" s="47">
        <v>153.63999999999999</v>
      </c>
    </row>
    <row r="3177" spans="1:4" x14ac:dyDescent="0.25">
      <c r="A3177" s="47">
        <v>93139</v>
      </c>
      <c r="B3177" s="45" t="s">
        <v>5153</v>
      </c>
      <c r="C3177" s="46" t="s">
        <v>90</v>
      </c>
      <c r="D3177" s="47">
        <v>197.35</v>
      </c>
    </row>
    <row r="3178" spans="1:4" x14ac:dyDescent="0.25">
      <c r="A3178" s="47">
        <v>93140</v>
      </c>
      <c r="B3178" s="45" t="s">
        <v>5154</v>
      </c>
      <c r="C3178" s="46" t="s">
        <v>90</v>
      </c>
      <c r="D3178" s="47">
        <v>185.61</v>
      </c>
    </row>
    <row r="3179" spans="1:4" x14ac:dyDescent="0.25">
      <c r="A3179" s="47">
        <v>93141</v>
      </c>
      <c r="B3179" s="45" t="s">
        <v>5155</v>
      </c>
      <c r="C3179" s="46" t="s">
        <v>90</v>
      </c>
      <c r="D3179" s="47">
        <v>168.12</v>
      </c>
    </row>
    <row r="3180" spans="1:4" x14ac:dyDescent="0.25">
      <c r="A3180" s="47">
        <v>93142</v>
      </c>
      <c r="B3180" s="45" t="s">
        <v>5156</v>
      </c>
      <c r="C3180" s="46" t="s">
        <v>90</v>
      </c>
      <c r="D3180" s="47">
        <v>187.25</v>
      </c>
    </row>
    <row r="3181" spans="1:4" x14ac:dyDescent="0.25">
      <c r="A3181" s="47">
        <v>93143</v>
      </c>
      <c r="B3181" s="45" t="s">
        <v>5157</v>
      </c>
      <c r="C3181" s="46" t="s">
        <v>90</v>
      </c>
      <c r="D3181" s="47">
        <v>170.32</v>
      </c>
    </row>
    <row r="3182" spans="1:4" x14ac:dyDescent="0.25">
      <c r="A3182" s="47">
        <v>93144</v>
      </c>
      <c r="B3182" s="45" t="s">
        <v>5158</v>
      </c>
      <c r="C3182" s="46" t="s">
        <v>90</v>
      </c>
      <c r="D3182" s="47">
        <v>226.31</v>
      </c>
    </row>
    <row r="3183" spans="1:4" x14ac:dyDescent="0.25">
      <c r="A3183" s="47">
        <v>93145</v>
      </c>
      <c r="B3183" s="45" t="s">
        <v>5159</v>
      </c>
      <c r="C3183" s="46" t="s">
        <v>90</v>
      </c>
      <c r="D3183" s="47">
        <v>205.94</v>
      </c>
    </row>
    <row r="3184" spans="1:4" x14ac:dyDescent="0.25">
      <c r="A3184" s="47">
        <v>93146</v>
      </c>
      <c r="B3184" s="45" t="s">
        <v>5160</v>
      </c>
      <c r="C3184" s="46" t="s">
        <v>90</v>
      </c>
      <c r="D3184" s="47">
        <v>223.54</v>
      </c>
    </row>
    <row r="3185" spans="1:4" x14ac:dyDescent="0.25">
      <c r="A3185" s="47">
        <v>93147</v>
      </c>
      <c r="B3185" s="45" t="s">
        <v>5161</v>
      </c>
      <c r="C3185" s="46" t="s">
        <v>90</v>
      </c>
      <c r="D3185" s="47">
        <v>255.57</v>
      </c>
    </row>
    <row r="3186" spans="1:4" x14ac:dyDescent="0.25">
      <c r="A3186" s="47">
        <v>96971</v>
      </c>
      <c r="B3186" s="45" t="s">
        <v>5162</v>
      </c>
      <c r="C3186" s="46" t="s">
        <v>96</v>
      </c>
      <c r="D3186" s="47">
        <v>30.99</v>
      </c>
    </row>
    <row r="3187" spans="1:4" x14ac:dyDescent="0.25">
      <c r="A3187" s="47">
        <v>96972</v>
      </c>
      <c r="B3187" s="45" t="s">
        <v>5163</v>
      </c>
      <c r="C3187" s="46" t="s">
        <v>96</v>
      </c>
      <c r="D3187" s="47">
        <v>44.05</v>
      </c>
    </row>
    <row r="3188" spans="1:4" x14ac:dyDescent="0.25">
      <c r="A3188" s="47">
        <v>96973</v>
      </c>
      <c r="B3188" s="45" t="s">
        <v>5164</v>
      </c>
      <c r="C3188" s="46" t="s">
        <v>96</v>
      </c>
      <c r="D3188" s="47">
        <v>56.87</v>
      </c>
    </row>
    <row r="3189" spans="1:4" x14ac:dyDescent="0.25">
      <c r="A3189" s="47">
        <v>96974</v>
      </c>
      <c r="B3189" s="45" t="s">
        <v>5165</v>
      </c>
      <c r="C3189" s="46" t="s">
        <v>96</v>
      </c>
      <c r="D3189" s="47">
        <v>73.959999999999994</v>
      </c>
    </row>
    <row r="3190" spans="1:4" x14ac:dyDescent="0.25">
      <c r="A3190" s="47">
        <v>96975</v>
      </c>
      <c r="B3190" s="45" t="s">
        <v>5166</v>
      </c>
      <c r="C3190" s="46" t="s">
        <v>96</v>
      </c>
      <c r="D3190" s="47">
        <v>97.07</v>
      </c>
    </row>
    <row r="3191" spans="1:4" x14ac:dyDescent="0.25">
      <c r="A3191" s="47">
        <v>96976</v>
      </c>
      <c r="B3191" s="45" t="s">
        <v>5167</v>
      </c>
      <c r="C3191" s="46" t="s">
        <v>96</v>
      </c>
      <c r="D3191" s="47">
        <v>128.07</v>
      </c>
    </row>
    <row r="3192" spans="1:4" x14ac:dyDescent="0.25">
      <c r="A3192" s="47">
        <v>96977</v>
      </c>
      <c r="B3192" s="45" t="s">
        <v>5168</v>
      </c>
      <c r="C3192" s="46" t="s">
        <v>96</v>
      </c>
      <c r="D3192" s="47">
        <v>52.84</v>
      </c>
    </row>
    <row r="3193" spans="1:4" x14ac:dyDescent="0.25">
      <c r="A3193" s="47">
        <v>96978</v>
      </c>
      <c r="B3193" s="45" t="s">
        <v>5169</v>
      </c>
      <c r="C3193" s="46" t="s">
        <v>96</v>
      </c>
      <c r="D3193" s="47">
        <v>74.150000000000006</v>
      </c>
    </row>
    <row r="3194" spans="1:4" x14ac:dyDescent="0.25">
      <c r="A3194" s="47">
        <v>96979</v>
      </c>
      <c r="B3194" s="45" t="s">
        <v>5170</v>
      </c>
      <c r="C3194" s="46" t="s">
        <v>96</v>
      </c>
      <c r="D3194" s="47">
        <v>103.97</v>
      </c>
    </row>
    <row r="3195" spans="1:4" x14ac:dyDescent="0.25">
      <c r="A3195" s="47">
        <v>96984</v>
      </c>
      <c r="B3195" s="45" t="s">
        <v>5171</v>
      </c>
      <c r="C3195" s="46" t="s">
        <v>90</v>
      </c>
      <c r="D3195" s="47">
        <v>54.73</v>
      </c>
    </row>
    <row r="3196" spans="1:4" x14ac:dyDescent="0.25">
      <c r="A3196" s="47">
        <v>96985</v>
      </c>
      <c r="B3196" s="45" t="s">
        <v>5172</v>
      </c>
      <c r="C3196" s="46" t="s">
        <v>90</v>
      </c>
      <c r="D3196" s="47">
        <v>62.22</v>
      </c>
    </row>
    <row r="3197" spans="1:4" x14ac:dyDescent="0.25">
      <c r="A3197" s="47">
        <v>96986</v>
      </c>
      <c r="B3197" s="45" t="s">
        <v>5173</v>
      </c>
      <c r="C3197" s="46" t="s">
        <v>90</v>
      </c>
      <c r="D3197" s="47">
        <v>93.03</v>
      </c>
    </row>
    <row r="3198" spans="1:4" x14ac:dyDescent="0.25">
      <c r="A3198" s="47">
        <v>96987</v>
      </c>
      <c r="B3198" s="45" t="s">
        <v>5174</v>
      </c>
      <c r="C3198" s="46" t="s">
        <v>90</v>
      </c>
      <c r="D3198" s="47">
        <v>90.01</v>
      </c>
    </row>
    <row r="3199" spans="1:4" x14ac:dyDescent="0.25">
      <c r="A3199" s="47">
        <v>96988</v>
      </c>
      <c r="B3199" s="45" t="s">
        <v>5175</v>
      </c>
      <c r="C3199" s="46" t="s">
        <v>90</v>
      </c>
      <c r="D3199" s="47">
        <v>120.45</v>
      </c>
    </row>
    <row r="3200" spans="1:4" x14ac:dyDescent="0.25">
      <c r="A3200" s="47">
        <v>96989</v>
      </c>
      <c r="B3200" s="45" t="s">
        <v>5176</v>
      </c>
      <c r="C3200" s="46" t="s">
        <v>90</v>
      </c>
      <c r="D3200" s="47">
        <v>100.76</v>
      </c>
    </row>
    <row r="3201" spans="1:4" x14ac:dyDescent="0.25">
      <c r="A3201" s="47">
        <v>98463</v>
      </c>
      <c r="B3201" s="45" t="s">
        <v>5177</v>
      </c>
      <c r="C3201" s="46" t="s">
        <v>90</v>
      </c>
      <c r="D3201" s="47">
        <v>20.309999999999999</v>
      </c>
    </row>
    <row r="3202" spans="1:4" x14ac:dyDescent="0.25">
      <c r="A3202" s="47">
        <v>96765</v>
      </c>
      <c r="B3202" s="45" t="s">
        <v>5178</v>
      </c>
      <c r="C3202" s="46" t="s">
        <v>90</v>
      </c>
      <c r="D3202" s="48">
        <v>1481.81</v>
      </c>
    </row>
    <row r="3203" spans="1:4" x14ac:dyDescent="0.25">
      <c r="A3203" s="47">
        <v>101905</v>
      </c>
      <c r="B3203" s="45" t="s">
        <v>5179</v>
      </c>
      <c r="C3203" s="46" t="s">
        <v>90</v>
      </c>
      <c r="D3203" s="47">
        <v>180.01</v>
      </c>
    </row>
    <row r="3204" spans="1:4" x14ac:dyDescent="0.25">
      <c r="A3204" s="47">
        <v>101906</v>
      </c>
      <c r="B3204" s="45" t="s">
        <v>5180</v>
      </c>
      <c r="C3204" s="46" t="s">
        <v>90</v>
      </c>
      <c r="D3204" s="47">
        <v>530.44000000000005</v>
      </c>
    </row>
    <row r="3205" spans="1:4" x14ac:dyDescent="0.25">
      <c r="A3205" s="47">
        <v>101907</v>
      </c>
      <c r="B3205" s="45" t="s">
        <v>5181</v>
      </c>
      <c r="C3205" s="46" t="s">
        <v>90</v>
      </c>
      <c r="D3205" s="47">
        <v>573.14</v>
      </c>
    </row>
    <row r="3206" spans="1:4" x14ac:dyDescent="0.25">
      <c r="A3206" s="47">
        <v>101908</v>
      </c>
      <c r="B3206" s="45" t="s">
        <v>5182</v>
      </c>
      <c r="C3206" s="46" t="s">
        <v>90</v>
      </c>
      <c r="D3206" s="47">
        <v>174.67</v>
      </c>
    </row>
    <row r="3207" spans="1:4" x14ac:dyDescent="0.25">
      <c r="A3207" s="47">
        <v>101909</v>
      </c>
      <c r="B3207" s="45" t="s">
        <v>5183</v>
      </c>
      <c r="C3207" s="46" t="s">
        <v>90</v>
      </c>
      <c r="D3207" s="47">
        <v>203.14</v>
      </c>
    </row>
    <row r="3208" spans="1:4" x14ac:dyDescent="0.25">
      <c r="A3208" s="47">
        <v>101910</v>
      </c>
      <c r="B3208" s="45" t="s">
        <v>5184</v>
      </c>
      <c r="C3208" s="46" t="s">
        <v>90</v>
      </c>
      <c r="D3208" s="47">
        <v>238.71</v>
      </c>
    </row>
    <row r="3209" spans="1:4" x14ac:dyDescent="0.25">
      <c r="A3209" s="47">
        <v>101911</v>
      </c>
      <c r="B3209" s="45" t="s">
        <v>5185</v>
      </c>
      <c r="C3209" s="46" t="s">
        <v>90</v>
      </c>
      <c r="D3209" s="47">
        <v>274.29000000000002</v>
      </c>
    </row>
    <row r="3210" spans="1:4" x14ac:dyDescent="0.25">
      <c r="A3210" s="47">
        <v>101912</v>
      </c>
      <c r="B3210" s="45" t="s">
        <v>5186</v>
      </c>
      <c r="C3210" s="46" t="s">
        <v>90</v>
      </c>
      <c r="D3210" s="48">
        <v>1417.47</v>
      </c>
    </row>
    <row r="3211" spans="1:4" x14ac:dyDescent="0.25">
      <c r="A3211" s="47">
        <v>101913</v>
      </c>
      <c r="B3211" s="45" t="s">
        <v>5187</v>
      </c>
      <c r="C3211" s="46" t="s">
        <v>90</v>
      </c>
      <c r="D3211" s="47">
        <v>517.91</v>
      </c>
    </row>
    <row r="3212" spans="1:4" x14ac:dyDescent="0.25">
      <c r="A3212" s="47">
        <v>101914</v>
      </c>
      <c r="B3212" s="45" t="s">
        <v>5188</v>
      </c>
      <c r="C3212" s="46" t="s">
        <v>90</v>
      </c>
      <c r="D3212" s="47">
        <v>488.56</v>
      </c>
    </row>
    <row r="3213" spans="1:4" x14ac:dyDescent="0.25">
      <c r="A3213" s="47">
        <v>101915</v>
      </c>
      <c r="B3213" s="45" t="s">
        <v>5189</v>
      </c>
      <c r="C3213" s="46" t="s">
        <v>90</v>
      </c>
      <c r="D3213" s="47">
        <v>325.33</v>
      </c>
    </row>
    <row r="3214" spans="1:4" x14ac:dyDescent="0.25">
      <c r="A3214" s="47">
        <v>101916</v>
      </c>
      <c r="B3214" s="45" t="s">
        <v>5190</v>
      </c>
      <c r="C3214" s="46" t="s">
        <v>90</v>
      </c>
      <c r="D3214" s="48">
        <v>2776.01</v>
      </c>
    </row>
    <row r="3215" spans="1:4" x14ac:dyDescent="0.25">
      <c r="A3215" s="47">
        <v>101917</v>
      </c>
      <c r="B3215" s="45" t="s">
        <v>5191</v>
      </c>
      <c r="C3215" s="46" t="s">
        <v>90</v>
      </c>
      <c r="D3215" s="47">
        <v>120.09</v>
      </c>
    </row>
    <row r="3216" spans="1:4" x14ac:dyDescent="0.25">
      <c r="A3216" s="47">
        <v>98261</v>
      </c>
      <c r="B3216" s="45" t="s">
        <v>5192</v>
      </c>
      <c r="C3216" s="46" t="s">
        <v>96</v>
      </c>
      <c r="D3216" s="47">
        <v>3.42</v>
      </c>
    </row>
    <row r="3217" spans="1:4" x14ac:dyDescent="0.25">
      <c r="A3217" s="47">
        <v>98262</v>
      </c>
      <c r="B3217" s="45" t="s">
        <v>5193</v>
      </c>
      <c r="C3217" s="46" t="s">
        <v>96</v>
      </c>
      <c r="D3217" s="47">
        <v>4</v>
      </c>
    </row>
    <row r="3218" spans="1:4" x14ac:dyDescent="0.25">
      <c r="A3218" s="47">
        <v>98263</v>
      </c>
      <c r="B3218" s="45" t="s">
        <v>5194</v>
      </c>
      <c r="C3218" s="46" t="s">
        <v>96</v>
      </c>
      <c r="D3218" s="47">
        <v>4.72</v>
      </c>
    </row>
    <row r="3219" spans="1:4" x14ac:dyDescent="0.25">
      <c r="A3219" s="47">
        <v>98264</v>
      </c>
      <c r="B3219" s="45" t="s">
        <v>5195</v>
      </c>
      <c r="C3219" s="46" t="s">
        <v>96</v>
      </c>
      <c r="D3219" s="47">
        <v>5.27</v>
      </c>
    </row>
    <row r="3220" spans="1:4" x14ac:dyDescent="0.25">
      <c r="A3220" s="47">
        <v>98265</v>
      </c>
      <c r="B3220" s="45" t="s">
        <v>5196</v>
      </c>
      <c r="C3220" s="46" t="s">
        <v>96</v>
      </c>
      <c r="D3220" s="47">
        <v>6.1</v>
      </c>
    </row>
    <row r="3221" spans="1:4" x14ac:dyDescent="0.25">
      <c r="A3221" s="47">
        <v>98266</v>
      </c>
      <c r="B3221" s="45" t="s">
        <v>5197</v>
      </c>
      <c r="C3221" s="46" t="s">
        <v>96</v>
      </c>
      <c r="D3221" s="47">
        <v>6.56</v>
      </c>
    </row>
    <row r="3222" spans="1:4" x14ac:dyDescent="0.25">
      <c r="A3222" s="47">
        <v>98267</v>
      </c>
      <c r="B3222" s="45" t="s">
        <v>5198</v>
      </c>
      <c r="C3222" s="46" t="s">
        <v>96</v>
      </c>
      <c r="D3222" s="47">
        <v>10.74</v>
      </c>
    </row>
    <row r="3223" spans="1:4" x14ac:dyDescent="0.25">
      <c r="A3223" s="47">
        <v>98268</v>
      </c>
      <c r="B3223" s="45" t="s">
        <v>5199</v>
      </c>
      <c r="C3223" s="46" t="s">
        <v>96</v>
      </c>
      <c r="D3223" s="47">
        <v>17.45</v>
      </c>
    </row>
    <row r="3224" spans="1:4" x14ac:dyDescent="0.25">
      <c r="A3224" s="47">
        <v>98269</v>
      </c>
      <c r="B3224" s="45" t="s">
        <v>5200</v>
      </c>
      <c r="C3224" s="46" t="s">
        <v>96</v>
      </c>
      <c r="D3224" s="47">
        <v>22.51</v>
      </c>
    </row>
    <row r="3225" spans="1:4" x14ac:dyDescent="0.25">
      <c r="A3225" s="47">
        <v>98270</v>
      </c>
      <c r="B3225" s="45" t="s">
        <v>5201</v>
      </c>
      <c r="C3225" s="46" t="s">
        <v>96</v>
      </c>
      <c r="D3225" s="47">
        <v>36.49</v>
      </c>
    </row>
    <row r="3226" spans="1:4" x14ac:dyDescent="0.25">
      <c r="A3226" s="47">
        <v>98271</v>
      </c>
      <c r="B3226" s="45" t="s">
        <v>5202</v>
      </c>
      <c r="C3226" s="46" t="s">
        <v>96</v>
      </c>
      <c r="D3226" s="47">
        <v>56.51</v>
      </c>
    </row>
    <row r="3227" spans="1:4" x14ac:dyDescent="0.25">
      <c r="A3227" s="47">
        <v>98272</v>
      </c>
      <c r="B3227" s="45" t="s">
        <v>5203</v>
      </c>
      <c r="C3227" s="46" t="s">
        <v>96</v>
      </c>
      <c r="D3227" s="47">
        <v>132.27000000000001</v>
      </c>
    </row>
    <row r="3228" spans="1:4" x14ac:dyDescent="0.25">
      <c r="A3228" s="47">
        <v>98273</v>
      </c>
      <c r="B3228" s="45" t="s">
        <v>5204</v>
      </c>
      <c r="C3228" s="46" t="s">
        <v>96</v>
      </c>
      <c r="D3228" s="47">
        <v>2.52</v>
      </c>
    </row>
    <row r="3229" spans="1:4" x14ac:dyDescent="0.25">
      <c r="A3229" s="47">
        <v>98274</v>
      </c>
      <c r="B3229" s="45" t="s">
        <v>5205</v>
      </c>
      <c r="C3229" s="46" t="s">
        <v>96</v>
      </c>
      <c r="D3229" s="47">
        <v>3.34</v>
      </c>
    </row>
    <row r="3230" spans="1:4" x14ac:dyDescent="0.25">
      <c r="A3230" s="47">
        <v>98275</v>
      </c>
      <c r="B3230" s="45" t="s">
        <v>5206</v>
      </c>
      <c r="C3230" s="46" t="s">
        <v>96</v>
      </c>
      <c r="D3230" s="47">
        <v>3.81</v>
      </c>
    </row>
    <row r="3231" spans="1:4" x14ac:dyDescent="0.25">
      <c r="A3231" s="47">
        <v>98276</v>
      </c>
      <c r="B3231" s="45" t="s">
        <v>5207</v>
      </c>
      <c r="C3231" s="46" t="s">
        <v>96</v>
      </c>
      <c r="D3231" s="47">
        <v>7.99</v>
      </c>
    </row>
    <row r="3232" spans="1:4" x14ac:dyDescent="0.25">
      <c r="A3232" s="47">
        <v>98277</v>
      </c>
      <c r="B3232" s="45" t="s">
        <v>5208</v>
      </c>
      <c r="C3232" s="46" t="s">
        <v>96</v>
      </c>
      <c r="D3232" s="47">
        <v>14.7</v>
      </c>
    </row>
    <row r="3233" spans="1:4" x14ac:dyDescent="0.25">
      <c r="A3233" s="47">
        <v>98278</v>
      </c>
      <c r="B3233" s="45" t="s">
        <v>5209</v>
      </c>
      <c r="C3233" s="46" t="s">
        <v>96</v>
      </c>
      <c r="D3233" s="47">
        <v>19.760000000000002</v>
      </c>
    </row>
    <row r="3234" spans="1:4" x14ac:dyDescent="0.25">
      <c r="A3234" s="47">
        <v>98279</v>
      </c>
      <c r="B3234" s="45" t="s">
        <v>5210</v>
      </c>
      <c r="C3234" s="46" t="s">
        <v>96</v>
      </c>
      <c r="D3234" s="47">
        <v>33.74</v>
      </c>
    </row>
    <row r="3235" spans="1:4" x14ac:dyDescent="0.25">
      <c r="A3235" s="47">
        <v>98280</v>
      </c>
      <c r="B3235" s="45" t="s">
        <v>5211</v>
      </c>
      <c r="C3235" s="46" t="s">
        <v>96</v>
      </c>
      <c r="D3235" s="47">
        <v>6.95</v>
      </c>
    </row>
    <row r="3236" spans="1:4" x14ac:dyDescent="0.25">
      <c r="A3236" s="47">
        <v>98281</v>
      </c>
      <c r="B3236" s="45" t="s">
        <v>5212</v>
      </c>
      <c r="C3236" s="46" t="s">
        <v>96</v>
      </c>
      <c r="D3236" s="47">
        <v>7.55</v>
      </c>
    </row>
    <row r="3237" spans="1:4" x14ac:dyDescent="0.25">
      <c r="A3237" s="47">
        <v>98282</v>
      </c>
      <c r="B3237" s="45" t="s">
        <v>5213</v>
      </c>
      <c r="C3237" s="46" t="s">
        <v>96</v>
      </c>
      <c r="D3237" s="47">
        <v>8.26</v>
      </c>
    </row>
    <row r="3238" spans="1:4" x14ac:dyDescent="0.25">
      <c r="A3238" s="47">
        <v>98283</v>
      </c>
      <c r="B3238" s="45" t="s">
        <v>5214</v>
      </c>
      <c r="C3238" s="46" t="s">
        <v>96</v>
      </c>
      <c r="D3238" s="47">
        <v>8.8000000000000007</v>
      </c>
    </row>
    <row r="3239" spans="1:4" x14ac:dyDescent="0.25">
      <c r="A3239" s="47">
        <v>98284</v>
      </c>
      <c r="B3239" s="45" t="s">
        <v>5215</v>
      </c>
      <c r="C3239" s="46" t="s">
        <v>96</v>
      </c>
      <c r="D3239" s="47">
        <v>9.6300000000000008</v>
      </c>
    </row>
    <row r="3240" spans="1:4" x14ac:dyDescent="0.25">
      <c r="A3240" s="47">
        <v>98285</v>
      </c>
      <c r="B3240" s="45" t="s">
        <v>5216</v>
      </c>
      <c r="C3240" s="46" t="s">
        <v>96</v>
      </c>
      <c r="D3240" s="47">
        <v>10.1</v>
      </c>
    </row>
    <row r="3241" spans="1:4" x14ac:dyDescent="0.25">
      <c r="A3241" s="47">
        <v>98286</v>
      </c>
      <c r="B3241" s="45" t="s">
        <v>5217</v>
      </c>
      <c r="C3241" s="46" t="s">
        <v>96</v>
      </c>
      <c r="D3241" s="47">
        <v>14.28</v>
      </c>
    </row>
    <row r="3242" spans="1:4" x14ac:dyDescent="0.25">
      <c r="A3242" s="47">
        <v>98287</v>
      </c>
      <c r="B3242" s="45" t="s">
        <v>5218</v>
      </c>
      <c r="C3242" s="46" t="s">
        <v>96</v>
      </c>
      <c r="D3242" s="47">
        <v>1.3</v>
      </c>
    </row>
    <row r="3243" spans="1:4" x14ac:dyDescent="0.25">
      <c r="A3243" s="47">
        <v>98288</v>
      </c>
      <c r="B3243" s="45" t="s">
        <v>5219</v>
      </c>
      <c r="C3243" s="46" t="s">
        <v>96</v>
      </c>
      <c r="D3243" s="47">
        <v>1.88</v>
      </c>
    </row>
    <row r="3244" spans="1:4" x14ac:dyDescent="0.25">
      <c r="A3244" s="47">
        <v>98289</v>
      </c>
      <c r="B3244" s="45" t="s">
        <v>5220</v>
      </c>
      <c r="C3244" s="46" t="s">
        <v>96</v>
      </c>
      <c r="D3244" s="47">
        <v>2.59</v>
      </c>
    </row>
    <row r="3245" spans="1:4" x14ac:dyDescent="0.25">
      <c r="A3245" s="47">
        <v>98290</v>
      </c>
      <c r="B3245" s="45" t="s">
        <v>5221</v>
      </c>
      <c r="C3245" s="46" t="s">
        <v>96</v>
      </c>
      <c r="D3245" s="47">
        <v>3.15</v>
      </c>
    </row>
    <row r="3246" spans="1:4" x14ac:dyDescent="0.25">
      <c r="A3246" s="47">
        <v>98291</v>
      </c>
      <c r="B3246" s="45" t="s">
        <v>5222</v>
      </c>
      <c r="C3246" s="46" t="s">
        <v>96</v>
      </c>
      <c r="D3246" s="47">
        <v>3.98</v>
      </c>
    </row>
    <row r="3247" spans="1:4" x14ac:dyDescent="0.25">
      <c r="A3247" s="47">
        <v>98292</v>
      </c>
      <c r="B3247" s="45" t="s">
        <v>5223</v>
      </c>
      <c r="C3247" s="46" t="s">
        <v>96</v>
      </c>
      <c r="D3247" s="47">
        <v>4.4400000000000004</v>
      </c>
    </row>
    <row r="3248" spans="1:4" x14ac:dyDescent="0.25">
      <c r="A3248" s="47">
        <v>98293</v>
      </c>
      <c r="B3248" s="45" t="s">
        <v>5224</v>
      </c>
      <c r="C3248" s="46" t="s">
        <v>96</v>
      </c>
      <c r="D3248" s="47">
        <v>8.6199999999999992</v>
      </c>
    </row>
    <row r="3249" spans="1:4" x14ac:dyDescent="0.25">
      <c r="A3249" s="47">
        <v>98400</v>
      </c>
      <c r="B3249" s="45" t="s">
        <v>5225</v>
      </c>
      <c r="C3249" s="46" t="s">
        <v>96</v>
      </c>
      <c r="D3249" s="47">
        <v>12.69</v>
      </c>
    </row>
    <row r="3250" spans="1:4" x14ac:dyDescent="0.25">
      <c r="A3250" s="47">
        <v>98401</v>
      </c>
      <c r="B3250" s="45" t="s">
        <v>5226</v>
      </c>
      <c r="C3250" s="46" t="s">
        <v>96</v>
      </c>
      <c r="D3250" s="47">
        <v>19.55</v>
      </c>
    </row>
    <row r="3251" spans="1:4" x14ac:dyDescent="0.25">
      <c r="A3251" s="47">
        <v>98402</v>
      </c>
      <c r="B3251" s="45" t="s">
        <v>5227</v>
      </c>
      <c r="C3251" s="46" t="s">
        <v>96</v>
      </c>
      <c r="D3251" s="47">
        <v>25.31</v>
      </c>
    </row>
    <row r="3252" spans="1:4" x14ac:dyDescent="0.25">
      <c r="A3252" s="47">
        <v>100556</v>
      </c>
      <c r="B3252" s="45" t="s">
        <v>5228</v>
      </c>
      <c r="C3252" s="46" t="s">
        <v>90</v>
      </c>
      <c r="D3252" s="47">
        <v>49.85</v>
      </c>
    </row>
    <row r="3253" spans="1:4" x14ac:dyDescent="0.25">
      <c r="A3253" s="47">
        <v>100557</v>
      </c>
      <c r="B3253" s="45" t="s">
        <v>5229</v>
      </c>
      <c r="C3253" s="46" t="s">
        <v>90</v>
      </c>
      <c r="D3253" s="47">
        <v>683.78</v>
      </c>
    </row>
    <row r="3254" spans="1:4" x14ac:dyDescent="0.25">
      <c r="A3254" s="47">
        <v>100560</v>
      </c>
      <c r="B3254" s="45" t="s">
        <v>5230</v>
      </c>
      <c r="C3254" s="46" t="s">
        <v>90</v>
      </c>
      <c r="D3254" s="47">
        <v>134.91999999999999</v>
      </c>
    </row>
    <row r="3255" spans="1:4" x14ac:dyDescent="0.25">
      <c r="A3255" s="47">
        <v>100561</v>
      </c>
      <c r="B3255" s="45" t="s">
        <v>5231</v>
      </c>
      <c r="C3255" s="46" t="s">
        <v>90</v>
      </c>
      <c r="D3255" s="47">
        <v>256.22000000000003</v>
      </c>
    </row>
    <row r="3256" spans="1:4" x14ac:dyDescent="0.25">
      <c r="A3256" s="47">
        <v>100562</v>
      </c>
      <c r="B3256" s="45" t="s">
        <v>5232</v>
      </c>
      <c r="C3256" s="46" t="s">
        <v>90</v>
      </c>
      <c r="D3256" s="47">
        <v>402.2</v>
      </c>
    </row>
    <row r="3257" spans="1:4" x14ac:dyDescent="0.25">
      <c r="A3257" s="47">
        <v>100563</v>
      </c>
      <c r="B3257" s="45" t="s">
        <v>5233</v>
      </c>
      <c r="C3257" s="46" t="s">
        <v>90</v>
      </c>
      <c r="D3257" s="47">
        <v>584.05999999999995</v>
      </c>
    </row>
    <row r="3258" spans="1:4" x14ac:dyDescent="0.25">
      <c r="A3258" s="47">
        <v>101795</v>
      </c>
      <c r="B3258" s="45" t="s">
        <v>5234</v>
      </c>
      <c r="C3258" s="46" t="s">
        <v>90</v>
      </c>
      <c r="D3258" s="47">
        <v>470</v>
      </c>
    </row>
    <row r="3259" spans="1:4" x14ac:dyDescent="0.25">
      <c r="A3259" s="47">
        <v>101798</v>
      </c>
      <c r="B3259" s="45" t="s">
        <v>5235</v>
      </c>
      <c r="C3259" s="46" t="s">
        <v>90</v>
      </c>
      <c r="D3259" s="47">
        <v>377.74</v>
      </c>
    </row>
    <row r="3260" spans="1:4" x14ac:dyDescent="0.25">
      <c r="A3260" s="47">
        <v>101799</v>
      </c>
      <c r="B3260" s="45" t="s">
        <v>5236</v>
      </c>
      <c r="C3260" s="46" t="s">
        <v>90</v>
      </c>
      <c r="D3260" s="47">
        <v>922.85</v>
      </c>
    </row>
    <row r="3261" spans="1:4" x14ac:dyDescent="0.25">
      <c r="A3261" s="47">
        <v>98397</v>
      </c>
      <c r="B3261" s="45" t="s">
        <v>5237</v>
      </c>
      <c r="C3261" s="46" t="s">
        <v>63</v>
      </c>
      <c r="D3261" s="47">
        <v>11.11</v>
      </c>
    </row>
    <row r="3262" spans="1:4" x14ac:dyDescent="0.25">
      <c r="A3262" s="47">
        <v>101936</v>
      </c>
      <c r="B3262" s="45" t="s">
        <v>5238</v>
      </c>
      <c r="C3262" s="46" t="s">
        <v>90</v>
      </c>
      <c r="D3262" s="48">
        <v>7162.53</v>
      </c>
    </row>
    <row r="3263" spans="1:4" x14ac:dyDescent="0.25">
      <c r="A3263" s="47">
        <v>101937</v>
      </c>
      <c r="B3263" s="45" t="s">
        <v>5239</v>
      </c>
      <c r="C3263" s="46" t="s">
        <v>90</v>
      </c>
      <c r="D3263" s="48">
        <v>12685.23</v>
      </c>
    </row>
    <row r="3264" spans="1:4" x14ac:dyDescent="0.25">
      <c r="A3264" s="47">
        <v>98294</v>
      </c>
      <c r="B3264" s="45" t="s">
        <v>5240</v>
      </c>
      <c r="C3264" s="46" t="s">
        <v>96</v>
      </c>
      <c r="D3264" s="47">
        <v>3.92</v>
      </c>
    </row>
    <row r="3265" spans="1:4" x14ac:dyDescent="0.25">
      <c r="A3265" s="47">
        <v>98295</v>
      </c>
      <c r="B3265" s="45" t="s">
        <v>5241</v>
      </c>
      <c r="C3265" s="46" t="s">
        <v>96</v>
      </c>
      <c r="D3265" s="47">
        <v>3.28</v>
      </c>
    </row>
    <row r="3266" spans="1:4" x14ac:dyDescent="0.25">
      <c r="A3266" s="47">
        <v>98296</v>
      </c>
      <c r="B3266" s="45" t="s">
        <v>5242</v>
      </c>
      <c r="C3266" s="46" t="s">
        <v>96</v>
      </c>
      <c r="D3266" s="47">
        <v>5.98</v>
      </c>
    </row>
    <row r="3267" spans="1:4" x14ac:dyDescent="0.25">
      <c r="A3267" s="47">
        <v>98297</v>
      </c>
      <c r="B3267" s="45" t="s">
        <v>5243</v>
      </c>
      <c r="C3267" s="46" t="s">
        <v>96</v>
      </c>
      <c r="D3267" s="47">
        <v>4.95</v>
      </c>
    </row>
    <row r="3268" spans="1:4" x14ac:dyDescent="0.25">
      <c r="A3268" s="47">
        <v>98301</v>
      </c>
      <c r="B3268" s="45" t="s">
        <v>5244</v>
      </c>
      <c r="C3268" s="46" t="s">
        <v>90</v>
      </c>
      <c r="D3268" s="47">
        <v>767.92</v>
      </c>
    </row>
    <row r="3269" spans="1:4" x14ac:dyDescent="0.25">
      <c r="A3269" s="47">
        <v>98302</v>
      </c>
      <c r="B3269" s="45" t="s">
        <v>5245</v>
      </c>
      <c r="C3269" s="46" t="s">
        <v>90</v>
      </c>
      <c r="D3269" s="48">
        <v>1128.26</v>
      </c>
    </row>
    <row r="3270" spans="1:4" x14ac:dyDescent="0.25">
      <c r="A3270" s="47">
        <v>98304</v>
      </c>
      <c r="B3270" s="45" t="s">
        <v>5246</v>
      </c>
      <c r="C3270" s="46" t="s">
        <v>90</v>
      </c>
      <c r="D3270" s="48">
        <v>1702.29</v>
      </c>
    </row>
    <row r="3271" spans="1:4" x14ac:dyDescent="0.25">
      <c r="A3271" s="47">
        <v>98307</v>
      </c>
      <c r="B3271" s="45" t="s">
        <v>5247</v>
      </c>
      <c r="C3271" s="46" t="s">
        <v>90</v>
      </c>
      <c r="D3271" s="47">
        <v>45.38</v>
      </c>
    </row>
    <row r="3272" spans="1:4" x14ac:dyDescent="0.25">
      <c r="A3272" s="47">
        <v>98308</v>
      </c>
      <c r="B3272" s="45" t="s">
        <v>5248</v>
      </c>
      <c r="C3272" s="46" t="s">
        <v>90</v>
      </c>
      <c r="D3272" s="47">
        <v>29.79</v>
      </c>
    </row>
    <row r="3273" spans="1:4" x14ac:dyDescent="0.25">
      <c r="A3273" s="47">
        <v>98593</v>
      </c>
      <c r="B3273" s="45" t="s">
        <v>5249</v>
      </c>
      <c r="C3273" s="46" t="s">
        <v>90</v>
      </c>
      <c r="D3273" s="48">
        <v>1271.9100000000001</v>
      </c>
    </row>
    <row r="3274" spans="1:4" x14ac:dyDescent="0.25">
      <c r="A3274" s="47">
        <v>89355</v>
      </c>
      <c r="B3274" s="45" t="s">
        <v>5250</v>
      </c>
      <c r="C3274" s="46" t="s">
        <v>96</v>
      </c>
      <c r="D3274" s="47">
        <v>17.010000000000002</v>
      </c>
    </row>
    <row r="3275" spans="1:4" x14ac:dyDescent="0.25">
      <c r="A3275" s="47">
        <v>89356</v>
      </c>
      <c r="B3275" s="45" t="s">
        <v>5251</v>
      </c>
      <c r="C3275" s="46" t="s">
        <v>96</v>
      </c>
      <c r="D3275" s="47">
        <v>20.3</v>
      </c>
    </row>
    <row r="3276" spans="1:4" x14ac:dyDescent="0.25">
      <c r="A3276" s="47">
        <v>89357</v>
      </c>
      <c r="B3276" s="45" t="s">
        <v>5252</v>
      </c>
      <c r="C3276" s="46" t="s">
        <v>96</v>
      </c>
      <c r="D3276" s="47">
        <v>30.68</v>
      </c>
    </row>
    <row r="3277" spans="1:4" x14ac:dyDescent="0.25">
      <c r="A3277" s="47">
        <v>89401</v>
      </c>
      <c r="B3277" s="45" t="s">
        <v>5253</v>
      </c>
      <c r="C3277" s="46" t="s">
        <v>96</v>
      </c>
      <c r="D3277" s="47">
        <v>8.49</v>
      </c>
    </row>
    <row r="3278" spans="1:4" x14ac:dyDescent="0.25">
      <c r="A3278" s="47">
        <v>89402</v>
      </c>
      <c r="B3278" s="45" t="s">
        <v>5254</v>
      </c>
      <c r="C3278" s="46" t="s">
        <v>96</v>
      </c>
      <c r="D3278" s="47">
        <v>10.47</v>
      </c>
    </row>
    <row r="3279" spans="1:4" x14ac:dyDescent="0.25">
      <c r="A3279" s="47">
        <v>89403</v>
      </c>
      <c r="B3279" s="45" t="s">
        <v>5255</v>
      </c>
      <c r="C3279" s="46" t="s">
        <v>96</v>
      </c>
      <c r="D3279" s="47">
        <v>18.93</v>
      </c>
    </row>
    <row r="3280" spans="1:4" x14ac:dyDescent="0.25">
      <c r="A3280" s="47">
        <v>89446</v>
      </c>
      <c r="B3280" s="45" t="s">
        <v>5256</v>
      </c>
      <c r="C3280" s="46" t="s">
        <v>96</v>
      </c>
      <c r="D3280" s="47">
        <v>6.74</v>
      </c>
    </row>
    <row r="3281" spans="1:4" x14ac:dyDescent="0.25">
      <c r="A3281" s="47">
        <v>89447</v>
      </c>
      <c r="B3281" s="45" t="s">
        <v>5257</v>
      </c>
      <c r="C3281" s="46" t="s">
        <v>96</v>
      </c>
      <c r="D3281" s="47">
        <v>14.55</v>
      </c>
    </row>
    <row r="3282" spans="1:4" x14ac:dyDescent="0.25">
      <c r="A3282" s="47">
        <v>89448</v>
      </c>
      <c r="B3282" s="45" t="s">
        <v>5258</v>
      </c>
      <c r="C3282" s="46" t="s">
        <v>96</v>
      </c>
      <c r="D3282" s="47">
        <v>21.01</v>
      </c>
    </row>
    <row r="3283" spans="1:4" x14ac:dyDescent="0.25">
      <c r="A3283" s="47">
        <v>89449</v>
      </c>
      <c r="B3283" s="45" t="s">
        <v>5259</v>
      </c>
      <c r="C3283" s="46" t="s">
        <v>96</v>
      </c>
      <c r="D3283" s="47">
        <v>24.13</v>
      </c>
    </row>
    <row r="3284" spans="1:4" x14ac:dyDescent="0.25">
      <c r="A3284" s="47">
        <v>89450</v>
      </c>
      <c r="B3284" s="45" t="s">
        <v>5260</v>
      </c>
      <c r="C3284" s="46" t="s">
        <v>96</v>
      </c>
      <c r="D3284" s="47">
        <v>40.17</v>
      </c>
    </row>
    <row r="3285" spans="1:4" x14ac:dyDescent="0.25">
      <c r="A3285" s="47">
        <v>89451</v>
      </c>
      <c r="B3285" s="45" t="s">
        <v>5261</v>
      </c>
      <c r="C3285" s="46" t="s">
        <v>96</v>
      </c>
      <c r="D3285" s="47">
        <v>66.73</v>
      </c>
    </row>
    <row r="3286" spans="1:4" x14ac:dyDescent="0.25">
      <c r="A3286" s="47">
        <v>89452</v>
      </c>
      <c r="B3286" s="45" t="s">
        <v>5262</v>
      </c>
      <c r="C3286" s="46" t="s">
        <v>96</v>
      </c>
      <c r="D3286" s="47">
        <v>83.16</v>
      </c>
    </row>
    <row r="3287" spans="1:4" x14ac:dyDescent="0.25">
      <c r="A3287" s="47">
        <v>89508</v>
      </c>
      <c r="B3287" s="45" t="s">
        <v>5263</v>
      </c>
      <c r="C3287" s="46" t="s">
        <v>96</v>
      </c>
      <c r="D3287" s="47">
        <v>23.75</v>
      </c>
    </row>
    <row r="3288" spans="1:4" x14ac:dyDescent="0.25">
      <c r="A3288" s="47">
        <v>89509</v>
      </c>
      <c r="B3288" s="45" t="s">
        <v>5264</v>
      </c>
      <c r="C3288" s="46" t="s">
        <v>96</v>
      </c>
      <c r="D3288" s="47">
        <v>31.91</v>
      </c>
    </row>
    <row r="3289" spans="1:4" x14ac:dyDescent="0.25">
      <c r="A3289" s="47">
        <v>89511</v>
      </c>
      <c r="B3289" s="45" t="s">
        <v>5265</v>
      </c>
      <c r="C3289" s="46" t="s">
        <v>96</v>
      </c>
      <c r="D3289" s="47">
        <v>46.03</v>
      </c>
    </row>
    <row r="3290" spans="1:4" x14ac:dyDescent="0.25">
      <c r="A3290" s="47">
        <v>89512</v>
      </c>
      <c r="B3290" s="45" t="s">
        <v>5266</v>
      </c>
      <c r="C3290" s="46" t="s">
        <v>96</v>
      </c>
      <c r="D3290" s="47">
        <v>74.69</v>
      </c>
    </row>
    <row r="3291" spans="1:4" x14ac:dyDescent="0.25">
      <c r="A3291" s="47">
        <v>89576</v>
      </c>
      <c r="B3291" s="45" t="s">
        <v>5267</v>
      </c>
      <c r="C3291" s="46" t="s">
        <v>96</v>
      </c>
      <c r="D3291" s="47">
        <v>31.78</v>
      </c>
    </row>
    <row r="3292" spans="1:4" x14ac:dyDescent="0.25">
      <c r="A3292" s="47">
        <v>89578</v>
      </c>
      <c r="B3292" s="45" t="s">
        <v>5268</v>
      </c>
      <c r="C3292" s="46" t="s">
        <v>96</v>
      </c>
      <c r="D3292" s="47">
        <v>55.08</v>
      </c>
    </row>
    <row r="3293" spans="1:4" x14ac:dyDescent="0.25">
      <c r="A3293" s="47">
        <v>89580</v>
      </c>
      <c r="B3293" s="45" t="s">
        <v>5269</v>
      </c>
      <c r="C3293" s="46" t="s">
        <v>96</v>
      </c>
      <c r="D3293" s="47">
        <v>109.62</v>
      </c>
    </row>
    <row r="3294" spans="1:4" x14ac:dyDescent="0.25">
      <c r="A3294" s="47">
        <v>89633</v>
      </c>
      <c r="B3294" s="45" t="s">
        <v>5270</v>
      </c>
      <c r="C3294" s="46" t="s">
        <v>96</v>
      </c>
      <c r="D3294" s="47">
        <v>22.93</v>
      </c>
    </row>
    <row r="3295" spans="1:4" x14ac:dyDescent="0.25">
      <c r="A3295" s="47">
        <v>89634</v>
      </c>
      <c r="B3295" s="45" t="s">
        <v>5271</v>
      </c>
      <c r="C3295" s="46" t="s">
        <v>96</v>
      </c>
      <c r="D3295" s="47">
        <v>35.54</v>
      </c>
    </row>
    <row r="3296" spans="1:4" x14ac:dyDescent="0.25">
      <c r="A3296" s="47">
        <v>89635</v>
      </c>
      <c r="B3296" s="45" t="s">
        <v>5272</v>
      </c>
      <c r="C3296" s="46" t="s">
        <v>96</v>
      </c>
      <c r="D3296" s="47">
        <v>51.64</v>
      </c>
    </row>
    <row r="3297" spans="1:4" x14ac:dyDescent="0.25">
      <c r="A3297" s="47">
        <v>89636</v>
      </c>
      <c r="B3297" s="45" t="s">
        <v>5273</v>
      </c>
      <c r="C3297" s="46" t="s">
        <v>96</v>
      </c>
      <c r="D3297" s="47">
        <v>63.02</v>
      </c>
    </row>
    <row r="3298" spans="1:4" x14ac:dyDescent="0.25">
      <c r="A3298" s="47">
        <v>89711</v>
      </c>
      <c r="B3298" s="45" t="s">
        <v>5274</v>
      </c>
      <c r="C3298" s="46" t="s">
        <v>96</v>
      </c>
      <c r="D3298" s="47">
        <v>18.87</v>
      </c>
    </row>
    <row r="3299" spans="1:4" x14ac:dyDescent="0.25">
      <c r="A3299" s="47">
        <v>89712</v>
      </c>
      <c r="B3299" s="45" t="s">
        <v>5275</v>
      </c>
      <c r="C3299" s="46" t="s">
        <v>96</v>
      </c>
      <c r="D3299" s="47">
        <v>28.94</v>
      </c>
    </row>
    <row r="3300" spans="1:4" x14ac:dyDescent="0.25">
      <c r="A3300" s="47">
        <v>89713</v>
      </c>
      <c r="B3300" s="45" t="s">
        <v>5276</v>
      </c>
      <c r="C3300" s="46" t="s">
        <v>96</v>
      </c>
      <c r="D3300" s="47">
        <v>43.83</v>
      </c>
    </row>
    <row r="3301" spans="1:4" x14ac:dyDescent="0.25">
      <c r="A3301" s="47">
        <v>89714</v>
      </c>
      <c r="B3301" s="45" t="s">
        <v>5277</v>
      </c>
      <c r="C3301" s="46" t="s">
        <v>96</v>
      </c>
      <c r="D3301" s="47">
        <v>55.28</v>
      </c>
    </row>
    <row r="3302" spans="1:4" x14ac:dyDescent="0.25">
      <c r="A3302" s="47">
        <v>89716</v>
      </c>
      <c r="B3302" s="45" t="s">
        <v>5278</v>
      </c>
      <c r="C3302" s="46" t="s">
        <v>96</v>
      </c>
      <c r="D3302" s="47">
        <v>26.64</v>
      </c>
    </row>
    <row r="3303" spans="1:4" x14ac:dyDescent="0.25">
      <c r="A3303" s="47">
        <v>89717</v>
      </c>
      <c r="B3303" s="45" t="s">
        <v>5279</v>
      </c>
      <c r="C3303" s="46" t="s">
        <v>96</v>
      </c>
      <c r="D3303" s="47">
        <v>41.16</v>
      </c>
    </row>
    <row r="3304" spans="1:4" x14ac:dyDescent="0.25">
      <c r="A3304" s="47">
        <v>89770</v>
      </c>
      <c r="B3304" s="45" t="s">
        <v>5280</v>
      </c>
      <c r="C3304" s="46" t="s">
        <v>96</v>
      </c>
      <c r="D3304" s="47">
        <v>46.05</v>
      </c>
    </row>
    <row r="3305" spans="1:4" x14ac:dyDescent="0.25">
      <c r="A3305" s="47">
        <v>89771</v>
      </c>
      <c r="B3305" s="45" t="s">
        <v>5281</v>
      </c>
      <c r="C3305" s="46" t="s">
        <v>96</v>
      </c>
      <c r="D3305" s="47">
        <v>62.98</v>
      </c>
    </row>
    <row r="3306" spans="1:4" x14ac:dyDescent="0.25">
      <c r="A3306" s="47">
        <v>89773</v>
      </c>
      <c r="B3306" s="45" t="s">
        <v>5282</v>
      </c>
      <c r="C3306" s="46" t="s">
        <v>96</v>
      </c>
      <c r="D3306" s="47">
        <v>146.82</v>
      </c>
    </row>
    <row r="3307" spans="1:4" x14ac:dyDescent="0.25">
      <c r="A3307" s="47">
        <v>89775</v>
      </c>
      <c r="B3307" s="45" t="s">
        <v>5283</v>
      </c>
      <c r="C3307" s="46" t="s">
        <v>96</v>
      </c>
      <c r="D3307" s="47">
        <v>232.05</v>
      </c>
    </row>
    <row r="3308" spans="1:4" x14ac:dyDescent="0.25">
      <c r="A3308" s="47">
        <v>89798</v>
      </c>
      <c r="B3308" s="45" t="s">
        <v>5284</v>
      </c>
      <c r="C3308" s="46" t="s">
        <v>96</v>
      </c>
      <c r="D3308" s="47">
        <v>15</v>
      </c>
    </row>
    <row r="3309" spans="1:4" x14ac:dyDescent="0.25">
      <c r="A3309" s="47">
        <v>89799</v>
      </c>
      <c r="B3309" s="45" t="s">
        <v>5285</v>
      </c>
      <c r="C3309" s="46" t="s">
        <v>96</v>
      </c>
      <c r="D3309" s="47">
        <v>23.7</v>
      </c>
    </row>
    <row r="3310" spans="1:4" x14ac:dyDescent="0.25">
      <c r="A3310" s="47">
        <v>89800</v>
      </c>
      <c r="B3310" s="45" t="s">
        <v>5286</v>
      </c>
      <c r="C3310" s="46" t="s">
        <v>96</v>
      </c>
      <c r="D3310" s="47">
        <v>28.64</v>
      </c>
    </row>
    <row r="3311" spans="1:4" x14ac:dyDescent="0.25">
      <c r="A3311" s="47">
        <v>89848</v>
      </c>
      <c r="B3311" s="45" t="s">
        <v>5287</v>
      </c>
      <c r="C3311" s="46" t="s">
        <v>96</v>
      </c>
      <c r="D3311" s="47">
        <v>33.24</v>
      </c>
    </row>
    <row r="3312" spans="1:4" x14ac:dyDescent="0.25">
      <c r="A3312" s="47">
        <v>89849</v>
      </c>
      <c r="B3312" s="45" t="s">
        <v>5288</v>
      </c>
      <c r="C3312" s="46" t="s">
        <v>96</v>
      </c>
      <c r="D3312" s="47">
        <v>69.59</v>
      </c>
    </row>
    <row r="3313" spans="1:4" x14ac:dyDescent="0.25">
      <c r="A3313" s="47">
        <v>89865</v>
      </c>
      <c r="B3313" s="45" t="s">
        <v>5289</v>
      </c>
      <c r="C3313" s="46" t="s">
        <v>96</v>
      </c>
      <c r="D3313" s="47">
        <v>13.37</v>
      </c>
    </row>
    <row r="3314" spans="1:4" x14ac:dyDescent="0.25">
      <c r="A3314" s="47">
        <v>91784</v>
      </c>
      <c r="B3314" s="45" t="s">
        <v>5290</v>
      </c>
      <c r="C3314" s="46" t="s">
        <v>96</v>
      </c>
      <c r="D3314" s="47">
        <v>40.479999999999997</v>
      </c>
    </row>
    <row r="3315" spans="1:4" x14ac:dyDescent="0.25">
      <c r="A3315" s="47">
        <v>91785</v>
      </c>
      <c r="B3315" s="45" t="s">
        <v>5291</v>
      </c>
      <c r="C3315" s="46" t="s">
        <v>96</v>
      </c>
      <c r="D3315" s="47">
        <v>40.450000000000003</v>
      </c>
    </row>
    <row r="3316" spans="1:4" x14ac:dyDescent="0.25">
      <c r="A3316" s="47">
        <v>91786</v>
      </c>
      <c r="B3316" s="45" t="s">
        <v>5292</v>
      </c>
      <c r="C3316" s="46" t="s">
        <v>96</v>
      </c>
      <c r="D3316" s="47">
        <v>33.19</v>
      </c>
    </row>
    <row r="3317" spans="1:4" x14ac:dyDescent="0.25">
      <c r="A3317" s="47">
        <v>91787</v>
      </c>
      <c r="B3317" s="45" t="s">
        <v>5293</v>
      </c>
      <c r="C3317" s="46" t="s">
        <v>96</v>
      </c>
      <c r="D3317" s="47">
        <v>41.92</v>
      </c>
    </row>
    <row r="3318" spans="1:4" x14ac:dyDescent="0.25">
      <c r="A3318" s="47">
        <v>91788</v>
      </c>
      <c r="B3318" s="45" t="s">
        <v>5294</v>
      </c>
      <c r="C3318" s="46" t="s">
        <v>96</v>
      </c>
      <c r="D3318" s="47">
        <v>52.01</v>
      </c>
    </row>
    <row r="3319" spans="1:4" x14ac:dyDescent="0.25">
      <c r="A3319" s="47">
        <v>91789</v>
      </c>
      <c r="B3319" s="45" t="s">
        <v>5295</v>
      </c>
      <c r="C3319" s="46" t="s">
        <v>96</v>
      </c>
      <c r="D3319" s="47">
        <v>54.42</v>
      </c>
    </row>
    <row r="3320" spans="1:4" x14ac:dyDescent="0.25">
      <c r="A3320" s="47">
        <v>91790</v>
      </c>
      <c r="B3320" s="45" t="s">
        <v>5296</v>
      </c>
      <c r="C3320" s="46" t="s">
        <v>96</v>
      </c>
      <c r="D3320" s="47">
        <v>81.28</v>
      </c>
    </row>
    <row r="3321" spans="1:4" x14ac:dyDescent="0.25">
      <c r="A3321" s="47">
        <v>91791</v>
      </c>
      <c r="B3321" s="45" t="s">
        <v>5297</v>
      </c>
      <c r="C3321" s="46" t="s">
        <v>96</v>
      </c>
      <c r="D3321" s="47">
        <v>116.09</v>
      </c>
    </row>
    <row r="3322" spans="1:4" x14ac:dyDescent="0.25">
      <c r="A3322" s="47">
        <v>91792</v>
      </c>
      <c r="B3322" s="45" t="s">
        <v>5298</v>
      </c>
      <c r="C3322" s="46" t="s">
        <v>96</v>
      </c>
      <c r="D3322" s="47">
        <v>53.46</v>
      </c>
    </row>
    <row r="3323" spans="1:4" x14ac:dyDescent="0.25">
      <c r="A3323" s="47">
        <v>91793</v>
      </c>
      <c r="B3323" s="45" t="s">
        <v>5299</v>
      </c>
      <c r="C3323" s="46" t="s">
        <v>96</v>
      </c>
      <c r="D3323" s="47">
        <v>83.91</v>
      </c>
    </row>
    <row r="3324" spans="1:4" x14ac:dyDescent="0.25">
      <c r="A3324" s="47">
        <v>91794</v>
      </c>
      <c r="B3324" s="45" t="s">
        <v>5300</v>
      </c>
      <c r="C3324" s="46" t="s">
        <v>96</v>
      </c>
      <c r="D3324" s="47">
        <v>44.23</v>
      </c>
    </row>
    <row r="3325" spans="1:4" x14ac:dyDescent="0.25">
      <c r="A3325" s="47">
        <v>91795</v>
      </c>
      <c r="B3325" s="45" t="s">
        <v>5301</v>
      </c>
      <c r="C3325" s="46" t="s">
        <v>96</v>
      </c>
      <c r="D3325" s="47">
        <v>72.05</v>
      </c>
    </row>
    <row r="3326" spans="1:4" x14ac:dyDescent="0.25">
      <c r="A3326" s="47">
        <v>91796</v>
      </c>
      <c r="B3326" s="45" t="s">
        <v>5302</v>
      </c>
      <c r="C3326" s="46" t="s">
        <v>96</v>
      </c>
      <c r="D3326" s="47">
        <v>81.180000000000007</v>
      </c>
    </row>
    <row r="3327" spans="1:4" x14ac:dyDescent="0.25">
      <c r="A3327" s="47">
        <v>92275</v>
      </c>
      <c r="B3327" s="45" t="s">
        <v>5303</v>
      </c>
      <c r="C3327" s="46" t="s">
        <v>96</v>
      </c>
      <c r="D3327" s="47">
        <v>60.41</v>
      </c>
    </row>
    <row r="3328" spans="1:4" x14ac:dyDescent="0.25">
      <c r="A3328" s="47">
        <v>92276</v>
      </c>
      <c r="B3328" s="45" t="s">
        <v>5304</v>
      </c>
      <c r="C3328" s="46" t="s">
        <v>96</v>
      </c>
      <c r="D3328" s="47">
        <v>76.53</v>
      </c>
    </row>
    <row r="3329" spans="1:4" x14ac:dyDescent="0.25">
      <c r="A3329" s="47">
        <v>92277</v>
      </c>
      <c r="B3329" s="45" t="s">
        <v>5305</v>
      </c>
      <c r="C3329" s="46" t="s">
        <v>96</v>
      </c>
      <c r="D3329" s="47">
        <v>110.57</v>
      </c>
    </row>
    <row r="3330" spans="1:4" x14ac:dyDescent="0.25">
      <c r="A3330" s="47">
        <v>92278</v>
      </c>
      <c r="B3330" s="45" t="s">
        <v>5306</v>
      </c>
      <c r="C3330" s="46" t="s">
        <v>96</v>
      </c>
      <c r="D3330" s="47">
        <v>148.82</v>
      </c>
    </row>
    <row r="3331" spans="1:4" x14ac:dyDescent="0.25">
      <c r="A3331" s="47">
        <v>92279</v>
      </c>
      <c r="B3331" s="45" t="s">
        <v>5307</v>
      </c>
      <c r="C3331" s="46" t="s">
        <v>96</v>
      </c>
      <c r="D3331" s="47">
        <v>215.21</v>
      </c>
    </row>
    <row r="3332" spans="1:4" x14ac:dyDescent="0.25">
      <c r="A3332" s="47">
        <v>92280</v>
      </c>
      <c r="B3332" s="45" t="s">
        <v>5308</v>
      </c>
      <c r="C3332" s="46" t="s">
        <v>96</v>
      </c>
      <c r="D3332" s="47">
        <v>302.39999999999998</v>
      </c>
    </row>
    <row r="3333" spans="1:4" x14ac:dyDescent="0.25">
      <c r="A3333" s="47">
        <v>92281</v>
      </c>
      <c r="B3333" s="45" t="s">
        <v>5309</v>
      </c>
      <c r="C3333" s="46" t="s">
        <v>96</v>
      </c>
      <c r="D3333" s="47">
        <v>132.16999999999999</v>
      </c>
    </row>
    <row r="3334" spans="1:4" x14ac:dyDescent="0.25">
      <c r="A3334" s="47">
        <v>92282</v>
      </c>
      <c r="B3334" s="45" t="s">
        <v>5310</v>
      </c>
      <c r="C3334" s="46" t="s">
        <v>96</v>
      </c>
      <c r="D3334" s="47">
        <v>151.19</v>
      </c>
    </row>
    <row r="3335" spans="1:4" x14ac:dyDescent="0.25">
      <c r="A3335" s="47">
        <v>92283</v>
      </c>
      <c r="B3335" s="45" t="s">
        <v>5311</v>
      </c>
      <c r="C3335" s="46" t="s">
        <v>96</v>
      </c>
      <c r="D3335" s="47">
        <v>204.96</v>
      </c>
    </row>
    <row r="3336" spans="1:4" x14ac:dyDescent="0.25">
      <c r="A3336" s="47">
        <v>92284</v>
      </c>
      <c r="B3336" s="45" t="s">
        <v>5312</v>
      </c>
      <c r="C3336" s="46" t="s">
        <v>96</v>
      </c>
      <c r="D3336" s="47">
        <v>256.47000000000003</v>
      </c>
    </row>
    <row r="3337" spans="1:4" x14ac:dyDescent="0.25">
      <c r="A3337" s="47">
        <v>92285</v>
      </c>
      <c r="B3337" s="45" t="s">
        <v>5313</v>
      </c>
      <c r="C3337" s="46" t="s">
        <v>96</v>
      </c>
      <c r="D3337" s="47">
        <v>343.85</v>
      </c>
    </row>
    <row r="3338" spans="1:4" x14ac:dyDescent="0.25">
      <c r="A3338" s="47">
        <v>92286</v>
      </c>
      <c r="B3338" s="45" t="s">
        <v>5314</v>
      </c>
      <c r="C3338" s="46" t="s">
        <v>96</v>
      </c>
      <c r="D3338" s="47">
        <v>432.84</v>
      </c>
    </row>
    <row r="3339" spans="1:4" x14ac:dyDescent="0.25">
      <c r="A3339" s="47">
        <v>92305</v>
      </c>
      <c r="B3339" s="45" t="s">
        <v>5315</v>
      </c>
      <c r="C3339" s="46" t="s">
        <v>96</v>
      </c>
      <c r="D3339" s="47">
        <v>38.799999999999997</v>
      </c>
    </row>
    <row r="3340" spans="1:4" x14ac:dyDescent="0.25">
      <c r="A3340" s="47">
        <v>92306</v>
      </c>
      <c r="B3340" s="45" t="s">
        <v>5316</v>
      </c>
      <c r="C3340" s="46" t="s">
        <v>96</v>
      </c>
      <c r="D3340" s="47">
        <v>64.069999999999993</v>
      </c>
    </row>
    <row r="3341" spans="1:4" x14ac:dyDescent="0.25">
      <c r="A3341" s="47">
        <v>92307</v>
      </c>
      <c r="B3341" s="45" t="s">
        <v>5317</v>
      </c>
      <c r="C3341" s="46" t="s">
        <v>96</v>
      </c>
      <c r="D3341" s="47">
        <v>80.45</v>
      </c>
    </row>
    <row r="3342" spans="1:4" x14ac:dyDescent="0.25">
      <c r="A3342" s="47">
        <v>92308</v>
      </c>
      <c r="B3342" s="45" t="s">
        <v>5318</v>
      </c>
      <c r="C3342" s="46" t="s">
        <v>96</v>
      </c>
      <c r="D3342" s="47">
        <v>55.79</v>
      </c>
    </row>
    <row r="3343" spans="1:4" x14ac:dyDescent="0.25">
      <c r="A3343" s="47">
        <v>92309</v>
      </c>
      <c r="B3343" s="45" t="s">
        <v>5319</v>
      </c>
      <c r="C3343" s="46" t="s">
        <v>96</v>
      </c>
      <c r="D3343" s="47">
        <v>137.68</v>
      </c>
    </row>
    <row r="3344" spans="1:4" x14ac:dyDescent="0.25">
      <c r="A3344" s="47">
        <v>92310</v>
      </c>
      <c r="B3344" s="45" t="s">
        <v>5320</v>
      </c>
      <c r="C3344" s="46" t="s">
        <v>96</v>
      </c>
      <c r="D3344" s="47">
        <v>157</v>
      </c>
    </row>
    <row r="3345" spans="1:4" x14ac:dyDescent="0.25">
      <c r="A3345" s="47">
        <v>92320</v>
      </c>
      <c r="B3345" s="45" t="s">
        <v>5321</v>
      </c>
      <c r="C3345" s="46" t="s">
        <v>96</v>
      </c>
      <c r="D3345" s="47">
        <v>46.83</v>
      </c>
    </row>
    <row r="3346" spans="1:4" x14ac:dyDescent="0.25">
      <c r="A3346" s="47">
        <v>92321</v>
      </c>
      <c r="B3346" s="45" t="s">
        <v>5322</v>
      </c>
      <c r="C3346" s="46" t="s">
        <v>96</v>
      </c>
      <c r="D3346" s="47">
        <v>77.87</v>
      </c>
    </row>
    <row r="3347" spans="1:4" x14ac:dyDescent="0.25">
      <c r="A3347" s="47">
        <v>92322</v>
      </c>
      <c r="B3347" s="45" t="s">
        <v>5323</v>
      </c>
      <c r="C3347" s="46" t="s">
        <v>96</v>
      </c>
      <c r="D3347" s="47">
        <v>99.28</v>
      </c>
    </row>
    <row r="3348" spans="1:4" x14ac:dyDescent="0.25">
      <c r="A3348" s="47">
        <v>92323</v>
      </c>
      <c r="B3348" s="45" t="s">
        <v>5324</v>
      </c>
      <c r="C3348" s="46" t="s">
        <v>96</v>
      </c>
      <c r="D3348" s="47">
        <v>61.9</v>
      </c>
    </row>
    <row r="3349" spans="1:4" x14ac:dyDescent="0.25">
      <c r="A3349" s="47">
        <v>92324</v>
      </c>
      <c r="B3349" s="45" t="s">
        <v>5325</v>
      </c>
      <c r="C3349" s="46" t="s">
        <v>96</v>
      </c>
      <c r="D3349" s="47">
        <v>149.56</v>
      </c>
    </row>
    <row r="3350" spans="1:4" x14ac:dyDescent="0.25">
      <c r="A3350" s="47">
        <v>92325</v>
      </c>
      <c r="B3350" s="45" t="s">
        <v>5326</v>
      </c>
      <c r="C3350" s="46" t="s">
        <v>96</v>
      </c>
      <c r="D3350" s="47">
        <v>173.86</v>
      </c>
    </row>
    <row r="3351" spans="1:4" x14ac:dyDescent="0.25">
      <c r="A3351" s="47">
        <v>92335</v>
      </c>
      <c r="B3351" s="45" t="s">
        <v>5327</v>
      </c>
      <c r="C3351" s="46" t="s">
        <v>96</v>
      </c>
      <c r="D3351" s="47">
        <v>130.21</v>
      </c>
    </row>
    <row r="3352" spans="1:4" x14ac:dyDescent="0.25">
      <c r="A3352" s="47">
        <v>92336</v>
      </c>
      <c r="B3352" s="45" t="s">
        <v>5328</v>
      </c>
      <c r="C3352" s="46" t="s">
        <v>96</v>
      </c>
      <c r="D3352" s="47">
        <v>160.69</v>
      </c>
    </row>
    <row r="3353" spans="1:4" x14ac:dyDescent="0.25">
      <c r="A3353" s="47">
        <v>92337</v>
      </c>
      <c r="B3353" s="45" t="s">
        <v>5329</v>
      </c>
      <c r="C3353" s="46" t="s">
        <v>96</v>
      </c>
      <c r="D3353" s="47">
        <v>213.77</v>
      </c>
    </row>
    <row r="3354" spans="1:4" x14ac:dyDescent="0.25">
      <c r="A3354" s="47">
        <v>92338</v>
      </c>
      <c r="B3354" s="45" t="s">
        <v>5330</v>
      </c>
      <c r="C3354" s="46" t="s">
        <v>96</v>
      </c>
      <c r="D3354" s="47">
        <v>173.82</v>
      </c>
    </row>
    <row r="3355" spans="1:4" x14ac:dyDescent="0.25">
      <c r="A3355" s="47">
        <v>92339</v>
      </c>
      <c r="B3355" s="45" t="s">
        <v>5331</v>
      </c>
      <c r="C3355" s="46" t="s">
        <v>96</v>
      </c>
      <c r="D3355" s="47">
        <v>269.47000000000003</v>
      </c>
    </row>
    <row r="3356" spans="1:4" x14ac:dyDescent="0.25">
      <c r="A3356" s="47">
        <v>92341</v>
      </c>
      <c r="B3356" s="45" t="s">
        <v>5332</v>
      </c>
      <c r="C3356" s="46" t="s">
        <v>96</v>
      </c>
      <c r="D3356" s="47">
        <v>138.21</v>
      </c>
    </row>
    <row r="3357" spans="1:4" x14ac:dyDescent="0.25">
      <c r="A3357" s="47">
        <v>92342</v>
      </c>
      <c r="B3357" s="45" t="s">
        <v>5333</v>
      </c>
      <c r="C3357" s="46" t="s">
        <v>96</v>
      </c>
      <c r="D3357" s="47">
        <v>168.75</v>
      </c>
    </row>
    <row r="3358" spans="1:4" x14ac:dyDescent="0.25">
      <c r="A3358" s="47">
        <v>92343</v>
      </c>
      <c r="B3358" s="45" t="s">
        <v>5334</v>
      </c>
      <c r="C3358" s="46" t="s">
        <v>96</v>
      </c>
      <c r="D3358" s="47">
        <v>221.92</v>
      </c>
    </row>
    <row r="3359" spans="1:4" x14ac:dyDescent="0.25">
      <c r="A3359" s="47">
        <v>92359</v>
      </c>
      <c r="B3359" s="45" t="s">
        <v>5335</v>
      </c>
      <c r="C3359" s="46" t="s">
        <v>96</v>
      </c>
      <c r="D3359" s="47">
        <v>86.87</v>
      </c>
    </row>
    <row r="3360" spans="1:4" x14ac:dyDescent="0.25">
      <c r="A3360" s="47">
        <v>92360</v>
      </c>
      <c r="B3360" s="45" t="s">
        <v>5336</v>
      </c>
      <c r="C3360" s="46" t="s">
        <v>96</v>
      </c>
      <c r="D3360" s="47">
        <v>116.23</v>
      </c>
    </row>
    <row r="3361" spans="1:4" x14ac:dyDescent="0.25">
      <c r="A3361" s="47">
        <v>92361</v>
      </c>
      <c r="B3361" s="45" t="s">
        <v>5337</v>
      </c>
      <c r="C3361" s="46" t="s">
        <v>96</v>
      </c>
      <c r="D3361" s="47">
        <v>156.34</v>
      </c>
    </row>
    <row r="3362" spans="1:4" x14ac:dyDescent="0.25">
      <c r="A3362" s="47">
        <v>92362</v>
      </c>
      <c r="B3362" s="45" t="s">
        <v>5338</v>
      </c>
      <c r="C3362" s="46" t="s">
        <v>96</v>
      </c>
      <c r="D3362" s="47">
        <v>251.3</v>
      </c>
    </row>
    <row r="3363" spans="1:4" x14ac:dyDescent="0.25">
      <c r="A3363" s="47">
        <v>92364</v>
      </c>
      <c r="B3363" s="45" t="s">
        <v>5339</v>
      </c>
      <c r="C3363" s="46" t="s">
        <v>96</v>
      </c>
      <c r="D3363" s="47">
        <v>78.45</v>
      </c>
    </row>
    <row r="3364" spans="1:4" x14ac:dyDescent="0.25">
      <c r="A3364" s="47">
        <v>92365</v>
      </c>
      <c r="B3364" s="45" t="s">
        <v>5340</v>
      </c>
      <c r="C3364" s="46" t="s">
        <v>96</v>
      </c>
      <c r="D3364" s="47">
        <v>90.64</v>
      </c>
    </row>
    <row r="3365" spans="1:4" x14ac:dyDescent="0.25">
      <c r="A3365" s="47">
        <v>92366</v>
      </c>
      <c r="B3365" s="45" t="s">
        <v>5341</v>
      </c>
      <c r="C3365" s="46" t="s">
        <v>96</v>
      </c>
      <c r="D3365" s="47">
        <v>128.30000000000001</v>
      </c>
    </row>
    <row r="3366" spans="1:4" x14ac:dyDescent="0.25">
      <c r="A3366" s="47">
        <v>92367</v>
      </c>
      <c r="B3366" s="45" t="s">
        <v>5342</v>
      </c>
      <c r="C3366" s="46" t="s">
        <v>96</v>
      </c>
      <c r="D3366" s="47">
        <v>158.38999999999999</v>
      </c>
    </row>
    <row r="3367" spans="1:4" x14ac:dyDescent="0.25">
      <c r="A3367" s="47">
        <v>92368</v>
      </c>
      <c r="B3367" s="45" t="s">
        <v>5343</v>
      </c>
      <c r="C3367" s="46" t="s">
        <v>96</v>
      </c>
      <c r="D3367" s="47">
        <v>211.12</v>
      </c>
    </row>
    <row r="3368" spans="1:4" x14ac:dyDescent="0.25">
      <c r="A3368" s="47">
        <v>92645</v>
      </c>
      <c r="B3368" s="45" t="s">
        <v>5344</v>
      </c>
      <c r="C3368" s="46" t="s">
        <v>96</v>
      </c>
      <c r="D3368" s="47">
        <v>90.01</v>
      </c>
    </row>
    <row r="3369" spans="1:4" x14ac:dyDescent="0.25">
      <c r="A3369" s="47">
        <v>92646</v>
      </c>
      <c r="B3369" s="45" t="s">
        <v>5345</v>
      </c>
      <c r="C3369" s="46" t="s">
        <v>96</v>
      </c>
      <c r="D3369" s="47">
        <v>119.37</v>
      </c>
    </row>
    <row r="3370" spans="1:4" x14ac:dyDescent="0.25">
      <c r="A3370" s="47">
        <v>92648</v>
      </c>
      <c r="B3370" s="45" t="s">
        <v>5346</v>
      </c>
      <c r="C3370" s="46" t="s">
        <v>96</v>
      </c>
      <c r="D3370" s="47">
        <v>130.46</v>
      </c>
    </row>
    <row r="3371" spans="1:4" x14ac:dyDescent="0.25">
      <c r="A3371" s="47">
        <v>92649</v>
      </c>
      <c r="B3371" s="45" t="s">
        <v>5347</v>
      </c>
      <c r="C3371" s="46" t="s">
        <v>96</v>
      </c>
      <c r="D3371" s="47">
        <v>159.49</v>
      </c>
    </row>
    <row r="3372" spans="1:4" x14ac:dyDescent="0.25">
      <c r="A3372" s="47">
        <v>92650</v>
      </c>
      <c r="B3372" s="45" t="s">
        <v>5348</v>
      </c>
      <c r="C3372" s="46" t="s">
        <v>96</v>
      </c>
      <c r="D3372" s="47">
        <v>254.45</v>
      </c>
    </row>
    <row r="3373" spans="1:4" x14ac:dyDescent="0.25">
      <c r="A3373" s="47">
        <v>92652</v>
      </c>
      <c r="B3373" s="45" t="s">
        <v>5349</v>
      </c>
      <c r="C3373" s="46" t="s">
        <v>96</v>
      </c>
      <c r="D3373" s="47">
        <v>82.11</v>
      </c>
    </row>
    <row r="3374" spans="1:4" x14ac:dyDescent="0.25">
      <c r="A3374" s="47">
        <v>92653</v>
      </c>
      <c r="B3374" s="45" t="s">
        <v>5350</v>
      </c>
      <c r="C3374" s="46" t="s">
        <v>96</v>
      </c>
      <c r="D3374" s="47">
        <v>94.34</v>
      </c>
    </row>
    <row r="3375" spans="1:4" x14ac:dyDescent="0.25">
      <c r="A3375" s="47">
        <v>92654</v>
      </c>
      <c r="B3375" s="45" t="s">
        <v>5351</v>
      </c>
      <c r="C3375" s="46" t="s">
        <v>96</v>
      </c>
      <c r="D3375" s="47">
        <v>131.99</v>
      </c>
    </row>
    <row r="3376" spans="1:4" x14ac:dyDescent="0.25">
      <c r="A3376" s="47">
        <v>92655</v>
      </c>
      <c r="B3376" s="45" t="s">
        <v>5352</v>
      </c>
      <c r="C3376" s="46" t="s">
        <v>96</v>
      </c>
      <c r="D3376" s="47">
        <v>162.16</v>
      </c>
    </row>
    <row r="3377" spans="1:4" x14ac:dyDescent="0.25">
      <c r="A3377" s="47">
        <v>92656</v>
      </c>
      <c r="B3377" s="45" t="s">
        <v>5353</v>
      </c>
      <c r="C3377" s="46" t="s">
        <v>96</v>
      </c>
      <c r="D3377" s="47">
        <v>214.9</v>
      </c>
    </row>
    <row r="3378" spans="1:4" x14ac:dyDescent="0.25">
      <c r="A3378" s="47">
        <v>92687</v>
      </c>
      <c r="B3378" s="45" t="s">
        <v>5354</v>
      </c>
      <c r="C3378" s="46" t="s">
        <v>96</v>
      </c>
      <c r="D3378" s="47">
        <v>36.83</v>
      </c>
    </row>
    <row r="3379" spans="1:4" x14ac:dyDescent="0.25">
      <c r="A3379" s="47">
        <v>92688</v>
      </c>
      <c r="B3379" s="45" t="s">
        <v>5355</v>
      </c>
      <c r="C3379" s="46" t="s">
        <v>96</v>
      </c>
      <c r="D3379" s="47">
        <v>49.52</v>
      </c>
    </row>
    <row r="3380" spans="1:4" x14ac:dyDescent="0.25">
      <c r="A3380" s="47">
        <v>92689</v>
      </c>
      <c r="B3380" s="45" t="s">
        <v>5356</v>
      </c>
      <c r="C3380" s="46" t="s">
        <v>96</v>
      </c>
      <c r="D3380" s="47">
        <v>61.69</v>
      </c>
    </row>
    <row r="3381" spans="1:4" x14ac:dyDescent="0.25">
      <c r="A3381" s="47">
        <v>92690</v>
      </c>
      <c r="B3381" s="45" t="s">
        <v>5357</v>
      </c>
      <c r="C3381" s="46" t="s">
        <v>96</v>
      </c>
      <c r="D3381" s="47">
        <v>86.73</v>
      </c>
    </row>
    <row r="3382" spans="1:4" x14ac:dyDescent="0.25">
      <c r="A3382" s="47">
        <v>92691</v>
      </c>
      <c r="B3382" s="45" t="s">
        <v>5358</v>
      </c>
      <c r="C3382" s="46" t="s">
        <v>96</v>
      </c>
      <c r="D3382" s="47">
        <v>107.74</v>
      </c>
    </row>
    <row r="3383" spans="1:4" x14ac:dyDescent="0.25">
      <c r="A3383" s="47">
        <v>94462</v>
      </c>
      <c r="B3383" s="45" t="s">
        <v>5359</v>
      </c>
      <c r="C3383" s="46" t="s">
        <v>96</v>
      </c>
      <c r="D3383" s="47">
        <v>132.69</v>
      </c>
    </row>
    <row r="3384" spans="1:4" x14ac:dyDescent="0.25">
      <c r="A3384" s="47">
        <v>94463</v>
      </c>
      <c r="B3384" s="45" t="s">
        <v>5360</v>
      </c>
      <c r="C3384" s="46" t="s">
        <v>96</v>
      </c>
      <c r="D3384" s="47">
        <v>159.4</v>
      </c>
    </row>
    <row r="3385" spans="1:4" x14ac:dyDescent="0.25">
      <c r="A3385" s="47">
        <v>94464</v>
      </c>
      <c r="B3385" s="45" t="s">
        <v>5361</v>
      </c>
      <c r="C3385" s="46" t="s">
        <v>96</v>
      </c>
      <c r="D3385" s="47">
        <v>228.06</v>
      </c>
    </row>
    <row r="3386" spans="1:4" x14ac:dyDescent="0.25">
      <c r="A3386" s="47">
        <v>94602</v>
      </c>
      <c r="B3386" s="45" t="s">
        <v>5362</v>
      </c>
      <c r="C3386" s="46" t="s">
        <v>96</v>
      </c>
      <c r="D3386" s="47">
        <v>223.05</v>
      </c>
    </row>
    <row r="3387" spans="1:4" x14ac:dyDescent="0.25">
      <c r="A3387" s="47">
        <v>94603</v>
      </c>
      <c r="B3387" s="45" t="s">
        <v>5363</v>
      </c>
      <c r="C3387" s="46" t="s">
        <v>96</v>
      </c>
      <c r="D3387" s="47">
        <v>303.75</v>
      </c>
    </row>
    <row r="3388" spans="1:4" x14ac:dyDescent="0.25">
      <c r="A3388" s="47">
        <v>94604</v>
      </c>
      <c r="B3388" s="45" t="s">
        <v>5364</v>
      </c>
      <c r="C3388" s="46" t="s">
        <v>96</v>
      </c>
      <c r="D3388" s="47">
        <v>418.24</v>
      </c>
    </row>
    <row r="3389" spans="1:4" x14ac:dyDescent="0.25">
      <c r="A3389" s="47">
        <v>94605</v>
      </c>
      <c r="B3389" s="45" t="s">
        <v>5365</v>
      </c>
      <c r="C3389" s="46" t="s">
        <v>96</v>
      </c>
      <c r="D3389" s="47">
        <v>603.42999999999995</v>
      </c>
    </row>
    <row r="3390" spans="1:4" x14ac:dyDescent="0.25">
      <c r="A3390" s="47">
        <v>94648</v>
      </c>
      <c r="B3390" s="45" t="s">
        <v>5366</v>
      </c>
      <c r="C3390" s="46" t="s">
        <v>96</v>
      </c>
      <c r="D3390" s="47">
        <v>11.05</v>
      </c>
    </row>
    <row r="3391" spans="1:4" x14ac:dyDescent="0.25">
      <c r="A3391" s="47">
        <v>94649</v>
      </c>
      <c r="B3391" s="45" t="s">
        <v>5367</v>
      </c>
      <c r="C3391" s="46" t="s">
        <v>96</v>
      </c>
      <c r="D3391" s="47">
        <v>18.579999999999998</v>
      </c>
    </row>
    <row r="3392" spans="1:4" x14ac:dyDescent="0.25">
      <c r="A3392" s="47">
        <v>94650</v>
      </c>
      <c r="B3392" s="45" t="s">
        <v>5368</v>
      </c>
      <c r="C3392" s="46" t="s">
        <v>96</v>
      </c>
      <c r="D3392" s="47">
        <v>26.61</v>
      </c>
    </row>
    <row r="3393" spans="1:4" x14ac:dyDescent="0.25">
      <c r="A3393" s="47">
        <v>94651</v>
      </c>
      <c r="B3393" s="45" t="s">
        <v>5369</v>
      </c>
      <c r="C3393" s="46" t="s">
        <v>96</v>
      </c>
      <c r="D3393" s="47">
        <v>29.44</v>
      </c>
    </row>
    <row r="3394" spans="1:4" x14ac:dyDescent="0.25">
      <c r="A3394" s="47">
        <v>94652</v>
      </c>
      <c r="B3394" s="45" t="s">
        <v>5370</v>
      </c>
      <c r="C3394" s="46" t="s">
        <v>96</v>
      </c>
      <c r="D3394" s="47">
        <v>47.9</v>
      </c>
    </row>
    <row r="3395" spans="1:4" x14ac:dyDescent="0.25">
      <c r="A3395" s="47">
        <v>94653</v>
      </c>
      <c r="B3395" s="45" t="s">
        <v>5371</v>
      </c>
      <c r="C3395" s="46" t="s">
        <v>96</v>
      </c>
      <c r="D3395" s="47">
        <v>72.42</v>
      </c>
    </row>
    <row r="3396" spans="1:4" x14ac:dyDescent="0.25">
      <c r="A3396" s="47">
        <v>94654</v>
      </c>
      <c r="B3396" s="45" t="s">
        <v>5372</v>
      </c>
      <c r="C3396" s="46" t="s">
        <v>96</v>
      </c>
      <c r="D3396" s="47">
        <v>92.58</v>
      </c>
    </row>
    <row r="3397" spans="1:4" x14ac:dyDescent="0.25">
      <c r="A3397" s="47">
        <v>94655</v>
      </c>
      <c r="B3397" s="45" t="s">
        <v>5373</v>
      </c>
      <c r="C3397" s="46" t="s">
        <v>96</v>
      </c>
      <c r="D3397" s="47">
        <v>136.24</v>
      </c>
    </row>
    <row r="3398" spans="1:4" x14ac:dyDescent="0.25">
      <c r="A3398" s="47">
        <v>94716</v>
      </c>
      <c r="B3398" s="45" t="s">
        <v>5374</v>
      </c>
      <c r="C3398" s="46" t="s">
        <v>96</v>
      </c>
      <c r="D3398" s="47">
        <v>26.71</v>
      </c>
    </row>
    <row r="3399" spans="1:4" x14ac:dyDescent="0.25">
      <c r="A3399" s="47">
        <v>94717</v>
      </c>
      <c r="B3399" s="45" t="s">
        <v>5375</v>
      </c>
      <c r="C3399" s="46" t="s">
        <v>96</v>
      </c>
      <c r="D3399" s="47">
        <v>40.06</v>
      </c>
    </row>
    <row r="3400" spans="1:4" x14ac:dyDescent="0.25">
      <c r="A3400" s="47">
        <v>94718</v>
      </c>
      <c r="B3400" s="45" t="s">
        <v>5376</v>
      </c>
      <c r="C3400" s="46" t="s">
        <v>96</v>
      </c>
      <c r="D3400" s="47">
        <v>49.4</v>
      </c>
    </row>
    <row r="3401" spans="1:4" x14ac:dyDescent="0.25">
      <c r="A3401" s="47">
        <v>94719</v>
      </c>
      <c r="B3401" s="45" t="s">
        <v>5377</v>
      </c>
      <c r="C3401" s="46" t="s">
        <v>96</v>
      </c>
      <c r="D3401" s="47">
        <v>65.42</v>
      </c>
    </row>
    <row r="3402" spans="1:4" x14ac:dyDescent="0.25">
      <c r="A3402" s="47">
        <v>94720</v>
      </c>
      <c r="B3402" s="45" t="s">
        <v>5378</v>
      </c>
      <c r="C3402" s="46" t="s">
        <v>96</v>
      </c>
      <c r="D3402" s="47">
        <v>98.24</v>
      </c>
    </row>
    <row r="3403" spans="1:4" x14ac:dyDescent="0.25">
      <c r="A3403" s="47">
        <v>94721</v>
      </c>
      <c r="B3403" s="45" t="s">
        <v>5379</v>
      </c>
      <c r="C3403" s="46" t="s">
        <v>96</v>
      </c>
      <c r="D3403" s="47">
        <v>145.16</v>
      </c>
    </row>
    <row r="3404" spans="1:4" x14ac:dyDescent="0.25">
      <c r="A3404" s="47">
        <v>94722</v>
      </c>
      <c r="B3404" s="45" t="s">
        <v>5380</v>
      </c>
      <c r="C3404" s="46" t="s">
        <v>96</v>
      </c>
      <c r="D3404" s="47">
        <v>251.88</v>
      </c>
    </row>
    <row r="3405" spans="1:4" x14ac:dyDescent="0.25">
      <c r="A3405" s="47">
        <v>95697</v>
      </c>
      <c r="B3405" s="45" t="s">
        <v>5381</v>
      </c>
      <c r="C3405" s="46" t="s">
        <v>96</v>
      </c>
      <c r="D3405" s="47">
        <v>127.31</v>
      </c>
    </row>
    <row r="3406" spans="1:4" x14ac:dyDescent="0.25">
      <c r="A3406" s="47">
        <v>96635</v>
      </c>
      <c r="B3406" s="45" t="s">
        <v>5382</v>
      </c>
      <c r="C3406" s="46" t="s">
        <v>96</v>
      </c>
      <c r="D3406" s="47">
        <v>27.53</v>
      </c>
    </row>
    <row r="3407" spans="1:4" x14ac:dyDescent="0.25">
      <c r="A3407" s="47">
        <v>96636</v>
      </c>
      <c r="B3407" s="45" t="s">
        <v>5383</v>
      </c>
      <c r="C3407" s="46" t="s">
        <v>96</v>
      </c>
      <c r="D3407" s="47">
        <v>28.89</v>
      </c>
    </row>
    <row r="3408" spans="1:4" x14ac:dyDescent="0.25">
      <c r="A3408" s="47">
        <v>96644</v>
      </c>
      <c r="B3408" s="45" t="s">
        <v>5384</v>
      </c>
      <c r="C3408" s="46" t="s">
        <v>96</v>
      </c>
      <c r="D3408" s="47">
        <v>19.190000000000001</v>
      </c>
    </row>
    <row r="3409" spans="1:4" x14ac:dyDescent="0.25">
      <c r="A3409" s="47">
        <v>96645</v>
      </c>
      <c r="B3409" s="45" t="s">
        <v>5385</v>
      </c>
      <c r="C3409" s="46" t="s">
        <v>96</v>
      </c>
      <c r="D3409" s="47">
        <v>24.71</v>
      </c>
    </row>
    <row r="3410" spans="1:4" x14ac:dyDescent="0.25">
      <c r="A3410" s="47">
        <v>96646</v>
      </c>
      <c r="B3410" s="45" t="s">
        <v>5386</v>
      </c>
      <c r="C3410" s="46" t="s">
        <v>96</v>
      </c>
      <c r="D3410" s="47">
        <v>38.21</v>
      </c>
    </row>
    <row r="3411" spans="1:4" x14ac:dyDescent="0.25">
      <c r="A3411" s="47">
        <v>96647</v>
      </c>
      <c r="B3411" s="45" t="s">
        <v>5387</v>
      </c>
      <c r="C3411" s="46" t="s">
        <v>96</v>
      </c>
      <c r="D3411" s="47">
        <v>17.68</v>
      </c>
    </row>
    <row r="3412" spans="1:4" x14ac:dyDescent="0.25">
      <c r="A3412" s="47">
        <v>96648</v>
      </c>
      <c r="B3412" s="45" t="s">
        <v>5388</v>
      </c>
      <c r="C3412" s="46" t="s">
        <v>96</v>
      </c>
      <c r="D3412" s="47">
        <v>31.68</v>
      </c>
    </row>
    <row r="3413" spans="1:4" x14ac:dyDescent="0.25">
      <c r="A3413" s="47">
        <v>96649</v>
      </c>
      <c r="B3413" s="45" t="s">
        <v>5389</v>
      </c>
      <c r="C3413" s="46" t="s">
        <v>96</v>
      </c>
      <c r="D3413" s="47">
        <v>46.15</v>
      </c>
    </row>
    <row r="3414" spans="1:4" x14ac:dyDescent="0.25">
      <c r="A3414" s="47">
        <v>96668</v>
      </c>
      <c r="B3414" s="45" t="s">
        <v>5390</v>
      </c>
      <c r="C3414" s="46" t="s">
        <v>96</v>
      </c>
      <c r="D3414" s="47">
        <v>13.39</v>
      </c>
    </row>
    <row r="3415" spans="1:4" x14ac:dyDescent="0.25">
      <c r="A3415" s="47">
        <v>96669</v>
      </c>
      <c r="B3415" s="45" t="s">
        <v>5391</v>
      </c>
      <c r="C3415" s="46" t="s">
        <v>96</v>
      </c>
      <c r="D3415" s="47">
        <v>16.68</v>
      </c>
    </row>
    <row r="3416" spans="1:4" x14ac:dyDescent="0.25">
      <c r="A3416" s="47">
        <v>96670</v>
      </c>
      <c r="B3416" s="45" t="s">
        <v>5392</v>
      </c>
      <c r="C3416" s="46" t="s">
        <v>96</v>
      </c>
      <c r="D3416" s="47">
        <v>25.35</v>
      </c>
    </row>
    <row r="3417" spans="1:4" x14ac:dyDescent="0.25">
      <c r="A3417" s="47">
        <v>96671</v>
      </c>
      <c r="B3417" s="45" t="s">
        <v>5393</v>
      </c>
      <c r="C3417" s="46" t="s">
        <v>96</v>
      </c>
      <c r="D3417" s="47">
        <v>33.83</v>
      </c>
    </row>
    <row r="3418" spans="1:4" x14ac:dyDescent="0.25">
      <c r="A3418" s="47">
        <v>96672</v>
      </c>
      <c r="B3418" s="45" t="s">
        <v>5394</v>
      </c>
      <c r="C3418" s="46" t="s">
        <v>96</v>
      </c>
      <c r="D3418" s="47">
        <v>49.58</v>
      </c>
    </row>
    <row r="3419" spans="1:4" x14ac:dyDescent="0.25">
      <c r="A3419" s="47">
        <v>96673</v>
      </c>
      <c r="B3419" s="45" t="s">
        <v>5395</v>
      </c>
      <c r="C3419" s="46" t="s">
        <v>96</v>
      </c>
      <c r="D3419" s="47">
        <v>81.400000000000006</v>
      </c>
    </row>
    <row r="3420" spans="1:4" x14ac:dyDescent="0.25">
      <c r="A3420" s="47">
        <v>96674</v>
      </c>
      <c r="B3420" s="45" t="s">
        <v>5396</v>
      </c>
      <c r="C3420" s="46" t="s">
        <v>96</v>
      </c>
      <c r="D3420" s="47">
        <v>114.3</v>
      </c>
    </row>
    <row r="3421" spans="1:4" x14ac:dyDescent="0.25">
      <c r="A3421" s="47">
        <v>96675</v>
      </c>
      <c r="B3421" s="45" t="s">
        <v>5397</v>
      </c>
      <c r="C3421" s="46" t="s">
        <v>96</v>
      </c>
      <c r="D3421" s="47">
        <v>199.48</v>
      </c>
    </row>
    <row r="3422" spans="1:4" x14ac:dyDescent="0.25">
      <c r="A3422" s="47">
        <v>96676</v>
      </c>
      <c r="B3422" s="45" t="s">
        <v>5398</v>
      </c>
      <c r="C3422" s="46" t="s">
        <v>96</v>
      </c>
      <c r="D3422" s="47">
        <v>13.35</v>
      </c>
    </row>
    <row r="3423" spans="1:4" x14ac:dyDescent="0.25">
      <c r="A3423" s="47">
        <v>96677</v>
      </c>
      <c r="B3423" s="45" t="s">
        <v>5399</v>
      </c>
      <c r="C3423" s="46" t="s">
        <v>96</v>
      </c>
      <c r="D3423" s="47">
        <v>22.1</v>
      </c>
    </row>
    <row r="3424" spans="1:4" x14ac:dyDescent="0.25">
      <c r="A3424" s="47">
        <v>96678</v>
      </c>
      <c r="B3424" s="45" t="s">
        <v>5400</v>
      </c>
      <c r="C3424" s="46" t="s">
        <v>96</v>
      </c>
      <c r="D3424" s="47">
        <v>30.68</v>
      </c>
    </row>
    <row r="3425" spans="1:4" x14ac:dyDescent="0.25">
      <c r="A3425" s="47">
        <v>96679</v>
      </c>
      <c r="B3425" s="45" t="s">
        <v>5401</v>
      </c>
      <c r="C3425" s="46" t="s">
        <v>96</v>
      </c>
      <c r="D3425" s="47">
        <v>44.75</v>
      </c>
    </row>
    <row r="3426" spans="1:4" x14ac:dyDescent="0.25">
      <c r="A3426" s="47">
        <v>96680</v>
      </c>
      <c r="B3426" s="45" t="s">
        <v>5402</v>
      </c>
      <c r="C3426" s="46" t="s">
        <v>96</v>
      </c>
      <c r="D3426" s="47">
        <v>60.07</v>
      </c>
    </row>
    <row r="3427" spans="1:4" x14ac:dyDescent="0.25">
      <c r="A3427" s="47">
        <v>96681</v>
      </c>
      <c r="B3427" s="45" t="s">
        <v>5403</v>
      </c>
      <c r="C3427" s="46" t="s">
        <v>96</v>
      </c>
      <c r="D3427" s="47">
        <v>112.98</v>
      </c>
    </row>
    <row r="3428" spans="1:4" x14ac:dyDescent="0.25">
      <c r="A3428" s="47">
        <v>96682</v>
      </c>
      <c r="B3428" s="45" t="s">
        <v>5404</v>
      </c>
      <c r="C3428" s="46" t="s">
        <v>96</v>
      </c>
      <c r="D3428" s="47">
        <v>166.78</v>
      </c>
    </row>
    <row r="3429" spans="1:4" x14ac:dyDescent="0.25">
      <c r="A3429" s="47">
        <v>96683</v>
      </c>
      <c r="B3429" s="45" t="s">
        <v>5405</v>
      </c>
      <c r="C3429" s="46" t="s">
        <v>96</v>
      </c>
      <c r="D3429" s="47">
        <v>227.88</v>
      </c>
    </row>
    <row r="3430" spans="1:4" x14ac:dyDescent="0.25">
      <c r="A3430" s="47">
        <v>96718</v>
      </c>
      <c r="B3430" s="45" t="s">
        <v>5406</v>
      </c>
      <c r="C3430" s="46" t="s">
        <v>96</v>
      </c>
      <c r="D3430" s="47">
        <v>8.9499999999999993</v>
      </c>
    </row>
    <row r="3431" spans="1:4" x14ac:dyDescent="0.25">
      <c r="A3431" s="47">
        <v>96719</v>
      </c>
      <c r="B3431" s="45" t="s">
        <v>5407</v>
      </c>
      <c r="C3431" s="46" t="s">
        <v>96</v>
      </c>
      <c r="D3431" s="47">
        <v>16.739999999999998</v>
      </c>
    </row>
    <row r="3432" spans="1:4" x14ac:dyDescent="0.25">
      <c r="A3432" s="47">
        <v>96720</v>
      </c>
      <c r="B3432" s="45" t="s">
        <v>5408</v>
      </c>
      <c r="C3432" s="46" t="s">
        <v>96</v>
      </c>
      <c r="D3432" s="47">
        <v>20.41</v>
      </c>
    </row>
    <row r="3433" spans="1:4" x14ac:dyDescent="0.25">
      <c r="A3433" s="47">
        <v>96721</v>
      </c>
      <c r="B3433" s="45" t="s">
        <v>5409</v>
      </c>
      <c r="C3433" s="46" t="s">
        <v>96</v>
      </c>
      <c r="D3433" s="47">
        <v>28.09</v>
      </c>
    </row>
    <row r="3434" spans="1:4" x14ac:dyDescent="0.25">
      <c r="A3434" s="47">
        <v>96722</v>
      </c>
      <c r="B3434" s="45" t="s">
        <v>5410</v>
      </c>
      <c r="C3434" s="46" t="s">
        <v>96</v>
      </c>
      <c r="D3434" s="47">
        <v>38.049999999999997</v>
      </c>
    </row>
    <row r="3435" spans="1:4" x14ac:dyDescent="0.25">
      <c r="A3435" s="47">
        <v>96723</v>
      </c>
      <c r="B3435" s="45" t="s">
        <v>5411</v>
      </c>
      <c r="C3435" s="46" t="s">
        <v>96</v>
      </c>
      <c r="D3435" s="47">
        <v>51.47</v>
      </c>
    </row>
    <row r="3436" spans="1:4" x14ac:dyDescent="0.25">
      <c r="A3436" s="47">
        <v>96724</v>
      </c>
      <c r="B3436" s="45" t="s">
        <v>5412</v>
      </c>
      <c r="C3436" s="46" t="s">
        <v>96</v>
      </c>
      <c r="D3436" s="47">
        <v>84.01</v>
      </c>
    </row>
    <row r="3437" spans="1:4" x14ac:dyDescent="0.25">
      <c r="A3437" s="47">
        <v>96725</v>
      </c>
      <c r="B3437" s="45" t="s">
        <v>5413</v>
      </c>
      <c r="C3437" s="46" t="s">
        <v>96</v>
      </c>
      <c r="D3437" s="47">
        <v>111.99</v>
      </c>
    </row>
    <row r="3438" spans="1:4" x14ac:dyDescent="0.25">
      <c r="A3438" s="47">
        <v>96726</v>
      </c>
      <c r="B3438" s="45" t="s">
        <v>5414</v>
      </c>
      <c r="C3438" s="46" t="s">
        <v>96</v>
      </c>
      <c r="D3438" s="47">
        <v>182.89</v>
      </c>
    </row>
    <row r="3439" spans="1:4" x14ac:dyDescent="0.25">
      <c r="A3439" s="47">
        <v>96727</v>
      </c>
      <c r="B3439" s="45" t="s">
        <v>5415</v>
      </c>
      <c r="C3439" s="46" t="s">
        <v>96</v>
      </c>
      <c r="D3439" s="47">
        <v>14.08</v>
      </c>
    </row>
    <row r="3440" spans="1:4" x14ac:dyDescent="0.25">
      <c r="A3440" s="47">
        <v>96728</v>
      </c>
      <c r="B3440" s="45" t="s">
        <v>5416</v>
      </c>
      <c r="C3440" s="46" t="s">
        <v>96</v>
      </c>
      <c r="D3440" s="47">
        <v>17.190000000000001</v>
      </c>
    </row>
    <row r="3441" spans="1:4" x14ac:dyDescent="0.25">
      <c r="A3441" s="47">
        <v>96729</v>
      </c>
      <c r="B3441" s="45" t="s">
        <v>5417</v>
      </c>
      <c r="C3441" s="46" t="s">
        <v>96</v>
      </c>
      <c r="D3441" s="47">
        <v>26.44</v>
      </c>
    </row>
    <row r="3442" spans="1:4" x14ac:dyDescent="0.25">
      <c r="A3442" s="47">
        <v>96730</v>
      </c>
      <c r="B3442" s="45" t="s">
        <v>5418</v>
      </c>
      <c r="C3442" s="46" t="s">
        <v>96</v>
      </c>
      <c r="D3442" s="47">
        <v>33.96</v>
      </c>
    </row>
    <row r="3443" spans="1:4" x14ac:dyDescent="0.25">
      <c r="A3443" s="47">
        <v>96731</v>
      </c>
      <c r="B3443" s="45" t="s">
        <v>5419</v>
      </c>
      <c r="C3443" s="46" t="s">
        <v>96</v>
      </c>
      <c r="D3443" s="47">
        <v>49.56</v>
      </c>
    </row>
    <row r="3444" spans="1:4" x14ac:dyDescent="0.25">
      <c r="A3444" s="47">
        <v>96732</v>
      </c>
      <c r="B3444" s="45" t="s">
        <v>5420</v>
      </c>
      <c r="C3444" s="46" t="s">
        <v>96</v>
      </c>
      <c r="D3444" s="47">
        <v>62.29</v>
      </c>
    </row>
    <row r="3445" spans="1:4" x14ac:dyDescent="0.25">
      <c r="A3445" s="47">
        <v>96733</v>
      </c>
      <c r="B3445" s="45" t="s">
        <v>5421</v>
      </c>
      <c r="C3445" s="46" t="s">
        <v>96</v>
      </c>
      <c r="D3445" s="47">
        <v>114.96</v>
      </c>
    </row>
    <row r="3446" spans="1:4" x14ac:dyDescent="0.25">
      <c r="A3446" s="47">
        <v>96734</v>
      </c>
      <c r="B3446" s="45" t="s">
        <v>5422</v>
      </c>
      <c r="C3446" s="46" t="s">
        <v>96</v>
      </c>
      <c r="D3446" s="47">
        <v>161.83000000000001</v>
      </c>
    </row>
    <row r="3447" spans="1:4" x14ac:dyDescent="0.25">
      <c r="A3447" s="47">
        <v>96735</v>
      </c>
      <c r="B3447" s="45" t="s">
        <v>5423</v>
      </c>
      <c r="C3447" s="46" t="s">
        <v>96</v>
      </c>
      <c r="D3447" s="47">
        <v>209.57</v>
      </c>
    </row>
    <row r="3448" spans="1:4" x14ac:dyDescent="0.25">
      <c r="A3448" s="47">
        <v>96794</v>
      </c>
      <c r="B3448" s="45" t="s">
        <v>5424</v>
      </c>
      <c r="C3448" s="46" t="s">
        <v>96</v>
      </c>
      <c r="D3448" s="47">
        <v>7.77</v>
      </c>
    </row>
    <row r="3449" spans="1:4" x14ac:dyDescent="0.25">
      <c r="A3449" s="47">
        <v>96795</v>
      </c>
      <c r="B3449" s="45" t="s">
        <v>5425</v>
      </c>
      <c r="C3449" s="46" t="s">
        <v>96</v>
      </c>
      <c r="D3449" s="47">
        <v>9.91</v>
      </c>
    </row>
    <row r="3450" spans="1:4" x14ac:dyDescent="0.25">
      <c r="A3450" s="47">
        <v>96796</v>
      </c>
      <c r="B3450" s="45" t="s">
        <v>5426</v>
      </c>
      <c r="C3450" s="46" t="s">
        <v>96</v>
      </c>
      <c r="D3450" s="47">
        <v>13.91</v>
      </c>
    </row>
    <row r="3451" spans="1:4" x14ac:dyDescent="0.25">
      <c r="A3451" s="47">
        <v>96797</v>
      </c>
      <c r="B3451" s="45" t="s">
        <v>5427</v>
      </c>
      <c r="C3451" s="46" t="s">
        <v>96</v>
      </c>
      <c r="D3451" s="47">
        <v>21.06</v>
      </c>
    </row>
    <row r="3452" spans="1:4" x14ac:dyDescent="0.25">
      <c r="A3452" s="47">
        <v>96798</v>
      </c>
      <c r="B3452" s="45" t="s">
        <v>5428</v>
      </c>
      <c r="C3452" s="46" t="s">
        <v>96</v>
      </c>
      <c r="D3452" s="47">
        <v>7.9</v>
      </c>
    </row>
    <row r="3453" spans="1:4" x14ac:dyDescent="0.25">
      <c r="A3453" s="47">
        <v>96799</v>
      </c>
      <c r="B3453" s="45" t="s">
        <v>5429</v>
      </c>
      <c r="C3453" s="46" t="s">
        <v>96</v>
      </c>
      <c r="D3453" s="47">
        <v>10.57</v>
      </c>
    </row>
    <row r="3454" spans="1:4" x14ac:dyDescent="0.25">
      <c r="A3454" s="47">
        <v>96800</v>
      </c>
      <c r="B3454" s="45" t="s">
        <v>5430</v>
      </c>
      <c r="C3454" s="46" t="s">
        <v>96</v>
      </c>
      <c r="D3454" s="47">
        <v>15.27</v>
      </c>
    </row>
    <row r="3455" spans="1:4" x14ac:dyDescent="0.25">
      <c r="A3455" s="47">
        <v>96801</v>
      </c>
      <c r="B3455" s="45" t="s">
        <v>5431</v>
      </c>
      <c r="C3455" s="46" t="s">
        <v>96</v>
      </c>
      <c r="D3455" s="47">
        <v>23.4</v>
      </c>
    </row>
    <row r="3456" spans="1:4" x14ac:dyDescent="0.25">
      <c r="A3456" s="47">
        <v>97327</v>
      </c>
      <c r="B3456" s="45" t="s">
        <v>5432</v>
      </c>
      <c r="C3456" s="46" t="s">
        <v>96</v>
      </c>
      <c r="D3456" s="47">
        <v>28.66</v>
      </c>
    </row>
    <row r="3457" spans="1:4" x14ac:dyDescent="0.25">
      <c r="A3457" s="47">
        <v>97328</v>
      </c>
      <c r="B3457" s="45" t="s">
        <v>5433</v>
      </c>
      <c r="C3457" s="46" t="s">
        <v>96</v>
      </c>
      <c r="D3457" s="47">
        <v>48.32</v>
      </c>
    </row>
    <row r="3458" spans="1:4" x14ac:dyDescent="0.25">
      <c r="A3458" s="47">
        <v>97329</v>
      </c>
      <c r="B3458" s="45" t="s">
        <v>5434</v>
      </c>
      <c r="C3458" s="46" t="s">
        <v>96</v>
      </c>
      <c r="D3458" s="47">
        <v>61.56</v>
      </c>
    </row>
    <row r="3459" spans="1:4" x14ac:dyDescent="0.25">
      <c r="A3459" s="47">
        <v>97330</v>
      </c>
      <c r="B3459" s="45" t="s">
        <v>5435</v>
      </c>
      <c r="C3459" s="46" t="s">
        <v>96</v>
      </c>
      <c r="D3459" s="47">
        <v>75.430000000000007</v>
      </c>
    </row>
    <row r="3460" spans="1:4" x14ac:dyDescent="0.25">
      <c r="A3460" s="47">
        <v>97331</v>
      </c>
      <c r="B3460" s="45" t="s">
        <v>5436</v>
      </c>
      <c r="C3460" s="46" t="s">
        <v>96</v>
      </c>
      <c r="D3460" s="47">
        <v>28.93</v>
      </c>
    </row>
    <row r="3461" spans="1:4" x14ac:dyDescent="0.25">
      <c r="A3461" s="47">
        <v>97332</v>
      </c>
      <c r="B3461" s="45" t="s">
        <v>5437</v>
      </c>
      <c r="C3461" s="46" t="s">
        <v>96</v>
      </c>
      <c r="D3461" s="47">
        <v>48.62</v>
      </c>
    </row>
    <row r="3462" spans="1:4" x14ac:dyDescent="0.25">
      <c r="A3462" s="47">
        <v>97333</v>
      </c>
      <c r="B3462" s="45" t="s">
        <v>5438</v>
      </c>
      <c r="C3462" s="46" t="s">
        <v>96</v>
      </c>
      <c r="D3462" s="47">
        <v>61.94</v>
      </c>
    </row>
    <row r="3463" spans="1:4" x14ac:dyDescent="0.25">
      <c r="A3463" s="47">
        <v>97334</v>
      </c>
      <c r="B3463" s="45" t="s">
        <v>5439</v>
      </c>
      <c r="C3463" s="46" t="s">
        <v>96</v>
      </c>
      <c r="D3463" s="47">
        <v>75.849999999999994</v>
      </c>
    </row>
    <row r="3464" spans="1:4" x14ac:dyDescent="0.25">
      <c r="A3464" s="47">
        <v>97335</v>
      </c>
      <c r="B3464" s="45" t="s">
        <v>5440</v>
      </c>
      <c r="C3464" s="46" t="s">
        <v>96</v>
      </c>
      <c r="D3464" s="47">
        <v>87.17</v>
      </c>
    </row>
    <row r="3465" spans="1:4" x14ac:dyDescent="0.25">
      <c r="A3465" s="47">
        <v>97336</v>
      </c>
      <c r="B3465" s="45" t="s">
        <v>5441</v>
      </c>
      <c r="C3465" s="46" t="s">
        <v>96</v>
      </c>
      <c r="D3465" s="47">
        <v>110.75</v>
      </c>
    </row>
    <row r="3466" spans="1:4" x14ac:dyDescent="0.25">
      <c r="A3466" s="47">
        <v>97337</v>
      </c>
      <c r="B3466" s="45" t="s">
        <v>5442</v>
      </c>
      <c r="C3466" s="46" t="s">
        <v>96</v>
      </c>
      <c r="D3466" s="47">
        <v>166.59</v>
      </c>
    </row>
    <row r="3467" spans="1:4" x14ac:dyDescent="0.25">
      <c r="A3467" s="47">
        <v>97338</v>
      </c>
      <c r="B3467" s="45" t="s">
        <v>5443</v>
      </c>
      <c r="C3467" s="46" t="s">
        <v>96</v>
      </c>
      <c r="D3467" s="47">
        <v>200.29</v>
      </c>
    </row>
    <row r="3468" spans="1:4" x14ac:dyDescent="0.25">
      <c r="A3468" s="47">
        <v>97339</v>
      </c>
      <c r="B3468" s="45" t="s">
        <v>5444</v>
      </c>
      <c r="C3468" s="46" t="s">
        <v>96</v>
      </c>
      <c r="D3468" s="47">
        <v>215.21</v>
      </c>
    </row>
    <row r="3469" spans="1:4" x14ac:dyDescent="0.25">
      <c r="A3469" s="47">
        <v>97340</v>
      </c>
      <c r="B3469" s="45" t="s">
        <v>5445</v>
      </c>
      <c r="C3469" s="46" t="s">
        <v>96</v>
      </c>
      <c r="D3469" s="47">
        <v>215.85</v>
      </c>
    </row>
    <row r="3470" spans="1:4" x14ac:dyDescent="0.25">
      <c r="A3470" s="47">
        <v>97341</v>
      </c>
      <c r="B3470" s="45" t="s">
        <v>5446</v>
      </c>
      <c r="C3470" s="46" t="s">
        <v>96</v>
      </c>
      <c r="D3470" s="47">
        <v>57.5</v>
      </c>
    </row>
    <row r="3471" spans="1:4" x14ac:dyDescent="0.25">
      <c r="A3471" s="47">
        <v>97342</v>
      </c>
      <c r="B3471" s="45" t="s">
        <v>5447</v>
      </c>
      <c r="C3471" s="46" t="s">
        <v>96</v>
      </c>
      <c r="D3471" s="47">
        <v>90.83</v>
      </c>
    </row>
    <row r="3472" spans="1:4" x14ac:dyDescent="0.25">
      <c r="A3472" s="47">
        <v>97343</v>
      </c>
      <c r="B3472" s="45" t="s">
        <v>5448</v>
      </c>
      <c r="C3472" s="46" t="s">
        <v>96</v>
      </c>
      <c r="D3472" s="47">
        <v>114.67</v>
      </c>
    </row>
    <row r="3473" spans="1:4" x14ac:dyDescent="0.25">
      <c r="A3473" s="47">
        <v>97344</v>
      </c>
      <c r="B3473" s="45" t="s">
        <v>5449</v>
      </c>
      <c r="C3473" s="46" t="s">
        <v>96</v>
      </c>
      <c r="D3473" s="47">
        <v>65.53</v>
      </c>
    </row>
    <row r="3474" spans="1:4" x14ac:dyDescent="0.25">
      <c r="A3474" s="47">
        <v>97345</v>
      </c>
      <c r="B3474" s="45" t="s">
        <v>5450</v>
      </c>
      <c r="C3474" s="46" t="s">
        <v>96</v>
      </c>
      <c r="D3474" s="47">
        <v>104.63</v>
      </c>
    </row>
    <row r="3475" spans="1:4" x14ac:dyDescent="0.25">
      <c r="A3475" s="47">
        <v>97346</v>
      </c>
      <c r="B3475" s="45" t="s">
        <v>5451</v>
      </c>
      <c r="C3475" s="46" t="s">
        <v>96</v>
      </c>
      <c r="D3475" s="47">
        <v>133.5</v>
      </c>
    </row>
    <row r="3476" spans="1:4" x14ac:dyDescent="0.25">
      <c r="A3476" s="47">
        <v>97347</v>
      </c>
      <c r="B3476" s="45" t="s">
        <v>5452</v>
      </c>
      <c r="C3476" s="46" t="s">
        <v>96</v>
      </c>
      <c r="D3476" s="47">
        <v>105.11</v>
      </c>
    </row>
    <row r="3477" spans="1:4" x14ac:dyDescent="0.25">
      <c r="A3477" s="47">
        <v>97348</v>
      </c>
      <c r="B3477" s="45" t="s">
        <v>5453</v>
      </c>
      <c r="C3477" s="46" t="s">
        <v>96</v>
      </c>
      <c r="D3477" s="47">
        <v>145.28</v>
      </c>
    </row>
    <row r="3478" spans="1:4" x14ac:dyDescent="0.25">
      <c r="A3478" s="47">
        <v>97349</v>
      </c>
      <c r="B3478" s="45" t="s">
        <v>5454</v>
      </c>
      <c r="C3478" s="46" t="s">
        <v>96</v>
      </c>
      <c r="D3478" s="47">
        <v>209.58</v>
      </c>
    </row>
    <row r="3479" spans="1:4" x14ac:dyDescent="0.25">
      <c r="A3479" s="47">
        <v>97350</v>
      </c>
      <c r="B3479" s="45" t="s">
        <v>5455</v>
      </c>
      <c r="C3479" s="46" t="s">
        <v>96</v>
      </c>
      <c r="D3479" s="47">
        <v>254.53</v>
      </c>
    </row>
    <row r="3480" spans="1:4" x14ac:dyDescent="0.25">
      <c r="A3480" s="47">
        <v>97351</v>
      </c>
      <c r="B3480" s="45" t="s">
        <v>5456</v>
      </c>
      <c r="C3480" s="46" t="s">
        <v>96</v>
      </c>
      <c r="D3480" s="47">
        <v>352.04</v>
      </c>
    </row>
    <row r="3481" spans="1:4" x14ac:dyDescent="0.25">
      <c r="A3481" s="47">
        <v>97352</v>
      </c>
      <c r="B3481" s="45" t="s">
        <v>5457</v>
      </c>
      <c r="C3481" s="46" t="s">
        <v>96</v>
      </c>
      <c r="D3481" s="47">
        <v>456.35</v>
      </c>
    </row>
    <row r="3482" spans="1:4" x14ac:dyDescent="0.25">
      <c r="A3482" s="47">
        <v>97353</v>
      </c>
      <c r="B3482" s="45" t="s">
        <v>5458</v>
      </c>
      <c r="C3482" s="46" t="s">
        <v>96</v>
      </c>
      <c r="D3482" s="47">
        <v>68.12</v>
      </c>
    </row>
    <row r="3483" spans="1:4" x14ac:dyDescent="0.25">
      <c r="A3483" s="47">
        <v>97354</v>
      </c>
      <c r="B3483" s="45" t="s">
        <v>5459</v>
      </c>
      <c r="C3483" s="46" t="s">
        <v>96</v>
      </c>
      <c r="D3483" s="47">
        <v>108.77</v>
      </c>
    </row>
    <row r="3484" spans="1:4" x14ac:dyDescent="0.25">
      <c r="A3484" s="47">
        <v>97355</v>
      </c>
      <c r="B3484" s="45" t="s">
        <v>5460</v>
      </c>
      <c r="C3484" s="46" t="s">
        <v>96</v>
      </c>
      <c r="D3484" s="47">
        <v>149.19999999999999</v>
      </c>
    </row>
    <row r="3485" spans="1:4" x14ac:dyDescent="0.25">
      <c r="A3485" s="47">
        <v>97356</v>
      </c>
      <c r="B3485" s="45" t="s">
        <v>5461</v>
      </c>
      <c r="C3485" s="46" t="s">
        <v>96</v>
      </c>
      <c r="D3485" s="47">
        <v>76.150000000000006</v>
      </c>
    </row>
    <row r="3486" spans="1:4" x14ac:dyDescent="0.25">
      <c r="A3486" s="47">
        <v>97357</v>
      </c>
      <c r="B3486" s="45" t="s">
        <v>5462</v>
      </c>
      <c r="C3486" s="46" t="s">
        <v>96</v>
      </c>
      <c r="D3486" s="47">
        <v>122.57</v>
      </c>
    </row>
    <row r="3487" spans="1:4" x14ac:dyDescent="0.25">
      <c r="A3487" s="47">
        <v>97358</v>
      </c>
      <c r="B3487" s="45" t="s">
        <v>5463</v>
      </c>
      <c r="C3487" s="46" t="s">
        <v>96</v>
      </c>
      <c r="D3487" s="47">
        <v>168.03</v>
      </c>
    </row>
    <row r="3488" spans="1:4" x14ac:dyDescent="0.25">
      <c r="A3488" s="47">
        <v>97498</v>
      </c>
      <c r="B3488" s="45" t="s">
        <v>5464</v>
      </c>
      <c r="C3488" s="46" t="s">
        <v>96</v>
      </c>
      <c r="D3488" s="47">
        <v>63.03</v>
      </c>
    </row>
    <row r="3489" spans="1:4" x14ac:dyDescent="0.25">
      <c r="A3489" s="47">
        <v>97535</v>
      </c>
      <c r="B3489" s="45" t="s">
        <v>5465</v>
      </c>
      <c r="C3489" s="46" t="s">
        <v>96</v>
      </c>
      <c r="D3489" s="47">
        <v>66.680000000000007</v>
      </c>
    </row>
    <row r="3490" spans="1:4" x14ac:dyDescent="0.25">
      <c r="A3490" s="47">
        <v>97536</v>
      </c>
      <c r="B3490" s="45" t="s">
        <v>5466</v>
      </c>
      <c r="C3490" s="46" t="s">
        <v>96</v>
      </c>
      <c r="D3490" s="47">
        <v>75.09</v>
      </c>
    </row>
    <row r="3491" spans="1:4" x14ac:dyDescent="0.25">
      <c r="A3491" s="47">
        <v>100788</v>
      </c>
      <c r="B3491" s="45" t="s">
        <v>5467</v>
      </c>
      <c r="C3491" s="46" t="s">
        <v>90</v>
      </c>
      <c r="D3491" s="47">
        <v>630.07000000000005</v>
      </c>
    </row>
    <row r="3492" spans="1:4" x14ac:dyDescent="0.25">
      <c r="A3492" s="47">
        <v>100791</v>
      </c>
      <c r="B3492" s="45" t="s">
        <v>5468</v>
      </c>
      <c r="C3492" s="46" t="s">
        <v>96</v>
      </c>
      <c r="D3492" s="47">
        <v>16.16</v>
      </c>
    </row>
    <row r="3493" spans="1:4" x14ac:dyDescent="0.25">
      <c r="A3493" s="47">
        <v>100792</v>
      </c>
      <c r="B3493" s="45" t="s">
        <v>5469</v>
      </c>
      <c r="C3493" s="46" t="s">
        <v>96</v>
      </c>
      <c r="D3493" s="47">
        <v>23.79</v>
      </c>
    </row>
    <row r="3494" spans="1:4" x14ac:dyDescent="0.25">
      <c r="A3494" s="47">
        <v>100793</v>
      </c>
      <c r="B3494" s="45" t="s">
        <v>5470</v>
      </c>
      <c r="C3494" s="46" t="s">
        <v>96</v>
      </c>
      <c r="D3494" s="47">
        <v>31.61</v>
      </c>
    </row>
    <row r="3495" spans="1:4" x14ac:dyDescent="0.25">
      <c r="A3495" s="47">
        <v>100794</v>
      </c>
      <c r="B3495" s="45" t="s">
        <v>5471</v>
      </c>
      <c r="C3495" s="46" t="s">
        <v>96</v>
      </c>
      <c r="D3495" s="47">
        <v>42.7</v>
      </c>
    </row>
    <row r="3496" spans="1:4" x14ac:dyDescent="0.25">
      <c r="A3496" s="47">
        <v>100799</v>
      </c>
      <c r="B3496" s="45" t="s">
        <v>5472</v>
      </c>
      <c r="C3496" s="46" t="s">
        <v>96</v>
      </c>
      <c r="D3496" s="47">
        <v>16.53</v>
      </c>
    </row>
    <row r="3497" spans="1:4" x14ac:dyDescent="0.25">
      <c r="A3497" s="47">
        <v>100800</v>
      </c>
      <c r="B3497" s="45" t="s">
        <v>5473</v>
      </c>
      <c r="C3497" s="46" t="s">
        <v>96</v>
      </c>
      <c r="D3497" s="47">
        <v>24.17</v>
      </c>
    </row>
    <row r="3498" spans="1:4" x14ac:dyDescent="0.25">
      <c r="A3498" s="47">
        <v>100801</v>
      </c>
      <c r="B3498" s="45" t="s">
        <v>5474</v>
      </c>
      <c r="C3498" s="46" t="s">
        <v>96</v>
      </c>
      <c r="D3498" s="47">
        <v>31.99</v>
      </c>
    </row>
    <row r="3499" spans="1:4" x14ac:dyDescent="0.25">
      <c r="A3499" s="47">
        <v>100802</v>
      </c>
      <c r="B3499" s="45" t="s">
        <v>5475</v>
      </c>
      <c r="C3499" s="46" t="s">
        <v>96</v>
      </c>
      <c r="D3499" s="47">
        <v>43.07</v>
      </c>
    </row>
    <row r="3500" spans="1:4" x14ac:dyDescent="0.25">
      <c r="A3500" s="47">
        <v>100803</v>
      </c>
      <c r="B3500" s="45" t="s">
        <v>5476</v>
      </c>
      <c r="C3500" s="46" t="s">
        <v>96</v>
      </c>
      <c r="D3500" s="47">
        <v>15.38</v>
      </c>
    </row>
    <row r="3501" spans="1:4" x14ac:dyDescent="0.25">
      <c r="A3501" s="47">
        <v>100804</v>
      </c>
      <c r="B3501" s="45" t="s">
        <v>5477</v>
      </c>
      <c r="C3501" s="46" t="s">
        <v>96</v>
      </c>
      <c r="D3501" s="47">
        <v>22.87</v>
      </c>
    </row>
    <row r="3502" spans="1:4" x14ac:dyDescent="0.25">
      <c r="A3502" s="47">
        <v>100805</v>
      </c>
      <c r="B3502" s="45" t="s">
        <v>5478</v>
      </c>
      <c r="C3502" s="46" t="s">
        <v>96</v>
      </c>
      <c r="D3502" s="47">
        <v>30.51</v>
      </c>
    </row>
    <row r="3503" spans="1:4" x14ac:dyDescent="0.25">
      <c r="A3503" s="47">
        <v>100806</v>
      </c>
      <c r="B3503" s="45" t="s">
        <v>5479</v>
      </c>
      <c r="C3503" s="46" t="s">
        <v>96</v>
      </c>
      <c r="D3503" s="47">
        <v>41.34</v>
      </c>
    </row>
    <row r="3504" spans="1:4" x14ac:dyDescent="0.25">
      <c r="A3504" s="47">
        <v>100807</v>
      </c>
      <c r="B3504" s="45" t="s">
        <v>5480</v>
      </c>
      <c r="C3504" s="46" t="s">
        <v>96</v>
      </c>
      <c r="D3504" s="47">
        <v>20.96</v>
      </c>
    </row>
    <row r="3505" spans="1:4" x14ac:dyDescent="0.25">
      <c r="A3505" s="47">
        <v>100808</v>
      </c>
      <c r="B3505" s="45" t="s">
        <v>5481</v>
      </c>
      <c r="C3505" s="46" t="s">
        <v>96</v>
      </c>
      <c r="D3505" s="47">
        <v>29.4</v>
      </c>
    </row>
    <row r="3506" spans="1:4" x14ac:dyDescent="0.25">
      <c r="A3506" s="47">
        <v>100809</v>
      </c>
      <c r="B3506" s="45" t="s">
        <v>5482</v>
      </c>
      <c r="C3506" s="46" t="s">
        <v>96</v>
      </c>
      <c r="D3506" s="47">
        <v>38.26</v>
      </c>
    </row>
    <row r="3507" spans="1:4" x14ac:dyDescent="0.25">
      <c r="A3507" s="47">
        <v>100810</v>
      </c>
      <c r="B3507" s="45" t="s">
        <v>5483</v>
      </c>
      <c r="C3507" s="46" t="s">
        <v>96</v>
      </c>
      <c r="D3507" s="47">
        <v>50.78</v>
      </c>
    </row>
    <row r="3508" spans="1:4" x14ac:dyDescent="0.25">
      <c r="A3508" s="47">
        <v>101918</v>
      </c>
      <c r="B3508" s="45" t="s">
        <v>5484</v>
      </c>
      <c r="C3508" s="46" t="s">
        <v>96</v>
      </c>
      <c r="D3508" s="47">
        <v>299.89</v>
      </c>
    </row>
    <row r="3509" spans="1:4" x14ac:dyDescent="0.25">
      <c r="A3509" s="47">
        <v>101919</v>
      </c>
      <c r="B3509" s="45" t="s">
        <v>5485</v>
      </c>
      <c r="C3509" s="46" t="s">
        <v>90</v>
      </c>
      <c r="D3509" s="47">
        <v>322.06</v>
      </c>
    </row>
    <row r="3510" spans="1:4" x14ac:dyDescent="0.25">
      <c r="A3510" s="47">
        <v>101920</v>
      </c>
      <c r="B3510" s="45" t="s">
        <v>5486</v>
      </c>
      <c r="C3510" s="46" t="s">
        <v>90</v>
      </c>
      <c r="D3510" s="47">
        <v>153.05000000000001</v>
      </c>
    </row>
    <row r="3511" spans="1:4" x14ac:dyDescent="0.25">
      <c r="A3511" s="47">
        <v>101921</v>
      </c>
      <c r="B3511" s="45" t="s">
        <v>5487</v>
      </c>
      <c r="C3511" s="46" t="s">
        <v>90</v>
      </c>
      <c r="D3511" s="47">
        <v>174.81</v>
      </c>
    </row>
    <row r="3512" spans="1:4" x14ac:dyDescent="0.25">
      <c r="A3512" s="47">
        <v>101922</v>
      </c>
      <c r="B3512" s="45" t="s">
        <v>5488</v>
      </c>
      <c r="C3512" s="46" t="s">
        <v>90</v>
      </c>
      <c r="D3512" s="47">
        <v>174.81</v>
      </c>
    </row>
    <row r="3513" spans="1:4" x14ac:dyDescent="0.25">
      <c r="A3513" s="47">
        <v>101923</v>
      </c>
      <c r="B3513" s="45" t="s">
        <v>5489</v>
      </c>
      <c r="C3513" s="46" t="s">
        <v>90</v>
      </c>
      <c r="D3513" s="47">
        <v>174.81</v>
      </c>
    </row>
    <row r="3514" spans="1:4" x14ac:dyDescent="0.25">
      <c r="A3514" s="47">
        <v>101924</v>
      </c>
      <c r="B3514" s="45" t="s">
        <v>5490</v>
      </c>
      <c r="C3514" s="46" t="s">
        <v>90</v>
      </c>
      <c r="D3514" s="47">
        <v>143.94</v>
      </c>
    </row>
    <row r="3515" spans="1:4" x14ac:dyDescent="0.25">
      <c r="A3515" s="47">
        <v>101925</v>
      </c>
      <c r="B3515" s="45" t="s">
        <v>5491</v>
      </c>
      <c r="C3515" s="46" t="s">
        <v>90</v>
      </c>
      <c r="D3515" s="47">
        <v>240.82</v>
      </c>
    </row>
    <row r="3516" spans="1:4" x14ac:dyDescent="0.25">
      <c r="A3516" s="47">
        <v>101926</v>
      </c>
      <c r="B3516" s="45" t="s">
        <v>5492</v>
      </c>
      <c r="C3516" s="46" t="s">
        <v>90</v>
      </c>
      <c r="D3516" s="47">
        <v>310.44</v>
      </c>
    </row>
    <row r="3517" spans="1:4" x14ac:dyDescent="0.25">
      <c r="A3517" s="47">
        <v>101927</v>
      </c>
      <c r="B3517" s="45" t="s">
        <v>5493</v>
      </c>
      <c r="C3517" s="46" t="s">
        <v>96</v>
      </c>
      <c r="D3517" s="47">
        <v>288.48</v>
      </c>
    </row>
    <row r="3518" spans="1:4" x14ac:dyDescent="0.25">
      <c r="A3518" s="47">
        <v>101928</v>
      </c>
      <c r="B3518" s="45" t="s">
        <v>5494</v>
      </c>
      <c r="C3518" s="46" t="s">
        <v>90</v>
      </c>
      <c r="D3518" s="47">
        <v>326.43</v>
      </c>
    </row>
    <row r="3519" spans="1:4" x14ac:dyDescent="0.25">
      <c r="A3519" s="47">
        <v>101929</v>
      </c>
      <c r="B3519" s="45" t="s">
        <v>5495</v>
      </c>
      <c r="C3519" s="46" t="s">
        <v>90</v>
      </c>
      <c r="D3519" s="47">
        <v>157.41999999999999</v>
      </c>
    </row>
    <row r="3520" spans="1:4" x14ac:dyDescent="0.25">
      <c r="A3520" s="47">
        <v>101930</v>
      </c>
      <c r="B3520" s="45" t="s">
        <v>5496</v>
      </c>
      <c r="C3520" s="46" t="s">
        <v>90</v>
      </c>
      <c r="D3520" s="47">
        <v>179.18</v>
      </c>
    </row>
    <row r="3521" spans="1:4" x14ac:dyDescent="0.25">
      <c r="A3521" s="47">
        <v>101931</v>
      </c>
      <c r="B3521" s="45" t="s">
        <v>5497</v>
      </c>
      <c r="C3521" s="46" t="s">
        <v>90</v>
      </c>
      <c r="D3521" s="47">
        <v>179.18</v>
      </c>
    </row>
    <row r="3522" spans="1:4" x14ac:dyDescent="0.25">
      <c r="A3522" s="47">
        <v>101932</v>
      </c>
      <c r="B3522" s="45" t="s">
        <v>5498</v>
      </c>
      <c r="C3522" s="46" t="s">
        <v>90</v>
      </c>
      <c r="D3522" s="47">
        <v>179.18</v>
      </c>
    </row>
    <row r="3523" spans="1:4" x14ac:dyDescent="0.25">
      <c r="A3523" s="47">
        <v>101933</v>
      </c>
      <c r="B3523" s="45" t="s">
        <v>5499</v>
      </c>
      <c r="C3523" s="46" t="s">
        <v>90</v>
      </c>
      <c r="D3523" s="47">
        <v>148.31</v>
      </c>
    </row>
    <row r="3524" spans="1:4" x14ac:dyDescent="0.25">
      <c r="A3524" s="47">
        <v>101934</v>
      </c>
      <c r="B3524" s="45" t="s">
        <v>5500</v>
      </c>
      <c r="C3524" s="46" t="s">
        <v>90</v>
      </c>
      <c r="D3524" s="47">
        <v>247.37</v>
      </c>
    </row>
    <row r="3525" spans="1:4" x14ac:dyDescent="0.25">
      <c r="A3525" s="47">
        <v>101935</v>
      </c>
      <c r="B3525" s="45" t="s">
        <v>5501</v>
      </c>
      <c r="C3525" s="46" t="s">
        <v>90</v>
      </c>
      <c r="D3525" s="47">
        <v>319.18</v>
      </c>
    </row>
    <row r="3526" spans="1:4" x14ac:dyDescent="0.25">
      <c r="A3526" s="47">
        <v>89358</v>
      </c>
      <c r="B3526" s="45" t="s">
        <v>5502</v>
      </c>
      <c r="C3526" s="46" t="s">
        <v>90</v>
      </c>
      <c r="D3526" s="47">
        <v>6.55</v>
      </c>
    </row>
    <row r="3527" spans="1:4" x14ac:dyDescent="0.25">
      <c r="A3527" s="47">
        <v>89359</v>
      </c>
      <c r="B3527" s="45" t="s">
        <v>5503</v>
      </c>
      <c r="C3527" s="46" t="s">
        <v>90</v>
      </c>
      <c r="D3527" s="47">
        <v>7.11</v>
      </c>
    </row>
    <row r="3528" spans="1:4" x14ac:dyDescent="0.25">
      <c r="A3528" s="47">
        <v>89360</v>
      </c>
      <c r="B3528" s="45" t="s">
        <v>5504</v>
      </c>
      <c r="C3528" s="46" t="s">
        <v>90</v>
      </c>
      <c r="D3528" s="47">
        <v>9.44</v>
      </c>
    </row>
    <row r="3529" spans="1:4" x14ac:dyDescent="0.25">
      <c r="A3529" s="47">
        <v>89361</v>
      </c>
      <c r="B3529" s="45" t="s">
        <v>5505</v>
      </c>
      <c r="C3529" s="46" t="s">
        <v>90</v>
      </c>
      <c r="D3529" s="47">
        <v>8.5299999999999994</v>
      </c>
    </row>
    <row r="3530" spans="1:4" x14ac:dyDescent="0.25">
      <c r="A3530" s="47">
        <v>89362</v>
      </c>
      <c r="B3530" s="45" t="s">
        <v>5506</v>
      </c>
      <c r="C3530" s="46" t="s">
        <v>90</v>
      </c>
      <c r="D3530" s="47">
        <v>7.87</v>
      </c>
    </row>
    <row r="3531" spans="1:4" x14ac:dyDescent="0.25">
      <c r="A3531" s="47">
        <v>89363</v>
      </c>
      <c r="B3531" s="45" t="s">
        <v>5507</v>
      </c>
      <c r="C3531" s="46" t="s">
        <v>90</v>
      </c>
      <c r="D3531" s="47">
        <v>9.07</v>
      </c>
    </row>
    <row r="3532" spans="1:4" x14ac:dyDescent="0.25">
      <c r="A3532" s="47">
        <v>89364</v>
      </c>
      <c r="B3532" s="45" t="s">
        <v>5508</v>
      </c>
      <c r="C3532" s="46" t="s">
        <v>90</v>
      </c>
      <c r="D3532" s="47">
        <v>11.53</v>
      </c>
    </row>
    <row r="3533" spans="1:4" x14ac:dyDescent="0.25">
      <c r="A3533" s="47">
        <v>89365</v>
      </c>
      <c r="B3533" s="45" t="s">
        <v>5509</v>
      </c>
      <c r="C3533" s="46" t="s">
        <v>90</v>
      </c>
      <c r="D3533" s="47">
        <v>10.43</v>
      </c>
    </row>
    <row r="3534" spans="1:4" x14ac:dyDescent="0.25">
      <c r="A3534" s="47">
        <v>89366</v>
      </c>
      <c r="B3534" s="45" t="s">
        <v>5510</v>
      </c>
      <c r="C3534" s="46" t="s">
        <v>90</v>
      </c>
      <c r="D3534" s="47">
        <v>18.05</v>
      </c>
    </row>
    <row r="3535" spans="1:4" x14ac:dyDescent="0.25">
      <c r="A3535" s="47">
        <v>89367</v>
      </c>
      <c r="B3535" s="45" t="s">
        <v>5511</v>
      </c>
      <c r="C3535" s="46" t="s">
        <v>90</v>
      </c>
      <c r="D3535" s="47">
        <v>11.59</v>
      </c>
    </row>
    <row r="3536" spans="1:4" x14ac:dyDescent="0.25">
      <c r="A3536" s="47">
        <v>89368</v>
      </c>
      <c r="B3536" s="45" t="s">
        <v>5512</v>
      </c>
      <c r="C3536" s="46" t="s">
        <v>90</v>
      </c>
      <c r="D3536" s="47">
        <v>14.94</v>
      </c>
    </row>
    <row r="3537" spans="1:4" x14ac:dyDescent="0.25">
      <c r="A3537" s="47">
        <v>89369</v>
      </c>
      <c r="B3537" s="45" t="s">
        <v>5513</v>
      </c>
      <c r="C3537" s="46" t="s">
        <v>90</v>
      </c>
      <c r="D3537" s="47">
        <v>19.09</v>
      </c>
    </row>
    <row r="3538" spans="1:4" x14ac:dyDescent="0.25">
      <c r="A3538" s="47">
        <v>89370</v>
      </c>
      <c r="B3538" s="45" t="s">
        <v>5514</v>
      </c>
      <c r="C3538" s="46" t="s">
        <v>90</v>
      </c>
      <c r="D3538" s="47">
        <v>14.24</v>
      </c>
    </row>
    <row r="3539" spans="1:4" x14ac:dyDescent="0.25">
      <c r="A3539" s="47">
        <v>89371</v>
      </c>
      <c r="B3539" s="45" t="s">
        <v>5515</v>
      </c>
      <c r="C3539" s="46" t="s">
        <v>90</v>
      </c>
      <c r="D3539" s="47">
        <v>5.0999999999999996</v>
      </c>
    </row>
    <row r="3540" spans="1:4" x14ac:dyDescent="0.25">
      <c r="A3540" s="47">
        <v>89372</v>
      </c>
      <c r="B3540" s="45" t="s">
        <v>5516</v>
      </c>
      <c r="C3540" s="46" t="s">
        <v>90</v>
      </c>
      <c r="D3540" s="47">
        <v>16.149999999999999</v>
      </c>
    </row>
    <row r="3541" spans="1:4" x14ac:dyDescent="0.25">
      <c r="A3541" s="47">
        <v>89373</v>
      </c>
      <c r="B3541" s="45" t="s">
        <v>5517</v>
      </c>
      <c r="C3541" s="46" t="s">
        <v>90</v>
      </c>
      <c r="D3541" s="47">
        <v>6.11</v>
      </c>
    </row>
    <row r="3542" spans="1:4" x14ac:dyDescent="0.25">
      <c r="A3542" s="47">
        <v>89374</v>
      </c>
      <c r="B3542" s="45" t="s">
        <v>5518</v>
      </c>
      <c r="C3542" s="46" t="s">
        <v>90</v>
      </c>
      <c r="D3542" s="47">
        <v>12.1</v>
      </c>
    </row>
    <row r="3543" spans="1:4" x14ac:dyDescent="0.25">
      <c r="A3543" s="47">
        <v>89375</v>
      </c>
      <c r="B3543" s="45" t="s">
        <v>5519</v>
      </c>
      <c r="C3543" s="46" t="s">
        <v>90</v>
      </c>
      <c r="D3543" s="47">
        <v>15.71</v>
      </c>
    </row>
    <row r="3544" spans="1:4" x14ac:dyDescent="0.25">
      <c r="A3544" s="47">
        <v>89376</v>
      </c>
      <c r="B3544" s="45" t="s">
        <v>5520</v>
      </c>
      <c r="C3544" s="46" t="s">
        <v>90</v>
      </c>
      <c r="D3544" s="47">
        <v>5.21</v>
      </c>
    </row>
    <row r="3545" spans="1:4" x14ac:dyDescent="0.25">
      <c r="A3545" s="47">
        <v>89377</v>
      </c>
      <c r="B3545" s="45" t="s">
        <v>5521</v>
      </c>
      <c r="C3545" s="46" t="s">
        <v>90</v>
      </c>
      <c r="D3545" s="47">
        <v>10.55</v>
      </c>
    </row>
    <row r="3546" spans="1:4" x14ac:dyDescent="0.25">
      <c r="A3546" s="47">
        <v>89378</v>
      </c>
      <c r="B3546" s="45" t="s">
        <v>5522</v>
      </c>
      <c r="C3546" s="46" t="s">
        <v>90</v>
      </c>
      <c r="D3546" s="47">
        <v>6.07</v>
      </c>
    </row>
    <row r="3547" spans="1:4" x14ac:dyDescent="0.25">
      <c r="A3547" s="47">
        <v>89379</v>
      </c>
      <c r="B3547" s="45" t="s">
        <v>5523</v>
      </c>
      <c r="C3547" s="46" t="s">
        <v>90</v>
      </c>
      <c r="D3547" s="47">
        <v>20.79</v>
      </c>
    </row>
    <row r="3548" spans="1:4" x14ac:dyDescent="0.25">
      <c r="A3548" s="47">
        <v>89380</v>
      </c>
      <c r="B3548" s="45" t="s">
        <v>5524</v>
      </c>
      <c r="C3548" s="46" t="s">
        <v>90</v>
      </c>
      <c r="D3548" s="47">
        <v>10.59</v>
      </c>
    </row>
    <row r="3549" spans="1:4" x14ac:dyDescent="0.25">
      <c r="A3549" s="47">
        <v>89381</v>
      </c>
      <c r="B3549" s="45" t="s">
        <v>5525</v>
      </c>
      <c r="C3549" s="46" t="s">
        <v>90</v>
      </c>
      <c r="D3549" s="47">
        <v>15.38</v>
      </c>
    </row>
    <row r="3550" spans="1:4" x14ac:dyDescent="0.25">
      <c r="A3550" s="47">
        <v>89382</v>
      </c>
      <c r="B3550" s="45" t="s">
        <v>5526</v>
      </c>
      <c r="C3550" s="46" t="s">
        <v>90</v>
      </c>
      <c r="D3550" s="47">
        <v>18.75</v>
      </c>
    </row>
    <row r="3551" spans="1:4" x14ac:dyDescent="0.25">
      <c r="A3551" s="47">
        <v>89383</v>
      </c>
      <c r="B3551" s="45" t="s">
        <v>5527</v>
      </c>
      <c r="C3551" s="46" t="s">
        <v>90</v>
      </c>
      <c r="D3551" s="47">
        <v>6.21</v>
      </c>
    </row>
    <row r="3552" spans="1:4" x14ac:dyDescent="0.25">
      <c r="A3552" s="47">
        <v>89384</v>
      </c>
      <c r="B3552" s="45" t="s">
        <v>5528</v>
      </c>
      <c r="C3552" s="46" t="s">
        <v>90</v>
      </c>
      <c r="D3552" s="47">
        <v>15.62</v>
      </c>
    </row>
    <row r="3553" spans="1:4" x14ac:dyDescent="0.25">
      <c r="A3553" s="47">
        <v>89385</v>
      </c>
      <c r="B3553" s="45" t="s">
        <v>5529</v>
      </c>
      <c r="C3553" s="46" t="s">
        <v>90</v>
      </c>
      <c r="D3553" s="47">
        <v>7.38</v>
      </c>
    </row>
    <row r="3554" spans="1:4" x14ac:dyDescent="0.25">
      <c r="A3554" s="47">
        <v>89386</v>
      </c>
      <c r="B3554" s="45" t="s">
        <v>5530</v>
      </c>
      <c r="C3554" s="46" t="s">
        <v>90</v>
      </c>
      <c r="D3554" s="47">
        <v>8.93</v>
      </c>
    </row>
    <row r="3555" spans="1:4" x14ac:dyDescent="0.25">
      <c r="A3555" s="47">
        <v>89387</v>
      </c>
      <c r="B3555" s="45" t="s">
        <v>5531</v>
      </c>
      <c r="C3555" s="46" t="s">
        <v>90</v>
      </c>
      <c r="D3555" s="47">
        <v>44.07</v>
      </c>
    </row>
    <row r="3556" spans="1:4" x14ac:dyDescent="0.25">
      <c r="A3556" s="47">
        <v>89388</v>
      </c>
      <c r="B3556" s="45" t="s">
        <v>5532</v>
      </c>
      <c r="C3556" s="46" t="s">
        <v>90</v>
      </c>
      <c r="D3556" s="47">
        <v>12.9</v>
      </c>
    </row>
    <row r="3557" spans="1:4" x14ac:dyDescent="0.25">
      <c r="A3557" s="47">
        <v>89389</v>
      </c>
      <c r="B3557" s="45" t="s">
        <v>5533</v>
      </c>
      <c r="C3557" s="46" t="s">
        <v>90</v>
      </c>
      <c r="D3557" s="47">
        <v>14.26</v>
      </c>
    </row>
    <row r="3558" spans="1:4" x14ac:dyDescent="0.25">
      <c r="A3558" s="47">
        <v>89390</v>
      </c>
      <c r="B3558" s="45" t="s">
        <v>5534</v>
      </c>
      <c r="C3558" s="46" t="s">
        <v>90</v>
      </c>
      <c r="D3558" s="47">
        <v>28.74</v>
      </c>
    </row>
    <row r="3559" spans="1:4" x14ac:dyDescent="0.25">
      <c r="A3559" s="47">
        <v>89391</v>
      </c>
      <c r="B3559" s="45" t="s">
        <v>5535</v>
      </c>
      <c r="C3559" s="46" t="s">
        <v>90</v>
      </c>
      <c r="D3559" s="47">
        <v>8.76</v>
      </c>
    </row>
    <row r="3560" spans="1:4" x14ac:dyDescent="0.25">
      <c r="A3560" s="47">
        <v>89392</v>
      </c>
      <c r="B3560" s="45" t="s">
        <v>5536</v>
      </c>
      <c r="C3560" s="46" t="s">
        <v>90</v>
      </c>
      <c r="D3560" s="47">
        <v>34.79</v>
      </c>
    </row>
    <row r="3561" spans="1:4" x14ac:dyDescent="0.25">
      <c r="A3561" s="47">
        <v>89393</v>
      </c>
      <c r="B3561" s="45" t="s">
        <v>5537</v>
      </c>
      <c r="C3561" s="46" t="s">
        <v>90</v>
      </c>
      <c r="D3561" s="47">
        <v>9.27</v>
      </c>
    </row>
    <row r="3562" spans="1:4" x14ac:dyDescent="0.25">
      <c r="A3562" s="47">
        <v>89394</v>
      </c>
      <c r="B3562" s="45" t="s">
        <v>5538</v>
      </c>
      <c r="C3562" s="46" t="s">
        <v>90</v>
      </c>
      <c r="D3562" s="47">
        <v>23.06</v>
      </c>
    </row>
    <row r="3563" spans="1:4" x14ac:dyDescent="0.25">
      <c r="A3563" s="47">
        <v>89395</v>
      </c>
      <c r="B3563" s="45" t="s">
        <v>5539</v>
      </c>
      <c r="C3563" s="46" t="s">
        <v>90</v>
      </c>
      <c r="D3563" s="47">
        <v>11.13</v>
      </c>
    </row>
    <row r="3564" spans="1:4" x14ac:dyDescent="0.25">
      <c r="A3564" s="47">
        <v>89396</v>
      </c>
      <c r="B3564" s="45" t="s">
        <v>5540</v>
      </c>
      <c r="C3564" s="46" t="s">
        <v>90</v>
      </c>
      <c r="D3564" s="47">
        <v>22.93</v>
      </c>
    </row>
    <row r="3565" spans="1:4" x14ac:dyDescent="0.25">
      <c r="A3565" s="47">
        <v>89397</v>
      </c>
      <c r="B3565" s="45" t="s">
        <v>5541</v>
      </c>
      <c r="C3565" s="46" t="s">
        <v>90</v>
      </c>
      <c r="D3565" s="47">
        <v>14.28</v>
      </c>
    </row>
    <row r="3566" spans="1:4" x14ac:dyDescent="0.25">
      <c r="A3566" s="47">
        <v>89398</v>
      </c>
      <c r="B3566" s="45" t="s">
        <v>5542</v>
      </c>
      <c r="C3566" s="46" t="s">
        <v>90</v>
      </c>
      <c r="D3566" s="47">
        <v>17.66</v>
      </c>
    </row>
    <row r="3567" spans="1:4" x14ac:dyDescent="0.25">
      <c r="A3567" s="47">
        <v>89399</v>
      </c>
      <c r="B3567" s="45" t="s">
        <v>5543</v>
      </c>
      <c r="C3567" s="46" t="s">
        <v>90</v>
      </c>
      <c r="D3567" s="47">
        <v>37.69</v>
      </c>
    </row>
    <row r="3568" spans="1:4" x14ac:dyDescent="0.25">
      <c r="A3568" s="47">
        <v>89400</v>
      </c>
      <c r="B3568" s="45" t="s">
        <v>5544</v>
      </c>
      <c r="C3568" s="46" t="s">
        <v>90</v>
      </c>
      <c r="D3568" s="47">
        <v>20.79</v>
      </c>
    </row>
    <row r="3569" spans="1:4" x14ac:dyDescent="0.25">
      <c r="A3569" s="47">
        <v>89404</v>
      </c>
      <c r="B3569" s="45" t="s">
        <v>5545</v>
      </c>
      <c r="C3569" s="46" t="s">
        <v>90</v>
      </c>
      <c r="D3569" s="47">
        <v>4.5599999999999996</v>
      </c>
    </row>
    <row r="3570" spans="1:4" x14ac:dyDescent="0.25">
      <c r="A3570" s="47">
        <v>89405</v>
      </c>
      <c r="B3570" s="45" t="s">
        <v>5546</v>
      </c>
      <c r="C3570" s="46" t="s">
        <v>90</v>
      </c>
      <c r="D3570" s="47">
        <v>5.12</v>
      </c>
    </row>
    <row r="3571" spans="1:4" x14ac:dyDescent="0.25">
      <c r="A3571" s="47">
        <v>89406</v>
      </c>
      <c r="B3571" s="45" t="s">
        <v>5547</v>
      </c>
      <c r="C3571" s="46" t="s">
        <v>90</v>
      </c>
      <c r="D3571" s="47">
        <v>7.45</v>
      </c>
    </row>
    <row r="3572" spans="1:4" x14ac:dyDescent="0.25">
      <c r="A3572" s="47">
        <v>89407</v>
      </c>
      <c r="B3572" s="45" t="s">
        <v>5548</v>
      </c>
      <c r="C3572" s="46" t="s">
        <v>90</v>
      </c>
      <c r="D3572" s="47">
        <v>6.54</v>
      </c>
    </row>
    <row r="3573" spans="1:4" x14ac:dyDescent="0.25">
      <c r="A3573" s="47">
        <v>89408</v>
      </c>
      <c r="B3573" s="45" t="s">
        <v>5549</v>
      </c>
      <c r="C3573" s="46" t="s">
        <v>90</v>
      </c>
      <c r="D3573" s="47">
        <v>5.57</v>
      </c>
    </row>
    <row r="3574" spans="1:4" x14ac:dyDescent="0.25">
      <c r="A3574" s="47">
        <v>89409</v>
      </c>
      <c r="B3574" s="45" t="s">
        <v>5550</v>
      </c>
      <c r="C3574" s="46" t="s">
        <v>90</v>
      </c>
      <c r="D3574" s="47">
        <v>6.77</v>
      </c>
    </row>
    <row r="3575" spans="1:4" x14ac:dyDescent="0.25">
      <c r="A3575" s="47">
        <v>89410</v>
      </c>
      <c r="B3575" s="45" t="s">
        <v>5551</v>
      </c>
      <c r="C3575" s="46" t="s">
        <v>90</v>
      </c>
      <c r="D3575" s="47">
        <v>9.23</v>
      </c>
    </row>
    <row r="3576" spans="1:4" x14ac:dyDescent="0.25">
      <c r="A3576" s="47">
        <v>89411</v>
      </c>
      <c r="B3576" s="45" t="s">
        <v>5552</v>
      </c>
      <c r="C3576" s="46" t="s">
        <v>90</v>
      </c>
      <c r="D3576" s="47">
        <v>8.1300000000000008</v>
      </c>
    </row>
    <row r="3577" spans="1:4" x14ac:dyDescent="0.25">
      <c r="A3577" s="47">
        <v>89412</v>
      </c>
      <c r="B3577" s="45" t="s">
        <v>5553</v>
      </c>
      <c r="C3577" s="46" t="s">
        <v>90</v>
      </c>
      <c r="D3577" s="47">
        <v>9.64</v>
      </c>
    </row>
    <row r="3578" spans="1:4" x14ac:dyDescent="0.25">
      <c r="A3578" s="47">
        <v>89413</v>
      </c>
      <c r="B3578" s="45" t="s">
        <v>5554</v>
      </c>
      <c r="C3578" s="46" t="s">
        <v>90</v>
      </c>
      <c r="D3578" s="47">
        <v>8.84</v>
      </c>
    </row>
    <row r="3579" spans="1:4" x14ac:dyDescent="0.25">
      <c r="A3579" s="47">
        <v>89414</v>
      </c>
      <c r="B3579" s="45" t="s">
        <v>5555</v>
      </c>
      <c r="C3579" s="46" t="s">
        <v>90</v>
      </c>
      <c r="D3579" s="47">
        <v>12.19</v>
      </c>
    </row>
    <row r="3580" spans="1:4" x14ac:dyDescent="0.25">
      <c r="A3580" s="47">
        <v>89415</v>
      </c>
      <c r="B3580" s="45" t="s">
        <v>5556</v>
      </c>
      <c r="C3580" s="46" t="s">
        <v>90</v>
      </c>
      <c r="D3580" s="47">
        <v>16.34</v>
      </c>
    </row>
    <row r="3581" spans="1:4" x14ac:dyDescent="0.25">
      <c r="A3581" s="47">
        <v>89416</v>
      </c>
      <c r="B3581" s="45" t="s">
        <v>5557</v>
      </c>
      <c r="C3581" s="46" t="s">
        <v>90</v>
      </c>
      <c r="D3581" s="47">
        <v>11.49</v>
      </c>
    </row>
    <row r="3582" spans="1:4" x14ac:dyDescent="0.25">
      <c r="A3582" s="47">
        <v>89417</v>
      </c>
      <c r="B3582" s="45" t="s">
        <v>5558</v>
      </c>
      <c r="C3582" s="46" t="s">
        <v>90</v>
      </c>
      <c r="D3582" s="47">
        <v>3.79</v>
      </c>
    </row>
    <row r="3583" spans="1:4" x14ac:dyDescent="0.25">
      <c r="A3583" s="47">
        <v>89418</v>
      </c>
      <c r="B3583" s="45" t="s">
        <v>5559</v>
      </c>
      <c r="C3583" s="46" t="s">
        <v>90</v>
      </c>
      <c r="D3583" s="47">
        <v>14.84</v>
      </c>
    </row>
    <row r="3584" spans="1:4" x14ac:dyDescent="0.25">
      <c r="A3584" s="47">
        <v>89419</v>
      </c>
      <c r="B3584" s="45" t="s">
        <v>5560</v>
      </c>
      <c r="C3584" s="46" t="s">
        <v>90</v>
      </c>
      <c r="D3584" s="47">
        <v>4.8</v>
      </c>
    </row>
    <row r="3585" spans="1:4" x14ac:dyDescent="0.25">
      <c r="A3585" s="47">
        <v>89420</v>
      </c>
      <c r="B3585" s="45" t="s">
        <v>5561</v>
      </c>
      <c r="C3585" s="46" t="s">
        <v>90</v>
      </c>
      <c r="D3585" s="47">
        <v>10.79</v>
      </c>
    </row>
    <row r="3586" spans="1:4" x14ac:dyDescent="0.25">
      <c r="A3586" s="47">
        <v>89421</v>
      </c>
      <c r="B3586" s="45" t="s">
        <v>5562</v>
      </c>
      <c r="C3586" s="46" t="s">
        <v>90</v>
      </c>
      <c r="D3586" s="47">
        <v>14.4</v>
      </c>
    </row>
    <row r="3587" spans="1:4" x14ac:dyDescent="0.25">
      <c r="A3587" s="47">
        <v>89422</v>
      </c>
      <c r="B3587" s="45" t="s">
        <v>5563</v>
      </c>
      <c r="C3587" s="46" t="s">
        <v>90</v>
      </c>
      <c r="D3587" s="47">
        <v>3.9</v>
      </c>
    </row>
    <row r="3588" spans="1:4" x14ac:dyDescent="0.25">
      <c r="A3588" s="47">
        <v>89423</v>
      </c>
      <c r="B3588" s="45" t="s">
        <v>5564</v>
      </c>
      <c r="C3588" s="46" t="s">
        <v>90</v>
      </c>
      <c r="D3588" s="47">
        <v>9.6999999999999993</v>
      </c>
    </row>
    <row r="3589" spans="1:4" x14ac:dyDescent="0.25">
      <c r="A3589" s="47">
        <v>89424</v>
      </c>
      <c r="B3589" s="45" t="s">
        <v>5565</v>
      </c>
      <c r="C3589" s="46" t="s">
        <v>90</v>
      </c>
      <c r="D3589" s="47">
        <v>4.5199999999999996</v>
      </c>
    </row>
    <row r="3590" spans="1:4" x14ac:dyDescent="0.25">
      <c r="A3590" s="47">
        <v>89425</v>
      </c>
      <c r="B3590" s="45" t="s">
        <v>5566</v>
      </c>
      <c r="C3590" s="46" t="s">
        <v>90</v>
      </c>
      <c r="D3590" s="47">
        <v>19.239999999999998</v>
      </c>
    </row>
    <row r="3591" spans="1:4" x14ac:dyDescent="0.25">
      <c r="A3591" s="47">
        <v>89426</v>
      </c>
      <c r="B3591" s="45" t="s">
        <v>5567</v>
      </c>
      <c r="C3591" s="46" t="s">
        <v>90</v>
      </c>
      <c r="D3591" s="47">
        <v>9.0399999999999991</v>
      </c>
    </row>
    <row r="3592" spans="1:4" x14ac:dyDescent="0.25">
      <c r="A3592" s="47">
        <v>89427</v>
      </c>
      <c r="B3592" s="45" t="s">
        <v>5568</v>
      </c>
      <c r="C3592" s="46" t="s">
        <v>90</v>
      </c>
      <c r="D3592" s="47">
        <v>13.83</v>
      </c>
    </row>
    <row r="3593" spans="1:4" x14ac:dyDescent="0.25">
      <c r="A3593" s="47">
        <v>89428</v>
      </c>
      <c r="B3593" s="45" t="s">
        <v>5569</v>
      </c>
      <c r="C3593" s="46" t="s">
        <v>90</v>
      </c>
      <c r="D3593" s="47">
        <v>17.2</v>
      </c>
    </row>
    <row r="3594" spans="1:4" x14ac:dyDescent="0.25">
      <c r="A3594" s="47">
        <v>89429</v>
      </c>
      <c r="B3594" s="45" t="s">
        <v>5570</v>
      </c>
      <c r="C3594" s="46" t="s">
        <v>90</v>
      </c>
      <c r="D3594" s="47">
        <v>4.66</v>
      </c>
    </row>
    <row r="3595" spans="1:4" x14ac:dyDescent="0.25">
      <c r="A3595" s="47">
        <v>89430</v>
      </c>
      <c r="B3595" s="45" t="s">
        <v>5571</v>
      </c>
      <c r="C3595" s="46" t="s">
        <v>90</v>
      </c>
      <c r="D3595" s="47">
        <v>14.07</v>
      </c>
    </row>
    <row r="3596" spans="1:4" x14ac:dyDescent="0.25">
      <c r="A3596" s="47">
        <v>89431</v>
      </c>
      <c r="B3596" s="45" t="s">
        <v>5572</v>
      </c>
      <c r="C3596" s="46" t="s">
        <v>90</v>
      </c>
      <c r="D3596" s="47">
        <v>7.08</v>
      </c>
    </row>
    <row r="3597" spans="1:4" x14ac:dyDescent="0.25">
      <c r="A3597" s="47">
        <v>89432</v>
      </c>
      <c r="B3597" s="45" t="s">
        <v>5573</v>
      </c>
      <c r="C3597" s="46" t="s">
        <v>90</v>
      </c>
      <c r="D3597" s="47">
        <v>42.22</v>
      </c>
    </row>
    <row r="3598" spans="1:4" x14ac:dyDescent="0.25">
      <c r="A3598" s="47">
        <v>89433</v>
      </c>
      <c r="B3598" s="45" t="s">
        <v>5574</v>
      </c>
      <c r="C3598" s="46" t="s">
        <v>90</v>
      </c>
      <c r="D3598" s="47">
        <v>11.05</v>
      </c>
    </row>
    <row r="3599" spans="1:4" x14ac:dyDescent="0.25">
      <c r="A3599" s="47">
        <v>89434</v>
      </c>
      <c r="B3599" s="45" t="s">
        <v>5575</v>
      </c>
      <c r="C3599" s="46" t="s">
        <v>90</v>
      </c>
      <c r="D3599" s="47">
        <v>12.41</v>
      </c>
    </row>
    <row r="3600" spans="1:4" x14ac:dyDescent="0.25">
      <c r="A3600" s="47">
        <v>89435</v>
      </c>
      <c r="B3600" s="45" t="s">
        <v>5576</v>
      </c>
      <c r="C3600" s="46" t="s">
        <v>90</v>
      </c>
      <c r="D3600" s="47">
        <v>26.89</v>
      </c>
    </row>
    <row r="3601" spans="1:4" x14ac:dyDescent="0.25">
      <c r="A3601" s="47">
        <v>89436</v>
      </c>
      <c r="B3601" s="45" t="s">
        <v>5577</v>
      </c>
      <c r="C3601" s="46" t="s">
        <v>90</v>
      </c>
      <c r="D3601" s="47">
        <v>6.91</v>
      </c>
    </row>
    <row r="3602" spans="1:4" x14ac:dyDescent="0.25">
      <c r="A3602" s="47">
        <v>89437</v>
      </c>
      <c r="B3602" s="45" t="s">
        <v>5578</v>
      </c>
      <c r="C3602" s="46" t="s">
        <v>90</v>
      </c>
      <c r="D3602" s="47">
        <v>32.94</v>
      </c>
    </row>
    <row r="3603" spans="1:4" x14ac:dyDescent="0.25">
      <c r="A3603" s="47">
        <v>89438</v>
      </c>
      <c r="B3603" s="45" t="s">
        <v>5579</v>
      </c>
      <c r="C3603" s="46" t="s">
        <v>90</v>
      </c>
      <c r="D3603" s="47">
        <v>6.61</v>
      </c>
    </row>
    <row r="3604" spans="1:4" x14ac:dyDescent="0.25">
      <c r="A3604" s="47">
        <v>89439</v>
      </c>
      <c r="B3604" s="45" t="s">
        <v>5580</v>
      </c>
      <c r="C3604" s="46" t="s">
        <v>90</v>
      </c>
      <c r="D3604" s="47">
        <v>9.77</v>
      </c>
    </row>
    <row r="3605" spans="1:4" x14ac:dyDescent="0.25">
      <c r="A3605" s="47">
        <v>89440</v>
      </c>
      <c r="B3605" s="45" t="s">
        <v>5581</v>
      </c>
      <c r="C3605" s="46" t="s">
        <v>90</v>
      </c>
      <c r="D3605" s="47">
        <v>8.0500000000000007</v>
      </c>
    </row>
    <row r="3606" spans="1:4" x14ac:dyDescent="0.25">
      <c r="A3606" s="47">
        <v>89441</v>
      </c>
      <c r="B3606" s="45" t="s">
        <v>5582</v>
      </c>
      <c r="C3606" s="46" t="s">
        <v>90</v>
      </c>
      <c r="D3606" s="47">
        <v>19.850000000000001</v>
      </c>
    </row>
    <row r="3607" spans="1:4" x14ac:dyDescent="0.25">
      <c r="A3607" s="47">
        <v>89442</v>
      </c>
      <c r="B3607" s="45" t="s">
        <v>5583</v>
      </c>
      <c r="C3607" s="46" t="s">
        <v>90</v>
      </c>
      <c r="D3607" s="47">
        <v>11.2</v>
      </c>
    </row>
    <row r="3608" spans="1:4" x14ac:dyDescent="0.25">
      <c r="A3608" s="47">
        <v>89443</v>
      </c>
      <c r="B3608" s="45" t="s">
        <v>5584</v>
      </c>
      <c r="C3608" s="46" t="s">
        <v>90</v>
      </c>
      <c r="D3608" s="47">
        <v>14</v>
      </c>
    </row>
    <row r="3609" spans="1:4" x14ac:dyDescent="0.25">
      <c r="A3609" s="47">
        <v>89444</v>
      </c>
      <c r="B3609" s="45" t="s">
        <v>5585</v>
      </c>
      <c r="C3609" s="46" t="s">
        <v>90</v>
      </c>
      <c r="D3609" s="47">
        <v>34.03</v>
      </c>
    </row>
    <row r="3610" spans="1:4" x14ac:dyDescent="0.25">
      <c r="A3610" s="47">
        <v>89445</v>
      </c>
      <c r="B3610" s="45" t="s">
        <v>5586</v>
      </c>
      <c r="C3610" s="46" t="s">
        <v>90</v>
      </c>
      <c r="D3610" s="47">
        <v>17.13</v>
      </c>
    </row>
    <row r="3611" spans="1:4" x14ac:dyDescent="0.25">
      <c r="A3611" s="47">
        <v>89481</v>
      </c>
      <c r="B3611" s="45" t="s">
        <v>5587</v>
      </c>
      <c r="C3611" s="46" t="s">
        <v>90</v>
      </c>
      <c r="D3611" s="47">
        <v>4.4000000000000004</v>
      </c>
    </row>
    <row r="3612" spans="1:4" x14ac:dyDescent="0.25">
      <c r="A3612" s="47">
        <v>89485</v>
      </c>
      <c r="B3612" s="45" t="s">
        <v>5588</v>
      </c>
      <c r="C3612" s="46" t="s">
        <v>90</v>
      </c>
      <c r="D3612" s="47">
        <v>5.6</v>
      </c>
    </row>
    <row r="3613" spans="1:4" x14ac:dyDescent="0.25">
      <c r="A3613" s="47">
        <v>89489</v>
      </c>
      <c r="B3613" s="45" t="s">
        <v>5589</v>
      </c>
      <c r="C3613" s="46" t="s">
        <v>90</v>
      </c>
      <c r="D3613" s="47">
        <v>8.06</v>
      </c>
    </row>
    <row r="3614" spans="1:4" x14ac:dyDescent="0.25">
      <c r="A3614" s="47">
        <v>89490</v>
      </c>
      <c r="B3614" s="45" t="s">
        <v>5590</v>
      </c>
      <c r="C3614" s="46" t="s">
        <v>90</v>
      </c>
      <c r="D3614" s="47">
        <v>6.96</v>
      </c>
    </row>
    <row r="3615" spans="1:4" x14ac:dyDescent="0.25">
      <c r="A3615" s="47">
        <v>89492</v>
      </c>
      <c r="B3615" s="45" t="s">
        <v>5591</v>
      </c>
      <c r="C3615" s="46" t="s">
        <v>90</v>
      </c>
      <c r="D3615" s="47">
        <v>7.51</v>
      </c>
    </row>
    <row r="3616" spans="1:4" x14ac:dyDescent="0.25">
      <c r="A3616" s="47">
        <v>89493</v>
      </c>
      <c r="B3616" s="45" t="s">
        <v>5592</v>
      </c>
      <c r="C3616" s="46" t="s">
        <v>90</v>
      </c>
      <c r="D3616" s="47">
        <v>10.86</v>
      </c>
    </row>
    <row r="3617" spans="1:4" x14ac:dyDescent="0.25">
      <c r="A3617" s="47">
        <v>89494</v>
      </c>
      <c r="B3617" s="45" t="s">
        <v>5593</v>
      </c>
      <c r="C3617" s="46" t="s">
        <v>90</v>
      </c>
      <c r="D3617" s="47">
        <v>15.01</v>
      </c>
    </row>
    <row r="3618" spans="1:4" x14ac:dyDescent="0.25">
      <c r="A3618" s="47">
        <v>89496</v>
      </c>
      <c r="B3618" s="45" t="s">
        <v>5594</v>
      </c>
      <c r="C3618" s="46" t="s">
        <v>90</v>
      </c>
      <c r="D3618" s="47">
        <v>10.16</v>
      </c>
    </row>
    <row r="3619" spans="1:4" x14ac:dyDescent="0.25">
      <c r="A3619" s="47">
        <v>89497</v>
      </c>
      <c r="B3619" s="45" t="s">
        <v>5595</v>
      </c>
      <c r="C3619" s="46" t="s">
        <v>90</v>
      </c>
      <c r="D3619" s="47">
        <v>13.19</v>
      </c>
    </row>
    <row r="3620" spans="1:4" x14ac:dyDescent="0.25">
      <c r="A3620" s="47">
        <v>89498</v>
      </c>
      <c r="B3620" s="45" t="s">
        <v>5596</v>
      </c>
      <c r="C3620" s="46" t="s">
        <v>90</v>
      </c>
      <c r="D3620" s="47">
        <v>14.72</v>
      </c>
    </row>
    <row r="3621" spans="1:4" x14ac:dyDescent="0.25">
      <c r="A3621" s="47">
        <v>89499</v>
      </c>
      <c r="B3621" s="45" t="s">
        <v>5597</v>
      </c>
      <c r="C3621" s="46" t="s">
        <v>90</v>
      </c>
      <c r="D3621" s="47">
        <v>24.47</v>
      </c>
    </row>
    <row r="3622" spans="1:4" x14ac:dyDescent="0.25">
      <c r="A3622" s="47">
        <v>89500</v>
      </c>
      <c r="B3622" s="45" t="s">
        <v>5598</v>
      </c>
      <c r="C3622" s="46" t="s">
        <v>90</v>
      </c>
      <c r="D3622" s="47">
        <v>15.02</v>
      </c>
    </row>
    <row r="3623" spans="1:4" x14ac:dyDescent="0.25">
      <c r="A3623" s="47">
        <v>89501</v>
      </c>
      <c r="B3623" s="45" t="s">
        <v>5599</v>
      </c>
      <c r="C3623" s="46" t="s">
        <v>90</v>
      </c>
      <c r="D3623" s="47">
        <v>15.54</v>
      </c>
    </row>
    <row r="3624" spans="1:4" x14ac:dyDescent="0.25">
      <c r="A3624" s="47">
        <v>89502</v>
      </c>
      <c r="B3624" s="45" t="s">
        <v>5600</v>
      </c>
      <c r="C3624" s="46" t="s">
        <v>90</v>
      </c>
      <c r="D3624" s="47">
        <v>18.3</v>
      </c>
    </row>
    <row r="3625" spans="1:4" x14ac:dyDescent="0.25">
      <c r="A3625" s="47">
        <v>89503</v>
      </c>
      <c r="B3625" s="45" t="s">
        <v>5601</v>
      </c>
      <c r="C3625" s="46" t="s">
        <v>90</v>
      </c>
      <c r="D3625" s="47">
        <v>30.39</v>
      </c>
    </row>
    <row r="3626" spans="1:4" x14ac:dyDescent="0.25">
      <c r="A3626" s="47">
        <v>89504</v>
      </c>
      <c r="B3626" s="45" t="s">
        <v>5602</v>
      </c>
      <c r="C3626" s="46" t="s">
        <v>90</v>
      </c>
      <c r="D3626" s="47">
        <v>26.01</v>
      </c>
    </row>
    <row r="3627" spans="1:4" x14ac:dyDescent="0.25">
      <c r="A3627" s="47">
        <v>89505</v>
      </c>
      <c r="B3627" s="45" t="s">
        <v>5603</v>
      </c>
      <c r="C3627" s="46" t="s">
        <v>90</v>
      </c>
      <c r="D3627" s="47">
        <v>46.5</v>
      </c>
    </row>
    <row r="3628" spans="1:4" x14ac:dyDescent="0.25">
      <c r="A3628" s="47">
        <v>89506</v>
      </c>
      <c r="B3628" s="45" t="s">
        <v>5604</v>
      </c>
      <c r="C3628" s="46" t="s">
        <v>90</v>
      </c>
      <c r="D3628" s="47">
        <v>53.1</v>
      </c>
    </row>
    <row r="3629" spans="1:4" x14ac:dyDescent="0.25">
      <c r="A3629" s="47">
        <v>89507</v>
      </c>
      <c r="B3629" s="45" t="s">
        <v>5605</v>
      </c>
      <c r="C3629" s="46" t="s">
        <v>90</v>
      </c>
      <c r="D3629" s="47">
        <v>66.86</v>
      </c>
    </row>
    <row r="3630" spans="1:4" x14ac:dyDescent="0.25">
      <c r="A3630" s="47">
        <v>89510</v>
      </c>
      <c r="B3630" s="45" t="s">
        <v>5606</v>
      </c>
      <c r="C3630" s="46" t="s">
        <v>90</v>
      </c>
      <c r="D3630" s="47">
        <v>41.62</v>
      </c>
    </row>
    <row r="3631" spans="1:4" x14ac:dyDescent="0.25">
      <c r="A3631" s="47">
        <v>89513</v>
      </c>
      <c r="B3631" s="45" t="s">
        <v>5607</v>
      </c>
      <c r="C3631" s="46" t="s">
        <v>90</v>
      </c>
      <c r="D3631" s="47">
        <v>154.93</v>
      </c>
    </row>
    <row r="3632" spans="1:4" x14ac:dyDescent="0.25">
      <c r="A3632" s="47">
        <v>89514</v>
      </c>
      <c r="B3632" s="45" t="s">
        <v>5608</v>
      </c>
      <c r="C3632" s="46" t="s">
        <v>90</v>
      </c>
      <c r="D3632" s="47">
        <v>11.44</v>
      </c>
    </row>
    <row r="3633" spans="1:4" x14ac:dyDescent="0.25">
      <c r="A3633" s="47">
        <v>89515</v>
      </c>
      <c r="B3633" s="45" t="s">
        <v>5609</v>
      </c>
      <c r="C3633" s="46" t="s">
        <v>90</v>
      </c>
      <c r="D3633" s="47">
        <v>114.71</v>
      </c>
    </row>
    <row r="3634" spans="1:4" x14ac:dyDescent="0.25">
      <c r="A3634" s="47">
        <v>89516</v>
      </c>
      <c r="B3634" s="45" t="s">
        <v>5610</v>
      </c>
      <c r="C3634" s="46" t="s">
        <v>90</v>
      </c>
      <c r="D3634" s="47">
        <v>9.69</v>
      </c>
    </row>
    <row r="3635" spans="1:4" x14ac:dyDescent="0.25">
      <c r="A3635" s="47">
        <v>89517</v>
      </c>
      <c r="B3635" s="45" t="s">
        <v>5611</v>
      </c>
      <c r="C3635" s="46" t="s">
        <v>90</v>
      </c>
      <c r="D3635" s="47">
        <v>95.15</v>
      </c>
    </row>
    <row r="3636" spans="1:4" x14ac:dyDescent="0.25">
      <c r="A3636" s="47">
        <v>89518</v>
      </c>
      <c r="B3636" s="45" t="s">
        <v>5612</v>
      </c>
      <c r="C3636" s="46" t="s">
        <v>90</v>
      </c>
      <c r="D3636" s="47">
        <v>16.41</v>
      </c>
    </row>
    <row r="3637" spans="1:4" x14ac:dyDescent="0.25">
      <c r="A3637" s="47">
        <v>89519</v>
      </c>
      <c r="B3637" s="45" t="s">
        <v>5613</v>
      </c>
      <c r="C3637" s="46" t="s">
        <v>90</v>
      </c>
      <c r="D3637" s="47">
        <v>61.39</v>
      </c>
    </row>
    <row r="3638" spans="1:4" x14ac:dyDescent="0.25">
      <c r="A3638" s="47">
        <v>89520</v>
      </c>
      <c r="B3638" s="45" t="s">
        <v>5614</v>
      </c>
      <c r="C3638" s="46" t="s">
        <v>90</v>
      </c>
      <c r="D3638" s="47">
        <v>14.1</v>
      </c>
    </row>
    <row r="3639" spans="1:4" x14ac:dyDescent="0.25">
      <c r="A3639" s="47">
        <v>89521</v>
      </c>
      <c r="B3639" s="45" t="s">
        <v>5615</v>
      </c>
      <c r="C3639" s="46" t="s">
        <v>90</v>
      </c>
      <c r="D3639" s="47">
        <v>182.91</v>
      </c>
    </row>
    <row r="3640" spans="1:4" x14ac:dyDescent="0.25">
      <c r="A3640" s="47">
        <v>89522</v>
      </c>
      <c r="B3640" s="45" t="s">
        <v>5616</v>
      </c>
      <c r="C3640" s="46" t="s">
        <v>90</v>
      </c>
      <c r="D3640" s="47">
        <v>34.08</v>
      </c>
    </row>
    <row r="3641" spans="1:4" x14ac:dyDescent="0.25">
      <c r="A3641" s="47">
        <v>89523</v>
      </c>
      <c r="B3641" s="45" t="s">
        <v>5617</v>
      </c>
      <c r="C3641" s="46" t="s">
        <v>90</v>
      </c>
      <c r="D3641" s="47">
        <v>135.55000000000001</v>
      </c>
    </row>
    <row r="3642" spans="1:4" x14ac:dyDescent="0.25">
      <c r="A3642" s="47">
        <v>89524</v>
      </c>
      <c r="B3642" s="45" t="s">
        <v>5618</v>
      </c>
      <c r="C3642" s="46" t="s">
        <v>90</v>
      </c>
      <c r="D3642" s="47">
        <v>29.67</v>
      </c>
    </row>
    <row r="3643" spans="1:4" x14ac:dyDescent="0.25">
      <c r="A3643" s="47">
        <v>89525</v>
      </c>
      <c r="B3643" s="45" t="s">
        <v>5619</v>
      </c>
      <c r="C3643" s="46" t="s">
        <v>90</v>
      </c>
      <c r="D3643" s="47">
        <v>133.15</v>
      </c>
    </row>
    <row r="3644" spans="1:4" x14ac:dyDescent="0.25">
      <c r="A3644" s="47">
        <v>89526</v>
      </c>
      <c r="B3644" s="45" t="s">
        <v>5620</v>
      </c>
      <c r="C3644" s="46" t="s">
        <v>90</v>
      </c>
      <c r="D3644" s="47">
        <v>45.75</v>
      </c>
    </row>
    <row r="3645" spans="1:4" x14ac:dyDescent="0.25">
      <c r="A3645" s="47">
        <v>89527</v>
      </c>
      <c r="B3645" s="45" t="s">
        <v>5621</v>
      </c>
      <c r="C3645" s="46" t="s">
        <v>90</v>
      </c>
      <c r="D3645" s="47">
        <v>99.93</v>
      </c>
    </row>
    <row r="3646" spans="1:4" x14ac:dyDescent="0.25">
      <c r="A3646" s="47">
        <v>89528</v>
      </c>
      <c r="B3646" s="45" t="s">
        <v>5622</v>
      </c>
      <c r="C3646" s="46" t="s">
        <v>90</v>
      </c>
      <c r="D3646" s="47">
        <v>3.73</v>
      </c>
    </row>
    <row r="3647" spans="1:4" x14ac:dyDescent="0.25">
      <c r="A3647" s="47">
        <v>89529</v>
      </c>
      <c r="B3647" s="45" t="s">
        <v>5623</v>
      </c>
      <c r="C3647" s="46" t="s">
        <v>90</v>
      </c>
      <c r="D3647" s="47">
        <v>51.29</v>
      </c>
    </row>
    <row r="3648" spans="1:4" x14ac:dyDescent="0.25">
      <c r="A3648" s="47">
        <v>89530</v>
      </c>
      <c r="B3648" s="45" t="s">
        <v>5624</v>
      </c>
      <c r="C3648" s="46" t="s">
        <v>90</v>
      </c>
      <c r="D3648" s="47">
        <v>18.45</v>
      </c>
    </row>
    <row r="3649" spans="1:4" x14ac:dyDescent="0.25">
      <c r="A3649" s="47">
        <v>89531</v>
      </c>
      <c r="B3649" s="45" t="s">
        <v>5625</v>
      </c>
      <c r="C3649" s="46" t="s">
        <v>90</v>
      </c>
      <c r="D3649" s="47">
        <v>40.549999999999997</v>
      </c>
    </row>
    <row r="3650" spans="1:4" x14ac:dyDescent="0.25">
      <c r="A3650" s="47">
        <v>89532</v>
      </c>
      <c r="B3650" s="45" t="s">
        <v>5626</v>
      </c>
      <c r="C3650" s="46" t="s">
        <v>90</v>
      </c>
      <c r="D3650" s="47">
        <v>8.25</v>
      </c>
    </row>
    <row r="3651" spans="1:4" x14ac:dyDescent="0.25">
      <c r="A3651" s="47">
        <v>89533</v>
      </c>
      <c r="B3651" s="45" t="s">
        <v>5627</v>
      </c>
      <c r="C3651" s="46" t="s">
        <v>90</v>
      </c>
      <c r="D3651" s="47">
        <v>40.549999999999997</v>
      </c>
    </row>
    <row r="3652" spans="1:4" x14ac:dyDescent="0.25">
      <c r="A3652" s="47">
        <v>89534</v>
      </c>
      <c r="B3652" s="45" t="s">
        <v>5628</v>
      </c>
      <c r="C3652" s="46" t="s">
        <v>90</v>
      </c>
      <c r="D3652" s="47">
        <v>5.04</v>
      </c>
    </row>
    <row r="3653" spans="1:4" x14ac:dyDescent="0.25">
      <c r="A3653" s="47">
        <v>89535</v>
      </c>
      <c r="B3653" s="45" t="s">
        <v>5629</v>
      </c>
      <c r="C3653" s="46" t="s">
        <v>90</v>
      </c>
      <c r="D3653" s="47">
        <v>68.12</v>
      </c>
    </row>
    <row r="3654" spans="1:4" x14ac:dyDescent="0.25">
      <c r="A3654" s="47">
        <v>89536</v>
      </c>
      <c r="B3654" s="45" t="s">
        <v>5630</v>
      </c>
      <c r="C3654" s="46" t="s">
        <v>90</v>
      </c>
      <c r="D3654" s="47">
        <v>16.41</v>
      </c>
    </row>
    <row r="3655" spans="1:4" x14ac:dyDescent="0.25">
      <c r="A3655" s="47">
        <v>89538</v>
      </c>
      <c r="B3655" s="45" t="s">
        <v>5631</v>
      </c>
      <c r="C3655" s="46" t="s">
        <v>90</v>
      </c>
      <c r="D3655" s="47">
        <v>3.87</v>
      </c>
    </row>
    <row r="3656" spans="1:4" x14ac:dyDescent="0.25">
      <c r="A3656" s="47">
        <v>89539</v>
      </c>
      <c r="B3656" s="45" t="s">
        <v>5632</v>
      </c>
      <c r="C3656" s="46" t="s">
        <v>90</v>
      </c>
      <c r="D3656" s="47">
        <v>43.54</v>
      </c>
    </row>
    <row r="3657" spans="1:4" x14ac:dyDescent="0.25">
      <c r="A3657" s="47">
        <v>89540</v>
      </c>
      <c r="B3657" s="45" t="s">
        <v>5633</v>
      </c>
      <c r="C3657" s="46" t="s">
        <v>90</v>
      </c>
      <c r="D3657" s="47">
        <v>13.28</v>
      </c>
    </row>
    <row r="3658" spans="1:4" x14ac:dyDescent="0.25">
      <c r="A3658" s="47">
        <v>89541</v>
      </c>
      <c r="B3658" s="45" t="s">
        <v>5634</v>
      </c>
      <c r="C3658" s="46" t="s">
        <v>90</v>
      </c>
      <c r="D3658" s="47">
        <v>6.21</v>
      </c>
    </row>
    <row r="3659" spans="1:4" x14ac:dyDescent="0.25">
      <c r="A3659" s="47">
        <v>89542</v>
      </c>
      <c r="B3659" s="45" t="s">
        <v>5635</v>
      </c>
      <c r="C3659" s="46" t="s">
        <v>90</v>
      </c>
      <c r="D3659" s="47">
        <v>41.35</v>
      </c>
    </row>
    <row r="3660" spans="1:4" x14ac:dyDescent="0.25">
      <c r="A3660" s="47">
        <v>89544</v>
      </c>
      <c r="B3660" s="45" t="s">
        <v>5636</v>
      </c>
      <c r="C3660" s="46" t="s">
        <v>90</v>
      </c>
      <c r="D3660" s="47">
        <v>10.19</v>
      </c>
    </row>
    <row r="3661" spans="1:4" x14ac:dyDescent="0.25">
      <c r="A3661" s="47">
        <v>89545</v>
      </c>
      <c r="B3661" s="45" t="s">
        <v>5637</v>
      </c>
      <c r="C3661" s="46" t="s">
        <v>90</v>
      </c>
      <c r="D3661" s="47">
        <v>15.16</v>
      </c>
    </row>
    <row r="3662" spans="1:4" x14ac:dyDescent="0.25">
      <c r="A3662" s="47">
        <v>89546</v>
      </c>
      <c r="B3662" s="45" t="s">
        <v>5638</v>
      </c>
      <c r="C3662" s="46" t="s">
        <v>90</v>
      </c>
      <c r="D3662" s="47">
        <v>12.83</v>
      </c>
    </row>
    <row r="3663" spans="1:4" x14ac:dyDescent="0.25">
      <c r="A3663" s="47">
        <v>89547</v>
      </c>
      <c r="B3663" s="45" t="s">
        <v>5639</v>
      </c>
      <c r="C3663" s="46" t="s">
        <v>90</v>
      </c>
      <c r="D3663" s="47">
        <v>22.43</v>
      </c>
    </row>
    <row r="3664" spans="1:4" x14ac:dyDescent="0.25">
      <c r="A3664" s="47">
        <v>89548</v>
      </c>
      <c r="B3664" s="45" t="s">
        <v>5640</v>
      </c>
      <c r="C3664" s="46" t="s">
        <v>90</v>
      </c>
      <c r="D3664" s="47">
        <v>24.62</v>
      </c>
    </row>
    <row r="3665" spans="1:4" x14ac:dyDescent="0.25">
      <c r="A3665" s="47">
        <v>89549</v>
      </c>
      <c r="B3665" s="45" t="s">
        <v>5641</v>
      </c>
      <c r="C3665" s="46" t="s">
        <v>90</v>
      </c>
      <c r="D3665" s="47">
        <v>16.54</v>
      </c>
    </row>
    <row r="3666" spans="1:4" x14ac:dyDescent="0.25">
      <c r="A3666" s="47">
        <v>89550</v>
      </c>
      <c r="B3666" s="45" t="s">
        <v>5642</v>
      </c>
      <c r="C3666" s="46" t="s">
        <v>90</v>
      </c>
      <c r="D3666" s="47">
        <v>46.52</v>
      </c>
    </row>
    <row r="3667" spans="1:4" x14ac:dyDescent="0.25">
      <c r="A3667" s="47">
        <v>89551</v>
      </c>
      <c r="B3667" s="45" t="s">
        <v>5643</v>
      </c>
      <c r="C3667" s="46" t="s">
        <v>90</v>
      </c>
      <c r="D3667" s="47">
        <v>11.54</v>
      </c>
    </row>
    <row r="3668" spans="1:4" x14ac:dyDescent="0.25">
      <c r="A3668" s="47">
        <v>89552</v>
      </c>
      <c r="B3668" s="45" t="s">
        <v>5644</v>
      </c>
      <c r="C3668" s="46" t="s">
        <v>90</v>
      </c>
      <c r="D3668" s="47">
        <v>26.02</v>
      </c>
    </row>
    <row r="3669" spans="1:4" x14ac:dyDescent="0.25">
      <c r="A3669" s="47">
        <v>89553</v>
      </c>
      <c r="B3669" s="45" t="s">
        <v>5645</v>
      </c>
      <c r="C3669" s="46" t="s">
        <v>90</v>
      </c>
      <c r="D3669" s="47">
        <v>6.04</v>
      </c>
    </row>
    <row r="3670" spans="1:4" x14ac:dyDescent="0.25">
      <c r="A3670" s="47">
        <v>89554</v>
      </c>
      <c r="B3670" s="45" t="s">
        <v>5646</v>
      </c>
      <c r="C3670" s="46" t="s">
        <v>90</v>
      </c>
      <c r="D3670" s="47">
        <v>27.45</v>
      </c>
    </row>
    <row r="3671" spans="1:4" x14ac:dyDescent="0.25">
      <c r="A3671" s="47">
        <v>89555</v>
      </c>
      <c r="B3671" s="45" t="s">
        <v>5647</v>
      </c>
      <c r="C3671" s="46" t="s">
        <v>90</v>
      </c>
      <c r="D3671" s="47">
        <v>32.07</v>
      </c>
    </row>
    <row r="3672" spans="1:4" x14ac:dyDescent="0.25">
      <c r="A3672" s="47">
        <v>89556</v>
      </c>
      <c r="B3672" s="45" t="s">
        <v>5648</v>
      </c>
      <c r="C3672" s="46" t="s">
        <v>90</v>
      </c>
      <c r="D3672" s="47">
        <v>42.48</v>
      </c>
    </row>
    <row r="3673" spans="1:4" x14ac:dyDescent="0.25">
      <c r="A3673" s="47">
        <v>89557</v>
      </c>
      <c r="B3673" s="45" t="s">
        <v>5649</v>
      </c>
      <c r="C3673" s="46" t="s">
        <v>90</v>
      </c>
      <c r="D3673" s="47">
        <v>32.61</v>
      </c>
    </row>
    <row r="3674" spans="1:4" x14ac:dyDescent="0.25">
      <c r="A3674" s="47">
        <v>89558</v>
      </c>
      <c r="B3674" s="45" t="s">
        <v>5650</v>
      </c>
      <c r="C3674" s="46" t="s">
        <v>90</v>
      </c>
      <c r="D3674" s="47">
        <v>10.09</v>
      </c>
    </row>
    <row r="3675" spans="1:4" x14ac:dyDescent="0.25">
      <c r="A3675" s="47">
        <v>89559</v>
      </c>
      <c r="B3675" s="45" t="s">
        <v>5651</v>
      </c>
      <c r="C3675" s="46" t="s">
        <v>90</v>
      </c>
      <c r="D3675" s="47">
        <v>78.27</v>
      </c>
    </row>
    <row r="3676" spans="1:4" x14ac:dyDescent="0.25">
      <c r="A3676" s="47">
        <v>89561</v>
      </c>
      <c r="B3676" s="45" t="s">
        <v>5652</v>
      </c>
      <c r="C3676" s="46" t="s">
        <v>90</v>
      </c>
      <c r="D3676" s="47">
        <v>14.5</v>
      </c>
    </row>
    <row r="3677" spans="1:4" x14ac:dyDescent="0.25">
      <c r="A3677" s="47">
        <v>89562</v>
      </c>
      <c r="B3677" s="45" t="s">
        <v>5653</v>
      </c>
      <c r="C3677" s="46" t="s">
        <v>90</v>
      </c>
      <c r="D3677" s="47">
        <v>10.95</v>
      </c>
    </row>
    <row r="3678" spans="1:4" x14ac:dyDescent="0.25">
      <c r="A3678" s="47">
        <v>89563</v>
      </c>
      <c r="B3678" s="45" t="s">
        <v>5654</v>
      </c>
      <c r="C3678" s="46" t="s">
        <v>90</v>
      </c>
      <c r="D3678" s="47">
        <v>24.11</v>
      </c>
    </row>
    <row r="3679" spans="1:4" x14ac:dyDescent="0.25">
      <c r="A3679" s="47">
        <v>89564</v>
      </c>
      <c r="B3679" s="45" t="s">
        <v>5655</v>
      </c>
      <c r="C3679" s="46" t="s">
        <v>90</v>
      </c>
      <c r="D3679" s="47">
        <v>22.42</v>
      </c>
    </row>
    <row r="3680" spans="1:4" x14ac:dyDescent="0.25">
      <c r="A3680" s="47">
        <v>89565</v>
      </c>
      <c r="B3680" s="45" t="s">
        <v>5656</v>
      </c>
      <c r="C3680" s="46" t="s">
        <v>90</v>
      </c>
      <c r="D3680" s="47">
        <v>62.71</v>
      </c>
    </row>
    <row r="3681" spans="1:4" x14ac:dyDescent="0.25">
      <c r="A3681" s="47">
        <v>89566</v>
      </c>
      <c r="B3681" s="45" t="s">
        <v>5657</v>
      </c>
      <c r="C3681" s="46" t="s">
        <v>90</v>
      </c>
      <c r="D3681" s="47">
        <v>53.19</v>
      </c>
    </row>
    <row r="3682" spans="1:4" x14ac:dyDescent="0.25">
      <c r="A3682" s="47">
        <v>89567</v>
      </c>
      <c r="B3682" s="45" t="s">
        <v>5658</v>
      </c>
      <c r="C3682" s="46" t="s">
        <v>90</v>
      </c>
      <c r="D3682" s="47">
        <v>94.2</v>
      </c>
    </row>
    <row r="3683" spans="1:4" x14ac:dyDescent="0.25">
      <c r="A3683" s="47">
        <v>89568</v>
      </c>
      <c r="B3683" s="45" t="s">
        <v>5659</v>
      </c>
      <c r="C3683" s="46" t="s">
        <v>90</v>
      </c>
      <c r="D3683" s="47">
        <v>48.44</v>
      </c>
    </row>
    <row r="3684" spans="1:4" x14ac:dyDescent="0.25">
      <c r="A3684" s="47">
        <v>89569</v>
      </c>
      <c r="B3684" s="45" t="s">
        <v>5660</v>
      </c>
      <c r="C3684" s="46" t="s">
        <v>90</v>
      </c>
      <c r="D3684" s="47">
        <v>88.74</v>
      </c>
    </row>
    <row r="3685" spans="1:4" x14ac:dyDescent="0.25">
      <c r="A3685" s="47">
        <v>89570</v>
      </c>
      <c r="B3685" s="45" t="s">
        <v>5661</v>
      </c>
      <c r="C3685" s="46" t="s">
        <v>90</v>
      </c>
      <c r="D3685" s="47">
        <v>14.97</v>
      </c>
    </row>
    <row r="3686" spans="1:4" x14ac:dyDescent="0.25">
      <c r="A3686" s="47">
        <v>89571</v>
      </c>
      <c r="B3686" s="45" t="s">
        <v>5662</v>
      </c>
      <c r="C3686" s="46" t="s">
        <v>90</v>
      </c>
      <c r="D3686" s="47">
        <v>85.85</v>
      </c>
    </row>
    <row r="3687" spans="1:4" x14ac:dyDescent="0.25">
      <c r="A3687" s="47">
        <v>89572</v>
      </c>
      <c r="B3687" s="45" t="s">
        <v>5663</v>
      </c>
      <c r="C3687" s="46" t="s">
        <v>90</v>
      </c>
      <c r="D3687" s="47">
        <v>9.39</v>
      </c>
    </row>
    <row r="3688" spans="1:4" x14ac:dyDescent="0.25">
      <c r="A3688" s="47">
        <v>89573</v>
      </c>
      <c r="B3688" s="45" t="s">
        <v>5664</v>
      </c>
      <c r="C3688" s="46" t="s">
        <v>90</v>
      </c>
      <c r="D3688" s="47">
        <v>77.44</v>
      </c>
    </row>
    <row r="3689" spans="1:4" x14ac:dyDescent="0.25">
      <c r="A3689" s="47">
        <v>89574</v>
      </c>
      <c r="B3689" s="45" t="s">
        <v>5665</v>
      </c>
      <c r="C3689" s="46" t="s">
        <v>90</v>
      </c>
      <c r="D3689" s="47">
        <v>155.63999999999999</v>
      </c>
    </row>
    <row r="3690" spans="1:4" x14ac:dyDescent="0.25">
      <c r="A3690" s="47">
        <v>89575</v>
      </c>
      <c r="B3690" s="45" t="s">
        <v>5666</v>
      </c>
      <c r="C3690" s="46" t="s">
        <v>90</v>
      </c>
      <c r="D3690" s="47">
        <v>12.59</v>
      </c>
    </row>
    <row r="3691" spans="1:4" x14ac:dyDescent="0.25">
      <c r="A3691" s="47">
        <v>89577</v>
      </c>
      <c r="B3691" s="45" t="s">
        <v>5667</v>
      </c>
      <c r="C3691" s="46" t="s">
        <v>90</v>
      </c>
      <c r="D3691" s="47">
        <v>48.71</v>
      </c>
    </row>
    <row r="3692" spans="1:4" x14ac:dyDescent="0.25">
      <c r="A3692" s="47">
        <v>89579</v>
      </c>
      <c r="B3692" s="45" t="s">
        <v>5668</v>
      </c>
      <c r="C3692" s="46" t="s">
        <v>90</v>
      </c>
      <c r="D3692" s="47">
        <v>13</v>
      </c>
    </row>
    <row r="3693" spans="1:4" x14ac:dyDescent="0.25">
      <c r="A3693" s="47">
        <v>89581</v>
      </c>
      <c r="B3693" s="45" t="s">
        <v>5669</v>
      </c>
      <c r="C3693" s="46" t="s">
        <v>90</v>
      </c>
      <c r="D3693" s="47">
        <v>32.57</v>
      </c>
    </row>
    <row r="3694" spans="1:4" x14ac:dyDescent="0.25">
      <c r="A3694" s="47">
        <v>89582</v>
      </c>
      <c r="B3694" s="45" t="s">
        <v>5670</v>
      </c>
      <c r="C3694" s="46" t="s">
        <v>90</v>
      </c>
      <c r="D3694" s="47">
        <v>28.16</v>
      </c>
    </row>
    <row r="3695" spans="1:4" x14ac:dyDescent="0.25">
      <c r="A3695" s="47">
        <v>89583</v>
      </c>
      <c r="B3695" s="45" t="s">
        <v>5671</v>
      </c>
      <c r="C3695" s="46" t="s">
        <v>90</v>
      </c>
      <c r="D3695" s="47">
        <v>44.24</v>
      </c>
    </row>
    <row r="3696" spans="1:4" x14ac:dyDescent="0.25">
      <c r="A3696" s="47">
        <v>89584</v>
      </c>
      <c r="B3696" s="45" t="s">
        <v>5672</v>
      </c>
      <c r="C3696" s="46" t="s">
        <v>90</v>
      </c>
      <c r="D3696" s="47">
        <v>49.78</v>
      </c>
    </row>
    <row r="3697" spans="1:4" x14ac:dyDescent="0.25">
      <c r="A3697" s="47">
        <v>89585</v>
      </c>
      <c r="B3697" s="45" t="s">
        <v>5673</v>
      </c>
      <c r="C3697" s="46" t="s">
        <v>90</v>
      </c>
      <c r="D3697" s="47">
        <v>39.04</v>
      </c>
    </row>
    <row r="3698" spans="1:4" x14ac:dyDescent="0.25">
      <c r="A3698" s="47">
        <v>89586</v>
      </c>
      <c r="B3698" s="45" t="s">
        <v>5674</v>
      </c>
      <c r="C3698" s="46" t="s">
        <v>90</v>
      </c>
      <c r="D3698" s="47">
        <v>39.04</v>
      </c>
    </row>
    <row r="3699" spans="1:4" x14ac:dyDescent="0.25">
      <c r="A3699" s="47">
        <v>89587</v>
      </c>
      <c r="B3699" s="45" t="s">
        <v>5675</v>
      </c>
      <c r="C3699" s="46" t="s">
        <v>90</v>
      </c>
      <c r="D3699" s="47">
        <v>66.61</v>
      </c>
    </row>
    <row r="3700" spans="1:4" x14ac:dyDescent="0.25">
      <c r="A3700" s="47">
        <v>89589</v>
      </c>
      <c r="B3700" s="45" t="s">
        <v>5676</v>
      </c>
      <c r="C3700" s="46" t="s">
        <v>90</v>
      </c>
      <c r="D3700" s="47">
        <v>42.03</v>
      </c>
    </row>
    <row r="3701" spans="1:4" x14ac:dyDescent="0.25">
      <c r="A3701" s="47">
        <v>89590</v>
      </c>
      <c r="B3701" s="45" t="s">
        <v>5677</v>
      </c>
      <c r="C3701" s="46" t="s">
        <v>90</v>
      </c>
      <c r="D3701" s="47">
        <v>160.11000000000001</v>
      </c>
    </row>
    <row r="3702" spans="1:4" x14ac:dyDescent="0.25">
      <c r="A3702" s="47">
        <v>89591</v>
      </c>
      <c r="B3702" s="45" t="s">
        <v>5678</v>
      </c>
      <c r="C3702" s="46" t="s">
        <v>90</v>
      </c>
      <c r="D3702" s="47">
        <v>129.28</v>
      </c>
    </row>
    <row r="3703" spans="1:4" x14ac:dyDescent="0.25">
      <c r="A3703" s="47">
        <v>89592</v>
      </c>
      <c r="B3703" s="45" t="s">
        <v>5679</v>
      </c>
      <c r="C3703" s="46" t="s">
        <v>90</v>
      </c>
      <c r="D3703" s="47">
        <v>218.93</v>
      </c>
    </row>
    <row r="3704" spans="1:4" x14ac:dyDescent="0.25">
      <c r="A3704" s="47">
        <v>89593</v>
      </c>
      <c r="B3704" s="45" t="s">
        <v>5680</v>
      </c>
      <c r="C3704" s="46" t="s">
        <v>90</v>
      </c>
      <c r="D3704" s="47">
        <v>43.72</v>
      </c>
    </row>
    <row r="3705" spans="1:4" x14ac:dyDescent="0.25">
      <c r="A3705" s="47">
        <v>89594</v>
      </c>
      <c r="B3705" s="45" t="s">
        <v>5681</v>
      </c>
      <c r="C3705" s="46" t="s">
        <v>90</v>
      </c>
      <c r="D3705" s="47">
        <v>53.55</v>
      </c>
    </row>
    <row r="3706" spans="1:4" x14ac:dyDescent="0.25">
      <c r="A3706" s="47">
        <v>89595</v>
      </c>
      <c r="B3706" s="45" t="s">
        <v>5682</v>
      </c>
      <c r="C3706" s="46" t="s">
        <v>90</v>
      </c>
      <c r="D3706" s="47">
        <v>18.09</v>
      </c>
    </row>
    <row r="3707" spans="1:4" x14ac:dyDescent="0.25">
      <c r="A3707" s="47">
        <v>89596</v>
      </c>
      <c r="B3707" s="45" t="s">
        <v>5683</v>
      </c>
      <c r="C3707" s="46" t="s">
        <v>90</v>
      </c>
      <c r="D3707" s="47">
        <v>12.31</v>
      </c>
    </row>
    <row r="3708" spans="1:4" x14ac:dyDescent="0.25">
      <c r="A3708" s="47">
        <v>89597</v>
      </c>
      <c r="B3708" s="45" t="s">
        <v>5684</v>
      </c>
      <c r="C3708" s="46" t="s">
        <v>90</v>
      </c>
      <c r="D3708" s="47">
        <v>25.56</v>
      </c>
    </row>
    <row r="3709" spans="1:4" x14ac:dyDescent="0.25">
      <c r="A3709" s="47">
        <v>89598</v>
      </c>
      <c r="B3709" s="45" t="s">
        <v>5685</v>
      </c>
      <c r="C3709" s="46" t="s">
        <v>90</v>
      </c>
      <c r="D3709" s="47">
        <v>74.489999999999995</v>
      </c>
    </row>
    <row r="3710" spans="1:4" x14ac:dyDescent="0.25">
      <c r="A3710" s="47">
        <v>89599</v>
      </c>
      <c r="B3710" s="45" t="s">
        <v>5686</v>
      </c>
      <c r="C3710" s="46" t="s">
        <v>90</v>
      </c>
      <c r="D3710" s="47">
        <v>21.29</v>
      </c>
    </row>
    <row r="3711" spans="1:4" x14ac:dyDescent="0.25">
      <c r="A3711" s="47">
        <v>89600</v>
      </c>
      <c r="B3711" s="45" t="s">
        <v>5687</v>
      </c>
      <c r="C3711" s="46" t="s">
        <v>90</v>
      </c>
      <c r="D3711" s="47">
        <v>23.48</v>
      </c>
    </row>
    <row r="3712" spans="1:4" x14ac:dyDescent="0.25">
      <c r="A3712" s="47">
        <v>89605</v>
      </c>
      <c r="B3712" s="45" t="s">
        <v>5688</v>
      </c>
      <c r="C3712" s="46" t="s">
        <v>90</v>
      </c>
      <c r="D3712" s="47">
        <v>24.84</v>
      </c>
    </row>
    <row r="3713" spans="1:4" x14ac:dyDescent="0.25">
      <c r="A3713" s="47">
        <v>89609</v>
      </c>
      <c r="B3713" s="45" t="s">
        <v>5689</v>
      </c>
      <c r="C3713" s="46" t="s">
        <v>90</v>
      </c>
      <c r="D3713" s="47">
        <v>128.03</v>
      </c>
    </row>
    <row r="3714" spans="1:4" x14ac:dyDescent="0.25">
      <c r="A3714" s="47">
        <v>89610</v>
      </c>
      <c r="B3714" s="45" t="s">
        <v>5690</v>
      </c>
      <c r="C3714" s="46" t="s">
        <v>90</v>
      </c>
      <c r="D3714" s="47">
        <v>25.58</v>
      </c>
    </row>
    <row r="3715" spans="1:4" x14ac:dyDescent="0.25">
      <c r="A3715" s="47">
        <v>89611</v>
      </c>
      <c r="B3715" s="45" t="s">
        <v>5691</v>
      </c>
      <c r="C3715" s="46" t="s">
        <v>90</v>
      </c>
      <c r="D3715" s="47">
        <v>42.68</v>
      </c>
    </row>
    <row r="3716" spans="1:4" x14ac:dyDescent="0.25">
      <c r="A3716" s="47">
        <v>89612</v>
      </c>
      <c r="B3716" s="45" t="s">
        <v>5692</v>
      </c>
      <c r="C3716" s="46" t="s">
        <v>90</v>
      </c>
      <c r="D3716" s="47">
        <v>254.67</v>
      </c>
    </row>
    <row r="3717" spans="1:4" x14ac:dyDescent="0.25">
      <c r="A3717" s="47">
        <v>89613</v>
      </c>
      <c r="B3717" s="45" t="s">
        <v>5693</v>
      </c>
      <c r="C3717" s="46" t="s">
        <v>90</v>
      </c>
      <c r="D3717" s="47">
        <v>37.369999999999997</v>
      </c>
    </row>
    <row r="3718" spans="1:4" x14ac:dyDescent="0.25">
      <c r="A3718" s="47">
        <v>89614</v>
      </c>
      <c r="B3718" s="45" t="s">
        <v>5694</v>
      </c>
      <c r="C3718" s="46" t="s">
        <v>90</v>
      </c>
      <c r="D3718" s="47">
        <v>86.1</v>
      </c>
    </row>
    <row r="3719" spans="1:4" x14ac:dyDescent="0.25">
      <c r="A3719" s="47">
        <v>89615</v>
      </c>
      <c r="B3719" s="45" t="s">
        <v>5695</v>
      </c>
      <c r="C3719" s="46" t="s">
        <v>90</v>
      </c>
      <c r="D3719" s="47">
        <v>387.61</v>
      </c>
    </row>
    <row r="3720" spans="1:4" x14ac:dyDescent="0.25">
      <c r="A3720" s="47">
        <v>89616</v>
      </c>
      <c r="B3720" s="45" t="s">
        <v>5696</v>
      </c>
      <c r="C3720" s="46" t="s">
        <v>90</v>
      </c>
      <c r="D3720" s="47">
        <v>56.35</v>
      </c>
    </row>
    <row r="3721" spans="1:4" x14ac:dyDescent="0.25">
      <c r="A3721" s="47">
        <v>89617</v>
      </c>
      <c r="B3721" s="45" t="s">
        <v>5697</v>
      </c>
      <c r="C3721" s="46" t="s">
        <v>90</v>
      </c>
      <c r="D3721" s="47">
        <v>6.49</v>
      </c>
    </row>
    <row r="3722" spans="1:4" x14ac:dyDescent="0.25">
      <c r="A3722" s="47">
        <v>89618</v>
      </c>
      <c r="B3722" s="45" t="s">
        <v>5698</v>
      </c>
      <c r="C3722" s="46" t="s">
        <v>90</v>
      </c>
      <c r="D3722" s="47">
        <v>18.29</v>
      </c>
    </row>
    <row r="3723" spans="1:4" x14ac:dyDescent="0.25">
      <c r="A3723" s="47">
        <v>89619</v>
      </c>
      <c r="B3723" s="45" t="s">
        <v>5699</v>
      </c>
      <c r="C3723" s="46" t="s">
        <v>90</v>
      </c>
      <c r="D3723" s="47">
        <v>9.64</v>
      </c>
    </row>
    <row r="3724" spans="1:4" x14ac:dyDescent="0.25">
      <c r="A3724" s="47">
        <v>89620</v>
      </c>
      <c r="B3724" s="45" t="s">
        <v>5700</v>
      </c>
      <c r="C3724" s="46" t="s">
        <v>90</v>
      </c>
      <c r="D3724" s="47">
        <v>12.25</v>
      </c>
    </row>
    <row r="3725" spans="1:4" x14ac:dyDescent="0.25">
      <c r="A3725" s="47">
        <v>89621</v>
      </c>
      <c r="B3725" s="45" t="s">
        <v>5701</v>
      </c>
      <c r="C3725" s="46" t="s">
        <v>90</v>
      </c>
      <c r="D3725" s="47">
        <v>32.28</v>
      </c>
    </row>
    <row r="3726" spans="1:4" x14ac:dyDescent="0.25">
      <c r="A3726" s="47">
        <v>89622</v>
      </c>
      <c r="B3726" s="45" t="s">
        <v>5702</v>
      </c>
      <c r="C3726" s="46" t="s">
        <v>90</v>
      </c>
      <c r="D3726" s="47">
        <v>15.38</v>
      </c>
    </row>
    <row r="3727" spans="1:4" x14ac:dyDescent="0.25">
      <c r="A3727" s="47">
        <v>89623</v>
      </c>
      <c r="B3727" s="45" t="s">
        <v>5703</v>
      </c>
      <c r="C3727" s="46" t="s">
        <v>90</v>
      </c>
      <c r="D3727" s="47">
        <v>21.25</v>
      </c>
    </row>
    <row r="3728" spans="1:4" x14ac:dyDescent="0.25">
      <c r="A3728" s="47">
        <v>89624</v>
      </c>
      <c r="B3728" s="45" t="s">
        <v>5704</v>
      </c>
      <c r="C3728" s="46" t="s">
        <v>90</v>
      </c>
      <c r="D3728" s="47">
        <v>22.82</v>
      </c>
    </row>
    <row r="3729" spans="1:4" x14ac:dyDescent="0.25">
      <c r="A3729" s="47">
        <v>89625</v>
      </c>
      <c r="B3729" s="45" t="s">
        <v>5705</v>
      </c>
      <c r="C3729" s="46" t="s">
        <v>90</v>
      </c>
      <c r="D3729" s="47">
        <v>25.22</v>
      </c>
    </row>
    <row r="3730" spans="1:4" x14ac:dyDescent="0.25">
      <c r="A3730" s="47">
        <v>89626</v>
      </c>
      <c r="B3730" s="45" t="s">
        <v>5706</v>
      </c>
      <c r="C3730" s="46" t="s">
        <v>90</v>
      </c>
      <c r="D3730" s="47">
        <v>37.369999999999997</v>
      </c>
    </row>
    <row r="3731" spans="1:4" x14ac:dyDescent="0.25">
      <c r="A3731" s="47">
        <v>89627</v>
      </c>
      <c r="B3731" s="45" t="s">
        <v>5707</v>
      </c>
      <c r="C3731" s="46" t="s">
        <v>90</v>
      </c>
      <c r="D3731" s="47">
        <v>23.4</v>
      </c>
    </row>
    <row r="3732" spans="1:4" x14ac:dyDescent="0.25">
      <c r="A3732" s="47">
        <v>89628</v>
      </c>
      <c r="B3732" s="45" t="s">
        <v>5708</v>
      </c>
      <c r="C3732" s="46" t="s">
        <v>90</v>
      </c>
      <c r="D3732" s="47">
        <v>58.86</v>
      </c>
    </row>
    <row r="3733" spans="1:4" x14ac:dyDescent="0.25">
      <c r="A3733" s="47">
        <v>89629</v>
      </c>
      <c r="B3733" s="45" t="s">
        <v>5709</v>
      </c>
      <c r="C3733" s="46" t="s">
        <v>90</v>
      </c>
      <c r="D3733" s="47">
        <v>111.28</v>
      </c>
    </row>
    <row r="3734" spans="1:4" x14ac:dyDescent="0.25">
      <c r="A3734" s="47">
        <v>89630</v>
      </c>
      <c r="B3734" s="45" t="s">
        <v>5710</v>
      </c>
      <c r="C3734" s="46" t="s">
        <v>90</v>
      </c>
      <c r="D3734" s="47">
        <v>94.74</v>
      </c>
    </row>
    <row r="3735" spans="1:4" x14ac:dyDescent="0.25">
      <c r="A3735" s="47">
        <v>89631</v>
      </c>
      <c r="B3735" s="45" t="s">
        <v>5711</v>
      </c>
      <c r="C3735" s="46" t="s">
        <v>90</v>
      </c>
      <c r="D3735" s="47">
        <v>174.01</v>
      </c>
    </row>
    <row r="3736" spans="1:4" x14ac:dyDescent="0.25">
      <c r="A3736" s="47">
        <v>89632</v>
      </c>
      <c r="B3736" s="45" t="s">
        <v>5712</v>
      </c>
      <c r="C3736" s="46" t="s">
        <v>90</v>
      </c>
      <c r="D3736" s="47">
        <v>140.16</v>
      </c>
    </row>
    <row r="3737" spans="1:4" x14ac:dyDescent="0.25">
      <c r="A3737" s="47">
        <v>89637</v>
      </c>
      <c r="B3737" s="45" t="s">
        <v>5713</v>
      </c>
      <c r="C3737" s="46" t="s">
        <v>90</v>
      </c>
      <c r="D3737" s="47">
        <v>9.32</v>
      </c>
    </row>
    <row r="3738" spans="1:4" x14ac:dyDescent="0.25">
      <c r="A3738" s="47">
        <v>89638</v>
      </c>
      <c r="B3738" s="45" t="s">
        <v>5714</v>
      </c>
      <c r="C3738" s="46" t="s">
        <v>90</v>
      </c>
      <c r="D3738" s="47">
        <v>10.46</v>
      </c>
    </row>
    <row r="3739" spans="1:4" x14ac:dyDescent="0.25">
      <c r="A3739" s="47">
        <v>89639</v>
      </c>
      <c r="B3739" s="45" t="s">
        <v>5715</v>
      </c>
      <c r="C3739" s="46" t="s">
        <v>90</v>
      </c>
      <c r="D3739" s="47">
        <v>10.91</v>
      </c>
    </row>
    <row r="3740" spans="1:4" x14ac:dyDescent="0.25">
      <c r="A3740" s="47">
        <v>89640</v>
      </c>
      <c r="B3740" s="45" t="s">
        <v>5716</v>
      </c>
      <c r="C3740" s="46" t="s">
        <v>90</v>
      </c>
      <c r="D3740" s="47">
        <v>17.71</v>
      </c>
    </row>
    <row r="3741" spans="1:4" x14ac:dyDescent="0.25">
      <c r="A3741" s="47">
        <v>89641</v>
      </c>
      <c r="B3741" s="45" t="s">
        <v>5717</v>
      </c>
      <c r="C3741" s="46" t="s">
        <v>90</v>
      </c>
      <c r="D3741" s="47">
        <v>13.33</v>
      </c>
    </row>
    <row r="3742" spans="1:4" x14ac:dyDescent="0.25">
      <c r="A3742" s="47">
        <v>89642</v>
      </c>
      <c r="B3742" s="45" t="s">
        <v>5718</v>
      </c>
      <c r="C3742" s="46" t="s">
        <v>90</v>
      </c>
      <c r="D3742" s="47">
        <v>15.53</v>
      </c>
    </row>
    <row r="3743" spans="1:4" x14ac:dyDescent="0.25">
      <c r="A3743" s="47">
        <v>89643</v>
      </c>
      <c r="B3743" s="45" t="s">
        <v>5719</v>
      </c>
      <c r="C3743" s="46" t="s">
        <v>90</v>
      </c>
      <c r="D3743" s="47">
        <v>16.260000000000002</v>
      </c>
    </row>
    <row r="3744" spans="1:4" x14ac:dyDescent="0.25">
      <c r="A3744" s="47">
        <v>89644</v>
      </c>
      <c r="B3744" s="45" t="s">
        <v>5720</v>
      </c>
      <c r="C3744" s="46" t="s">
        <v>90</v>
      </c>
      <c r="D3744" s="47">
        <v>26.63</v>
      </c>
    </row>
    <row r="3745" spans="1:4" x14ac:dyDescent="0.25">
      <c r="A3745" s="47">
        <v>89645</v>
      </c>
      <c r="B3745" s="45" t="s">
        <v>5721</v>
      </c>
      <c r="C3745" s="46" t="s">
        <v>90</v>
      </c>
      <c r="D3745" s="47">
        <v>29.92</v>
      </c>
    </row>
    <row r="3746" spans="1:4" x14ac:dyDescent="0.25">
      <c r="A3746" s="47">
        <v>89646</v>
      </c>
      <c r="B3746" s="45" t="s">
        <v>5722</v>
      </c>
      <c r="C3746" s="46" t="s">
        <v>90</v>
      </c>
      <c r="D3746" s="47">
        <v>21.29</v>
      </c>
    </row>
    <row r="3747" spans="1:4" x14ac:dyDescent="0.25">
      <c r="A3747" s="47">
        <v>89647</v>
      </c>
      <c r="B3747" s="45" t="s">
        <v>5723</v>
      </c>
      <c r="C3747" s="46" t="s">
        <v>90</v>
      </c>
      <c r="D3747" s="47">
        <v>20.78</v>
      </c>
    </row>
    <row r="3748" spans="1:4" x14ac:dyDescent="0.25">
      <c r="A3748" s="47">
        <v>89648</v>
      </c>
      <c r="B3748" s="45" t="s">
        <v>5724</v>
      </c>
      <c r="C3748" s="46" t="s">
        <v>90</v>
      </c>
      <c r="D3748" s="47">
        <v>23.14</v>
      </c>
    </row>
    <row r="3749" spans="1:4" x14ac:dyDescent="0.25">
      <c r="A3749" s="47">
        <v>89649</v>
      </c>
      <c r="B3749" s="45" t="s">
        <v>5725</v>
      </c>
      <c r="C3749" s="46" t="s">
        <v>90</v>
      </c>
      <c r="D3749" s="47">
        <v>31.88</v>
      </c>
    </row>
    <row r="3750" spans="1:4" x14ac:dyDescent="0.25">
      <c r="A3750" s="47">
        <v>89650</v>
      </c>
      <c r="B3750" s="45" t="s">
        <v>5726</v>
      </c>
      <c r="C3750" s="46" t="s">
        <v>90</v>
      </c>
      <c r="D3750" s="47">
        <v>31.88</v>
      </c>
    </row>
    <row r="3751" spans="1:4" x14ac:dyDescent="0.25">
      <c r="A3751" s="47">
        <v>89651</v>
      </c>
      <c r="B3751" s="45" t="s">
        <v>5727</v>
      </c>
      <c r="C3751" s="46" t="s">
        <v>90</v>
      </c>
      <c r="D3751" s="47">
        <v>6.52</v>
      </c>
    </row>
    <row r="3752" spans="1:4" x14ac:dyDescent="0.25">
      <c r="A3752" s="47">
        <v>89652</v>
      </c>
      <c r="B3752" s="45" t="s">
        <v>5728</v>
      </c>
      <c r="C3752" s="46" t="s">
        <v>90</v>
      </c>
      <c r="D3752" s="47">
        <v>11.55</v>
      </c>
    </row>
    <row r="3753" spans="1:4" x14ac:dyDescent="0.25">
      <c r="A3753" s="47">
        <v>89653</v>
      </c>
      <c r="B3753" s="45" t="s">
        <v>5729</v>
      </c>
      <c r="C3753" s="46" t="s">
        <v>90</v>
      </c>
      <c r="D3753" s="47">
        <v>19.28</v>
      </c>
    </row>
    <row r="3754" spans="1:4" x14ac:dyDescent="0.25">
      <c r="A3754" s="47">
        <v>89654</v>
      </c>
      <c r="B3754" s="45" t="s">
        <v>5730</v>
      </c>
      <c r="C3754" s="46" t="s">
        <v>90</v>
      </c>
      <c r="D3754" s="47">
        <v>18.77</v>
      </c>
    </row>
    <row r="3755" spans="1:4" x14ac:dyDescent="0.25">
      <c r="A3755" s="47">
        <v>89655</v>
      </c>
      <c r="B3755" s="45" t="s">
        <v>5731</v>
      </c>
      <c r="C3755" s="46" t="s">
        <v>90</v>
      </c>
      <c r="D3755" s="47">
        <v>28.21</v>
      </c>
    </row>
    <row r="3756" spans="1:4" x14ac:dyDescent="0.25">
      <c r="A3756" s="47">
        <v>89656</v>
      </c>
      <c r="B3756" s="45" t="s">
        <v>5732</v>
      </c>
      <c r="C3756" s="46" t="s">
        <v>90</v>
      </c>
      <c r="D3756" s="47">
        <v>12.34</v>
      </c>
    </row>
    <row r="3757" spans="1:4" x14ac:dyDescent="0.25">
      <c r="A3757" s="47">
        <v>89657</v>
      </c>
      <c r="B3757" s="45" t="s">
        <v>5733</v>
      </c>
      <c r="C3757" s="46" t="s">
        <v>90</v>
      </c>
      <c r="D3757" s="47">
        <v>12.6</v>
      </c>
    </row>
    <row r="3758" spans="1:4" x14ac:dyDescent="0.25">
      <c r="A3758" s="47">
        <v>89658</v>
      </c>
      <c r="B3758" s="45" t="s">
        <v>5734</v>
      </c>
      <c r="C3758" s="46" t="s">
        <v>90</v>
      </c>
      <c r="D3758" s="47">
        <v>9.1199999999999992</v>
      </c>
    </row>
    <row r="3759" spans="1:4" x14ac:dyDescent="0.25">
      <c r="A3759" s="47">
        <v>89659</v>
      </c>
      <c r="B3759" s="45" t="s">
        <v>5735</v>
      </c>
      <c r="C3759" s="46" t="s">
        <v>90</v>
      </c>
      <c r="D3759" s="47">
        <v>16.82</v>
      </c>
    </row>
    <row r="3760" spans="1:4" x14ac:dyDescent="0.25">
      <c r="A3760" s="47">
        <v>89660</v>
      </c>
      <c r="B3760" s="45" t="s">
        <v>5736</v>
      </c>
      <c r="C3760" s="46" t="s">
        <v>90</v>
      </c>
      <c r="D3760" s="47">
        <v>8.4499999999999993</v>
      </c>
    </row>
    <row r="3761" spans="1:4" x14ac:dyDescent="0.25">
      <c r="A3761" s="47">
        <v>89661</v>
      </c>
      <c r="B3761" s="45" t="s">
        <v>5737</v>
      </c>
      <c r="C3761" s="46" t="s">
        <v>90</v>
      </c>
      <c r="D3761" s="47">
        <v>22.67</v>
      </c>
    </row>
    <row r="3762" spans="1:4" x14ac:dyDescent="0.25">
      <c r="A3762" s="47">
        <v>89662</v>
      </c>
      <c r="B3762" s="45" t="s">
        <v>5738</v>
      </c>
      <c r="C3762" s="46" t="s">
        <v>90</v>
      </c>
      <c r="D3762" s="47">
        <v>35.200000000000003</v>
      </c>
    </row>
    <row r="3763" spans="1:4" x14ac:dyDescent="0.25">
      <c r="A3763" s="47">
        <v>89663</v>
      </c>
      <c r="B3763" s="45" t="s">
        <v>5739</v>
      </c>
      <c r="C3763" s="46" t="s">
        <v>90</v>
      </c>
      <c r="D3763" s="47">
        <v>14.21</v>
      </c>
    </row>
    <row r="3764" spans="1:4" x14ac:dyDescent="0.25">
      <c r="A3764" s="47">
        <v>89664</v>
      </c>
      <c r="B3764" s="45" t="s">
        <v>5740</v>
      </c>
      <c r="C3764" s="46" t="s">
        <v>90</v>
      </c>
      <c r="D3764" s="47">
        <v>16.82</v>
      </c>
    </row>
    <row r="3765" spans="1:4" x14ac:dyDescent="0.25">
      <c r="A3765" s="47">
        <v>89665</v>
      </c>
      <c r="B3765" s="45" t="s">
        <v>5741</v>
      </c>
      <c r="C3765" s="46" t="s">
        <v>90</v>
      </c>
      <c r="D3765" s="47">
        <v>15.4</v>
      </c>
    </row>
    <row r="3766" spans="1:4" x14ac:dyDescent="0.25">
      <c r="A3766" s="47">
        <v>89666</v>
      </c>
      <c r="B3766" s="45" t="s">
        <v>5742</v>
      </c>
      <c r="C3766" s="46" t="s">
        <v>90</v>
      </c>
      <c r="D3766" s="47">
        <v>7.31</v>
      </c>
    </row>
    <row r="3767" spans="1:4" x14ac:dyDescent="0.25">
      <c r="A3767" s="47">
        <v>89667</v>
      </c>
      <c r="B3767" s="45" t="s">
        <v>5743</v>
      </c>
      <c r="C3767" s="46" t="s">
        <v>90</v>
      </c>
      <c r="D3767" s="47">
        <v>45.38</v>
      </c>
    </row>
    <row r="3768" spans="1:4" x14ac:dyDescent="0.25">
      <c r="A3768" s="47">
        <v>89668</v>
      </c>
      <c r="B3768" s="45" t="s">
        <v>5744</v>
      </c>
      <c r="C3768" s="46" t="s">
        <v>90</v>
      </c>
      <c r="D3768" s="47">
        <v>33.35</v>
      </c>
    </row>
    <row r="3769" spans="1:4" x14ac:dyDescent="0.25">
      <c r="A3769" s="47">
        <v>89669</v>
      </c>
      <c r="B3769" s="45" t="s">
        <v>5745</v>
      </c>
      <c r="C3769" s="46" t="s">
        <v>90</v>
      </c>
      <c r="D3769" s="47">
        <v>26.51</v>
      </c>
    </row>
    <row r="3770" spans="1:4" x14ac:dyDescent="0.25">
      <c r="A3770" s="47">
        <v>89670</v>
      </c>
      <c r="B3770" s="45" t="s">
        <v>5746</v>
      </c>
      <c r="C3770" s="46" t="s">
        <v>90</v>
      </c>
      <c r="D3770" s="47">
        <v>13.79</v>
      </c>
    </row>
    <row r="3771" spans="1:4" x14ac:dyDescent="0.25">
      <c r="A3771" s="47">
        <v>89671</v>
      </c>
      <c r="B3771" s="45" t="s">
        <v>5747</v>
      </c>
      <c r="C3771" s="46" t="s">
        <v>90</v>
      </c>
      <c r="D3771" s="47">
        <v>41.54</v>
      </c>
    </row>
    <row r="3772" spans="1:4" x14ac:dyDescent="0.25">
      <c r="A3772" s="47">
        <v>89672</v>
      </c>
      <c r="B3772" s="45" t="s">
        <v>5748</v>
      </c>
      <c r="C3772" s="46" t="s">
        <v>90</v>
      </c>
      <c r="D3772" s="47">
        <v>22.6</v>
      </c>
    </row>
    <row r="3773" spans="1:4" x14ac:dyDescent="0.25">
      <c r="A3773" s="47">
        <v>89673</v>
      </c>
      <c r="B3773" s="45" t="s">
        <v>5749</v>
      </c>
      <c r="C3773" s="46" t="s">
        <v>90</v>
      </c>
      <c r="D3773" s="47">
        <v>31.67</v>
      </c>
    </row>
    <row r="3774" spans="1:4" x14ac:dyDescent="0.25">
      <c r="A3774" s="47">
        <v>89674</v>
      </c>
      <c r="B3774" s="45" t="s">
        <v>5750</v>
      </c>
      <c r="C3774" s="46" t="s">
        <v>90</v>
      </c>
      <c r="D3774" s="47">
        <v>33.83</v>
      </c>
    </row>
    <row r="3775" spans="1:4" x14ac:dyDescent="0.25">
      <c r="A3775" s="47">
        <v>89675</v>
      </c>
      <c r="B3775" s="45" t="s">
        <v>5751</v>
      </c>
      <c r="C3775" s="46" t="s">
        <v>90</v>
      </c>
      <c r="D3775" s="47">
        <v>77.33</v>
      </c>
    </row>
    <row r="3776" spans="1:4" x14ac:dyDescent="0.25">
      <c r="A3776" s="47">
        <v>89676</v>
      </c>
      <c r="B3776" s="45" t="s">
        <v>5752</v>
      </c>
      <c r="C3776" s="46" t="s">
        <v>90</v>
      </c>
      <c r="D3776" s="47">
        <v>52.15</v>
      </c>
    </row>
    <row r="3777" spans="1:4" x14ac:dyDescent="0.25">
      <c r="A3777" s="47">
        <v>89677</v>
      </c>
      <c r="B3777" s="45" t="s">
        <v>5753</v>
      </c>
      <c r="C3777" s="46" t="s">
        <v>90</v>
      </c>
      <c r="D3777" s="47">
        <v>77.52</v>
      </c>
    </row>
    <row r="3778" spans="1:4" x14ac:dyDescent="0.25">
      <c r="A3778" s="47">
        <v>89678</v>
      </c>
      <c r="B3778" s="45" t="s">
        <v>5754</v>
      </c>
      <c r="C3778" s="46" t="s">
        <v>90</v>
      </c>
      <c r="D3778" s="47">
        <v>9.8800000000000008</v>
      </c>
    </row>
    <row r="3779" spans="1:4" x14ac:dyDescent="0.25">
      <c r="A3779" s="47">
        <v>89679</v>
      </c>
      <c r="B3779" s="45" t="s">
        <v>5755</v>
      </c>
      <c r="C3779" s="46" t="s">
        <v>90</v>
      </c>
      <c r="D3779" s="47">
        <v>131.11000000000001</v>
      </c>
    </row>
    <row r="3780" spans="1:4" x14ac:dyDescent="0.25">
      <c r="A3780" s="47">
        <v>89680</v>
      </c>
      <c r="B3780" s="45" t="s">
        <v>5756</v>
      </c>
      <c r="C3780" s="46" t="s">
        <v>90</v>
      </c>
      <c r="D3780" s="47">
        <v>22</v>
      </c>
    </row>
    <row r="3781" spans="1:4" x14ac:dyDescent="0.25">
      <c r="A3781" s="47">
        <v>89681</v>
      </c>
      <c r="B3781" s="45" t="s">
        <v>5757</v>
      </c>
      <c r="C3781" s="46" t="s">
        <v>90</v>
      </c>
      <c r="D3781" s="47">
        <v>87</v>
      </c>
    </row>
    <row r="3782" spans="1:4" x14ac:dyDescent="0.25">
      <c r="A3782" s="47">
        <v>89682</v>
      </c>
      <c r="B3782" s="45" t="s">
        <v>5758</v>
      </c>
      <c r="C3782" s="46" t="s">
        <v>90</v>
      </c>
      <c r="D3782" s="47">
        <v>35.17</v>
      </c>
    </row>
    <row r="3783" spans="1:4" x14ac:dyDescent="0.25">
      <c r="A3783" s="47">
        <v>89683</v>
      </c>
      <c r="B3783" s="45" t="s">
        <v>5759</v>
      </c>
      <c r="C3783" s="46" t="s">
        <v>90</v>
      </c>
      <c r="D3783" s="47">
        <v>349.71</v>
      </c>
    </row>
    <row r="3784" spans="1:4" x14ac:dyDescent="0.25">
      <c r="A3784" s="47">
        <v>89684</v>
      </c>
      <c r="B3784" s="45" t="s">
        <v>5760</v>
      </c>
      <c r="C3784" s="46" t="s">
        <v>90</v>
      </c>
      <c r="D3784" s="47">
        <v>49.29</v>
      </c>
    </row>
    <row r="3785" spans="1:4" x14ac:dyDescent="0.25">
      <c r="A3785" s="47">
        <v>89685</v>
      </c>
      <c r="B3785" s="45" t="s">
        <v>5761</v>
      </c>
      <c r="C3785" s="46" t="s">
        <v>90</v>
      </c>
      <c r="D3785" s="47">
        <v>60.63</v>
      </c>
    </row>
    <row r="3786" spans="1:4" x14ac:dyDescent="0.25">
      <c r="A3786" s="47">
        <v>89686</v>
      </c>
      <c r="B3786" s="45" t="s">
        <v>5762</v>
      </c>
      <c r="C3786" s="46" t="s">
        <v>90</v>
      </c>
      <c r="D3786" s="47">
        <v>188.96</v>
      </c>
    </row>
    <row r="3787" spans="1:4" x14ac:dyDescent="0.25">
      <c r="A3787" s="47">
        <v>89687</v>
      </c>
      <c r="B3787" s="45" t="s">
        <v>5763</v>
      </c>
      <c r="C3787" s="46" t="s">
        <v>90</v>
      </c>
      <c r="D3787" s="47">
        <v>51.11</v>
      </c>
    </row>
    <row r="3788" spans="1:4" x14ac:dyDescent="0.25">
      <c r="A3788" s="47">
        <v>89689</v>
      </c>
      <c r="B3788" s="45" t="s">
        <v>5764</v>
      </c>
      <c r="C3788" s="46" t="s">
        <v>90</v>
      </c>
      <c r="D3788" s="47">
        <v>38</v>
      </c>
    </row>
    <row r="3789" spans="1:4" x14ac:dyDescent="0.25">
      <c r="A3789" s="47">
        <v>89690</v>
      </c>
      <c r="B3789" s="45" t="s">
        <v>5765</v>
      </c>
      <c r="C3789" s="46" t="s">
        <v>90</v>
      </c>
      <c r="D3789" s="47">
        <v>92.13</v>
      </c>
    </row>
    <row r="3790" spans="1:4" x14ac:dyDescent="0.25">
      <c r="A3790" s="47">
        <v>89691</v>
      </c>
      <c r="B3790" s="45" t="s">
        <v>5766</v>
      </c>
      <c r="C3790" s="46" t="s">
        <v>90</v>
      </c>
      <c r="D3790" s="47">
        <v>12</v>
      </c>
    </row>
    <row r="3791" spans="1:4" x14ac:dyDescent="0.25">
      <c r="A3791" s="47">
        <v>89692</v>
      </c>
      <c r="B3791" s="45" t="s">
        <v>5767</v>
      </c>
      <c r="C3791" s="46" t="s">
        <v>90</v>
      </c>
      <c r="D3791" s="47">
        <v>86.67</v>
      </c>
    </row>
    <row r="3792" spans="1:4" x14ac:dyDescent="0.25">
      <c r="A3792" s="47">
        <v>89693</v>
      </c>
      <c r="B3792" s="45" t="s">
        <v>5768</v>
      </c>
      <c r="C3792" s="46" t="s">
        <v>90</v>
      </c>
      <c r="D3792" s="47">
        <v>83.78</v>
      </c>
    </row>
    <row r="3793" spans="1:4" x14ac:dyDescent="0.25">
      <c r="A3793" s="47">
        <v>89694</v>
      </c>
      <c r="B3793" s="45" t="s">
        <v>5769</v>
      </c>
      <c r="C3793" s="46" t="s">
        <v>90</v>
      </c>
      <c r="D3793" s="47">
        <v>20.62</v>
      </c>
    </row>
    <row r="3794" spans="1:4" x14ac:dyDescent="0.25">
      <c r="A3794" s="47">
        <v>89695</v>
      </c>
      <c r="B3794" s="45" t="s">
        <v>5770</v>
      </c>
      <c r="C3794" s="46" t="s">
        <v>90</v>
      </c>
      <c r="D3794" s="47">
        <v>19</v>
      </c>
    </row>
    <row r="3795" spans="1:4" x14ac:dyDescent="0.25">
      <c r="A3795" s="47">
        <v>89696</v>
      </c>
      <c r="B3795" s="45" t="s">
        <v>5771</v>
      </c>
      <c r="C3795" s="46" t="s">
        <v>90</v>
      </c>
      <c r="D3795" s="47">
        <v>75.37</v>
      </c>
    </row>
    <row r="3796" spans="1:4" x14ac:dyDescent="0.25">
      <c r="A3796" s="47">
        <v>89697</v>
      </c>
      <c r="B3796" s="45" t="s">
        <v>5772</v>
      </c>
      <c r="C3796" s="46" t="s">
        <v>90</v>
      </c>
      <c r="D3796" s="47">
        <v>13.82</v>
      </c>
    </row>
    <row r="3797" spans="1:4" x14ac:dyDescent="0.25">
      <c r="A3797" s="47">
        <v>89698</v>
      </c>
      <c r="B3797" s="45" t="s">
        <v>5773</v>
      </c>
      <c r="C3797" s="46" t="s">
        <v>90</v>
      </c>
      <c r="D3797" s="47">
        <v>274.07</v>
      </c>
    </row>
    <row r="3798" spans="1:4" x14ac:dyDescent="0.25">
      <c r="A3798" s="47">
        <v>89699</v>
      </c>
      <c r="B3798" s="45" t="s">
        <v>5774</v>
      </c>
      <c r="C3798" s="46" t="s">
        <v>90</v>
      </c>
      <c r="D3798" s="47">
        <v>236.88</v>
      </c>
    </row>
    <row r="3799" spans="1:4" x14ac:dyDescent="0.25">
      <c r="A3799" s="47">
        <v>89700</v>
      </c>
      <c r="B3799" s="45" t="s">
        <v>5775</v>
      </c>
      <c r="C3799" s="46" t="s">
        <v>90</v>
      </c>
      <c r="D3799" s="47">
        <v>21.19</v>
      </c>
    </row>
    <row r="3800" spans="1:4" x14ac:dyDescent="0.25">
      <c r="A3800" s="47">
        <v>89701</v>
      </c>
      <c r="B3800" s="45" t="s">
        <v>5776</v>
      </c>
      <c r="C3800" s="46" t="s">
        <v>90</v>
      </c>
      <c r="D3800" s="47">
        <v>208.66</v>
      </c>
    </row>
    <row r="3801" spans="1:4" x14ac:dyDescent="0.25">
      <c r="A3801" s="47">
        <v>89702</v>
      </c>
      <c r="B3801" s="45" t="s">
        <v>5777</v>
      </c>
      <c r="C3801" s="46" t="s">
        <v>90</v>
      </c>
      <c r="D3801" s="47">
        <v>21.19</v>
      </c>
    </row>
    <row r="3802" spans="1:4" x14ac:dyDescent="0.25">
      <c r="A3802" s="47">
        <v>89703</v>
      </c>
      <c r="B3802" s="45" t="s">
        <v>5778</v>
      </c>
      <c r="C3802" s="46" t="s">
        <v>90</v>
      </c>
      <c r="D3802" s="47">
        <v>51.15</v>
      </c>
    </row>
    <row r="3803" spans="1:4" x14ac:dyDescent="0.25">
      <c r="A3803" s="47">
        <v>89704</v>
      </c>
      <c r="B3803" s="45" t="s">
        <v>5779</v>
      </c>
      <c r="C3803" s="46" t="s">
        <v>90</v>
      </c>
      <c r="D3803" s="47">
        <v>143.11000000000001</v>
      </c>
    </row>
    <row r="3804" spans="1:4" x14ac:dyDescent="0.25">
      <c r="A3804" s="47">
        <v>89705</v>
      </c>
      <c r="B3804" s="45" t="s">
        <v>5780</v>
      </c>
      <c r="C3804" s="46" t="s">
        <v>90</v>
      </c>
      <c r="D3804" s="47">
        <v>25.32</v>
      </c>
    </row>
    <row r="3805" spans="1:4" x14ac:dyDescent="0.25">
      <c r="A3805" s="47">
        <v>89706</v>
      </c>
      <c r="B3805" s="45" t="s">
        <v>5781</v>
      </c>
      <c r="C3805" s="46" t="s">
        <v>90</v>
      </c>
      <c r="D3805" s="47">
        <v>57.27</v>
      </c>
    </row>
    <row r="3806" spans="1:4" x14ac:dyDescent="0.25">
      <c r="A3806" s="47">
        <v>89718</v>
      </c>
      <c r="B3806" s="45" t="s">
        <v>5782</v>
      </c>
      <c r="C3806" s="46" t="s">
        <v>96</v>
      </c>
      <c r="D3806" s="47">
        <v>50.69</v>
      </c>
    </row>
    <row r="3807" spans="1:4" x14ac:dyDescent="0.25">
      <c r="A3807" s="47">
        <v>89719</v>
      </c>
      <c r="B3807" s="45" t="s">
        <v>5783</v>
      </c>
      <c r="C3807" s="46" t="s">
        <v>90</v>
      </c>
      <c r="D3807" s="47">
        <v>11.23</v>
      </c>
    </row>
    <row r="3808" spans="1:4" x14ac:dyDescent="0.25">
      <c r="A3808" s="47">
        <v>89720</v>
      </c>
      <c r="B3808" s="45" t="s">
        <v>5784</v>
      </c>
      <c r="C3808" s="46" t="s">
        <v>90</v>
      </c>
      <c r="D3808" s="47">
        <v>13.43</v>
      </c>
    </row>
    <row r="3809" spans="1:4" x14ac:dyDescent="0.25">
      <c r="A3809" s="47">
        <v>89721</v>
      </c>
      <c r="B3809" s="45" t="s">
        <v>5785</v>
      </c>
      <c r="C3809" s="46" t="s">
        <v>90</v>
      </c>
      <c r="D3809" s="47">
        <v>14.16</v>
      </c>
    </row>
    <row r="3810" spans="1:4" x14ac:dyDescent="0.25">
      <c r="A3810" s="47">
        <v>89722</v>
      </c>
      <c r="B3810" s="45" t="s">
        <v>5786</v>
      </c>
      <c r="C3810" s="46" t="s">
        <v>90</v>
      </c>
      <c r="D3810" s="47">
        <v>24.53</v>
      </c>
    </row>
    <row r="3811" spans="1:4" x14ac:dyDescent="0.25">
      <c r="A3811" s="47">
        <v>89723</v>
      </c>
      <c r="B3811" s="45" t="s">
        <v>5787</v>
      </c>
      <c r="C3811" s="46" t="s">
        <v>90</v>
      </c>
      <c r="D3811" s="47">
        <v>18.84</v>
      </c>
    </row>
    <row r="3812" spans="1:4" x14ac:dyDescent="0.25">
      <c r="A3812" s="47">
        <v>89724</v>
      </c>
      <c r="B3812" s="45" t="s">
        <v>5788</v>
      </c>
      <c r="C3812" s="46" t="s">
        <v>90</v>
      </c>
      <c r="D3812" s="47">
        <v>10.33</v>
      </c>
    </row>
    <row r="3813" spans="1:4" x14ac:dyDescent="0.25">
      <c r="A3813" s="47">
        <v>89725</v>
      </c>
      <c r="B3813" s="45" t="s">
        <v>5789</v>
      </c>
      <c r="C3813" s="46" t="s">
        <v>90</v>
      </c>
      <c r="D3813" s="47">
        <v>18.329999999999998</v>
      </c>
    </row>
    <row r="3814" spans="1:4" x14ac:dyDescent="0.25">
      <c r="A3814" s="47">
        <v>89726</v>
      </c>
      <c r="B3814" s="45" t="s">
        <v>5790</v>
      </c>
      <c r="C3814" s="46" t="s">
        <v>90</v>
      </c>
      <c r="D3814" s="47">
        <v>6.86</v>
      </c>
    </row>
    <row r="3815" spans="1:4" x14ac:dyDescent="0.25">
      <c r="A3815" s="47">
        <v>89727</v>
      </c>
      <c r="B3815" s="45" t="s">
        <v>5791</v>
      </c>
      <c r="C3815" s="46" t="s">
        <v>90</v>
      </c>
      <c r="D3815" s="47">
        <v>20.69</v>
      </c>
    </row>
    <row r="3816" spans="1:4" x14ac:dyDescent="0.25">
      <c r="A3816" s="47">
        <v>89728</v>
      </c>
      <c r="B3816" s="45" t="s">
        <v>5792</v>
      </c>
      <c r="C3816" s="46" t="s">
        <v>90</v>
      </c>
      <c r="D3816" s="47">
        <v>11.19</v>
      </c>
    </row>
    <row r="3817" spans="1:4" x14ac:dyDescent="0.25">
      <c r="A3817" s="47">
        <v>89729</v>
      </c>
      <c r="B3817" s="45" t="s">
        <v>5793</v>
      </c>
      <c r="C3817" s="46" t="s">
        <v>90</v>
      </c>
      <c r="D3817" s="47">
        <v>28.98</v>
      </c>
    </row>
    <row r="3818" spans="1:4" x14ac:dyDescent="0.25">
      <c r="A3818" s="47">
        <v>89730</v>
      </c>
      <c r="B3818" s="45" t="s">
        <v>5794</v>
      </c>
      <c r="C3818" s="46" t="s">
        <v>90</v>
      </c>
      <c r="D3818" s="47">
        <v>12.33</v>
      </c>
    </row>
    <row r="3819" spans="1:4" x14ac:dyDescent="0.25">
      <c r="A3819" s="47">
        <v>89731</v>
      </c>
      <c r="B3819" s="45" t="s">
        <v>5795</v>
      </c>
      <c r="C3819" s="46" t="s">
        <v>90</v>
      </c>
      <c r="D3819" s="47">
        <v>10.65</v>
      </c>
    </row>
    <row r="3820" spans="1:4" x14ac:dyDescent="0.25">
      <c r="A3820" s="47">
        <v>89732</v>
      </c>
      <c r="B3820" s="45" t="s">
        <v>5796</v>
      </c>
      <c r="C3820" s="46" t="s">
        <v>90</v>
      </c>
      <c r="D3820" s="47">
        <v>11.48</v>
      </c>
    </row>
    <row r="3821" spans="1:4" x14ac:dyDescent="0.25">
      <c r="A3821" s="47">
        <v>89733</v>
      </c>
      <c r="B3821" s="45" t="s">
        <v>5797</v>
      </c>
      <c r="C3821" s="46" t="s">
        <v>90</v>
      </c>
      <c r="D3821" s="47">
        <v>20.329999999999998</v>
      </c>
    </row>
    <row r="3822" spans="1:4" x14ac:dyDescent="0.25">
      <c r="A3822" s="47">
        <v>89734</v>
      </c>
      <c r="B3822" s="45" t="s">
        <v>5798</v>
      </c>
      <c r="C3822" s="46" t="s">
        <v>90</v>
      </c>
      <c r="D3822" s="47">
        <v>28.98</v>
      </c>
    </row>
    <row r="3823" spans="1:4" x14ac:dyDescent="0.25">
      <c r="A3823" s="47">
        <v>89735</v>
      </c>
      <c r="B3823" s="45" t="s">
        <v>5799</v>
      </c>
      <c r="C3823" s="46" t="s">
        <v>90</v>
      </c>
      <c r="D3823" s="47">
        <v>21.69</v>
      </c>
    </row>
    <row r="3824" spans="1:4" x14ac:dyDescent="0.25">
      <c r="A3824" s="47">
        <v>89736</v>
      </c>
      <c r="B3824" s="45" t="s">
        <v>5800</v>
      </c>
      <c r="C3824" s="46" t="s">
        <v>90</v>
      </c>
      <c r="D3824" s="47">
        <v>7.72</v>
      </c>
    </row>
    <row r="3825" spans="1:4" x14ac:dyDescent="0.25">
      <c r="A3825" s="47">
        <v>89737</v>
      </c>
      <c r="B3825" s="45" t="s">
        <v>5801</v>
      </c>
      <c r="C3825" s="46" t="s">
        <v>90</v>
      </c>
      <c r="D3825" s="47">
        <v>19.329999999999998</v>
      </c>
    </row>
    <row r="3826" spans="1:4" x14ac:dyDescent="0.25">
      <c r="A3826" s="47">
        <v>89738</v>
      </c>
      <c r="B3826" s="45" t="s">
        <v>5802</v>
      </c>
      <c r="C3826" s="46" t="s">
        <v>90</v>
      </c>
      <c r="D3826" s="47">
        <v>15.42</v>
      </c>
    </row>
    <row r="3827" spans="1:4" x14ac:dyDescent="0.25">
      <c r="A3827" s="47">
        <v>89739</v>
      </c>
      <c r="B3827" s="45" t="s">
        <v>5803</v>
      </c>
      <c r="C3827" s="46" t="s">
        <v>90</v>
      </c>
      <c r="D3827" s="47">
        <v>20.5</v>
      </c>
    </row>
    <row r="3828" spans="1:4" x14ac:dyDescent="0.25">
      <c r="A3828" s="47">
        <v>89740</v>
      </c>
      <c r="B3828" s="45" t="s">
        <v>5804</v>
      </c>
      <c r="C3828" s="46" t="s">
        <v>90</v>
      </c>
      <c r="D3828" s="47">
        <v>7.05</v>
      </c>
    </row>
    <row r="3829" spans="1:4" x14ac:dyDescent="0.25">
      <c r="A3829" s="47">
        <v>89741</v>
      </c>
      <c r="B3829" s="45" t="s">
        <v>5805</v>
      </c>
      <c r="C3829" s="46" t="s">
        <v>90</v>
      </c>
      <c r="D3829" s="47">
        <v>21.27</v>
      </c>
    </row>
    <row r="3830" spans="1:4" x14ac:dyDescent="0.25">
      <c r="A3830" s="47">
        <v>89742</v>
      </c>
      <c r="B3830" s="45" t="s">
        <v>5806</v>
      </c>
      <c r="C3830" s="46" t="s">
        <v>90</v>
      </c>
      <c r="D3830" s="47">
        <v>36.11</v>
      </c>
    </row>
    <row r="3831" spans="1:4" x14ac:dyDescent="0.25">
      <c r="A3831" s="47">
        <v>89743</v>
      </c>
      <c r="B3831" s="45" t="s">
        <v>5807</v>
      </c>
      <c r="C3831" s="46" t="s">
        <v>90</v>
      </c>
      <c r="D3831" s="47">
        <v>52.95</v>
      </c>
    </row>
    <row r="3832" spans="1:4" x14ac:dyDescent="0.25">
      <c r="A3832" s="47">
        <v>89744</v>
      </c>
      <c r="B3832" s="45" t="s">
        <v>5808</v>
      </c>
      <c r="C3832" s="46" t="s">
        <v>90</v>
      </c>
      <c r="D3832" s="47">
        <v>25.04</v>
      </c>
    </row>
    <row r="3833" spans="1:4" x14ac:dyDescent="0.25">
      <c r="A3833" s="47">
        <v>89745</v>
      </c>
      <c r="B3833" s="45" t="s">
        <v>5809</v>
      </c>
      <c r="C3833" s="46" t="s">
        <v>90</v>
      </c>
      <c r="D3833" s="47">
        <v>33.799999999999997</v>
      </c>
    </row>
    <row r="3834" spans="1:4" x14ac:dyDescent="0.25">
      <c r="A3834" s="47">
        <v>89746</v>
      </c>
      <c r="B3834" s="45" t="s">
        <v>5810</v>
      </c>
      <c r="C3834" s="46" t="s">
        <v>90</v>
      </c>
      <c r="D3834" s="47">
        <v>24.97</v>
      </c>
    </row>
    <row r="3835" spans="1:4" x14ac:dyDescent="0.25">
      <c r="A3835" s="47">
        <v>89747</v>
      </c>
      <c r="B3835" s="45" t="s">
        <v>5811</v>
      </c>
      <c r="C3835" s="46" t="s">
        <v>90</v>
      </c>
      <c r="D3835" s="47">
        <v>12.81</v>
      </c>
    </row>
    <row r="3836" spans="1:4" x14ac:dyDescent="0.25">
      <c r="A3836" s="47">
        <v>89748</v>
      </c>
      <c r="B3836" s="45" t="s">
        <v>5812</v>
      </c>
      <c r="C3836" s="46" t="s">
        <v>90</v>
      </c>
      <c r="D3836" s="47">
        <v>43.29</v>
      </c>
    </row>
    <row r="3837" spans="1:4" x14ac:dyDescent="0.25">
      <c r="A3837" s="47">
        <v>89749</v>
      </c>
      <c r="B3837" s="45" t="s">
        <v>5813</v>
      </c>
      <c r="C3837" s="46" t="s">
        <v>90</v>
      </c>
      <c r="D3837" s="47">
        <v>15.42</v>
      </c>
    </row>
    <row r="3838" spans="1:4" x14ac:dyDescent="0.25">
      <c r="A3838" s="47">
        <v>89750</v>
      </c>
      <c r="B3838" s="45" t="s">
        <v>5814</v>
      </c>
      <c r="C3838" s="46" t="s">
        <v>90</v>
      </c>
      <c r="D3838" s="47">
        <v>75.69</v>
      </c>
    </row>
    <row r="3839" spans="1:4" x14ac:dyDescent="0.25">
      <c r="A3839" s="47">
        <v>89751</v>
      </c>
      <c r="B3839" s="45" t="s">
        <v>5815</v>
      </c>
      <c r="C3839" s="46" t="s">
        <v>90</v>
      </c>
      <c r="D3839" s="47">
        <v>5.91</v>
      </c>
    </row>
    <row r="3840" spans="1:4" x14ac:dyDescent="0.25">
      <c r="A3840" s="47">
        <v>89752</v>
      </c>
      <c r="B3840" s="45" t="s">
        <v>5816</v>
      </c>
      <c r="C3840" s="46" t="s">
        <v>90</v>
      </c>
      <c r="D3840" s="47">
        <v>6.07</v>
      </c>
    </row>
    <row r="3841" spans="1:4" x14ac:dyDescent="0.25">
      <c r="A3841" s="47">
        <v>89753</v>
      </c>
      <c r="B3841" s="45" t="s">
        <v>5817</v>
      </c>
      <c r="C3841" s="46" t="s">
        <v>90</v>
      </c>
      <c r="D3841" s="47">
        <v>9.26</v>
      </c>
    </row>
    <row r="3842" spans="1:4" x14ac:dyDescent="0.25">
      <c r="A3842" s="47">
        <v>89754</v>
      </c>
      <c r="B3842" s="45" t="s">
        <v>5818</v>
      </c>
      <c r="C3842" s="46" t="s">
        <v>90</v>
      </c>
      <c r="D3842" s="47">
        <v>19.09</v>
      </c>
    </row>
    <row r="3843" spans="1:4" x14ac:dyDescent="0.25">
      <c r="A3843" s="47">
        <v>89755</v>
      </c>
      <c r="B3843" s="45" t="s">
        <v>5819</v>
      </c>
      <c r="C3843" s="46" t="s">
        <v>90</v>
      </c>
      <c r="D3843" s="47">
        <v>12.17</v>
      </c>
    </row>
    <row r="3844" spans="1:4" x14ac:dyDescent="0.25">
      <c r="A3844" s="47">
        <v>89756</v>
      </c>
      <c r="B3844" s="45" t="s">
        <v>5820</v>
      </c>
      <c r="C3844" s="46" t="s">
        <v>90</v>
      </c>
      <c r="D3844" s="47">
        <v>20.98</v>
      </c>
    </row>
    <row r="3845" spans="1:4" x14ac:dyDescent="0.25">
      <c r="A3845" s="47">
        <v>89757</v>
      </c>
      <c r="B3845" s="45" t="s">
        <v>5821</v>
      </c>
      <c r="C3845" s="46" t="s">
        <v>90</v>
      </c>
      <c r="D3845" s="47">
        <v>32.21</v>
      </c>
    </row>
    <row r="3846" spans="1:4" x14ac:dyDescent="0.25">
      <c r="A3846" s="47">
        <v>89758</v>
      </c>
      <c r="B3846" s="45" t="s">
        <v>5822</v>
      </c>
      <c r="C3846" s="46" t="s">
        <v>90</v>
      </c>
      <c r="D3846" s="47">
        <v>50.53</v>
      </c>
    </row>
    <row r="3847" spans="1:4" x14ac:dyDescent="0.25">
      <c r="A3847" s="47">
        <v>89759</v>
      </c>
      <c r="B3847" s="45" t="s">
        <v>5823</v>
      </c>
      <c r="C3847" s="46" t="s">
        <v>90</v>
      </c>
      <c r="D3847" s="47">
        <v>8.26</v>
      </c>
    </row>
    <row r="3848" spans="1:4" x14ac:dyDescent="0.25">
      <c r="A3848" s="47">
        <v>89760</v>
      </c>
      <c r="B3848" s="45" t="s">
        <v>5824</v>
      </c>
      <c r="C3848" s="46" t="s">
        <v>90</v>
      </c>
      <c r="D3848" s="47">
        <v>20.079999999999998</v>
      </c>
    </row>
    <row r="3849" spans="1:4" x14ac:dyDescent="0.25">
      <c r="A3849" s="47">
        <v>89761</v>
      </c>
      <c r="B3849" s="45" t="s">
        <v>5825</v>
      </c>
      <c r="C3849" s="46" t="s">
        <v>90</v>
      </c>
      <c r="D3849" s="47">
        <v>33.25</v>
      </c>
    </row>
    <row r="3850" spans="1:4" x14ac:dyDescent="0.25">
      <c r="A3850" s="47">
        <v>89762</v>
      </c>
      <c r="B3850" s="45" t="s">
        <v>5826</v>
      </c>
      <c r="C3850" s="46" t="s">
        <v>90</v>
      </c>
      <c r="D3850" s="47">
        <v>47.37</v>
      </c>
    </row>
    <row r="3851" spans="1:4" x14ac:dyDescent="0.25">
      <c r="A3851" s="47">
        <v>89763</v>
      </c>
      <c r="B3851" s="45" t="s">
        <v>5827</v>
      </c>
      <c r="C3851" s="46" t="s">
        <v>90</v>
      </c>
      <c r="D3851" s="47">
        <v>187.04</v>
      </c>
    </row>
    <row r="3852" spans="1:4" x14ac:dyDescent="0.25">
      <c r="A3852" s="47">
        <v>89764</v>
      </c>
      <c r="B3852" s="45" t="s">
        <v>5828</v>
      </c>
      <c r="C3852" s="46" t="s">
        <v>90</v>
      </c>
      <c r="D3852" s="47">
        <v>36.08</v>
      </c>
    </row>
    <row r="3853" spans="1:4" x14ac:dyDescent="0.25">
      <c r="A3853" s="47">
        <v>89765</v>
      </c>
      <c r="B3853" s="45" t="s">
        <v>5829</v>
      </c>
      <c r="C3853" s="46" t="s">
        <v>90</v>
      </c>
      <c r="D3853" s="47">
        <v>14.52</v>
      </c>
    </row>
    <row r="3854" spans="1:4" x14ac:dyDescent="0.25">
      <c r="A3854" s="47">
        <v>89766</v>
      </c>
      <c r="B3854" s="45" t="s">
        <v>5830</v>
      </c>
      <c r="C3854" s="46" t="s">
        <v>90</v>
      </c>
      <c r="D3854" s="47">
        <v>21.89</v>
      </c>
    </row>
    <row r="3855" spans="1:4" x14ac:dyDescent="0.25">
      <c r="A3855" s="47">
        <v>89767</v>
      </c>
      <c r="B3855" s="45" t="s">
        <v>5831</v>
      </c>
      <c r="C3855" s="46" t="s">
        <v>90</v>
      </c>
      <c r="D3855" s="47">
        <v>21.89</v>
      </c>
    </row>
    <row r="3856" spans="1:4" x14ac:dyDescent="0.25">
      <c r="A3856" s="47">
        <v>89768</v>
      </c>
      <c r="B3856" s="45" t="s">
        <v>5832</v>
      </c>
      <c r="C3856" s="46" t="s">
        <v>90</v>
      </c>
      <c r="D3856" s="47">
        <v>22.04</v>
      </c>
    </row>
    <row r="3857" spans="1:4" x14ac:dyDescent="0.25">
      <c r="A3857" s="47">
        <v>89769</v>
      </c>
      <c r="B3857" s="45" t="s">
        <v>5833</v>
      </c>
      <c r="C3857" s="46" t="s">
        <v>90</v>
      </c>
      <c r="D3857" s="47">
        <v>53.38</v>
      </c>
    </row>
    <row r="3858" spans="1:4" x14ac:dyDescent="0.25">
      <c r="A3858" s="47">
        <v>89772</v>
      </c>
      <c r="B3858" s="45" t="s">
        <v>5834</v>
      </c>
      <c r="C3858" s="46" t="s">
        <v>96</v>
      </c>
      <c r="D3858" s="47">
        <v>95.74</v>
      </c>
    </row>
    <row r="3859" spans="1:4" x14ac:dyDescent="0.25">
      <c r="A3859" s="47">
        <v>89774</v>
      </c>
      <c r="B3859" s="45" t="s">
        <v>5835</v>
      </c>
      <c r="C3859" s="46" t="s">
        <v>90</v>
      </c>
      <c r="D3859" s="47">
        <v>15.62</v>
      </c>
    </row>
    <row r="3860" spans="1:4" x14ac:dyDescent="0.25">
      <c r="A3860" s="47">
        <v>89776</v>
      </c>
      <c r="B3860" s="45" t="s">
        <v>5836</v>
      </c>
      <c r="C3860" s="46" t="s">
        <v>90</v>
      </c>
      <c r="D3860" s="47">
        <v>23.23</v>
      </c>
    </row>
    <row r="3861" spans="1:4" x14ac:dyDescent="0.25">
      <c r="A3861" s="47">
        <v>89777</v>
      </c>
      <c r="B3861" s="45" t="s">
        <v>5837</v>
      </c>
      <c r="C3861" s="46" t="s">
        <v>90</v>
      </c>
      <c r="D3861" s="47">
        <v>27.66</v>
      </c>
    </row>
    <row r="3862" spans="1:4" x14ac:dyDescent="0.25">
      <c r="A3862" s="47">
        <v>89778</v>
      </c>
      <c r="B3862" s="45" t="s">
        <v>5838</v>
      </c>
      <c r="C3862" s="46" t="s">
        <v>90</v>
      </c>
      <c r="D3862" s="47">
        <v>19.39</v>
      </c>
    </row>
    <row r="3863" spans="1:4" x14ac:dyDescent="0.25">
      <c r="A3863" s="47">
        <v>89779</v>
      </c>
      <c r="B3863" s="45" t="s">
        <v>5839</v>
      </c>
      <c r="C3863" s="46" t="s">
        <v>90</v>
      </c>
      <c r="D3863" s="47">
        <v>33.47</v>
      </c>
    </row>
    <row r="3864" spans="1:4" x14ac:dyDescent="0.25">
      <c r="A3864" s="47">
        <v>89780</v>
      </c>
      <c r="B3864" s="45" t="s">
        <v>5840</v>
      </c>
      <c r="C3864" s="46" t="s">
        <v>90</v>
      </c>
      <c r="D3864" s="47">
        <v>27.66</v>
      </c>
    </row>
    <row r="3865" spans="1:4" x14ac:dyDescent="0.25">
      <c r="A3865" s="47">
        <v>89781</v>
      </c>
      <c r="B3865" s="45" t="s">
        <v>5841</v>
      </c>
      <c r="C3865" s="46" t="s">
        <v>90</v>
      </c>
      <c r="D3865" s="47">
        <v>41.39</v>
      </c>
    </row>
    <row r="3866" spans="1:4" x14ac:dyDescent="0.25">
      <c r="A3866" s="47">
        <v>89782</v>
      </c>
      <c r="B3866" s="45" t="s">
        <v>5842</v>
      </c>
      <c r="C3866" s="46" t="s">
        <v>90</v>
      </c>
      <c r="D3866" s="47">
        <v>11.86</v>
      </c>
    </row>
    <row r="3867" spans="1:4" x14ac:dyDescent="0.25">
      <c r="A3867" s="47">
        <v>89783</v>
      </c>
      <c r="B3867" s="45" t="s">
        <v>5843</v>
      </c>
      <c r="C3867" s="46" t="s">
        <v>90</v>
      </c>
      <c r="D3867" s="47">
        <v>12.22</v>
      </c>
    </row>
    <row r="3868" spans="1:4" x14ac:dyDescent="0.25">
      <c r="A3868" s="47">
        <v>89784</v>
      </c>
      <c r="B3868" s="45" t="s">
        <v>5844</v>
      </c>
      <c r="C3868" s="46" t="s">
        <v>90</v>
      </c>
      <c r="D3868" s="47">
        <v>20.67</v>
      </c>
    </row>
    <row r="3869" spans="1:4" x14ac:dyDescent="0.25">
      <c r="A3869" s="47">
        <v>89785</v>
      </c>
      <c r="B3869" s="45" t="s">
        <v>5845</v>
      </c>
      <c r="C3869" s="46" t="s">
        <v>90</v>
      </c>
      <c r="D3869" s="47">
        <v>23.02</v>
      </c>
    </row>
    <row r="3870" spans="1:4" x14ac:dyDescent="0.25">
      <c r="A3870" s="47">
        <v>89786</v>
      </c>
      <c r="B3870" s="45" t="s">
        <v>5846</v>
      </c>
      <c r="C3870" s="46" t="s">
        <v>90</v>
      </c>
      <c r="D3870" s="47">
        <v>35.200000000000003</v>
      </c>
    </row>
    <row r="3871" spans="1:4" x14ac:dyDescent="0.25">
      <c r="A3871" s="47">
        <v>89787</v>
      </c>
      <c r="B3871" s="45" t="s">
        <v>5847</v>
      </c>
      <c r="C3871" s="46" t="s">
        <v>90</v>
      </c>
      <c r="D3871" s="47">
        <v>41.39</v>
      </c>
    </row>
    <row r="3872" spans="1:4" x14ac:dyDescent="0.25">
      <c r="A3872" s="47">
        <v>89788</v>
      </c>
      <c r="B3872" s="45" t="s">
        <v>5848</v>
      </c>
      <c r="C3872" s="46" t="s">
        <v>90</v>
      </c>
      <c r="D3872" s="47">
        <v>81.36</v>
      </c>
    </row>
    <row r="3873" spans="1:4" x14ac:dyDescent="0.25">
      <c r="A3873" s="47">
        <v>89789</v>
      </c>
      <c r="B3873" s="45" t="s">
        <v>5849</v>
      </c>
      <c r="C3873" s="46" t="s">
        <v>90</v>
      </c>
      <c r="D3873" s="47">
        <v>82.66</v>
      </c>
    </row>
    <row r="3874" spans="1:4" x14ac:dyDescent="0.25">
      <c r="A3874" s="47">
        <v>89790</v>
      </c>
      <c r="B3874" s="45" t="s">
        <v>5850</v>
      </c>
      <c r="C3874" s="46" t="s">
        <v>90</v>
      </c>
      <c r="D3874" s="47">
        <v>202.43</v>
      </c>
    </row>
    <row r="3875" spans="1:4" x14ac:dyDescent="0.25">
      <c r="A3875" s="47">
        <v>89791</v>
      </c>
      <c r="B3875" s="45" t="s">
        <v>5851</v>
      </c>
      <c r="C3875" s="46" t="s">
        <v>90</v>
      </c>
      <c r="D3875" s="47">
        <v>207.2</v>
      </c>
    </row>
    <row r="3876" spans="1:4" x14ac:dyDescent="0.25">
      <c r="A3876" s="47">
        <v>89792</v>
      </c>
      <c r="B3876" s="45" t="s">
        <v>5852</v>
      </c>
      <c r="C3876" s="46" t="s">
        <v>90</v>
      </c>
      <c r="D3876" s="47">
        <v>238.22</v>
      </c>
    </row>
    <row r="3877" spans="1:4" x14ac:dyDescent="0.25">
      <c r="A3877" s="47">
        <v>89793</v>
      </c>
      <c r="B3877" s="45" t="s">
        <v>5853</v>
      </c>
      <c r="C3877" s="46" t="s">
        <v>90</v>
      </c>
      <c r="D3877" s="47">
        <v>244.64</v>
      </c>
    </row>
    <row r="3878" spans="1:4" x14ac:dyDescent="0.25">
      <c r="A3878" s="47">
        <v>89794</v>
      </c>
      <c r="B3878" s="45" t="s">
        <v>5854</v>
      </c>
      <c r="C3878" s="46" t="s">
        <v>90</v>
      </c>
      <c r="D3878" s="47">
        <v>19.21</v>
      </c>
    </row>
    <row r="3879" spans="1:4" x14ac:dyDescent="0.25">
      <c r="A3879" s="47">
        <v>89795</v>
      </c>
      <c r="B3879" s="45" t="s">
        <v>5855</v>
      </c>
      <c r="C3879" s="46" t="s">
        <v>90</v>
      </c>
      <c r="D3879" s="47">
        <v>38.409999999999997</v>
      </c>
    </row>
    <row r="3880" spans="1:4" x14ac:dyDescent="0.25">
      <c r="A3880" s="47">
        <v>89796</v>
      </c>
      <c r="B3880" s="45" t="s">
        <v>5856</v>
      </c>
      <c r="C3880" s="46" t="s">
        <v>90</v>
      </c>
      <c r="D3880" s="47">
        <v>42.79</v>
      </c>
    </row>
    <row r="3881" spans="1:4" x14ac:dyDescent="0.25">
      <c r="A3881" s="47">
        <v>89797</v>
      </c>
      <c r="B3881" s="45" t="s">
        <v>5857</v>
      </c>
      <c r="C3881" s="46" t="s">
        <v>90</v>
      </c>
      <c r="D3881" s="47">
        <v>50.34</v>
      </c>
    </row>
    <row r="3882" spans="1:4" x14ac:dyDescent="0.25">
      <c r="A3882" s="47">
        <v>89801</v>
      </c>
      <c r="B3882" s="45" t="s">
        <v>5858</v>
      </c>
      <c r="C3882" s="46" t="s">
        <v>90</v>
      </c>
      <c r="D3882" s="47">
        <v>7.25</v>
      </c>
    </row>
    <row r="3883" spans="1:4" x14ac:dyDescent="0.25">
      <c r="A3883" s="47">
        <v>89802</v>
      </c>
      <c r="B3883" s="45" t="s">
        <v>5859</v>
      </c>
      <c r="C3883" s="46" t="s">
        <v>90</v>
      </c>
      <c r="D3883" s="47">
        <v>8.08</v>
      </c>
    </row>
    <row r="3884" spans="1:4" x14ac:dyDescent="0.25">
      <c r="A3884" s="47">
        <v>89803</v>
      </c>
      <c r="B3884" s="45" t="s">
        <v>5860</v>
      </c>
      <c r="C3884" s="46" t="s">
        <v>90</v>
      </c>
      <c r="D3884" s="47">
        <v>16.93</v>
      </c>
    </row>
    <row r="3885" spans="1:4" x14ac:dyDescent="0.25">
      <c r="A3885" s="47">
        <v>89804</v>
      </c>
      <c r="B3885" s="45" t="s">
        <v>5861</v>
      </c>
      <c r="C3885" s="46" t="s">
        <v>90</v>
      </c>
      <c r="D3885" s="47">
        <v>18.29</v>
      </c>
    </row>
    <row r="3886" spans="1:4" x14ac:dyDescent="0.25">
      <c r="A3886" s="47">
        <v>89805</v>
      </c>
      <c r="B3886" s="45" t="s">
        <v>5862</v>
      </c>
      <c r="C3886" s="46" t="s">
        <v>90</v>
      </c>
      <c r="D3886" s="47">
        <v>15.17</v>
      </c>
    </row>
    <row r="3887" spans="1:4" x14ac:dyDescent="0.25">
      <c r="A3887" s="47">
        <v>89806</v>
      </c>
      <c r="B3887" s="45" t="s">
        <v>5863</v>
      </c>
      <c r="C3887" s="46" t="s">
        <v>90</v>
      </c>
      <c r="D3887" s="47">
        <v>16.34</v>
      </c>
    </row>
    <row r="3888" spans="1:4" x14ac:dyDescent="0.25">
      <c r="A3888" s="47">
        <v>89807</v>
      </c>
      <c r="B3888" s="45" t="s">
        <v>5864</v>
      </c>
      <c r="C3888" s="46" t="s">
        <v>90</v>
      </c>
      <c r="D3888" s="47">
        <v>31.95</v>
      </c>
    </row>
    <row r="3889" spans="1:4" x14ac:dyDescent="0.25">
      <c r="A3889" s="47">
        <v>89808</v>
      </c>
      <c r="B3889" s="45" t="s">
        <v>5865</v>
      </c>
      <c r="C3889" s="46" t="s">
        <v>90</v>
      </c>
      <c r="D3889" s="47">
        <v>48.79</v>
      </c>
    </row>
    <row r="3890" spans="1:4" x14ac:dyDescent="0.25">
      <c r="A3890" s="47">
        <v>89809</v>
      </c>
      <c r="B3890" s="45" t="s">
        <v>5866</v>
      </c>
      <c r="C3890" s="46" t="s">
        <v>90</v>
      </c>
      <c r="D3890" s="47">
        <v>20.13</v>
      </c>
    </row>
    <row r="3891" spans="1:4" x14ac:dyDescent="0.25">
      <c r="A3891" s="47">
        <v>89810</v>
      </c>
      <c r="B3891" s="45" t="s">
        <v>5867</v>
      </c>
      <c r="C3891" s="46" t="s">
        <v>90</v>
      </c>
      <c r="D3891" s="47">
        <v>20.059999999999999</v>
      </c>
    </row>
    <row r="3892" spans="1:4" x14ac:dyDescent="0.25">
      <c r="A3892" s="47">
        <v>89811</v>
      </c>
      <c r="B3892" s="45" t="s">
        <v>5868</v>
      </c>
      <c r="C3892" s="46" t="s">
        <v>90</v>
      </c>
      <c r="D3892" s="47">
        <v>38.380000000000003</v>
      </c>
    </row>
    <row r="3893" spans="1:4" x14ac:dyDescent="0.25">
      <c r="A3893" s="47">
        <v>89812</v>
      </c>
      <c r="B3893" s="45" t="s">
        <v>5869</v>
      </c>
      <c r="C3893" s="46" t="s">
        <v>90</v>
      </c>
      <c r="D3893" s="47">
        <v>70.78</v>
      </c>
    </row>
    <row r="3894" spans="1:4" x14ac:dyDescent="0.25">
      <c r="A3894" s="47">
        <v>89813</v>
      </c>
      <c r="B3894" s="45" t="s">
        <v>5870</v>
      </c>
      <c r="C3894" s="46" t="s">
        <v>90</v>
      </c>
      <c r="D3894" s="47">
        <v>7.38</v>
      </c>
    </row>
    <row r="3895" spans="1:4" x14ac:dyDescent="0.25">
      <c r="A3895" s="47">
        <v>89814</v>
      </c>
      <c r="B3895" s="45" t="s">
        <v>5871</v>
      </c>
      <c r="C3895" s="46" t="s">
        <v>90</v>
      </c>
      <c r="D3895" s="47">
        <v>17.21</v>
      </c>
    </row>
    <row r="3896" spans="1:4" x14ac:dyDescent="0.25">
      <c r="A3896" s="47">
        <v>89815</v>
      </c>
      <c r="B3896" s="45" t="s">
        <v>5872</v>
      </c>
      <c r="C3896" s="46" t="s">
        <v>90</v>
      </c>
      <c r="D3896" s="47">
        <v>32.380000000000003</v>
      </c>
    </row>
    <row r="3897" spans="1:4" x14ac:dyDescent="0.25">
      <c r="A3897" s="47">
        <v>89816</v>
      </c>
      <c r="B3897" s="45" t="s">
        <v>5873</v>
      </c>
      <c r="C3897" s="46" t="s">
        <v>90</v>
      </c>
      <c r="D3897" s="47">
        <v>46.5</v>
      </c>
    </row>
    <row r="3898" spans="1:4" x14ac:dyDescent="0.25">
      <c r="A3898" s="47">
        <v>89817</v>
      </c>
      <c r="B3898" s="45" t="s">
        <v>5874</v>
      </c>
      <c r="C3898" s="46" t="s">
        <v>90</v>
      </c>
      <c r="D3898" s="47">
        <v>12.98</v>
      </c>
    </row>
    <row r="3899" spans="1:4" x14ac:dyDescent="0.25">
      <c r="A3899" s="47">
        <v>89818</v>
      </c>
      <c r="B3899" s="45" t="s">
        <v>5875</v>
      </c>
      <c r="C3899" s="46" t="s">
        <v>90</v>
      </c>
      <c r="D3899" s="47">
        <v>186.17</v>
      </c>
    </row>
    <row r="3900" spans="1:4" x14ac:dyDescent="0.25">
      <c r="A3900" s="47">
        <v>89819</v>
      </c>
      <c r="B3900" s="45" t="s">
        <v>5876</v>
      </c>
      <c r="C3900" s="46" t="s">
        <v>90</v>
      </c>
      <c r="D3900" s="47">
        <v>20.59</v>
      </c>
    </row>
    <row r="3901" spans="1:4" x14ac:dyDescent="0.25">
      <c r="A3901" s="47">
        <v>89820</v>
      </c>
      <c r="B3901" s="45" t="s">
        <v>5877</v>
      </c>
      <c r="C3901" s="46" t="s">
        <v>90</v>
      </c>
      <c r="D3901" s="47">
        <v>35.21</v>
      </c>
    </row>
    <row r="3902" spans="1:4" x14ac:dyDescent="0.25">
      <c r="A3902" s="47">
        <v>89821</v>
      </c>
      <c r="B3902" s="45" t="s">
        <v>5878</v>
      </c>
      <c r="C3902" s="46" t="s">
        <v>90</v>
      </c>
      <c r="D3902" s="47">
        <v>15.99</v>
      </c>
    </row>
    <row r="3903" spans="1:4" x14ac:dyDescent="0.25">
      <c r="A3903" s="47">
        <v>89822</v>
      </c>
      <c r="B3903" s="45" t="s">
        <v>5879</v>
      </c>
      <c r="C3903" s="46" t="s">
        <v>90</v>
      </c>
      <c r="D3903" s="47">
        <v>25.28</v>
      </c>
    </row>
    <row r="3904" spans="1:4" x14ac:dyDescent="0.25">
      <c r="A3904" s="47">
        <v>89823</v>
      </c>
      <c r="B3904" s="45" t="s">
        <v>5880</v>
      </c>
      <c r="C3904" s="46" t="s">
        <v>90</v>
      </c>
      <c r="D3904" s="47">
        <v>30.07</v>
      </c>
    </row>
    <row r="3905" spans="1:4" x14ac:dyDescent="0.25">
      <c r="A3905" s="47">
        <v>89824</v>
      </c>
      <c r="B3905" s="45" t="s">
        <v>5881</v>
      </c>
      <c r="C3905" s="46" t="s">
        <v>90</v>
      </c>
      <c r="D3905" s="47">
        <v>44.04</v>
      </c>
    </row>
    <row r="3906" spans="1:4" x14ac:dyDescent="0.25">
      <c r="A3906" s="47">
        <v>89825</v>
      </c>
      <c r="B3906" s="45" t="s">
        <v>5882</v>
      </c>
      <c r="C3906" s="46" t="s">
        <v>90</v>
      </c>
      <c r="D3906" s="47">
        <v>16.52</v>
      </c>
    </row>
    <row r="3907" spans="1:4" x14ac:dyDescent="0.25">
      <c r="A3907" s="47">
        <v>89826</v>
      </c>
      <c r="B3907" s="45" t="s">
        <v>5883</v>
      </c>
      <c r="C3907" s="46" t="s">
        <v>90</v>
      </c>
      <c r="D3907" s="47">
        <v>190.1</v>
      </c>
    </row>
    <row r="3908" spans="1:4" x14ac:dyDescent="0.25">
      <c r="A3908" s="47">
        <v>89827</v>
      </c>
      <c r="B3908" s="45" t="s">
        <v>5884</v>
      </c>
      <c r="C3908" s="46" t="s">
        <v>90</v>
      </c>
      <c r="D3908" s="47">
        <v>18.87</v>
      </c>
    </row>
    <row r="3909" spans="1:4" x14ac:dyDescent="0.25">
      <c r="A3909" s="47">
        <v>89828</v>
      </c>
      <c r="B3909" s="45" t="s">
        <v>5885</v>
      </c>
      <c r="C3909" s="46" t="s">
        <v>90</v>
      </c>
      <c r="D3909" s="47">
        <v>67.19</v>
      </c>
    </row>
    <row r="3910" spans="1:4" x14ac:dyDescent="0.25">
      <c r="A3910" s="47">
        <v>89829</v>
      </c>
      <c r="B3910" s="45" t="s">
        <v>5886</v>
      </c>
      <c r="C3910" s="46" t="s">
        <v>90</v>
      </c>
      <c r="D3910" s="47">
        <v>29.92</v>
      </c>
    </row>
    <row r="3911" spans="1:4" x14ac:dyDescent="0.25">
      <c r="A3911" s="47">
        <v>89830</v>
      </c>
      <c r="B3911" s="45" t="s">
        <v>5887</v>
      </c>
      <c r="C3911" s="46" t="s">
        <v>90</v>
      </c>
      <c r="D3911" s="47">
        <v>33.130000000000003</v>
      </c>
    </row>
    <row r="3912" spans="1:4" x14ac:dyDescent="0.25">
      <c r="A3912" s="47">
        <v>89831</v>
      </c>
      <c r="B3912" s="45" t="s">
        <v>5888</v>
      </c>
      <c r="C3912" s="46" t="s">
        <v>90</v>
      </c>
      <c r="D3912" s="47">
        <v>227.34</v>
      </c>
    </row>
    <row r="3913" spans="1:4" x14ac:dyDescent="0.25">
      <c r="A3913" s="47">
        <v>89832</v>
      </c>
      <c r="B3913" s="45" t="s">
        <v>5889</v>
      </c>
      <c r="C3913" s="46" t="s">
        <v>90</v>
      </c>
      <c r="D3913" s="47">
        <v>46.17</v>
      </c>
    </row>
    <row r="3914" spans="1:4" x14ac:dyDescent="0.25">
      <c r="A3914" s="47">
        <v>89833</v>
      </c>
      <c r="B3914" s="45" t="s">
        <v>5890</v>
      </c>
      <c r="C3914" s="46" t="s">
        <v>90</v>
      </c>
      <c r="D3914" s="47">
        <v>36.380000000000003</v>
      </c>
    </row>
    <row r="3915" spans="1:4" x14ac:dyDescent="0.25">
      <c r="A3915" s="47">
        <v>89834</v>
      </c>
      <c r="B3915" s="45" t="s">
        <v>5891</v>
      </c>
      <c r="C3915" s="46" t="s">
        <v>90</v>
      </c>
      <c r="D3915" s="47">
        <v>43.93</v>
      </c>
    </row>
    <row r="3916" spans="1:4" x14ac:dyDescent="0.25">
      <c r="A3916" s="47">
        <v>89835</v>
      </c>
      <c r="B3916" s="45" t="s">
        <v>5892</v>
      </c>
      <c r="C3916" s="46" t="s">
        <v>90</v>
      </c>
      <c r="D3916" s="47">
        <v>45.43</v>
      </c>
    </row>
    <row r="3917" spans="1:4" x14ac:dyDescent="0.25">
      <c r="A3917" s="47">
        <v>89836</v>
      </c>
      <c r="B3917" s="45" t="s">
        <v>5893</v>
      </c>
      <c r="C3917" s="46" t="s">
        <v>90</v>
      </c>
      <c r="D3917" s="47">
        <v>307.23</v>
      </c>
    </row>
    <row r="3918" spans="1:4" x14ac:dyDescent="0.25">
      <c r="A3918" s="47">
        <v>89837</v>
      </c>
      <c r="B3918" s="45" t="s">
        <v>5894</v>
      </c>
      <c r="C3918" s="46" t="s">
        <v>90</v>
      </c>
      <c r="D3918" s="47">
        <v>152.86000000000001</v>
      </c>
    </row>
    <row r="3919" spans="1:4" x14ac:dyDescent="0.25">
      <c r="A3919" s="47">
        <v>89838</v>
      </c>
      <c r="B3919" s="45" t="s">
        <v>5895</v>
      </c>
      <c r="C3919" s="46" t="s">
        <v>90</v>
      </c>
      <c r="D3919" s="47">
        <v>166.83</v>
      </c>
    </row>
    <row r="3920" spans="1:4" x14ac:dyDescent="0.25">
      <c r="A3920" s="47">
        <v>89839</v>
      </c>
      <c r="B3920" s="45" t="s">
        <v>5896</v>
      </c>
      <c r="C3920" s="46" t="s">
        <v>90</v>
      </c>
      <c r="D3920" s="47">
        <v>221.59</v>
      </c>
    </row>
    <row r="3921" spans="1:4" x14ac:dyDescent="0.25">
      <c r="A3921" s="47">
        <v>89840</v>
      </c>
      <c r="B3921" s="45" t="s">
        <v>5897</v>
      </c>
      <c r="C3921" s="46" t="s">
        <v>90</v>
      </c>
      <c r="D3921" s="47">
        <v>192.83</v>
      </c>
    </row>
    <row r="3922" spans="1:4" x14ac:dyDescent="0.25">
      <c r="A3922" s="47">
        <v>89841</v>
      </c>
      <c r="B3922" s="45" t="s">
        <v>5898</v>
      </c>
      <c r="C3922" s="46" t="s">
        <v>90</v>
      </c>
      <c r="D3922" s="47">
        <v>325.52999999999997</v>
      </c>
    </row>
    <row r="3923" spans="1:4" x14ac:dyDescent="0.25">
      <c r="A3923" s="47">
        <v>89842</v>
      </c>
      <c r="B3923" s="45" t="s">
        <v>5899</v>
      </c>
      <c r="C3923" s="46" t="s">
        <v>90</v>
      </c>
      <c r="D3923" s="47">
        <v>51.65</v>
      </c>
    </row>
    <row r="3924" spans="1:4" x14ac:dyDescent="0.25">
      <c r="A3924" s="47">
        <v>89844</v>
      </c>
      <c r="B3924" s="45" t="s">
        <v>5900</v>
      </c>
      <c r="C3924" s="46" t="s">
        <v>90</v>
      </c>
      <c r="D3924" s="47">
        <v>65.92</v>
      </c>
    </row>
    <row r="3925" spans="1:4" x14ac:dyDescent="0.25">
      <c r="A3925" s="47">
        <v>89845</v>
      </c>
      <c r="B3925" s="45" t="s">
        <v>5901</v>
      </c>
      <c r="C3925" s="46" t="s">
        <v>90</v>
      </c>
      <c r="D3925" s="47">
        <v>102.62</v>
      </c>
    </row>
    <row r="3926" spans="1:4" x14ac:dyDescent="0.25">
      <c r="A3926" s="47">
        <v>89846</v>
      </c>
      <c r="B3926" s="45" t="s">
        <v>5902</v>
      </c>
      <c r="C3926" s="46" t="s">
        <v>90</v>
      </c>
      <c r="D3926" s="47">
        <v>232.3</v>
      </c>
    </row>
    <row r="3927" spans="1:4" x14ac:dyDescent="0.25">
      <c r="A3927" s="47">
        <v>89847</v>
      </c>
      <c r="B3927" s="45" t="s">
        <v>5903</v>
      </c>
      <c r="C3927" s="46" t="s">
        <v>90</v>
      </c>
      <c r="D3927" s="47">
        <v>285.87</v>
      </c>
    </row>
    <row r="3928" spans="1:4" x14ac:dyDescent="0.25">
      <c r="A3928" s="47">
        <v>89850</v>
      </c>
      <c r="B3928" s="45" t="s">
        <v>5904</v>
      </c>
      <c r="C3928" s="46" t="s">
        <v>90</v>
      </c>
      <c r="D3928" s="47">
        <v>24.66</v>
      </c>
    </row>
    <row r="3929" spans="1:4" x14ac:dyDescent="0.25">
      <c r="A3929" s="47">
        <v>89851</v>
      </c>
      <c r="B3929" s="45" t="s">
        <v>5905</v>
      </c>
      <c r="C3929" s="46" t="s">
        <v>90</v>
      </c>
      <c r="D3929" s="47">
        <v>24.59</v>
      </c>
    </row>
    <row r="3930" spans="1:4" x14ac:dyDescent="0.25">
      <c r="A3930" s="47">
        <v>89852</v>
      </c>
      <c r="B3930" s="45" t="s">
        <v>5906</v>
      </c>
      <c r="C3930" s="46" t="s">
        <v>90</v>
      </c>
      <c r="D3930" s="47">
        <v>42.91</v>
      </c>
    </row>
    <row r="3931" spans="1:4" x14ac:dyDescent="0.25">
      <c r="A3931" s="47">
        <v>89853</v>
      </c>
      <c r="B3931" s="45" t="s">
        <v>5907</v>
      </c>
      <c r="C3931" s="46" t="s">
        <v>90</v>
      </c>
      <c r="D3931" s="47">
        <v>75.31</v>
      </c>
    </row>
    <row r="3932" spans="1:4" x14ac:dyDescent="0.25">
      <c r="A3932" s="47">
        <v>89854</v>
      </c>
      <c r="B3932" s="45" t="s">
        <v>5908</v>
      </c>
      <c r="C3932" s="46" t="s">
        <v>90</v>
      </c>
      <c r="D3932" s="47">
        <v>94.44</v>
      </c>
    </row>
    <row r="3933" spans="1:4" x14ac:dyDescent="0.25">
      <c r="A3933" s="47">
        <v>89855</v>
      </c>
      <c r="B3933" s="45" t="s">
        <v>5909</v>
      </c>
      <c r="C3933" s="46" t="s">
        <v>90</v>
      </c>
      <c r="D3933" s="47">
        <v>100.96</v>
      </c>
    </row>
    <row r="3934" spans="1:4" x14ac:dyDescent="0.25">
      <c r="A3934" s="47">
        <v>89856</v>
      </c>
      <c r="B3934" s="45" t="s">
        <v>5910</v>
      </c>
      <c r="C3934" s="46" t="s">
        <v>90</v>
      </c>
      <c r="D3934" s="47">
        <v>19.010000000000002</v>
      </c>
    </row>
    <row r="3935" spans="1:4" x14ac:dyDescent="0.25">
      <c r="A3935" s="47">
        <v>89857</v>
      </c>
      <c r="B3935" s="45" t="s">
        <v>5911</v>
      </c>
      <c r="C3935" s="46" t="s">
        <v>90</v>
      </c>
      <c r="D3935" s="47">
        <v>33.090000000000003</v>
      </c>
    </row>
    <row r="3936" spans="1:4" x14ac:dyDescent="0.25">
      <c r="A3936" s="47">
        <v>89859</v>
      </c>
      <c r="B3936" s="45" t="s">
        <v>5912</v>
      </c>
      <c r="C3936" s="46" t="s">
        <v>90</v>
      </c>
      <c r="D3936" s="47">
        <v>103.93</v>
      </c>
    </row>
    <row r="3937" spans="1:4" x14ac:dyDescent="0.25">
      <c r="A3937" s="47">
        <v>89860</v>
      </c>
      <c r="B3937" s="45" t="s">
        <v>5913</v>
      </c>
      <c r="C3937" s="46" t="s">
        <v>90</v>
      </c>
      <c r="D3937" s="47">
        <v>42.42</v>
      </c>
    </row>
    <row r="3938" spans="1:4" x14ac:dyDescent="0.25">
      <c r="A3938" s="47">
        <v>89861</v>
      </c>
      <c r="B3938" s="45" t="s">
        <v>5914</v>
      </c>
      <c r="C3938" s="46" t="s">
        <v>90</v>
      </c>
      <c r="D3938" s="47">
        <v>49.97</v>
      </c>
    </row>
    <row r="3939" spans="1:4" x14ac:dyDescent="0.25">
      <c r="A3939" s="47">
        <v>89862</v>
      </c>
      <c r="B3939" s="45" t="s">
        <v>5915</v>
      </c>
      <c r="C3939" s="46" t="s">
        <v>90</v>
      </c>
      <c r="D3939" s="47">
        <v>95.93</v>
      </c>
    </row>
    <row r="3940" spans="1:4" x14ac:dyDescent="0.25">
      <c r="A3940" s="47">
        <v>89863</v>
      </c>
      <c r="B3940" s="45" t="s">
        <v>5916</v>
      </c>
      <c r="C3940" s="46" t="s">
        <v>90</v>
      </c>
      <c r="D3940" s="47">
        <v>222</v>
      </c>
    </row>
    <row r="3941" spans="1:4" x14ac:dyDescent="0.25">
      <c r="A3941" s="47">
        <v>89866</v>
      </c>
      <c r="B3941" s="45" t="s">
        <v>5917</v>
      </c>
      <c r="C3941" s="46" t="s">
        <v>90</v>
      </c>
      <c r="D3941" s="47">
        <v>4.8099999999999996</v>
      </c>
    </row>
    <row r="3942" spans="1:4" x14ac:dyDescent="0.25">
      <c r="A3942" s="47">
        <v>89867</v>
      </c>
      <c r="B3942" s="45" t="s">
        <v>5918</v>
      </c>
      <c r="C3942" s="46" t="s">
        <v>90</v>
      </c>
      <c r="D3942" s="47">
        <v>6.01</v>
      </c>
    </row>
    <row r="3943" spans="1:4" x14ac:dyDescent="0.25">
      <c r="A3943" s="47">
        <v>89868</v>
      </c>
      <c r="B3943" s="45" t="s">
        <v>5919</v>
      </c>
      <c r="C3943" s="46" t="s">
        <v>90</v>
      </c>
      <c r="D3943" s="47">
        <v>3.76</v>
      </c>
    </row>
    <row r="3944" spans="1:4" x14ac:dyDescent="0.25">
      <c r="A3944" s="47">
        <v>89869</v>
      </c>
      <c r="B3944" s="45" t="s">
        <v>5920</v>
      </c>
      <c r="C3944" s="46" t="s">
        <v>90</v>
      </c>
      <c r="D3944" s="47">
        <v>7.89</v>
      </c>
    </row>
    <row r="3945" spans="1:4" x14ac:dyDescent="0.25">
      <c r="A3945" s="47">
        <v>89979</v>
      </c>
      <c r="B3945" s="45" t="s">
        <v>5921</v>
      </c>
      <c r="C3945" s="46" t="s">
        <v>90</v>
      </c>
      <c r="D3945" s="47">
        <v>34.6</v>
      </c>
    </row>
    <row r="3946" spans="1:4" x14ac:dyDescent="0.25">
      <c r="A3946" s="47">
        <v>89980</v>
      </c>
      <c r="B3946" s="45" t="s">
        <v>5922</v>
      </c>
      <c r="C3946" s="46" t="s">
        <v>90</v>
      </c>
      <c r="D3946" s="47">
        <v>13.04</v>
      </c>
    </row>
    <row r="3947" spans="1:4" x14ac:dyDescent="0.25">
      <c r="A3947" s="47">
        <v>89981</v>
      </c>
      <c r="B3947" s="45" t="s">
        <v>5923</v>
      </c>
      <c r="C3947" s="46" t="s">
        <v>90</v>
      </c>
      <c r="D3947" s="47">
        <v>31.88</v>
      </c>
    </row>
    <row r="3948" spans="1:4" x14ac:dyDescent="0.25">
      <c r="A3948" s="47">
        <v>90373</v>
      </c>
      <c r="B3948" s="45" t="s">
        <v>5924</v>
      </c>
      <c r="C3948" s="46" t="s">
        <v>90</v>
      </c>
      <c r="D3948" s="47">
        <v>16.28</v>
      </c>
    </row>
    <row r="3949" spans="1:4" x14ac:dyDescent="0.25">
      <c r="A3949" s="47">
        <v>90374</v>
      </c>
      <c r="B3949" s="45" t="s">
        <v>5925</v>
      </c>
      <c r="C3949" s="46" t="s">
        <v>90</v>
      </c>
      <c r="D3949" s="47">
        <v>26.36</v>
      </c>
    </row>
    <row r="3950" spans="1:4" x14ac:dyDescent="0.25">
      <c r="A3950" s="47">
        <v>90375</v>
      </c>
      <c r="B3950" s="45" t="s">
        <v>5926</v>
      </c>
      <c r="C3950" s="46" t="s">
        <v>90</v>
      </c>
      <c r="D3950" s="47">
        <v>8.98</v>
      </c>
    </row>
    <row r="3951" spans="1:4" x14ac:dyDescent="0.25">
      <c r="A3951" s="47">
        <v>92287</v>
      </c>
      <c r="B3951" s="45" t="s">
        <v>5927</v>
      </c>
      <c r="C3951" s="46" t="s">
        <v>90</v>
      </c>
      <c r="D3951" s="47">
        <v>18.22</v>
      </c>
    </row>
    <row r="3952" spans="1:4" x14ac:dyDescent="0.25">
      <c r="A3952" s="47">
        <v>92288</v>
      </c>
      <c r="B3952" s="45" t="s">
        <v>5928</v>
      </c>
      <c r="C3952" s="46" t="s">
        <v>90</v>
      </c>
      <c r="D3952" s="47">
        <v>28.62</v>
      </c>
    </row>
    <row r="3953" spans="1:4" x14ac:dyDescent="0.25">
      <c r="A3953" s="47">
        <v>92289</v>
      </c>
      <c r="B3953" s="45" t="s">
        <v>5929</v>
      </c>
      <c r="C3953" s="46" t="s">
        <v>90</v>
      </c>
      <c r="D3953" s="47">
        <v>51.16</v>
      </c>
    </row>
    <row r="3954" spans="1:4" x14ac:dyDescent="0.25">
      <c r="A3954" s="47">
        <v>92290</v>
      </c>
      <c r="B3954" s="45" t="s">
        <v>5930</v>
      </c>
      <c r="C3954" s="46" t="s">
        <v>90</v>
      </c>
      <c r="D3954" s="47">
        <v>78.430000000000007</v>
      </c>
    </row>
    <row r="3955" spans="1:4" x14ac:dyDescent="0.25">
      <c r="A3955" s="47">
        <v>92291</v>
      </c>
      <c r="B3955" s="45" t="s">
        <v>5931</v>
      </c>
      <c r="C3955" s="46" t="s">
        <v>90</v>
      </c>
      <c r="D3955" s="47">
        <v>120.82</v>
      </c>
    </row>
    <row r="3956" spans="1:4" x14ac:dyDescent="0.25">
      <c r="A3956" s="47">
        <v>92292</v>
      </c>
      <c r="B3956" s="45" t="s">
        <v>5932</v>
      </c>
      <c r="C3956" s="46" t="s">
        <v>90</v>
      </c>
      <c r="D3956" s="47">
        <v>382.72</v>
      </c>
    </row>
    <row r="3957" spans="1:4" x14ac:dyDescent="0.25">
      <c r="A3957" s="47">
        <v>92293</v>
      </c>
      <c r="B3957" s="45" t="s">
        <v>5933</v>
      </c>
      <c r="C3957" s="46" t="s">
        <v>90</v>
      </c>
      <c r="D3957" s="47">
        <v>10.34</v>
      </c>
    </row>
    <row r="3958" spans="1:4" x14ac:dyDescent="0.25">
      <c r="A3958" s="47">
        <v>92294</v>
      </c>
      <c r="B3958" s="45" t="s">
        <v>5934</v>
      </c>
      <c r="C3958" s="46" t="s">
        <v>90</v>
      </c>
      <c r="D3958" s="47">
        <v>17.48</v>
      </c>
    </row>
    <row r="3959" spans="1:4" x14ac:dyDescent="0.25">
      <c r="A3959" s="47">
        <v>92295</v>
      </c>
      <c r="B3959" s="45" t="s">
        <v>5935</v>
      </c>
      <c r="C3959" s="46" t="s">
        <v>90</v>
      </c>
      <c r="D3959" s="47">
        <v>33.270000000000003</v>
      </c>
    </row>
    <row r="3960" spans="1:4" x14ac:dyDescent="0.25">
      <c r="A3960" s="47">
        <v>92296</v>
      </c>
      <c r="B3960" s="45" t="s">
        <v>5936</v>
      </c>
      <c r="C3960" s="46" t="s">
        <v>90</v>
      </c>
      <c r="D3960" s="47">
        <v>44.54</v>
      </c>
    </row>
    <row r="3961" spans="1:4" x14ac:dyDescent="0.25">
      <c r="A3961" s="47">
        <v>92297</v>
      </c>
      <c r="B3961" s="45" t="s">
        <v>5937</v>
      </c>
      <c r="C3961" s="46" t="s">
        <v>90</v>
      </c>
      <c r="D3961" s="47">
        <v>69.319999999999993</v>
      </c>
    </row>
    <row r="3962" spans="1:4" x14ac:dyDescent="0.25">
      <c r="A3962" s="47">
        <v>92298</v>
      </c>
      <c r="B3962" s="45" t="s">
        <v>5938</v>
      </c>
      <c r="C3962" s="46" t="s">
        <v>90</v>
      </c>
      <c r="D3962" s="47">
        <v>197.61</v>
      </c>
    </row>
    <row r="3963" spans="1:4" x14ac:dyDescent="0.25">
      <c r="A3963" s="47">
        <v>92299</v>
      </c>
      <c r="B3963" s="45" t="s">
        <v>5939</v>
      </c>
      <c r="C3963" s="46" t="s">
        <v>90</v>
      </c>
      <c r="D3963" s="47">
        <v>23.99</v>
      </c>
    </row>
    <row r="3964" spans="1:4" x14ac:dyDescent="0.25">
      <c r="A3964" s="47">
        <v>92300</v>
      </c>
      <c r="B3964" s="45" t="s">
        <v>5940</v>
      </c>
      <c r="C3964" s="46" t="s">
        <v>90</v>
      </c>
      <c r="D3964" s="47">
        <v>36.35</v>
      </c>
    </row>
    <row r="3965" spans="1:4" x14ac:dyDescent="0.25">
      <c r="A3965" s="47">
        <v>92301</v>
      </c>
      <c r="B3965" s="45" t="s">
        <v>5941</v>
      </c>
      <c r="C3965" s="46" t="s">
        <v>90</v>
      </c>
      <c r="D3965" s="47">
        <v>72.95</v>
      </c>
    </row>
    <row r="3966" spans="1:4" x14ac:dyDescent="0.25">
      <c r="A3966" s="47">
        <v>92302</v>
      </c>
      <c r="B3966" s="45" t="s">
        <v>5942</v>
      </c>
      <c r="C3966" s="46" t="s">
        <v>90</v>
      </c>
      <c r="D3966" s="47">
        <v>97.04</v>
      </c>
    </row>
    <row r="3967" spans="1:4" x14ac:dyDescent="0.25">
      <c r="A3967" s="47">
        <v>92303</v>
      </c>
      <c r="B3967" s="45" t="s">
        <v>5943</v>
      </c>
      <c r="C3967" s="46" t="s">
        <v>90</v>
      </c>
      <c r="D3967" s="47">
        <v>179.51</v>
      </c>
    </row>
    <row r="3968" spans="1:4" x14ac:dyDescent="0.25">
      <c r="A3968" s="47">
        <v>92304</v>
      </c>
      <c r="B3968" s="45" t="s">
        <v>5944</v>
      </c>
      <c r="C3968" s="46" t="s">
        <v>90</v>
      </c>
      <c r="D3968" s="47">
        <v>471.99</v>
      </c>
    </row>
    <row r="3969" spans="1:4" x14ac:dyDescent="0.25">
      <c r="A3969" s="47">
        <v>92311</v>
      </c>
      <c r="B3969" s="45" t="s">
        <v>5945</v>
      </c>
      <c r="C3969" s="46" t="s">
        <v>90</v>
      </c>
      <c r="D3969" s="47">
        <v>11.94</v>
      </c>
    </row>
    <row r="3970" spans="1:4" x14ac:dyDescent="0.25">
      <c r="A3970" s="47">
        <v>92312</v>
      </c>
      <c r="B3970" s="45" t="s">
        <v>5946</v>
      </c>
      <c r="C3970" s="46" t="s">
        <v>90</v>
      </c>
      <c r="D3970" s="47">
        <v>20.58</v>
      </c>
    </row>
    <row r="3971" spans="1:4" x14ac:dyDescent="0.25">
      <c r="A3971" s="47">
        <v>92313</v>
      </c>
      <c r="B3971" s="45" t="s">
        <v>5947</v>
      </c>
      <c r="C3971" s="46" t="s">
        <v>90</v>
      </c>
      <c r="D3971" s="47">
        <v>30.98</v>
      </c>
    </row>
    <row r="3972" spans="1:4" x14ac:dyDescent="0.25">
      <c r="A3972" s="47">
        <v>92314</v>
      </c>
      <c r="B3972" s="45" t="s">
        <v>5948</v>
      </c>
      <c r="C3972" s="46" t="s">
        <v>90</v>
      </c>
      <c r="D3972" s="47">
        <v>7.72</v>
      </c>
    </row>
    <row r="3973" spans="1:4" x14ac:dyDescent="0.25">
      <c r="A3973" s="47">
        <v>92315</v>
      </c>
      <c r="B3973" s="45" t="s">
        <v>5949</v>
      </c>
      <c r="C3973" s="46" t="s">
        <v>90</v>
      </c>
      <c r="D3973" s="47">
        <v>11.95</v>
      </c>
    </row>
    <row r="3974" spans="1:4" x14ac:dyDescent="0.25">
      <c r="A3974" s="47">
        <v>92316</v>
      </c>
      <c r="B3974" s="45" t="s">
        <v>5950</v>
      </c>
      <c r="C3974" s="46" t="s">
        <v>90</v>
      </c>
      <c r="D3974" s="47">
        <v>19.079999999999998</v>
      </c>
    </row>
    <row r="3975" spans="1:4" x14ac:dyDescent="0.25">
      <c r="A3975" s="47">
        <v>92317</v>
      </c>
      <c r="B3975" s="45" t="s">
        <v>5951</v>
      </c>
      <c r="C3975" s="46" t="s">
        <v>90</v>
      </c>
      <c r="D3975" s="47">
        <v>16.28</v>
      </c>
    </row>
    <row r="3976" spans="1:4" x14ac:dyDescent="0.25">
      <c r="A3976" s="47">
        <v>92318</v>
      </c>
      <c r="B3976" s="45" t="s">
        <v>5952</v>
      </c>
      <c r="C3976" s="46" t="s">
        <v>90</v>
      </c>
      <c r="D3976" s="47">
        <v>27.15</v>
      </c>
    </row>
    <row r="3977" spans="1:4" x14ac:dyDescent="0.25">
      <c r="A3977" s="47">
        <v>92319</v>
      </c>
      <c r="B3977" s="45" t="s">
        <v>5953</v>
      </c>
      <c r="C3977" s="46" t="s">
        <v>90</v>
      </c>
      <c r="D3977" s="47">
        <v>39.51</v>
      </c>
    </row>
    <row r="3978" spans="1:4" x14ac:dyDescent="0.25">
      <c r="A3978" s="47">
        <v>92326</v>
      </c>
      <c r="B3978" s="45" t="s">
        <v>5954</v>
      </c>
      <c r="C3978" s="46" t="s">
        <v>90</v>
      </c>
      <c r="D3978" s="47">
        <v>13.16</v>
      </c>
    </row>
    <row r="3979" spans="1:4" x14ac:dyDescent="0.25">
      <c r="A3979" s="47">
        <v>92327</v>
      </c>
      <c r="B3979" s="45" t="s">
        <v>5955</v>
      </c>
      <c r="C3979" s="46" t="s">
        <v>90</v>
      </c>
      <c r="D3979" s="47">
        <v>22.77</v>
      </c>
    </row>
    <row r="3980" spans="1:4" x14ac:dyDescent="0.25">
      <c r="A3980" s="47">
        <v>92328</v>
      </c>
      <c r="B3980" s="45" t="s">
        <v>5956</v>
      </c>
      <c r="C3980" s="46" t="s">
        <v>90</v>
      </c>
      <c r="D3980" s="47">
        <v>34.86</v>
      </c>
    </row>
    <row r="3981" spans="1:4" x14ac:dyDescent="0.25">
      <c r="A3981" s="47">
        <v>92329</v>
      </c>
      <c r="B3981" s="45" t="s">
        <v>5957</v>
      </c>
      <c r="C3981" s="46" t="s">
        <v>90</v>
      </c>
      <c r="D3981" s="47">
        <v>7.87</v>
      </c>
    </row>
    <row r="3982" spans="1:4" x14ac:dyDescent="0.25">
      <c r="A3982" s="47">
        <v>92330</v>
      </c>
      <c r="B3982" s="45" t="s">
        <v>5958</v>
      </c>
      <c r="C3982" s="46" t="s">
        <v>90</v>
      </c>
      <c r="D3982" s="47">
        <v>13.38</v>
      </c>
    </row>
    <row r="3983" spans="1:4" x14ac:dyDescent="0.25">
      <c r="A3983" s="47">
        <v>92331</v>
      </c>
      <c r="B3983" s="45" t="s">
        <v>5959</v>
      </c>
      <c r="C3983" s="46" t="s">
        <v>90</v>
      </c>
      <c r="D3983" s="47">
        <v>21.67</v>
      </c>
    </row>
    <row r="3984" spans="1:4" x14ac:dyDescent="0.25">
      <c r="A3984" s="47">
        <v>92332</v>
      </c>
      <c r="B3984" s="45" t="s">
        <v>5960</v>
      </c>
      <c r="C3984" s="46" t="s">
        <v>90</v>
      </c>
      <c r="D3984" s="47">
        <v>16.52</v>
      </c>
    </row>
    <row r="3985" spans="1:4" x14ac:dyDescent="0.25">
      <c r="A3985" s="47">
        <v>92333</v>
      </c>
      <c r="B3985" s="45" t="s">
        <v>5961</v>
      </c>
      <c r="C3985" s="46" t="s">
        <v>90</v>
      </c>
      <c r="D3985" s="47">
        <v>30.05</v>
      </c>
    </row>
    <row r="3986" spans="1:4" x14ac:dyDescent="0.25">
      <c r="A3986" s="47">
        <v>92334</v>
      </c>
      <c r="B3986" s="45" t="s">
        <v>5962</v>
      </c>
      <c r="C3986" s="46" t="s">
        <v>90</v>
      </c>
      <c r="D3986" s="47">
        <v>44.67</v>
      </c>
    </row>
    <row r="3987" spans="1:4" x14ac:dyDescent="0.25">
      <c r="A3987" s="47">
        <v>92344</v>
      </c>
      <c r="B3987" s="45" t="s">
        <v>5963</v>
      </c>
      <c r="C3987" s="46" t="s">
        <v>90</v>
      </c>
      <c r="D3987" s="47">
        <v>52.64</v>
      </c>
    </row>
    <row r="3988" spans="1:4" x14ac:dyDescent="0.25">
      <c r="A3988" s="47">
        <v>92345</v>
      </c>
      <c r="B3988" s="45" t="s">
        <v>5964</v>
      </c>
      <c r="C3988" s="46" t="s">
        <v>90</v>
      </c>
      <c r="D3988" s="47">
        <v>52.62</v>
      </c>
    </row>
    <row r="3989" spans="1:4" x14ac:dyDescent="0.25">
      <c r="A3989" s="47">
        <v>92346</v>
      </c>
      <c r="B3989" s="45" t="s">
        <v>5965</v>
      </c>
      <c r="C3989" s="46" t="s">
        <v>90</v>
      </c>
      <c r="D3989" s="47">
        <v>69.66</v>
      </c>
    </row>
    <row r="3990" spans="1:4" x14ac:dyDescent="0.25">
      <c r="A3990" s="47">
        <v>92347</v>
      </c>
      <c r="B3990" s="45" t="s">
        <v>5966</v>
      </c>
      <c r="C3990" s="46" t="s">
        <v>90</v>
      </c>
      <c r="D3990" s="47">
        <v>77.77</v>
      </c>
    </row>
    <row r="3991" spans="1:4" x14ac:dyDescent="0.25">
      <c r="A3991" s="47">
        <v>92348</v>
      </c>
      <c r="B3991" s="45" t="s">
        <v>5967</v>
      </c>
      <c r="C3991" s="46" t="s">
        <v>90</v>
      </c>
      <c r="D3991" s="47">
        <v>98.51</v>
      </c>
    </row>
    <row r="3992" spans="1:4" x14ac:dyDescent="0.25">
      <c r="A3992" s="47">
        <v>92349</v>
      </c>
      <c r="B3992" s="45" t="s">
        <v>5968</v>
      </c>
      <c r="C3992" s="46" t="s">
        <v>90</v>
      </c>
      <c r="D3992" s="47">
        <v>105.73</v>
      </c>
    </row>
    <row r="3993" spans="1:4" x14ac:dyDescent="0.25">
      <c r="A3993" s="47">
        <v>92350</v>
      </c>
      <c r="B3993" s="45" t="s">
        <v>5969</v>
      </c>
      <c r="C3993" s="46" t="s">
        <v>90</v>
      </c>
      <c r="D3993" s="47">
        <v>78.23</v>
      </c>
    </row>
    <row r="3994" spans="1:4" x14ac:dyDescent="0.25">
      <c r="A3994" s="47">
        <v>92351</v>
      </c>
      <c r="B3994" s="45" t="s">
        <v>5970</v>
      </c>
      <c r="C3994" s="46" t="s">
        <v>90</v>
      </c>
      <c r="D3994" s="47">
        <v>76.42</v>
      </c>
    </row>
    <row r="3995" spans="1:4" x14ac:dyDescent="0.25">
      <c r="A3995" s="47">
        <v>92352</v>
      </c>
      <c r="B3995" s="45" t="s">
        <v>5971</v>
      </c>
      <c r="C3995" s="46" t="s">
        <v>90</v>
      </c>
      <c r="D3995" s="47">
        <v>120.01</v>
      </c>
    </row>
    <row r="3996" spans="1:4" x14ac:dyDescent="0.25">
      <c r="A3996" s="47">
        <v>92353</v>
      </c>
      <c r="B3996" s="45" t="s">
        <v>5972</v>
      </c>
      <c r="C3996" s="46" t="s">
        <v>90</v>
      </c>
      <c r="D3996" s="47">
        <v>112.07</v>
      </c>
    </row>
    <row r="3997" spans="1:4" x14ac:dyDescent="0.25">
      <c r="A3997" s="47">
        <v>92354</v>
      </c>
      <c r="B3997" s="45" t="s">
        <v>5973</v>
      </c>
      <c r="C3997" s="46" t="s">
        <v>90</v>
      </c>
      <c r="D3997" s="47">
        <v>160.12</v>
      </c>
    </row>
    <row r="3998" spans="1:4" x14ac:dyDescent="0.25">
      <c r="A3998" s="47">
        <v>92355</v>
      </c>
      <c r="B3998" s="45" t="s">
        <v>5974</v>
      </c>
      <c r="C3998" s="46" t="s">
        <v>90</v>
      </c>
      <c r="D3998" s="47">
        <v>144.81</v>
      </c>
    </row>
    <row r="3999" spans="1:4" x14ac:dyDescent="0.25">
      <c r="A3999" s="47">
        <v>92356</v>
      </c>
      <c r="B3999" s="45" t="s">
        <v>5975</v>
      </c>
      <c r="C3999" s="46" t="s">
        <v>90</v>
      </c>
      <c r="D3999" s="47">
        <v>101.88</v>
      </c>
    </row>
    <row r="4000" spans="1:4" x14ac:dyDescent="0.25">
      <c r="A4000" s="47">
        <v>92357</v>
      </c>
      <c r="B4000" s="45" t="s">
        <v>5976</v>
      </c>
      <c r="C4000" s="46" t="s">
        <v>90</v>
      </c>
      <c r="D4000" s="47">
        <v>153.44</v>
      </c>
    </row>
    <row r="4001" spans="1:4" x14ac:dyDescent="0.25">
      <c r="A4001" s="47">
        <v>92358</v>
      </c>
      <c r="B4001" s="45" t="s">
        <v>5977</v>
      </c>
      <c r="C4001" s="46" t="s">
        <v>90</v>
      </c>
      <c r="D4001" s="47">
        <v>191.65</v>
      </c>
    </row>
    <row r="4002" spans="1:4" x14ac:dyDescent="0.25">
      <c r="A4002" s="47">
        <v>92369</v>
      </c>
      <c r="B4002" s="45" t="s">
        <v>5978</v>
      </c>
      <c r="C4002" s="46" t="s">
        <v>90</v>
      </c>
      <c r="D4002" s="47">
        <v>27.89</v>
      </c>
    </row>
    <row r="4003" spans="1:4" x14ac:dyDescent="0.25">
      <c r="A4003" s="47">
        <v>92370</v>
      </c>
      <c r="B4003" s="45" t="s">
        <v>5979</v>
      </c>
      <c r="C4003" s="46" t="s">
        <v>90</v>
      </c>
      <c r="D4003" s="47">
        <v>29.35</v>
      </c>
    </row>
    <row r="4004" spans="1:4" x14ac:dyDescent="0.25">
      <c r="A4004" s="47">
        <v>92371</v>
      </c>
      <c r="B4004" s="45" t="s">
        <v>5980</v>
      </c>
      <c r="C4004" s="46" t="s">
        <v>90</v>
      </c>
      <c r="D4004" s="47">
        <v>33.92</v>
      </c>
    </row>
    <row r="4005" spans="1:4" x14ac:dyDescent="0.25">
      <c r="A4005" s="47">
        <v>92372</v>
      </c>
      <c r="B4005" s="45" t="s">
        <v>5981</v>
      </c>
      <c r="C4005" s="46" t="s">
        <v>90</v>
      </c>
      <c r="D4005" s="47">
        <v>35.28</v>
      </c>
    </row>
    <row r="4006" spans="1:4" x14ac:dyDescent="0.25">
      <c r="A4006" s="47">
        <v>92373</v>
      </c>
      <c r="B4006" s="45" t="s">
        <v>5982</v>
      </c>
      <c r="C4006" s="46" t="s">
        <v>90</v>
      </c>
      <c r="D4006" s="47">
        <v>40.25</v>
      </c>
    </row>
    <row r="4007" spans="1:4" x14ac:dyDescent="0.25">
      <c r="A4007" s="47">
        <v>92374</v>
      </c>
      <c r="B4007" s="45" t="s">
        <v>5983</v>
      </c>
      <c r="C4007" s="46" t="s">
        <v>90</v>
      </c>
      <c r="D4007" s="47">
        <v>40.520000000000003</v>
      </c>
    </row>
    <row r="4008" spans="1:4" x14ac:dyDescent="0.25">
      <c r="A4008" s="47">
        <v>92375</v>
      </c>
      <c r="B4008" s="45" t="s">
        <v>5984</v>
      </c>
      <c r="C4008" s="46" t="s">
        <v>90</v>
      </c>
      <c r="D4008" s="47">
        <v>52.61</v>
      </c>
    </row>
    <row r="4009" spans="1:4" x14ac:dyDescent="0.25">
      <c r="A4009" s="47">
        <v>92376</v>
      </c>
      <c r="B4009" s="45" t="s">
        <v>5985</v>
      </c>
      <c r="C4009" s="46" t="s">
        <v>90</v>
      </c>
      <c r="D4009" s="47">
        <v>52.59</v>
      </c>
    </row>
    <row r="4010" spans="1:4" x14ac:dyDescent="0.25">
      <c r="A4010" s="47">
        <v>92377</v>
      </c>
      <c r="B4010" s="45" t="s">
        <v>5986</v>
      </c>
      <c r="C4010" s="46" t="s">
        <v>90</v>
      </c>
      <c r="D4010" s="47">
        <v>70.94</v>
      </c>
    </row>
    <row r="4011" spans="1:4" x14ac:dyDescent="0.25">
      <c r="A4011" s="47">
        <v>92378</v>
      </c>
      <c r="B4011" s="45" t="s">
        <v>5987</v>
      </c>
      <c r="C4011" s="46" t="s">
        <v>90</v>
      </c>
      <c r="D4011" s="47">
        <v>79.05</v>
      </c>
    </row>
    <row r="4012" spans="1:4" x14ac:dyDescent="0.25">
      <c r="A4012" s="47">
        <v>92379</v>
      </c>
      <c r="B4012" s="45" t="s">
        <v>5988</v>
      </c>
      <c r="C4012" s="46" t="s">
        <v>90</v>
      </c>
      <c r="D4012" s="47">
        <v>101.14</v>
      </c>
    </row>
    <row r="4013" spans="1:4" x14ac:dyDescent="0.25">
      <c r="A4013" s="47">
        <v>92380</v>
      </c>
      <c r="B4013" s="45" t="s">
        <v>5989</v>
      </c>
      <c r="C4013" s="46" t="s">
        <v>90</v>
      </c>
      <c r="D4013" s="47">
        <v>108.36</v>
      </c>
    </row>
    <row r="4014" spans="1:4" x14ac:dyDescent="0.25">
      <c r="A4014" s="47">
        <v>92381</v>
      </c>
      <c r="B4014" s="45" t="s">
        <v>5990</v>
      </c>
      <c r="C4014" s="46" t="s">
        <v>90</v>
      </c>
      <c r="D4014" s="47">
        <v>42.24</v>
      </c>
    </row>
    <row r="4015" spans="1:4" x14ac:dyDescent="0.25">
      <c r="A4015" s="47">
        <v>92382</v>
      </c>
      <c r="B4015" s="45" t="s">
        <v>5991</v>
      </c>
      <c r="C4015" s="46" t="s">
        <v>90</v>
      </c>
      <c r="D4015" s="47">
        <v>40.31</v>
      </c>
    </row>
    <row r="4016" spans="1:4" x14ac:dyDescent="0.25">
      <c r="A4016" s="47">
        <v>92383</v>
      </c>
      <c r="B4016" s="45" t="s">
        <v>5992</v>
      </c>
      <c r="C4016" s="46" t="s">
        <v>90</v>
      </c>
      <c r="D4016" s="47">
        <v>53.65</v>
      </c>
    </row>
    <row r="4017" spans="1:4" x14ac:dyDescent="0.25">
      <c r="A4017" s="47">
        <v>92384</v>
      </c>
      <c r="B4017" s="45" t="s">
        <v>5993</v>
      </c>
      <c r="C4017" s="46" t="s">
        <v>90</v>
      </c>
      <c r="D4017" s="47">
        <v>49.79</v>
      </c>
    </row>
    <row r="4018" spans="1:4" x14ac:dyDescent="0.25">
      <c r="A4018" s="47">
        <v>92385</v>
      </c>
      <c r="B4018" s="45" t="s">
        <v>5994</v>
      </c>
      <c r="C4018" s="46" t="s">
        <v>90</v>
      </c>
      <c r="D4018" s="47">
        <v>61.64</v>
      </c>
    </row>
    <row r="4019" spans="1:4" x14ac:dyDescent="0.25">
      <c r="A4019" s="47">
        <v>92386</v>
      </c>
      <c r="B4019" s="45" t="s">
        <v>5995</v>
      </c>
      <c r="C4019" s="46" t="s">
        <v>90</v>
      </c>
      <c r="D4019" s="47">
        <v>58.98</v>
      </c>
    </row>
    <row r="4020" spans="1:4" x14ac:dyDescent="0.25">
      <c r="A4020" s="47">
        <v>92387</v>
      </c>
      <c r="B4020" s="45" t="s">
        <v>5996</v>
      </c>
      <c r="C4020" s="46" t="s">
        <v>90</v>
      </c>
      <c r="D4020" s="47">
        <v>78.16</v>
      </c>
    </row>
    <row r="4021" spans="1:4" x14ac:dyDescent="0.25">
      <c r="A4021" s="47">
        <v>92388</v>
      </c>
      <c r="B4021" s="45" t="s">
        <v>5997</v>
      </c>
      <c r="C4021" s="46" t="s">
        <v>90</v>
      </c>
      <c r="D4021" s="47">
        <v>76.349999999999994</v>
      </c>
    </row>
    <row r="4022" spans="1:4" x14ac:dyDescent="0.25">
      <c r="A4022" s="47">
        <v>92389</v>
      </c>
      <c r="B4022" s="45" t="s">
        <v>5998</v>
      </c>
      <c r="C4022" s="46" t="s">
        <v>90</v>
      </c>
      <c r="D4022" s="47">
        <v>121.97</v>
      </c>
    </row>
    <row r="4023" spans="1:4" x14ac:dyDescent="0.25">
      <c r="A4023" s="47">
        <v>92390</v>
      </c>
      <c r="B4023" s="45" t="s">
        <v>5999</v>
      </c>
      <c r="C4023" s="46" t="s">
        <v>90</v>
      </c>
      <c r="D4023" s="47">
        <v>114.03</v>
      </c>
    </row>
    <row r="4024" spans="1:4" x14ac:dyDescent="0.25">
      <c r="A4024" s="47">
        <v>92635</v>
      </c>
      <c r="B4024" s="45" t="s">
        <v>6000</v>
      </c>
      <c r="C4024" s="46" t="s">
        <v>90</v>
      </c>
      <c r="D4024" s="47">
        <v>164.08</v>
      </c>
    </row>
    <row r="4025" spans="1:4" x14ac:dyDescent="0.25">
      <c r="A4025" s="47">
        <v>92636</v>
      </c>
      <c r="B4025" s="45" t="s">
        <v>6001</v>
      </c>
      <c r="C4025" s="46" t="s">
        <v>90</v>
      </c>
      <c r="D4025" s="47">
        <v>148.77000000000001</v>
      </c>
    </row>
    <row r="4026" spans="1:4" x14ac:dyDescent="0.25">
      <c r="A4026" s="47">
        <v>92637</v>
      </c>
      <c r="B4026" s="45" t="s">
        <v>6002</v>
      </c>
      <c r="C4026" s="46" t="s">
        <v>90</v>
      </c>
      <c r="D4026" s="47">
        <v>54.49</v>
      </c>
    </row>
    <row r="4027" spans="1:4" x14ac:dyDescent="0.25">
      <c r="A4027" s="47">
        <v>92638</v>
      </c>
      <c r="B4027" s="45" t="s">
        <v>6003</v>
      </c>
      <c r="C4027" s="46" t="s">
        <v>90</v>
      </c>
      <c r="D4027" s="47">
        <v>66.89</v>
      </c>
    </row>
    <row r="4028" spans="1:4" x14ac:dyDescent="0.25">
      <c r="A4028" s="47">
        <v>92639</v>
      </c>
      <c r="B4028" s="45" t="s">
        <v>6004</v>
      </c>
      <c r="C4028" s="46" t="s">
        <v>90</v>
      </c>
      <c r="D4028" s="47">
        <v>77.66</v>
      </c>
    </row>
    <row r="4029" spans="1:4" x14ac:dyDescent="0.25">
      <c r="A4029" s="47">
        <v>92640</v>
      </c>
      <c r="B4029" s="45" t="s">
        <v>6005</v>
      </c>
      <c r="C4029" s="46" t="s">
        <v>90</v>
      </c>
      <c r="D4029" s="47">
        <v>101.77</v>
      </c>
    </row>
    <row r="4030" spans="1:4" x14ac:dyDescent="0.25">
      <c r="A4030" s="47">
        <v>92642</v>
      </c>
      <c r="B4030" s="45" t="s">
        <v>6006</v>
      </c>
      <c r="C4030" s="46" t="s">
        <v>90</v>
      </c>
      <c r="D4030" s="47">
        <v>156</v>
      </c>
    </row>
    <row r="4031" spans="1:4" x14ac:dyDescent="0.25">
      <c r="A4031" s="47">
        <v>92644</v>
      </c>
      <c r="B4031" s="45" t="s">
        <v>6007</v>
      </c>
      <c r="C4031" s="46" t="s">
        <v>90</v>
      </c>
      <c r="D4031" s="47">
        <v>196.93</v>
      </c>
    </row>
    <row r="4032" spans="1:4" x14ac:dyDescent="0.25">
      <c r="A4032" s="47">
        <v>92657</v>
      </c>
      <c r="B4032" s="45" t="s">
        <v>6008</v>
      </c>
      <c r="C4032" s="46" t="s">
        <v>90</v>
      </c>
      <c r="D4032" s="47">
        <v>20.77</v>
      </c>
    </row>
    <row r="4033" spans="1:4" x14ac:dyDescent="0.25">
      <c r="A4033" s="47">
        <v>92658</v>
      </c>
      <c r="B4033" s="45" t="s">
        <v>6009</v>
      </c>
      <c r="C4033" s="46" t="s">
        <v>90</v>
      </c>
      <c r="D4033" s="47">
        <v>22.23</v>
      </c>
    </row>
    <row r="4034" spans="1:4" x14ac:dyDescent="0.25">
      <c r="A4034" s="47">
        <v>92659</v>
      </c>
      <c r="B4034" s="45" t="s">
        <v>6010</v>
      </c>
      <c r="C4034" s="46" t="s">
        <v>90</v>
      </c>
      <c r="D4034" s="47">
        <v>25.82</v>
      </c>
    </row>
    <row r="4035" spans="1:4" x14ac:dyDescent="0.25">
      <c r="A4035" s="47">
        <v>92660</v>
      </c>
      <c r="B4035" s="45" t="s">
        <v>6011</v>
      </c>
      <c r="C4035" s="46" t="s">
        <v>90</v>
      </c>
      <c r="D4035" s="47">
        <v>27.18</v>
      </c>
    </row>
    <row r="4036" spans="1:4" x14ac:dyDescent="0.25">
      <c r="A4036" s="47">
        <v>92661</v>
      </c>
      <c r="B4036" s="45" t="s">
        <v>6012</v>
      </c>
      <c r="C4036" s="46" t="s">
        <v>90</v>
      </c>
      <c r="D4036" s="47">
        <v>31.01</v>
      </c>
    </row>
    <row r="4037" spans="1:4" x14ac:dyDescent="0.25">
      <c r="A4037" s="47">
        <v>92662</v>
      </c>
      <c r="B4037" s="45" t="s">
        <v>6013</v>
      </c>
      <c r="C4037" s="46" t="s">
        <v>90</v>
      </c>
      <c r="D4037" s="47">
        <v>31.28</v>
      </c>
    </row>
    <row r="4038" spans="1:4" x14ac:dyDescent="0.25">
      <c r="A4038" s="47">
        <v>92663</v>
      </c>
      <c r="B4038" s="45" t="s">
        <v>6014</v>
      </c>
      <c r="C4038" s="46" t="s">
        <v>90</v>
      </c>
      <c r="D4038" s="47">
        <v>41.97</v>
      </c>
    </row>
    <row r="4039" spans="1:4" x14ac:dyDescent="0.25">
      <c r="A4039" s="47">
        <v>92664</v>
      </c>
      <c r="B4039" s="45" t="s">
        <v>6015</v>
      </c>
      <c r="C4039" s="46" t="s">
        <v>90</v>
      </c>
      <c r="D4039" s="47">
        <v>41.95</v>
      </c>
    </row>
    <row r="4040" spans="1:4" x14ac:dyDescent="0.25">
      <c r="A4040" s="47">
        <v>92665</v>
      </c>
      <c r="B4040" s="45" t="s">
        <v>6016</v>
      </c>
      <c r="C4040" s="46" t="s">
        <v>90</v>
      </c>
      <c r="D4040" s="47">
        <v>58.19</v>
      </c>
    </row>
    <row r="4041" spans="1:4" x14ac:dyDescent="0.25">
      <c r="A4041" s="47">
        <v>92666</v>
      </c>
      <c r="B4041" s="45" t="s">
        <v>6017</v>
      </c>
      <c r="C4041" s="46" t="s">
        <v>90</v>
      </c>
      <c r="D4041" s="47">
        <v>66.3</v>
      </c>
    </row>
    <row r="4042" spans="1:4" x14ac:dyDescent="0.25">
      <c r="A4042" s="47">
        <v>92667</v>
      </c>
      <c r="B4042" s="45" t="s">
        <v>6018</v>
      </c>
      <c r="C4042" s="46" t="s">
        <v>90</v>
      </c>
      <c r="D4042" s="47">
        <v>86.32</v>
      </c>
    </row>
    <row r="4043" spans="1:4" x14ac:dyDescent="0.25">
      <c r="A4043" s="47">
        <v>92668</v>
      </c>
      <c r="B4043" s="45" t="s">
        <v>6019</v>
      </c>
      <c r="C4043" s="46" t="s">
        <v>90</v>
      </c>
      <c r="D4043" s="47">
        <v>93.54</v>
      </c>
    </row>
    <row r="4044" spans="1:4" x14ac:dyDescent="0.25">
      <c r="A4044" s="47">
        <v>92669</v>
      </c>
      <c r="B4044" s="45" t="s">
        <v>6020</v>
      </c>
      <c r="C4044" s="46" t="s">
        <v>90</v>
      </c>
      <c r="D4044" s="47">
        <v>31.53</v>
      </c>
    </row>
    <row r="4045" spans="1:4" x14ac:dyDescent="0.25">
      <c r="A4045" s="47">
        <v>92670</v>
      </c>
      <c r="B4045" s="45" t="s">
        <v>6021</v>
      </c>
      <c r="C4045" s="46" t="s">
        <v>90</v>
      </c>
      <c r="D4045" s="47">
        <v>29.6</v>
      </c>
    </row>
    <row r="4046" spans="1:4" x14ac:dyDescent="0.25">
      <c r="A4046" s="47">
        <v>92671</v>
      </c>
      <c r="B4046" s="45" t="s">
        <v>6022</v>
      </c>
      <c r="C4046" s="46" t="s">
        <v>90</v>
      </c>
      <c r="D4046" s="47">
        <v>41.51</v>
      </c>
    </row>
    <row r="4047" spans="1:4" x14ac:dyDescent="0.25">
      <c r="A4047" s="47">
        <v>92672</v>
      </c>
      <c r="B4047" s="45" t="s">
        <v>6023</v>
      </c>
      <c r="C4047" s="46" t="s">
        <v>90</v>
      </c>
      <c r="D4047" s="47">
        <v>37.65</v>
      </c>
    </row>
    <row r="4048" spans="1:4" x14ac:dyDescent="0.25">
      <c r="A4048" s="47">
        <v>92673</v>
      </c>
      <c r="B4048" s="45" t="s">
        <v>6024</v>
      </c>
      <c r="C4048" s="46" t="s">
        <v>90</v>
      </c>
      <c r="D4048" s="47">
        <v>47.8</v>
      </c>
    </row>
    <row r="4049" spans="1:4" x14ac:dyDescent="0.25">
      <c r="A4049" s="47">
        <v>92674</v>
      </c>
      <c r="B4049" s="45" t="s">
        <v>6025</v>
      </c>
      <c r="C4049" s="46" t="s">
        <v>90</v>
      </c>
      <c r="D4049" s="47">
        <v>45.14</v>
      </c>
    </row>
    <row r="4050" spans="1:4" x14ac:dyDescent="0.25">
      <c r="A4050" s="47">
        <v>92675</v>
      </c>
      <c r="B4050" s="45" t="s">
        <v>6026</v>
      </c>
      <c r="C4050" s="46" t="s">
        <v>90</v>
      </c>
      <c r="D4050" s="47">
        <v>62.24</v>
      </c>
    </row>
    <row r="4051" spans="1:4" x14ac:dyDescent="0.25">
      <c r="A4051" s="47">
        <v>92676</v>
      </c>
      <c r="B4051" s="45" t="s">
        <v>6027</v>
      </c>
      <c r="C4051" s="46" t="s">
        <v>90</v>
      </c>
      <c r="D4051" s="47">
        <v>60.43</v>
      </c>
    </row>
    <row r="4052" spans="1:4" x14ac:dyDescent="0.25">
      <c r="A4052" s="47">
        <v>92677</v>
      </c>
      <c r="B4052" s="45" t="s">
        <v>6028</v>
      </c>
      <c r="C4052" s="46" t="s">
        <v>90</v>
      </c>
      <c r="D4052" s="47">
        <v>102.89</v>
      </c>
    </row>
    <row r="4053" spans="1:4" x14ac:dyDescent="0.25">
      <c r="A4053" s="47">
        <v>92678</v>
      </c>
      <c r="B4053" s="45" t="s">
        <v>6029</v>
      </c>
      <c r="C4053" s="46" t="s">
        <v>90</v>
      </c>
      <c r="D4053" s="47">
        <v>94.95</v>
      </c>
    </row>
    <row r="4054" spans="1:4" x14ac:dyDescent="0.25">
      <c r="A4054" s="47">
        <v>92679</v>
      </c>
      <c r="B4054" s="45" t="s">
        <v>6030</v>
      </c>
      <c r="C4054" s="46" t="s">
        <v>90</v>
      </c>
      <c r="D4054" s="47">
        <v>141.88</v>
      </c>
    </row>
    <row r="4055" spans="1:4" x14ac:dyDescent="0.25">
      <c r="A4055" s="47">
        <v>92680</v>
      </c>
      <c r="B4055" s="45" t="s">
        <v>6031</v>
      </c>
      <c r="C4055" s="46" t="s">
        <v>90</v>
      </c>
      <c r="D4055" s="47">
        <v>126.57</v>
      </c>
    </row>
    <row r="4056" spans="1:4" x14ac:dyDescent="0.25">
      <c r="A4056" s="47">
        <v>92681</v>
      </c>
      <c r="B4056" s="45" t="s">
        <v>6032</v>
      </c>
      <c r="C4056" s="46" t="s">
        <v>90</v>
      </c>
      <c r="D4056" s="47">
        <v>40.19</v>
      </c>
    </row>
    <row r="4057" spans="1:4" x14ac:dyDescent="0.25">
      <c r="A4057" s="47">
        <v>92682</v>
      </c>
      <c r="B4057" s="45" t="s">
        <v>6033</v>
      </c>
      <c r="C4057" s="46" t="s">
        <v>90</v>
      </c>
      <c r="D4057" s="47">
        <v>50.64</v>
      </c>
    </row>
    <row r="4058" spans="1:4" x14ac:dyDescent="0.25">
      <c r="A4058" s="47">
        <v>92683</v>
      </c>
      <c r="B4058" s="45" t="s">
        <v>6034</v>
      </c>
      <c r="C4058" s="46" t="s">
        <v>90</v>
      </c>
      <c r="D4058" s="47">
        <v>59.22</v>
      </c>
    </row>
    <row r="4059" spans="1:4" x14ac:dyDescent="0.25">
      <c r="A4059" s="47">
        <v>92684</v>
      </c>
      <c r="B4059" s="45" t="s">
        <v>6035</v>
      </c>
      <c r="C4059" s="46" t="s">
        <v>90</v>
      </c>
      <c r="D4059" s="47">
        <v>80.55</v>
      </c>
    </row>
    <row r="4060" spans="1:4" x14ac:dyDescent="0.25">
      <c r="A4060" s="47">
        <v>92685</v>
      </c>
      <c r="B4060" s="45" t="s">
        <v>6036</v>
      </c>
      <c r="C4060" s="46" t="s">
        <v>90</v>
      </c>
      <c r="D4060" s="47">
        <v>130.59</v>
      </c>
    </row>
    <row r="4061" spans="1:4" x14ac:dyDescent="0.25">
      <c r="A4061" s="47">
        <v>92686</v>
      </c>
      <c r="B4061" s="45" t="s">
        <v>6037</v>
      </c>
      <c r="C4061" s="46" t="s">
        <v>90</v>
      </c>
      <c r="D4061" s="47">
        <v>167.29</v>
      </c>
    </row>
    <row r="4062" spans="1:4" x14ac:dyDescent="0.25">
      <c r="A4062" s="47">
        <v>92692</v>
      </c>
      <c r="B4062" s="45" t="s">
        <v>6038</v>
      </c>
      <c r="C4062" s="46" t="s">
        <v>90</v>
      </c>
      <c r="D4062" s="47">
        <v>11.16</v>
      </c>
    </row>
    <row r="4063" spans="1:4" x14ac:dyDescent="0.25">
      <c r="A4063" s="47">
        <v>92693</v>
      </c>
      <c r="B4063" s="45" t="s">
        <v>6039</v>
      </c>
      <c r="C4063" s="46" t="s">
        <v>90</v>
      </c>
      <c r="D4063" s="47">
        <v>11.48</v>
      </c>
    </row>
    <row r="4064" spans="1:4" x14ac:dyDescent="0.25">
      <c r="A4064" s="47">
        <v>92694</v>
      </c>
      <c r="B4064" s="45" t="s">
        <v>6040</v>
      </c>
      <c r="C4064" s="46" t="s">
        <v>90</v>
      </c>
      <c r="D4064" s="47">
        <v>17.64</v>
      </c>
    </row>
    <row r="4065" spans="1:4" x14ac:dyDescent="0.25">
      <c r="A4065" s="47">
        <v>92695</v>
      </c>
      <c r="B4065" s="45" t="s">
        <v>6041</v>
      </c>
      <c r="C4065" s="46" t="s">
        <v>90</v>
      </c>
      <c r="D4065" s="47">
        <v>17.97</v>
      </c>
    </row>
    <row r="4066" spans="1:4" x14ac:dyDescent="0.25">
      <c r="A4066" s="47">
        <v>92696</v>
      </c>
      <c r="B4066" s="45" t="s">
        <v>6042</v>
      </c>
      <c r="C4066" s="46" t="s">
        <v>90</v>
      </c>
      <c r="D4066" s="47">
        <v>27.59</v>
      </c>
    </row>
    <row r="4067" spans="1:4" x14ac:dyDescent="0.25">
      <c r="A4067" s="47">
        <v>92697</v>
      </c>
      <c r="B4067" s="45" t="s">
        <v>6043</v>
      </c>
      <c r="C4067" s="46" t="s">
        <v>90</v>
      </c>
      <c r="D4067" s="47">
        <v>29.05</v>
      </c>
    </row>
    <row r="4068" spans="1:4" x14ac:dyDescent="0.25">
      <c r="A4068" s="47">
        <v>92698</v>
      </c>
      <c r="B4068" s="45" t="s">
        <v>6044</v>
      </c>
      <c r="C4068" s="46" t="s">
        <v>90</v>
      </c>
      <c r="D4068" s="47">
        <v>16.46</v>
      </c>
    </row>
    <row r="4069" spans="1:4" x14ac:dyDescent="0.25">
      <c r="A4069" s="47">
        <v>92699</v>
      </c>
      <c r="B4069" s="45" t="s">
        <v>6045</v>
      </c>
      <c r="C4069" s="46" t="s">
        <v>90</v>
      </c>
      <c r="D4069" s="47">
        <v>15.4</v>
      </c>
    </row>
    <row r="4070" spans="1:4" x14ac:dyDescent="0.25">
      <c r="A4070" s="47">
        <v>92700</v>
      </c>
      <c r="B4070" s="45" t="s">
        <v>6046</v>
      </c>
      <c r="C4070" s="46" t="s">
        <v>90</v>
      </c>
      <c r="D4070" s="47">
        <v>26.8</v>
      </c>
    </row>
    <row r="4071" spans="1:4" x14ac:dyDescent="0.25">
      <c r="A4071" s="47">
        <v>92701</v>
      </c>
      <c r="B4071" s="45" t="s">
        <v>6047</v>
      </c>
      <c r="C4071" s="46" t="s">
        <v>90</v>
      </c>
      <c r="D4071" s="47">
        <v>25.23</v>
      </c>
    </row>
    <row r="4072" spans="1:4" x14ac:dyDescent="0.25">
      <c r="A4072" s="47">
        <v>92702</v>
      </c>
      <c r="B4072" s="45" t="s">
        <v>6048</v>
      </c>
      <c r="C4072" s="46" t="s">
        <v>90</v>
      </c>
      <c r="D4072" s="47">
        <v>41.83</v>
      </c>
    </row>
    <row r="4073" spans="1:4" x14ac:dyDescent="0.25">
      <c r="A4073" s="47">
        <v>92703</v>
      </c>
      <c r="B4073" s="45" t="s">
        <v>6049</v>
      </c>
      <c r="C4073" s="46" t="s">
        <v>90</v>
      </c>
      <c r="D4073" s="47">
        <v>39.9</v>
      </c>
    </row>
    <row r="4074" spans="1:4" x14ac:dyDescent="0.25">
      <c r="A4074" s="47">
        <v>92704</v>
      </c>
      <c r="B4074" s="45" t="s">
        <v>6050</v>
      </c>
      <c r="C4074" s="46" t="s">
        <v>90</v>
      </c>
      <c r="D4074" s="47">
        <v>20.78</v>
      </c>
    </row>
    <row r="4075" spans="1:4" x14ac:dyDescent="0.25">
      <c r="A4075" s="47">
        <v>92705</v>
      </c>
      <c r="B4075" s="45" t="s">
        <v>6051</v>
      </c>
      <c r="C4075" s="46" t="s">
        <v>90</v>
      </c>
      <c r="D4075" s="47">
        <v>33.32</v>
      </c>
    </row>
    <row r="4076" spans="1:4" x14ac:dyDescent="0.25">
      <c r="A4076" s="47">
        <v>92706</v>
      </c>
      <c r="B4076" s="45" t="s">
        <v>6052</v>
      </c>
      <c r="C4076" s="46" t="s">
        <v>90</v>
      </c>
      <c r="D4076" s="47">
        <v>53.92</v>
      </c>
    </row>
    <row r="4077" spans="1:4" x14ac:dyDescent="0.25">
      <c r="A4077" s="47">
        <v>92889</v>
      </c>
      <c r="B4077" s="45" t="s">
        <v>6053</v>
      </c>
      <c r="C4077" s="46" t="s">
        <v>90</v>
      </c>
      <c r="D4077" s="47">
        <v>105.3</v>
      </c>
    </row>
    <row r="4078" spans="1:4" x14ac:dyDescent="0.25">
      <c r="A4078" s="47">
        <v>92890</v>
      </c>
      <c r="B4078" s="45" t="s">
        <v>6054</v>
      </c>
      <c r="C4078" s="46" t="s">
        <v>90</v>
      </c>
      <c r="D4078" s="47">
        <v>160.22999999999999</v>
      </c>
    </row>
    <row r="4079" spans="1:4" x14ac:dyDescent="0.25">
      <c r="A4079" s="47">
        <v>92891</v>
      </c>
      <c r="B4079" s="45" t="s">
        <v>6055</v>
      </c>
      <c r="C4079" s="46" t="s">
        <v>90</v>
      </c>
      <c r="D4079" s="47">
        <v>235.54</v>
      </c>
    </row>
    <row r="4080" spans="1:4" x14ac:dyDescent="0.25">
      <c r="A4080" s="47">
        <v>92892</v>
      </c>
      <c r="B4080" s="45" t="s">
        <v>6056</v>
      </c>
      <c r="C4080" s="46" t="s">
        <v>90</v>
      </c>
      <c r="D4080" s="47">
        <v>45.03</v>
      </c>
    </row>
    <row r="4081" spans="1:4" x14ac:dyDescent="0.25">
      <c r="A4081" s="47">
        <v>92893</v>
      </c>
      <c r="B4081" s="45" t="s">
        <v>6057</v>
      </c>
      <c r="C4081" s="46" t="s">
        <v>90</v>
      </c>
      <c r="D4081" s="47">
        <v>64.430000000000007</v>
      </c>
    </row>
    <row r="4082" spans="1:4" x14ac:dyDescent="0.25">
      <c r="A4082" s="47">
        <v>92894</v>
      </c>
      <c r="B4082" s="45" t="s">
        <v>6058</v>
      </c>
      <c r="C4082" s="46" t="s">
        <v>90</v>
      </c>
      <c r="D4082" s="47">
        <v>77.099999999999994</v>
      </c>
    </row>
    <row r="4083" spans="1:4" x14ac:dyDescent="0.25">
      <c r="A4083" s="47">
        <v>92895</v>
      </c>
      <c r="B4083" s="45" t="s">
        <v>6059</v>
      </c>
      <c r="C4083" s="46" t="s">
        <v>90</v>
      </c>
      <c r="D4083" s="47">
        <v>105.27</v>
      </c>
    </row>
    <row r="4084" spans="1:4" x14ac:dyDescent="0.25">
      <c r="A4084" s="47">
        <v>92896</v>
      </c>
      <c r="B4084" s="45" t="s">
        <v>6060</v>
      </c>
      <c r="C4084" s="46" t="s">
        <v>90</v>
      </c>
      <c r="D4084" s="47">
        <v>161.51</v>
      </c>
    </row>
    <row r="4085" spans="1:4" x14ac:dyDescent="0.25">
      <c r="A4085" s="47">
        <v>92897</v>
      </c>
      <c r="B4085" s="45" t="s">
        <v>6061</v>
      </c>
      <c r="C4085" s="46" t="s">
        <v>90</v>
      </c>
      <c r="D4085" s="47">
        <v>238.17</v>
      </c>
    </row>
    <row r="4086" spans="1:4" x14ac:dyDescent="0.25">
      <c r="A4086" s="47">
        <v>92898</v>
      </c>
      <c r="B4086" s="45" t="s">
        <v>6062</v>
      </c>
      <c r="C4086" s="46" t="s">
        <v>90</v>
      </c>
      <c r="D4086" s="47">
        <v>37.909999999999997</v>
      </c>
    </row>
    <row r="4087" spans="1:4" x14ac:dyDescent="0.25">
      <c r="A4087" s="47">
        <v>92899</v>
      </c>
      <c r="B4087" s="45" t="s">
        <v>6063</v>
      </c>
      <c r="C4087" s="46" t="s">
        <v>90</v>
      </c>
      <c r="D4087" s="47">
        <v>56.33</v>
      </c>
    </row>
    <row r="4088" spans="1:4" x14ac:dyDescent="0.25">
      <c r="A4088" s="47">
        <v>92900</v>
      </c>
      <c r="B4088" s="45" t="s">
        <v>6064</v>
      </c>
      <c r="C4088" s="46" t="s">
        <v>90</v>
      </c>
      <c r="D4088" s="47">
        <v>67.86</v>
      </c>
    </row>
    <row r="4089" spans="1:4" x14ac:dyDescent="0.25">
      <c r="A4089" s="47">
        <v>92901</v>
      </c>
      <c r="B4089" s="45" t="s">
        <v>6065</v>
      </c>
      <c r="C4089" s="46" t="s">
        <v>90</v>
      </c>
      <c r="D4089" s="47">
        <v>94.63</v>
      </c>
    </row>
    <row r="4090" spans="1:4" x14ac:dyDescent="0.25">
      <c r="A4090" s="47">
        <v>92902</v>
      </c>
      <c r="B4090" s="45" t="s">
        <v>6066</v>
      </c>
      <c r="C4090" s="46" t="s">
        <v>90</v>
      </c>
      <c r="D4090" s="47">
        <v>148.76</v>
      </c>
    </row>
    <row r="4091" spans="1:4" x14ac:dyDescent="0.25">
      <c r="A4091" s="47">
        <v>92903</v>
      </c>
      <c r="B4091" s="45" t="s">
        <v>6067</v>
      </c>
      <c r="C4091" s="46" t="s">
        <v>90</v>
      </c>
      <c r="D4091" s="47">
        <v>223.35</v>
      </c>
    </row>
    <row r="4092" spans="1:4" x14ac:dyDescent="0.25">
      <c r="A4092" s="47">
        <v>92904</v>
      </c>
      <c r="B4092" s="45" t="s">
        <v>6068</v>
      </c>
      <c r="C4092" s="46" t="s">
        <v>90</v>
      </c>
      <c r="D4092" s="47">
        <v>25.87</v>
      </c>
    </row>
    <row r="4093" spans="1:4" x14ac:dyDescent="0.25">
      <c r="A4093" s="47">
        <v>92905</v>
      </c>
      <c r="B4093" s="45" t="s">
        <v>6069</v>
      </c>
      <c r="C4093" s="46" t="s">
        <v>90</v>
      </c>
      <c r="D4093" s="47">
        <v>36.85</v>
      </c>
    </row>
    <row r="4094" spans="1:4" x14ac:dyDescent="0.25">
      <c r="A4094" s="47">
        <v>92906</v>
      </c>
      <c r="B4094" s="45" t="s">
        <v>6070</v>
      </c>
      <c r="C4094" s="46" t="s">
        <v>90</v>
      </c>
      <c r="D4094" s="47">
        <v>44.73</v>
      </c>
    </row>
    <row r="4095" spans="1:4" x14ac:dyDescent="0.25">
      <c r="A4095" s="47">
        <v>92907</v>
      </c>
      <c r="B4095" s="45" t="s">
        <v>6071</v>
      </c>
      <c r="C4095" s="46" t="s">
        <v>90</v>
      </c>
      <c r="D4095" s="47">
        <v>55.68</v>
      </c>
    </row>
    <row r="4096" spans="1:4" x14ac:dyDescent="0.25">
      <c r="A4096" s="47">
        <v>92908</v>
      </c>
      <c r="B4096" s="45" t="s">
        <v>6072</v>
      </c>
      <c r="C4096" s="46" t="s">
        <v>90</v>
      </c>
      <c r="D4096" s="47">
        <v>55.68</v>
      </c>
    </row>
    <row r="4097" spans="1:4" x14ac:dyDescent="0.25">
      <c r="A4097" s="47">
        <v>92909</v>
      </c>
      <c r="B4097" s="45" t="s">
        <v>6073</v>
      </c>
      <c r="C4097" s="46" t="s">
        <v>90</v>
      </c>
      <c r="D4097" s="47">
        <v>55.68</v>
      </c>
    </row>
    <row r="4098" spans="1:4" x14ac:dyDescent="0.25">
      <c r="A4098" s="47">
        <v>92910</v>
      </c>
      <c r="B4098" s="45" t="s">
        <v>6074</v>
      </c>
      <c r="C4098" s="46" t="s">
        <v>90</v>
      </c>
      <c r="D4098" s="47">
        <v>81.2</v>
      </c>
    </row>
    <row r="4099" spans="1:4" x14ac:dyDescent="0.25">
      <c r="A4099" s="47">
        <v>92911</v>
      </c>
      <c r="B4099" s="45" t="s">
        <v>6075</v>
      </c>
      <c r="C4099" s="46" t="s">
        <v>90</v>
      </c>
      <c r="D4099" s="47">
        <v>81.2</v>
      </c>
    </row>
    <row r="4100" spans="1:4" x14ac:dyDescent="0.25">
      <c r="A4100" s="47">
        <v>92912</v>
      </c>
      <c r="B4100" s="45" t="s">
        <v>6076</v>
      </c>
      <c r="C4100" s="46" t="s">
        <v>90</v>
      </c>
      <c r="D4100" s="47">
        <v>109.48</v>
      </c>
    </row>
    <row r="4101" spans="1:4" x14ac:dyDescent="0.25">
      <c r="A4101" s="47">
        <v>92913</v>
      </c>
      <c r="B4101" s="45" t="s">
        <v>6077</v>
      </c>
      <c r="C4101" s="46" t="s">
        <v>90</v>
      </c>
      <c r="D4101" s="47">
        <v>111.71</v>
      </c>
    </row>
    <row r="4102" spans="1:4" x14ac:dyDescent="0.25">
      <c r="A4102" s="47">
        <v>92914</v>
      </c>
      <c r="B4102" s="45" t="s">
        <v>6078</v>
      </c>
      <c r="C4102" s="46" t="s">
        <v>90</v>
      </c>
      <c r="D4102" s="47">
        <v>111.71</v>
      </c>
    </row>
    <row r="4103" spans="1:4" x14ac:dyDescent="0.25">
      <c r="A4103" s="47">
        <v>92918</v>
      </c>
      <c r="B4103" s="45" t="s">
        <v>6079</v>
      </c>
      <c r="C4103" s="46" t="s">
        <v>90</v>
      </c>
      <c r="D4103" s="47">
        <v>29.23</v>
      </c>
    </row>
    <row r="4104" spans="1:4" x14ac:dyDescent="0.25">
      <c r="A4104" s="47">
        <v>92920</v>
      </c>
      <c r="B4104" s="45" t="s">
        <v>6080</v>
      </c>
      <c r="C4104" s="46" t="s">
        <v>90</v>
      </c>
      <c r="D4104" s="47">
        <v>29.43</v>
      </c>
    </row>
    <row r="4105" spans="1:4" x14ac:dyDescent="0.25">
      <c r="A4105" s="47">
        <v>92925</v>
      </c>
      <c r="B4105" s="45" t="s">
        <v>6081</v>
      </c>
      <c r="C4105" s="46" t="s">
        <v>90</v>
      </c>
      <c r="D4105" s="47">
        <v>36.369999999999997</v>
      </c>
    </row>
    <row r="4106" spans="1:4" x14ac:dyDescent="0.25">
      <c r="A4106" s="47">
        <v>92926</v>
      </c>
      <c r="B4106" s="45" t="s">
        <v>6082</v>
      </c>
      <c r="C4106" s="46" t="s">
        <v>90</v>
      </c>
      <c r="D4106" s="47">
        <v>36.36</v>
      </c>
    </row>
    <row r="4107" spans="1:4" x14ac:dyDescent="0.25">
      <c r="A4107" s="47">
        <v>92927</v>
      </c>
      <c r="B4107" s="45" t="s">
        <v>6083</v>
      </c>
      <c r="C4107" s="46" t="s">
        <v>90</v>
      </c>
      <c r="D4107" s="47">
        <v>36.36</v>
      </c>
    </row>
    <row r="4108" spans="1:4" x14ac:dyDescent="0.25">
      <c r="A4108" s="47">
        <v>92928</v>
      </c>
      <c r="B4108" s="45" t="s">
        <v>6084</v>
      </c>
      <c r="C4108" s="46" t="s">
        <v>90</v>
      </c>
      <c r="D4108" s="47">
        <v>41.64</v>
      </c>
    </row>
    <row r="4109" spans="1:4" x14ac:dyDescent="0.25">
      <c r="A4109" s="47">
        <v>92929</v>
      </c>
      <c r="B4109" s="45" t="s">
        <v>6085</v>
      </c>
      <c r="C4109" s="46" t="s">
        <v>90</v>
      </c>
      <c r="D4109" s="47">
        <v>41.64</v>
      </c>
    </row>
    <row r="4110" spans="1:4" x14ac:dyDescent="0.25">
      <c r="A4110" s="47">
        <v>92930</v>
      </c>
      <c r="B4110" s="45" t="s">
        <v>6086</v>
      </c>
      <c r="C4110" s="46" t="s">
        <v>90</v>
      </c>
      <c r="D4110" s="47">
        <v>41.64</v>
      </c>
    </row>
    <row r="4111" spans="1:4" x14ac:dyDescent="0.25">
      <c r="A4111" s="47">
        <v>92931</v>
      </c>
      <c r="B4111" s="45" t="s">
        <v>6087</v>
      </c>
      <c r="C4111" s="46" t="s">
        <v>90</v>
      </c>
      <c r="D4111" s="47">
        <v>55.65</v>
      </c>
    </row>
    <row r="4112" spans="1:4" x14ac:dyDescent="0.25">
      <c r="A4112" s="47">
        <v>92932</v>
      </c>
      <c r="B4112" s="45" t="s">
        <v>6088</v>
      </c>
      <c r="C4112" s="46" t="s">
        <v>90</v>
      </c>
      <c r="D4112" s="47">
        <v>55.65</v>
      </c>
    </row>
    <row r="4113" spans="1:4" x14ac:dyDescent="0.25">
      <c r="A4113" s="47">
        <v>92933</v>
      </c>
      <c r="B4113" s="45" t="s">
        <v>6089</v>
      </c>
      <c r="C4113" s="46" t="s">
        <v>90</v>
      </c>
      <c r="D4113" s="47">
        <v>55.65</v>
      </c>
    </row>
    <row r="4114" spans="1:4" x14ac:dyDescent="0.25">
      <c r="A4114" s="47">
        <v>92934</v>
      </c>
      <c r="B4114" s="45" t="s">
        <v>6090</v>
      </c>
      <c r="C4114" s="46" t="s">
        <v>90</v>
      </c>
      <c r="D4114" s="47">
        <v>82.48</v>
      </c>
    </row>
    <row r="4115" spans="1:4" x14ac:dyDescent="0.25">
      <c r="A4115" s="47">
        <v>92935</v>
      </c>
      <c r="B4115" s="45" t="s">
        <v>6091</v>
      </c>
      <c r="C4115" s="46" t="s">
        <v>90</v>
      </c>
      <c r="D4115" s="47">
        <v>82.48</v>
      </c>
    </row>
    <row r="4116" spans="1:4" x14ac:dyDescent="0.25">
      <c r="A4116" s="47">
        <v>92936</v>
      </c>
      <c r="B4116" s="45" t="s">
        <v>6092</v>
      </c>
      <c r="C4116" s="46" t="s">
        <v>90</v>
      </c>
      <c r="D4116" s="47">
        <v>114.34</v>
      </c>
    </row>
    <row r="4117" spans="1:4" x14ac:dyDescent="0.25">
      <c r="A4117" s="47">
        <v>92937</v>
      </c>
      <c r="B4117" s="45" t="s">
        <v>6093</v>
      </c>
      <c r="C4117" s="46" t="s">
        <v>90</v>
      </c>
      <c r="D4117" s="47">
        <v>114.34</v>
      </c>
    </row>
    <row r="4118" spans="1:4" x14ac:dyDescent="0.25">
      <c r="A4118" s="47">
        <v>92938</v>
      </c>
      <c r="B4118" s="45" t="s">
        <v>6094</v>
      </c>
      <c r="C4118" s="46" t="s">
        <v>90</v>
      </c>
      <c r="D4118" s="47">
        <v>22.11</v>
      </c>
    </row>
    <row r="4119" spans="1:4" x14ac:dyDescent="0.25">
      <c r="A4119" s="47">
        <v>92939</v>
      </c>
      <c r="B4119" s="45" t="s">
        <v>6095</v>
      </c>
      <c r="C4119" s="46" t="s">
        <v>90</v>
      </c>
      <c r="D4119" s="47">
        <v>22.31</v>
      </c>
    </row>
    <row r="4120" spans="1:4" x14ac:dyDescent="0.25">
      <c r="A4120" s="47">
        <v>92940</v>
      </c>
      <c r="B4120" s="45" t="s">
        <v>6096</v>
      </c>
      <c r="C4120" s="46" t="s">
        <v>90</v>
      </c>
      <c r="D4120" s="47">
        <v>28.27</v>
      </c>
    </row>
    <row r="4121" spans="1:4" x14ac:dyDescent="0.25">
      <c r="A4121" s="47">
        <v>92941</v>
      </c>
      <c r="B4121" s="45" t="s">
        <v>6097</v>
      </c>
      <c r="C4121" s="46" t="s">
        <v>90</v>
      </c>
      <c r="D4121" s="47">
        <v>28.26</v>
      </c>
    </row>
    <row r="4122" spans="1:4" x14ac:dyDescent="0.25">
      <c r="A4122" s="47">
        <v>92942</v>
      </c>
      <c r="B4122" s="45" t="s">
        <v>6098</v>
      </c>
      <c r="C4122" s="46" t="s">
        <v>90</v>
      </c>
      <c r="D4122" s="47">
        <v>28.26</v>
      </c>
    </row>
    <row r="4123" spans="1:4" x14ac:dyDescent="0.25">
      <c r="A4123" s="47">
        <v>92943</v>
      </c>
      <c r="B4123" s="45" t="s">
        <v>6099</v>
      </c>
      <c r="C4123" s="46" t="s">
        <v>90</v>
      </c>
      <c r="D4123" s="47">
        <v>32.4</v>
      </c>
    </row>
    <row r="4124" spans="1:4" x14ac:dyDescent="0.25">
      <c r="A4124" s="47">
        <v>92944</v>
      </c>
      <c r="B4124" s="45" t="s">
        <v>6100</v>
      </c>
      <c r="C4124" s="46" t="s">
        <v>90</v>
      </c>
      <c r="D4124" s="47">
        <v>32.4</v>
      </c>
    </row>
    <row r="4125" spans="1:4" x14ac:dyDescent="0.25">
      <c r="A4125" s="47">
        <v>92945</v>
      </c>
      <c r="B4125" s="45" t="s">
        <v>6101</v>
      </c>
      <c r="C4125" s="46" t="s">
        <v>90</v>
      </c>
      <c r="D4125" s="47">
        <v>32.4</v>
      </c>
    </row>
    <row r="4126" spans="1:4" x14ac:dyDescent="0.25">
      <c r="A4126" s="47">
        <v>92946</v>
      </c>
      <c r="B4126" s="45" t="s">
        <v>6102</v>
      </c>
      <c r="C4126" s="46" t="s">
        <v>90</v>
      </c>
      <c r="D4126" s="47">
        <v>45.01</v>
      </c>
    </row>
    <row r="4127" spans="1:4" x14ac:dyDescent="0.25">
      <c r="A4127" s="47">
        <v>92947</v>
      </c>
      <c r="B4127" s="45" t="s">
        <v>6103</v>
      </c>
      <c r="C4127" s="46" t="s">
        <v>90</v>
      </c>
      <c r="D4127" s="47">
        <v>45.01</v>
      </c>
    </row>
    <row r="4128" spans="1:4" x14ac:dyDescent="0.25">
      <c r="A4128" s="47">
        <v>92948</v>
      </c>
      <c r="B4128" s="45" t="s">
        <v>6104</v>
      </c>
      <c r="C4128" s="46" t="s">
        <v>90</v>
      </c>
      <c r="D4128" s="47">
        <v>45.01</v>
      </c>
    </row>
    <row r="4129" spans="1:4" x14ac:dyDescent="0.25">
      <c r="A4129" s="47">
        <v>92949</v>
      </c>
      <c r="B4129" s="45" t="s">
        <v>6105</v>
      </c>
      <c r="C4129" s="46" t="s">
        <v>90</v>
      </c>
      <c r="D4129" s="47">
        <v>69.73</v>
      </c>
    </row>
    <row r="4130" spans="1:4" x14ac:dyDescent="0.25">
      <c r="A4130" s="47">
        <v>92950</v>
      </c>
      <c r="B4130" s="45" t="s">
        <v>6106</v>
      </c>
      <c r="C4130" s="46" t="s">
        <v>90</v>
      </c>
      <c r="D4130" s="47">
        <v>69.73</v>
      </c>
    </row>
    <row r="4131" spans="1:4" x14ac:dyDescent="0.25">
      <c r="A4131" s="47">
        <v>92951</v>
      </c>
      <c r="B4131" s="45" t="s">
        <v>6107</v>
      </c>
      <c r="C4131" s="46" t="s">
        <v>90</v>
      </c>
      <c r="D4131" s="47">
        <v>99.52</v>
      </c>
    </row>
    <row r="4132" spans="1:4" x14ac:dyDescent="0.25">
      <c r="A4132" s="47">
        <v>92952</v>
      </c>
      <c r="B4132" s="45" t="s">
        <v>6108</v>
      </c>
      <c r="C4132" s="46" t="s">
        <v>90</v>
      </c>
      <c r="D4132" s="47">
        <v>99.52</v>
      </c>
    </row>
    <row r="4133" spans="1:4" x14ac:dyDescent="0.25">
      <c r="A4133" s="47">
        <v>92953</v>
      </c>
      <c r="B4133" s="45" t="s">
        <v>6109</v>
      </c>
      <c r="C4133" s="46" t="s">
        <v>90</v>
      </c>
      <c r="D4133" s="47">
        <v>19.02</v>
      </c>
    </row>
    <row r="4134" spans="1:4" x14ac:dyDescent="0.25">
      <c r="A4134" s="47">
        <v>93050</v>
      </c>
      <c r="B4134" s="45" t="s">
        <v>6110</v>
      </c>
      <c r="C4134" s="46" t="s">
        <v>90</v>
      </c>
      <c r="D4134" s="47">
        <v>11.78</v>
      </c>
    </row>
    <row r="4135" spans="1:4" x14ac:dyDescent="0.25">
      <c r="A4135" s="47">
        <v>93051</v>
      </c>
      <c r="B4135" s="45" t="s">
        <v>6111</v>
      </c>
      <c r="C4135" s="46" t="s">
        <v>90</v>
      </c>
      <c r="D4135" s="47">
        <v>10.8</v>
      </c>
    </row>
    <row r="4136" spans="1:4" x14ac:dyDescent="0.25">
      <c r="A4136" s="47">
        <v>93052</v>
      </c>
      <c r="B4136" s="45" t="s">
        <v>6112</v>
      </c>
      <c r="C4136" s="46" t="s">
        <v>90</v>
      </c>
      <c r="D4136" s="47">
        <v>565.28</v>
      </c>
    </row>
    <row r="4137" spans="1:4" x14ac:dyDescent="0.25">
      <c r="A4137" s="47">
        <v>93054</v>
      </c>
      <c r="B4137" s="45" t="s">
        <v>6113</v>
      </c>
      <c r="C4137" s="46" t="s">
        <v>90</v>
      </c>
      <c r="D4137" s="47">
        <v>23.32</v>
      </c>
    </row>
    <row r="4138" spans="1:4" x14ac:dyDescent="0.25">
      <c r="A4138" s="47">
        <v>93055</v>
      </c>
      <c r="B4138" s="45" t="s">
        <v>6114</v>
      </c>
      <c r="C4138" s="46" t="s">
        <v>90</v>
      </c>
      <c r="D4138" s="47">
        <v>48.44</v>
      </c>
    </row>
    <row r="4139" spans="1:4" x14ac:dyDescent="0.25">
      <c r="A4139" s="47">
        <v>93056</v>
      </c>
      <c r="B4139" s="45" t="s">
        <v>6115</v>
      </c>
      <c r="C4139" s="46" t="s">
        <v>90</v>
      </c>
      <c r="D4139" s="47">
        <v>17.48</v>
      </c>
    </row>
    <row r="4140" spans="1:4" x14ac:dyDescent="0.25">
      <c r="A4140" s="47">
        <v>93057</v>
      </c>
      <c r="B4140" s="45" t="s">
        <v>6116</v>
      </c>
      <c r="C4140" s="46" t="s">
        <v>90</v>
      </c>
      <c r="D4140" s="47">
        <v>15.13</v>
      </c>
    </row>
    <row r="4141" spans="1:4" x14ac:dyDescent="0.25">
      <c r="A4141" s="47">
        <v>93058</v>
      </c>
      <c r="B4141" s="45" t="s">
        <v>6117</v>
      </c>
      <c r="C4141" s="46" t="s">
        <v>90</v>
      </c>
      <c r="D4141" s="47">
        <v>621.55999999999995</v>
      </c>
    </row>
    <row r="4142" spans="1:4" x14ac:dyDescent="0.25">
      <c r="A4142" s="47">
        <v>93059</v>
      </c>
      <c r="B4142" s="45" t="s">
        <v>6118</v>
      </c>
      <c r="C4142" s="46" t="s">
        <v>90</v>
      </c>
      <c r="D4142" s="47">
        <v>32.19</v>
      </c>
    </row>
    <row r="4143" spans="1:4" x14ac:dyDescent="0.25">
      <c r="A4143" s="47">
        <v>93060</v>
      </c>
      <c r="B4143" s="45" t="s">
        <v>6119</v>
      </c>
      <c r="C4143" s="46" t="s">
        <v>90</v>
      </c>
      <c r="D4143" s="47">
        <v>84.88</v>
      </c>
    </row>
    <row r="4144" spans="1:4" x14ac:dyDescent="0.25">
      <c r="A4144" s="47">
        <v>93061</v>
      </c>
      <c r="B4144" s="45" t="s">
        <v>6120</v>
      </c>
      <c r="C4144" s="46" t="s">
        <v>90</v>
      </c>
      <c r="D4144" s="47">
        <v>33.409999999999997</v>
      </c>
    </row>
    <row r="4145" spans="1:4" x14ac:dyDescent="0.25">
      <c r="A4145" s="47">
        <v>93062</v>
      </c>
      <c r="B4145" s="45" t="s">
        <v>6121</v>
      </c>
      <c r="C4145" s="46" t="s">
        <v>90</v>
      </c>
      <c r="D4145" s="47">
        <v>28.85</v>
      </c>
    </row>
    <row r="4146" spans="1:4" x14ac:dyDescent="0.25">
      <c r="A4146" s="47">
        <v>93063</v>
      </c>
      <c r="B4146" s="45" t="s">
        <v>6122</v>
      </c>
      <c r="C4146" s="46" t="s">
        <v>90</v>
      </c>
      <c r="D4146" s="47">
        <v>711.89</v>
      </c>
    </row>
    <row r="4147" spans="1:4" x14ac:dyDescent="0.25">
      <c r="A4147" s="47">
        <v>93064</v>
      </c>
      <c r="B4147" s="45" t="s">
        <v>6123</v>
      </c>
      <c r="C4147" s="46" t="s">
        <v>90</v>
      </c>
      <c r="D4147" s="47">
        <v>52.01</v>
      </c>
    </row>
    <row r="4148" spans="1:4" x14ac:dyDescent="0.25">
      <c r="A4148" s="47">
        <v>93065</v>
      </c>
      <c r="B4148" s="45" t="s">
        <v>6124</v>
      </c>
      <c r="C4148" s="46" t="s">
        <v>90</v>
      </c>
      <c r="D4148" s="47">
        <v>48.64</v>
      </c>
    </row>
    <row r="4149" spans="1:4" x14ac:dyDescent="0.25">
      <c r="A4149" s="47">
        <v>93066</v>
      </c>
      <c r="B4149" s="45" t="s">
        <v>6125</v>
      </c>
      <c r="C4149" s="46" t="s">
        <v>90</v>
      </c>
      <c r="D4149" s="47">
        <v>893.74</v>
      </c>
    </row>
    <row r="4150" spans="1:4" x14ac:dyDescent="0.25">
      <c r="A4150" s="47">
        <v>93067</v>
      </c>
      <c r="B4150" s="45" t="s">
        <v>6126</v>
      </c>
      <c r="C4150" s="46" t="s">
        <v>90</v>
      </c>
      <c r="D4150" s="47">
        <v>77.45</v>
      </c>
    </row>
    <row r="4151" spans="1:4" x14ac:dyDescent="0.25">
      <c r="A4151" s="47">
        <v>93068</v>
      </c>
      <c r="B4151" s="45" t="s">
        <v>6127</v>
      </c>
      <c r="C4151" s="46" t="s">
        <v>90</v>
      </c>
      <c r="D4151" s="47">
        <v>67.58</v>
      </c>
    </row>
    <row r="4152" spans="1:4" x14ac:dyDescent="0.25">
      <c r="A4152" s="47">
        <v>93069</v>
      </c>
      <c r="B4152" s="45" t="s">
        <v>6128</v>
      </c>
      <c r="C4152" s="46" t="s">
        <v>90</v>
      </c>
      <c r="D4152" s="48">
        <v>1238.83</v>
      </c>
    </row>
    <row r="4153" spans="1:4" x14ac:dyDescent="0.25">
      <c r="A4153" s="47">
        <v>93070</v>
      </c>
      <c r="B4153" s="45" t="s">
        <v>6129</v>
      </c>
      <c r="C4153" s="46" t="s">
        <v>90</v>
      </c>
      <c r="D4153" s="47">
        <v>197.61</v>
      </c>
    </row>
    <row r="4154" spans="1:4" x14ac:dyDescent="0.25">
      <c r="A4154" s="47">
        <v>93071</v>
      </c>
      <c r="B4154" s="45" t="s">
        <v>6130</v>
      </c>
      <c r="C4154" s="46" t="s">
        <v>90</v>
      </c>
      <c r="D4154" s="47">
        <v>183.37</v>
      </c>
    </row>
    <row r="4155" spans="1:4" x14ac:dyDescent="0.25">
      <c r="A4155" s="47">
        <v>93072</v>
      </c>
      <c r="B4155" s="45" t="s">
        <v>6131</v>
      </c>
      <c r="C4155" s="46" t="s">
        <v>90</v>
      </c>
      <c r="D4155" s="48">
        <v>1634.72</v>
      </c>
    </row>
    <row r="4156" spans="1:4" x14ac:dyDescent="0.25">
      <c r="A4156" s="47">
        <v>93073</v>
      </c>
      <c r="B4156" s="45" t="s">
        <v>6132</v>
      </c>
      <c r="C4156" s="46" t="s">
        <v>90</v>
      </c>
      <c r="D4156" s="47">
        <v>88.45</v>
      </c>
    </row>
    <row r="4157" spans="1:4" x14ac:dyDescent="0.25">
      <c r="A4157" s="47">
        <v>93074</v>
      </c>
      <c r="B4157" s="45" t="s">
        <v>6133</v>
      </c>
      <c r="C4157" s="46" t="s">
        <v>90</v>
      </c>
      <c r="D4157" s="47">
        <v>11.9</v>
      </c>
    </row>
    <row r="4158" spans="1:4" x14ac:dyDescent="0.25">
      <c r="A4158" s="47">
        <v>93075</v>
      </c>
      <c r="B4158" s="45" t="s">
        <v>6134</v>
      </c>
      <c r="C4158" s="46" t="s">
        <v>90</v>
      </c>
      <c r="D4158" s="47">
        <v>21.3</v>
      </c>
    </row>
    <row r="4159" spans="1:4" x14ac:dyDescent="0.25">
      <c r="A4159" s="47">
        <v>93076</v>
      </c>
      <c r="B4159" s="45" t="s">
        <v>6135</v>
      </c>
      <c r="C4159" s="46" t="s">
        <v>90</v>
      </c>
      <c r="D4159" s="47">
        <v>20.260000000000002</v>
      </c>
    </row>
    <row r="4160" spans="1:4" x14ac:dyDescent="0.25">
      <c r="A4160" s="47">
        <v>93077</v>
      </c>
      <c r="B4160" s="45" t="s">
        <v>6136</v>
      </c>
      <c r="C4160" s="46" t="s">
        <v>90</v>
      </c>
      <c r="D4160" s="47">
        <v>30.82</v>
      </c>
    </row>
    <row r="4161" spans="1:4" x14ac:dyDescent="0.25">
      <c r="A4161" s="47">
        <v>93078</v>
      </c>
      <c r="B4161" s="45" t="s">
        <v>6137</v>
      </c>
      <c r="C4161" s="46" t="s">
        <v>90</v>
      </c>
      <c r="D4161" s="47">
        <v>33.590000000000003</v>
      </c>
    </row>
    <row r="4162" spans="1:4" x14ac:dyDescent="0.25">
      <c r="A4162" s="47">
        <v>93079</v>
      </c>
      <c r="B4162" s="45" t="s">
        <v>6138</v>
      </c>
      <c r="C4162" s="46" t="s">
        <v>90</v>
      </c>
      <c r="D4162" s="47">
        <v>29.05</v>
      </c>
    </row>
    <row r="4163" spans="1:4" x14ac:dyDescent="0.25">
      <c r="A4163" s="47">
        <v>93080</v>
      </c>
      <c r="B4163" s="45" t="s">
        <v>6139</v>
      </c>
      <c r="C4163" s="46" t="s">
        <v>90</v>
      </c>
      <c r="D4163" s="47">
        <v>7.75</v>
      </c>
    </row>
    <row r="4164" spans="1:4" x14ac:dyDescent="0.25">
      <c r="A4164" s="47">
        <v>93081</v>
      </c>
      <c r="B4164" s="45" t="s">
        <v>6140</v>
      </c>
      <c r="C4164" s="46" t="s">
        <v>90</v>
      </c>
      <c r="D4164" s="47">
        <v>19.68</v>
      </c>
    </row>
    <row r="4165" spans="1:4" x14ac:dyDescent="0.25">
      <c r="A4165" s="47">
        <v>93082</v>
      </c>
      <c r="B4165" s="45" t="s">
        <v>6141</v>
      </c>
      <c r="C4165" s="46" t="s">
        <v>90</v>
      </c>
      <c r="D4165" s="47">
        <v>24.43</v>
      </c>
    </row>
    <row r="4166" spans="1:4" x14ac:dyDescent="0.25">
      <c r="A4166" s="47">
        <v>93083</v>
      </c>
      <c r="B4166" s="45" t="s">
        <v>6142</v>
      </c>
      <c r="C4166" s="46" t="s">
        <v>90</v>
      </c>
      <c r="D4166" s="47">
        <v>488.19</v>
      </c>
    </row>
    <row r="4167" spans="1:4" x14ac:dyDescent="0.25">
      <c r="A4167" s="47">
        <v>93084</v>
      </c>
      <c r="B4167" s="45" t="s">
        <v>6143</v>
      </c>
      <c r="C4167" s="46" t="s">
        <v>90</v>
      </c>
      <c r="D4167" s="47">
        <v>13.39</v>
      </c>
    </row>
    <row r="4168" spans="1:4" x14ac:dyDescent="0.25">
      <c r="A4168" s="47">
        <v>93085</v>
      </c>
      <c r="B4168" s="45" t="s">
        <v>6144</v>
      </c>
      <c r="C4168" s="46" t="s">
        <v>90</v>
      </c>
      <c r="D4168" s="47">
        <v>12.41</v>
      </c>
    </row>
    <row r="4169" spans="1:4" x14ac:dyDescent="0.25">
      <c r="A4169" s="47">
        <v>93086</v>
      </c>
      <c r="B4169" s="45" t="s">
        <v>6145</v>
      </c>
      <c r="C4169" s="46" t="s">
        <v>90</v>
      </c>
      <c r="D4169" s="47">
        <v>566.89</v>
      </c>
    </row>
    <row r="4170" spans="1:4" x14ac:dyDescent="0.25">
      <c r="A4170" s="47">
        <v>93087</v>
      </c>
      <c r="B4170" s="45" t="s">
        <v>6146</v>
      </c>
      <c r="C4170" s="46" t="s">
        <v>90</v>
      </c>
      <c r="D4170" s="47">
        <v>21.25</v>
      </c>
    </row>
    <row r="4171" spans="1:4" x14ac:dyDescent="0.25">
      <c r="A4171" s="47">
        <v>93088</v>
      </c>
      <c r="B4171" s="45" t="s">
        <v>6147</v>
      </c>
      <c r="C4171" s="46" t="s">
        <v>90</v>
      </c>
      <c r="D4171" s="47">
        <v>25.09</v>
      </c>
    </row>
    <row r="4172" spans="1:4" x14ac:dyDescent="0.25">
      <c r="A4172" s="47">
        <v>93089</v>
      </c>
      <c r="B4172" s="45" t="s">
        <v>6148</v>
      </c>
      <c r="C4172" s="46" t="s">
        <v>90</v>
      </c>
      <c r="D4172" s="47">
        <v>50.05</v>
      </c>
    </row>
    <row r="4173" spans="1:4" x14ac:dyDescent="0.25">
      <c r="A4173" s="47">
        <v>93090</v>
      </c>
      <c r="B4173" s="45" t="s">
        <v>6149</v>
      </c>
      <c r="C4173" s="46" t="s">
        <v>90</v>
      </c>
      <c r="D4173" s="47">
        <v>19.079999999999998</v>
      </c>
    </row>
    <row r="4174" spans="1:4" x14ac:dyDescent="0.25">
      <c r="A4174" s="47">
        <v>93091</v>
      </c>
      <c r="B4174" s="45" t="s">
        <v>6150</v>
      </c>
      <c r="C4174" s="46" t="s">
        <v>90</v>
      </c>
      <c r="D4174" s="47">
        <v>16.73</v>
      </c>
    </row>
    <row r="4175" spans="1:4" x14ac:dyDescent="0.25">
      <c r="A4175" s="47">
        <v>93092</v>
      </c>
      <c r="B4175" s="45" t="s">
        <v>6151</v>
      </c>
      <c r="C4175" s="46" t="s">
        <v>90</v>
      </c>
      <c r="D4175" s="47">
        <v>623.16</v>
      </c>
    </row>
    <row r="4176" spans="1:4" x14ac:dyDescent="0.25">
      <c r="A4176" s="47">
        <v>93093</v>
      </c>
      <c r="B4176" s="45" t="s">
        <v>6152</v>
      </c>
      <c r="C4176" s="46" t="s">
        <v>90</v>
      </c>
      <c r="D4176" s="47">
        <v>33.79</v>
      </c>
    </row>
    <row r="4177" spans="1:4" x14ac:dyDescent="0.25">
      <c r="A4177" s="47">
        <v>93094</v>
      </c>
      <c r="B4177" s="45" t="s">
        <v>6153</v>
      </c>
      <c r="C4177" s="46" t="s">
        <v>90</v>
      </c>
      <c r="D4177" s="47">
        <v>86.48</v>
      </c>
    </row>
    <row r="4178" spans="1:4" x14ac:dyDescent="0.25">
      <c r="A4178" s="47">
        <v>93095</v>
      </c>
      <c r="B4178" s="45" t="s">
        <v>6154</v>
      </c>
      <c r="C4178" s="46" t="s">
        <v>90</v>
      </c>
      <c r="D4178" s="47">
        <v>63.73</v>
      </c>
    </row>
    <row r="4179" spans="1:4" x14ac:dyDescent="0.25">
      <c r="A4179" s="47">
        <v>93096</v>
      </c>
      <c r="B4179" s="45" t="s">
        <v>6155</v>
      </c>
      <c r="C4179" s="46" t="s">
        <v>90</v>
      </c>
      <c r="D4179" s="47">
        <v>91.61</v>
      </c>
    </row>
    <row r="4180" spans="1:4" x14ac:dyDescent="0.25">
      <c r="A4180" s="47">
        <v>93097</v>
      </c>
      <c r="B4180" s="45" t="s">
        <v>6156</v>
      </c>
      <c r="C4180" s="46" t="s">
        <v>90</v>
      </c>
      <c r="D4180" s="47">
        <v>12.1</v>
      </c>
    </row>
    <row r="4181" spans="1:4" x14ac:dyDescent="0.25">
      <c r="A4181" s="47">
        <v>93098</v>
      </c>
      <c r="B4181" s="45" t="s">
        <v>6157</v>
      </c>
      <c r="C4181" s="46" t="s">
        <v>90</v>
      </c>
      <c r="D4181" s="47">
        <v>21.5</v>
      </c>
    </row>
    <row r="4182" spans="1:4" x14ac:dyDescent="0.25">
      <c r="A4182" s="47">
        <v>93099</v>
      </c>
      <c r="B4182" s="45" t="s">
        <v>6158</v>
      </c>
      <c r="C4182" s="46" t="s">
        <v>90</v>
      </c>
      <c r="D4182" s="47">
        <v>22.45</v>
      </c>
    </row>
    <row r="4183" spans="1:4" x14ac:dyDescent="0.25">
      <c r="A4183" s="47">
        <v>93100</v>
      </c>
      <c r="B4183" s="45" t="s">
        <v>6159</v>
      </c>
      <c r="C4183" s="46" t="s">
        <v>90</v>
      </c>
      <c r="D4183" s="47">
        <v>33.01</v>
      </c>
    </row>
    <row r="4184" spans="1:4" x14ac:dyDescent="0.25">
      <c r="A4184" s="47">
        <v>93101</v>
      </c>
      <c r="B4184" s="45" t="s">
        <v>6160</v>
      </c>
      <c r="C4184" s="46" t="s">
        <v>90</v>
      </c>
      <c r="D4184" s="47">
        <v>35.78</v>
      </c>
    </row>
    <row r="4185" spans="1:4" x14ac:dyDescent="0.25">
      <c r="A4185" s="47">
        <v>93102</v>
      </c>
      <c r="B4185" s="45" t="s">
        <v>6161</v>
      </c>
      <c r="C4185" s="46" t="s">
        <v>90</v>
      </c>
      <c r="D4185" s="47">
        <v>31.04</v>
      </c>
    </row>
    <row r="4186" spans="1:4" x14ac:dyDescent="0.25">
      <c r="A4186" s="47">
        <v>93103</v>
      </c>
      <c r="B4186" s="45" t="s">
        <v>6162</v>
      </c>
      <c r="C4186" s="46" t="s">
        <v>90</v>
      </c>
      <c r="D4186" s="47">
        <v>7.9</v>
      </c>
    </row>
    <row r="4187" spans="1:4" x14ac:dyDescent="0.25">
      <c r="A4187" s="47">
        <v>93104</v>
      </c>
      <c r="B4187" s="45" t="s">
        <v>6163</v>
      </c>
      <c r="C4187" s="46" t="s">
        <v>90</v>
      </c>
      <c r="D4187" s="47">
        <v>19.829999999999998</v>
      </c>
    </row>
    <row r="4188" spans="1:4" x14ac:dyDescent="0.25">
      <c r="A4188" s="47">
        <v>93105</v>
      </c>
      <c r="B4188" s="45" t="s">
        <v>6164</v>
      </c>
      <c r="C4188" s="46" t="s">
        <v>90</v>
      </c>
      <c r="D4188" s="47">
        <v>24.58</v>
      </c>
    </row>
    <row r="4189" spans="1:4" x14ac:dyDescent="0.25">
      <c r="A4189" s="47">
        <v>93106</v>
      </c>
      <c r="B4189" s="45" t="s">
        <v>6165</v>
      </c>
      <c r="C4189" s="46" t="s">
        <v>90</v>
      </c>
      <c r="D4189" s="47">
        <v>488.34</v>
      </c>
    </row>
    <row r="4190" spans="1:4" x14ac:dyDescent="0.25">
      <c r="A4190" s="47">
        <v>93107</v>
      </c>
      <c r="B4190" s="45" t="s">
        <v>6166</v>
      </c>
      <c r="C4190" s="46" t="s">
        <v>90</v>
      </c>
      <c r="D4190" s="47">
        <v>14.82</v>
      </c>
    </row>
    <row r="4191" spans="1:4" x14ac:dyDescent="0.25">
      <c r="A4191" s="47">
        <v>93108</v>
      </c>
      <c r="B4191" s="45" t="s">
        <v>6167</v>
      </c>
      <c r="C4191" s="46" t="s">
        <v>90</v>
      </c>
      <c r="D4191" s="47">
        <v>13.84</v>
      </c>
    </row>
    <row r="4192" spans="1:4" x14ac:dyDescent="0.25">
      <c r="A4192" s="47">
        <v>93109</v>
      </c>
      <c r="B4192" s="45" t="s">
        <v>6168</v>
      </c>
      <c r="C4192" s="46" t="s">
        <v>90</v>
      </c>
      <c r="D4192" s="47">
        <v>568.32000000000005</v>
      </c>
    </row>
    <row r="4193" spans="1:4" x14ac:dyDescent="0.25">
      <c r="A4193" s="47">
        <v>93110</v>
      </c>
      <c r="B4193" s="45" t="s">
        <v>6169</v>
      </c>
      <c r="C4193" s="46" t="s">
        <v>90</v>
      </c>
      <c r="D4193" s="47">
        <v>22.68</v>
      </c>
    </row>
    <row r="4194" spans="1:4" x14ac:dyDescent="0.25">
      <c r="A4194" s="47">
        <v>93111</v>
      </c>
      <c r="B4194" s="45" t="s">
        <v>6170</v>
      </c>
      <c r="C4194" s="46" t="s">
        <v>90</v>
      </c>
      <c r="D4194" s="47">
        <v>26.36</v>
      </c>
    </row>
    <row r="4195" spans="1:4" x14ac:dyDescent="0.25">
      <c r="A4195" s="47">
        <v>93112</v>
      </c>
      <c r="B4195" s="45" t="s">
        <v>6171</v>
      </c>
      <c r="C4195" s="46" t="s">
        <v>90</v>
      </c>
      <c r="D4195" s="47">
        <v>51.48</v>
      </c>
    </row>
    <row r="4196" spans="1:4" x14ac:dyDescent="0.25">
      <c r="A4196" s="47">
        <v>93113</v>
      </c>
      <c r="B4196" s="45" t="s">
        <v>6172</v>
      </c>
      <c r="C4196" s="46" t="s">
        <v>90</v>
      </c>
      <c r="D4196" s="47">
        <v>21.67</v>
      </c>
    </row>
    <row r="4197" spans="1:4" x14ac:dyDescent="0.25">
      <c r="A4197" s="47">
        <v>93114</v>
      </c>
      <c r="B4197" s="45" t="s">
        <v>6173</v>
      </c>
      <c r="C4197" s="46" t="s">
        <v>90</v>
      </c>
      <c r="D4197" s="47">
        <v>36.380000000000003</v>
      </c>
    </row>
    <row r="4198" spans="1:4" x14ac:dyDescent="0.25">
      <c r="A4198" s="47">
        <v>93115</v>
      </c>
      <c r="B4198" s="45" t="s">
        <v>6174</v>
      </c>
      <c r="C4198" s="46" t="s">
        <v>90</v>
      </c>
      <c r="D4198" s="47">
        <v>89.07</v>
      </c>
    </row>
    <row r="4199" spans="1:4" x14ac:dyDescent="0.25">
      <c r="A4199" s="47">
        <v>93116</v>
      </c>
      <c r="B4199" s="45" t="s">
        <v>6175</v>
      </c>
      <c r="C4199" s="46" t="s">
        <v>90</v>
      </c>
      <c r="D4199" s="47">
        <v>625.75</v>
      </c>
    </row>
    <row r="4200" spans="1:4" x14ac:dyDescent="0.25">
      <c r="A4200" s="47">
        <v>93117</v>
      </c>
      <c r="B4200" s="45" t="s">
        <v>6176</v>
      </c>
      <c r="C4200" s="46" t="s">
        <v>90</v>
      </c>
      <c r="D4200" s="47">
        <v>63.97</v>
      </c>
    </row>
    <row r="4201" spans="1:4" x14ac:dyDescent="0.25">
      <c r="A4201" s="47">
        <v>93118</v>
      </c>
      <c r="B4201" s="45" t="s">
        <v>6177</v>
      </c>
      <c r="C4201" s="46" t="s">
        <v>90</v>
      </c>
      <c r="D4201" s="47">
        <v>94.51</v>
      </c>
    </row>
    <row r="4202" spans="1:4" x14ac:dyDescent="0.25">
      <c r="A4202" s="47">
        <v>93119</v>
      </c>
      <c r="B4202" s="45" t="s">
        <v>6178</v>
      </c>
      <c r="C4202" s="46" t="s">
        <v>90</v>
      </c>
      <c r="D4202" s="47">
        <v>17.899999999999999</v>
      </c>
    </row>
    <row r="4203" spans="1:4" x14ac:dyDescent="0.25">
      <c r="A4203" s="47">
        <v>93120</v>
      </c>
      <c r="B4203" s="45" t="s">
        <v>6179</v>
      </c>
      <c r="C4203" s="46" t="s">
        <v>90</v>
      </c>
      <c r="D4203" s="47">
        <v>28.46</v>
      </c>
    </row>
    <row r="4204" spans="1:4" x14ac:dyDescent="0.25">
      <c r="A4204" s="47">
        <v>93121</v>
      </c>
      <c r="B4204" s="45" t="s">
        <v>6180</v>
      </c>
      <c r="C4204" s="46" t="s">
        <v>90</v>
      </c>
      <c r="D4204" s="47">
        <v>31.23</v>
      </c>
    </row>
    <row r="4205" spans="1:4" x14ac:dyDescent="0.25">
      <c r="A4205" s="47">
        <v>93122</v>
      </c>
      <c r="B4205" s="45" t="s">
        <v>6181</v>
      </c>
      <c r="C4205" s="46" t="s">
        <v>90</v>
      </c>
      <c r="D4205" s="47">
        <v>26.69</v>
      </c>
    </row>
    <row r="4206" spans="1:4" x14ac:dyDescent="0.25">
      <c r="A4206" s="47">
        <v>93123</v>
      </c>
      <c r="B4206" s="45" t="s">
        <v>6182</v>
      </c>
      <c r="C4206" s="46" t="s">
        <v>90</v>
      </c>
      <c r="D4206" s="47">
        <v>60.61</v>
      </c>
    </row>
    <row r="4207" spans="1:4" x14ac:dyDescent="0.25">
      <c r="A4207" s="47">
        <v>93124</v>
      </c>
      <c r="B4207" s="45" t="s">
        <v>6183</v>
      </c>
      <c r="C4207" s="46" t="s">
        <v>90</v>
      </c>
      <c r="D4207" s="47">
        <v>96.18</v>
      </c>
    </row>
    <row r="4208" spans="1:4" x14ac:dyDescent="0.25">
      <c r="A4208" s="47">
        <v>93125</v>
      </c>
      <c r="B4208" s="45" t="s">
        <v>6184</v>
      </c>
      <c r="C4208" s="46" t="s">
        <v>90</v>
      </c>
      <c r="D4208" s="47">
        <v>140.47999999999999</v>
      </c>
    </row>
    <row r="4209" spans="1:4" x14ac:dyDescent="0.25">
      <c r="A4209" s="47">
        <v>93126</v>
      </c>
      <c r="B4209" s="45" t="s">
        <v>6185</v>
      </c>
      <c r="C4209" s="46" t="s">
        <v>90</v>
      </c>
      <c r="D4209" s="47">
        <v>314.36</v>
      </c>
    </row>
    <row r="4210" spans="1:4" x14ac:dyDescent="0.25">
      <c r="A4210" s="47">
        <v>93133</v>
      </c>
      <c r="B4210" s="45" t="s">
        <v>6186</v>
      </c>
      <c r="C4210" s="46" t="s">
        <v>90</v>
      </c>
      <c r="D4210" s="47">
        <v>19.32</v>
      </c>
    </row>
    <row r="4211" spans="1:4" x14ac:dyDescent="0.25">
      <c r="A4211" s="47">
        <v>94465</v>
      </c>
      <c r="B4211" s="45" t="s">
        <v>6187</v>
      </c>
      <c r="C4211" s="46" t="s">
        <v>90</v>
      </c>
      <c r="D4211" s="47">
        <v>41.37</v>
      </c>
    </row>
    <row r="4212" spans="1:4" x14ac:dyDescent="0.25">
      <c r="A4212" s="47">
        <v>94466</v>
      </c>
      <c r="B4212" s="45" t="s">
        <v>6188</v>
      </c>
      <c r="C4212" s="46" t="s">
        <v>90</v>
      </c>
      <c r="D4212" s="47">
        <v>41.39</v>
      </c>
    </row>
    <row r="4213" spans="1:4" x14ac:dyDescent="0.25">
      <c r="A4213" s="47">
        <v>94467</v>
      </c>
      <c r="B4213" s="45" t="s">
        <v>6189</v>
      </c>
      <c r="C4213" s="46" t="s">
        <v>90</v>
      </c>
      <c r="D4213" s="47">
        <v>64.23</v>
      </c>
    </row>
    <row r="4214" spans="1:4" x14ac:dyDescent="0.25">
      <c r="A4214" s="47">
        <v>94468</v>
      </c>
      <c r="B4214" s="45" t="s">
        <v>6190</v>
      </c>
      <c r="C4214" s="46" t="s">
        <v>90</v>
      </c>
      <c r="D4214" s="47">
        <v>56.12</v>
      </c>
    </row>
    <row r="4215" spans="1:4" x14ac:dyDescent="0.25">
      <c r="A4215" s="47">
        <v>94469</v>
      </c>
      <c r="B4215" s="45" t="s">
        <v>6191</v>
      </c>
      <c r="C4215" s="46" t="s">
        <v>90</v>
      </c>
      <c r="D4215" s="47">
        <v>93.4</v>
      </c>
    </row>
    <row r="4216" spans="1:4" x14ac:dyDescent="0.25">
      <c r="A4216" s="47">
        <v>94470</v>
      </c>
      <c r="B4216" s="45" t="s">
        <v>6192</v>
      </c>
      <c r="C4216" s="46" t="s">
        <v>90</v>
      </c>
      <c r="D4216" s="47">
        <v>86.18</v>
      </c>
    </row>
    <row r="4217" spans="1:4" x14ac:dyDescent="0.25">
      <c r="A4217" s="47">
        <v>94471</v>
      </c>
      <c r="B4217" s="45" t="s">
        <v>6193</v>
      </c>
      <c r="C4217" s="46" t="s">
        <v>90</v>
      </c>
      <c r="D4217" s="47">
        <v>59.6</v>
      </c>
    </row>
    <row r="4218" spans="1:4" x14ac:dyDescent="0.25">
      <c r="A4218" s="47">
        <v>94472</v>
      </c>
      <c r="B4218" s="45" t="s">
        <v>6194</v>
      </c>
      <c r="C4218" s="46" t="s">
        <v>90</v>
      </c>
      <c r="D4218" s="47">
        <v>61.41</v>
      </c>
    </row>
    <row r="4219" spans="1:4" x14ac:dyDescent="0.25">
      <c r="A4219" s="47">
        <v>94473</v>
      </c>
      <c r="B4219" s="45" t="s">
        <v>6195</v>
      </c>
      <c r="C4219" s="46" t="s">
        <v>90</v>
      </c>
      <c r="D4219" s="47">
        <v>91.9</v>
      </c>
    </row>
    <row r="4220" spans="1:4" x14ac:dyDescent="0.25">
      <c r="A4220" s="47">
        <v>94474</v>
      </c>
      <c r="B4220" s="45" t="s">
        <v>6196</v>
      </c>
      <c r="C4220" s="46" t="s">
        <v>90</v>
      </c>
      <c r="D4220" s="47">
        <v>99.84</v>
      </c>
    </row>
    <row r="4221" spans="1:4" x14ac:dyDescent="0.25">
      <c r="A4221" s="47">
        <v>94475</v>
      </c>
      <c r="B4221" s="45" t="s">
        <v>6197</v>
      </c>
      <c r="C4221" s="46" t="s">
        <v>90</v>
      </c>
      <c r="D4221" s="47">
        <v>126.39</v>
      </c>
    </row>
    <row r="4222" spans="1:4" x14ac:dyDescent="0.25">
      <c r="A4222" s="47">
        <v>94476</v>
      </c>
      <c r="B4222" s="45" t="s">
        <v>6198</v>
      </c>
      <c r="C4222" s="46" t="s">
        <v>90</v>
      </c>
      <c r="D4222" s="47">
        <v>141.69999999999999</v>
      </c>
    </row>
    <row r="4223" spans="1:4" x14ac:dyDescent="0.25">
      <c r="A4223" s="47">
        <v>94477</v>
      </c>
      <c r="B4223" s="45" t="s">
        <v>6199</v>
      </c>
      <c r="C4223" s="46" t="s">
        <v>90</v>
      </c>
      <c r="D4223" s="47">
        <v>79.33</v>
      </c>
    </row>
    <row r="4224" spans="1:4" x14ac:dyDescent="0.25">
      <c r="A4224" s="47">
        <v>94478</v>
      </c>
      <c r="B4224" s="45" t="s">
        <v>6200</v>
      </c>
      <c r="C4224" s="46" t="s">
        <v>90</v>
      </c>
      <c r="D4224" s="47">
        <v>126.41</v>
      </c>
    </row>
    <row r="4225" spans="1:4" x14ac:dyDescent="0.25">
      <c r="A4225" s="47">
        <v>94479</v>
      </c>
      <c r="B4225" s="45" t="s">
        <v>6201</v>
      </c>
      <c r="C4225" s="46" t="s">
        <v>90</v>
      </c>
      <c r="D4225" s="47">
        <v>166.94</v>
      </c>
    </row>
    <row r="4226" spans="1:4" x14ac:dyDescent="0.25">
      <c r="A4226" s="47">
        <v>94606</v>
      </c>
      <c r="B4226" s="45" t="s">
        <v>6202</v>
      </c>
      <c r="C4226" s="46" t="s">
        <v>90</v>
      </c>
      <c r="D4226" s="47">
        <v>80.92</v>
      </c>
    </row>
    <row r="4227" spans="1:4" x14ac:dyDescent="0.25">
      <c r="A4227" s="47">
        <v>94608</v>
      </c>
      <c r="B4227" s="45" t="s">
        <v>6203</v>
      </c>
      <c r="C4227" s="46" t="s">
        <v>90</v>
      </c>
      <c r="D4227" s="47">
        <v>206.18</v>
      </c>
    </row>
    <row r="4228" spans="1:4" x14ac:dyDescent="0.25">
      <c r="A4228" s="47">
        <v>94610</v>
      </c>
      <c r="B4228" s="45" t="s">
        <v>6204</v>
      </c>
      <c r="C4228" s="46" t="s">
        <v>90</v>
      </c>
      <c r="D4228" s="47">
        <v>308.24</v>
      </c>
    </row>
    <row r="4229" spans="1:4" x14ac:dyDescent="0.25">
      <c r="A4229" s="47">
        <v>94612</v>
      </c>
      <c r="B4229" s="45" t="s">
        <v>6205</v>
      </c>
      <c r="C4229" s="46" t="s">
        <v>90</v>
      </c>
      <c r="D4229" s="47">
        <v>434.7</v>
      </c>
    </row>
    <row r="4230" spans="1:4" x14ac:dyDescent="0.25">
      <c r="A4230" s="47">
        <v>94614</v>
      </c>
      <c r="B4230" s="45" t="s">
        <v>6206</v>
      </c>
      <c r="C4230" s="46" t="s">
        <v>90</v>
      </c>
      <c r="D4230" s="47">
        <v>137.80000000000001</v>
      </c>
    </row>
    <row r="4231" spans="1:4" x14ac:dyDescent="0.25">
      <c r="A4231" s="47">
        <v>94615</v>
      </c>
      <c r="B4231" s="45" t="s">
        <v>6207</v>
      </c>
      <c r="C4231" s="46" t="s">
        <v>90</v>
      </c>
      <c r="D4231" s="47">
        <v>157.46</v>
      </c>
    </row>
    <row r="4232" spans="1:4" x14ac:dyDescent="0.25">
      <c r="A4232" s="47">
        <v>94616</v>
      </c>
      <c r="B4232" s="45" t="s">
        <v>6208</v>
      </c>
      <c r="C4232" s="46" t="s">
        <v>90</v>
      </c>
      <c r="D4232" s="47">
        <v>396.23</v>
      </c>
    </row>
    <row r="4233" spans="1:4" x14ac:dyDescent="0.25">
      <c r="A4233" s="47">
        <v>94617</v>
      </c>
      <c r="B4233" s="45" t="s">
        <v>6209</v>
      </c>
      <c r="C4233" s="46" t="s">
        <v>90</v>
      </c>
      <c r="D4233" s="47">
        <v>327.87</v>
      </c>
    </row>
    <row r="4234" spans="1:4" x14ac:dyDescent="0.25">
      <c r="A4234" s="47">
        <v>94618</v>
      </c>
      <c r="B4234" s="45" t="s">
        <v>6210</v>
      </c>
      <c r="C4234" s="46" t="s">
        <v>90</v>
      </c>
      <c r="D4234" s="47">
        <v>388.34</v>
      </c>
    </row>
    <row r="4235" spans="1:4" x14ac:dyDescent="0.25">
      <c r="A4235" s="47">
        <v>94620</v>
      </c>
      <c r="B4235" s="45" t="s">
        <v>6211</v>
      </c>
      <c r="C4235" s="46" t="s">
        <v>90</v>
      </c>
      <c r="D4235" s="47">
        <v>899.75</v>
      </c>
    </row>
    <row r="4236" spans="1:4" x14ac:dyDescent="0.25">
      <c r="A4236" s="47">
        <v>94622</v>
      </c>
      <c r="B4236" s="45" t="s">
        <v>6212</v>
      </c>
      <c r="C4236" s="46" t="s">
        <v>90</v>
      </c>
      <c r="D4236" s="47">
        <v>202.58</v>
      </c>
    </row>
    <row r="4237" spans="1:4" x14ac:dyDescent="0.25">
      <c r="A4237" s="47">
        <v>94623</v>
      </c>
      <c r="B4237" s="45" t="s">
        <v>6213</v>
      </c>
      <c r="C4237" s="46" t="s">
        <v>90</v>
      </c>
      <c r="D4237" s="47">
        <v>490.04</v>
      </c>
    </row>
    <row r="4238" spans="1:4" x14ac:dyDescent="0.25">
      <c r="A4238" s="47">
        <v>94624</v>
      </c>
      <c r="B4238" s="45" t="s">
        <v>6214</v>
      </c>
      <c r="C4238" s="46" t="s">
        <v>90</v>
      </c>
      <c r="D4238" s="47">
        <v>750.04</v>
      </c>
    </row>
    <row r="4239" spans="1:4" x14ac:dyDescent="0.25">
      <c r="A4239" s="47">
        <v>94625</v>
      </c>
      <c r="B4239" s="45" t="s">
        <v>6215</v>
      </c>
      <c r="C4239" s="46" t="s">
        <v>90</v>
      </c>
      <c r="D4239" s="48">
        <v>1572.6</v>
      </c>
    </row>
    <row r="4240" spans="1:4" x14ac:dyDescent="0.25">
      <c r="A4240" s="47">
        <v>94656</v>
      </c>
      <c r="B4240" s="45" t="s">
        <v>6216</v>
      </c>
      <c r="C4240" s="46" t="s">
        <v>90</v>
      </c>
      <c r="D4240" s="47">
        <v>5.89</v>
      </c>
    </row>
    <row r="4241" spans="1:4" x14ac:dyDescent="0.25">
      <c r="A4241" s="47">
        <v>94657</v>
      </c>
      <c r="B4241" s="45" t="s">
        <v>6217</v>
      </c>
      <c r="C4241" s="46" t="s">
        <v>90</v>
      </c>
      <c r="D4241" s="47">
        <v>5.75</v>
      </c>
    </row>
    <row r="4242" spans="1:4" x14ac:dyDescent="0.25">
      <c r="A4242" s="47">
        <v>94658</v>
      </c>
      <c r="B4242" s="45" t="s">
        <v>6218</v>
      </c>
      <c r="C4242" s="46" t="s">
        <v>90</v>
      </c>
      <c r="D4242" s="47">
        <v>7.36</v>
      </c>
    </row>
    <row r="4243" spans="1:4" x14ac:dyDescent="0.25">
      <c r="A4243" s="47">
        <v>94659</v>
      </c>
      <c r="B4243" s="45" t="s">
        <v>6219</v>
      </c>
      <c r="C4243" s="46" t="s">
        <v>90</v>
      </c>
      <c r="D4243" s="47">
        <v>7.53</v>
      </c>
    </row>
    <row r="4244" spans="1:4" x14ac:dyDescent="0.25">
      <c r="A4244" s="47">
        <v>94660</v>
      </c>
      <c r="B4244" s="45" t="s">
        <v>6220</v>
      </c>
      <c r="C4244" s="46" t="s">
        <v>90</v>
      </c>
      <c r="D4244" s="47">
        <v>12.44</v>
      </c>
    </row>
    <row r="4245" spans="1:4" x14ac:dyDescent="0.25">
      <c r="A4245" s="47">
        <v>94661</v>
      </c>
      <c r="B4245" s="45" t="s">
        <v>6221</v>
      </c>
      <c r="C4245" s="46" t="s">
        <v>90</v>
      </c>
      <c r="D4245" s="47">
        <v>13.14</v>
      </c>
    </row>
    <row r="4246" spans="1:4" x14ac:dyDescent="0.25">
      <c r="A4246" s="47">
        <v>94662</v>
      </c>
      <c r="B4246" s="45" t="s">
        <v>6222</v>
      </c>
      <c r="C4246" s="46" t="s">
        <v>90</v>
      </c>
      <c r="D4246" s="47">
        <v>13.92</v>
      </c>
    </row>
    <row r="4247" spans="1:4" x14ac:dyDescent="0.25">
      <c r="A4247" s="47">
        <v>94663</v>
      </c>
      <c r="B4247" s="45" t="s">
        <v>6223</v>
      </c>
      <c r="C4247" s="46" t="s">
        <v>90</v>
      </c>
      <c r="D4247" s="47">
        <v>14.2</v>
      </c>
    </row>
    <row r="4248" spans="1:4" x14ac:dyDescent="0.25">
      <c r="A4248" s="47">
        <v>94664</v>
      </c>
      <c r="B4248" s="45" t="s">
        <v>6224</v>
      </c>
      <c r="C4248" s="46" t="s">
        <v>90</v>
      </c>
      <c r="D4248" s="47">
        <v>31.71</v>
      </c>
    </row>
    <row r="4249" spans="1:4" x14ac:dyDescent="0.25">
      <c r="A4249" s="47">
        <v>94665</v>
      </c>
      <c r="B4249" s="45" t="s">
        <v>6225</v>
      </c>
      <c r="C4249" s="46" t="s">
        <v>90</v>
      </c>
      <c r="D4249" s="47">
        <v>31.69</v>
      </c>
    </row>
    <row r="4250" spans="1:4" x14ac:dyDescent="0.25">
      <c r="A4250" s="47">
        <v>94666</v>
      </c>
      <c r="B4250" s="45" t="s">
        <v>6226</v>
      </c>
      <c r="C4250" s="46" t="s">
        <v>90</v>
      </c>
      <c r="D4250" s="47">
        <v>40.22</v>
      </c>
    </row>
    <row r="4251" spans="1:4" x14ac:dyDescent="0.25">
      <c r="A4251" s="47">
        <v>94667</v>
      </c>
      <c r="B4251" s="45" t="s">
        <v>6227</v>
      </c>
      <c r="C4251" s="46" t="s">
        <v>90</v>
      </c>
      <c r="D4251" s="47">
        <v>45.53</v>
      </c>
    </row>
    <row r="4252" spans="1:4" x14ac:dyDescent="0.25">
      <c r="A4252" s="47">
        <v>94668</v>
      </c>
      <c r="B4252" s="45" t="s">
        <v>6228</v>
      </c>
      <c r="C4252" s="46" t="s">
        <v>90</v>
      </c>
      <c r="D4252" s="47">
        <v>68.19</v>
      </c>
    </row>
    <row r="4253" spans="1:4" x14ac:dyDescent="0.25">
      <c r="A4253" s="47">
        <v>94669</v>
      </c>
      <c r="B4253" s="45" t="s">
        <v>6229</v>
      </c>
      <c r="C4253" s="46" t="s">
        <v>90</v>
      </c>
      <c r="D4253" s="47">
        <v>97.94</v>
      </c>
    </row>
    <row r="4254" spans="1:4" x14ac:dyDescent="0.25">
      <c r="A4254" s="47">
        <v>94670</v>
      </c>
      <c r="B4254" s="45" t="s">
        <v>6230</v>
      </c>
      <c r="C4254" s="46" t="s">
        <v>90</v>
      </c>
      <c r="D4254" s="47">
        <v>94.67</v>
      </c>
    </row>
    <row r="4255" spans="1:4" x14ac:dyDescent="0.25">
      <c r="A4255" s="47">
        <v>94671</v>
      </c>
      <c r="B4255" s="45" t="s">
        <v>6231</v>
      </c>
      <c r="C4255" s="46" t="s">
        <v>90</v>
      </c>
      <c r="D4255" s="47">
        <v>144.28</v>
      </c>
    </row>
    <row r="4256" spans="1:4" x14ac:dyDescent="0.25">
      <c r="A4256" s="47">
        <v>94672</v>
      </c>
      <c r="B4256" s="45" t="s">
        <v>6232</v>
      </c>
      <c r="C4256" s="46" t="s">
        <v>90</v>
      </c>
      <c r="D4256" s="47">
        <v>11.25</v>
      </c>
    </row>
    <row r="4257" spans="1:4" x14ac:dyDescent="0.25">
      <c r="A4257" s="47">
        <v>94673</v>
      </c>
      <c r="B4257" s="45" t="s">
        <v>6233</v>
      </c>
      <c r="C4257" s="46" t="s">
        <v>90</v>
      </c>
      <c r="D4257" s="47">
        <v>10.84</v>
      </c>
    </row>
    <row r="4258" spans="1:4" x14ac:dyDescent="0.25">
      <c r="A4258" s="47">
        <v>94674</v>
      </c>
      <c r="B4258" s="45" t="s">
        <v>6234</v>
      </c>
      <c r="C4258" s="46" t="s">
        <v>90</v>
      </c>
      <c r="D4258" s="47">
        <v>9.4499999999999993</v>
      </c>
    </row>
    <row r="4259" spans="1:4" x14ac:dyDescent="0.25">
      <c r="A4259" s="47">
        <v>94675</v>
      </c>
      <c r="B4259" s="45" t="s">
        <v>6235</v>
      </c>
      <c r="C4259" s="46" t="s">
        <v>90</v>
      </c>
      <c r="D4259" s="47">
        <v>16.95</v>
      </c>
    </row>
    <row r="4260" spans="1:4" x14ac:dyDescent="0.25">
      <c r="A4260" s="47">
        <v>94676</v>
      </c>
      <c r="B4260" s="45" t="s">
        <v>6236</v>
      </c>
      <c r="C4260" s="46" t="s">
        <v>90</v>
      </c>
      <c r="D4260" s="47">
        <v>17.28</v>
      </c>
    </row>
    <row r="4261" spans="1:4" x14ac:dyDescent="0.25">
      <c r="A4261" s="47">
        <v>94677</v>
      </c>
      <c r="B4261" s="45" t="s">
        <v>6237</v>
      </c>
      <c r="C4261" s="46" t="s">
        <v>90</v>
      </c>
      <c r="D4261" s="47">
        <v>28.56</v>
      </c>
    </row>
    <row r="4262" spans="1:4" x14ac:dyDescent="0.25">
      <c r="A4262" s="47">
        <v>94678</v>
      </c>
      <c r="B4262" s="45" t="s">
        <v>6238</v>
      </c>
      <c r="C4262" s="46" t="s">
        <v>90</v>
      </c>
      <c r="D4262" s="47">
        <v>17.95</v>
      </c>
    </row>
    <row r="4263" spans="1:4" x14ac:dyDescent="0.25">
      <c r="A4263" s="47">
        <v>94679</v>
      </c>
      <c r="B4263" s="45" t="s">
        <v>6239</v>
      </c>
      <c r="C4263" s="46" t="s">
        <v>90</v>
      </c>
      <c r="D4263" s="47">
        <v>32.799999999999997</v>
      </c>
    </row>
    <row r="4264" spans="1:4" x14ac:dyDescent="0.25">
      <c r="A4264" s="47">
        <v>94680</v>
      </c>
      <c r="B4264" s="45" t="s">
        <v>6240</v>
      </c>
      <c r="C4264" s="46" t="s">
        <v>90</v>
      </c>
      <c r="D4264" s="47">
        <v>54.5</v>
      </c>
    </row>
    <row r="4265" spans="1:4" x14ac:dyDescent="0.25">
      <c r="A4265" s="47">
        <v>94681</v>
      </c>
      <c r="B4265" s="45" t="s">
        <v>6241</v>
      </c>
      <c r="C4265" s="46" t="s">
        <v>90</v>
      </c>
      <c r="D4265" s="47">
        <v>74.86</v>
      </c>
    </row>
    <row r="4266" spans="1:4" x14ac:dyDescent="0.25">
      <c r="A4266" s="47">
        <v>94682</v>
      </c>
      <c r="B4266" s="45" t="s">
        <v>6242</v>
      </c>
      <c r="C4266" s="46" t="s">
        <v>90</v>
      </c>
      <c r="D4266" s="47">
        <v>159.26</v>
      </c>
    </row>
    <row r="4267" spans="1:4" x14ac:dyDescent="0.25">
      <c r="A4267" s="47">
        <v>94683</v>
      </c>
      <c r="B4267" s="45" t="s">
        <v>6243</v>
      </c>
      <c r="C4267" s="46" t="s">
        <v>90</v>
      </c>
      <c r="D4267" s="47">
        <v>99.48</v>
      </c>
    </row>
    <row r="4268" spans="1:4" x14ac:dyDescent="0.25">
      <c r="A4268" s="47">
        <v>94684</v>
      </c>
      <c r="B4268" s="45" t="s">
        <v>6244</v>
      </c>
      <c r="C4268" s="46" t="s">
        <v>90</v>
      </c>
      <c r="D4268" s="47">
        <v>198.66</v>
      </c>
    </row>
    <row r="4269" spans="1:4" x14ac:dyDescent="0.25">
      <c r="A4269" s="47">
        <v>94685</v>
      </c>
      <c r="B4269" s="45" t="s">
        <v>6245</v>
      </c>
      <c r="C4269" s="46" t="s">
        <v>90</v>
      </c>
      <c r="D4269" s="47">
        <v>148.9</v>
      </c>
    </row>
    <row r="4270" spans="1:4" x14ac:dyDescent="0.25">
      <c r="A4270" s="47">
        <v>94686</v>
      </c>
      <c r="B4270" s="45" t="s">
        <v>6246</v>
      </c>
      <c r="C4270" s="46" t="s">
        <v>90</v>
      </c>
      <c r="D4270" s="47">
        <v>386.23</v>
      </c>
    </row>
    <row r="4271" spans="1:4" x14ac:dyDescent="0.25">
      <c r="A4271" s="47">
        <v>94687</v>
      </c>
      <c r="B4271" s="45" t="s">
        <v>6247</v>
      </c>
      <c r="C4271" s="46" t="s">
        <v>90</v>
      </c>
      <c r="D4271" s="47">
        <v>311.23</v>
      </c>
    </row>
    <row r="4272" spans="1:4" x14ac:dyDescent="0.25">
      <c r="A4272" s="47">
        <v>94688</v>
      </c>
      <c r="B4272" s="45" t="s">
        <v>6248</v>
      </c>
      <c r="C4272" s="46" t="s">
        <v>90</v>
      </c>
      <c r="D4272" s="47">
        <v>10.17</v>
      </c>
    </row>
    <row r="4273" spans="1:4" x14ac:dyDescent="0.25">
      <c r="A4273" s="47">
        <v>94689</v>
      </c>
      <c r="B4273" s="45" t="s">
        <v>6249</v>
      </c>
      <c r="C4273" s="46" t="s">
        <v>90</v>
      </c>
      <c r="D4273" s="47">
        <v>15.56</v>
      </c>
    </row>
    <row r="4274" spans="1:4" x14ac:dyDescent="0.25">
      <c r="A4274" s="47">
        <v>94690</v>
      </c>
      <c r="B4274" s="45" t="s">
        <v>6250</v>
      </c>
      <c r="C4274" s="46" t="s">
        <v>90</v>
      </c>
      <c r="D4274" s="47">
        <v>14.68</v>
      </c>
    </row>
    <row r="4275" spans="1:4" x14ac:dyDescent="0.25">
      <c r="A4275" s="47">
        <v>94691</v>
      </c>
      <c r="B4275" s="45" t="s">
        <v>6251</v>
      </c>
      <c r="C4275" s="46" t="s">
        <v>90</v>
      </c>
      <c r="D4275" s="47">
        <v>17.809999999999999</v>
      </c>
    </row>
    <row r="4276" spans="1:4" x14ac:dyDescent="0.25">
      <c r="A4276" s="47">
        <v>94692</v>
      </c>
      <c r="B4276" s="45" t="s">
        <v>6252</v>
      </c>
      <c r="C4276" s="46" t="s">
        <v>90</v>
      </c>
      <c r="D4276" s="47">
        <v>26.8</v>
      </c>
    </row>
    <row r="4277" spans="1:4" x14ac:dyDescent="0.25">
      <c r="A4277" s="47">
        <v>94693</v>
      </c>
      <c r="B4277" s="45" t="s">
        <v>6253</v>
      </c>
      <c r="C4277" s="46" t="s">
        <v>90</v>
      </c>
      <c r="D4277" s="47">
        <v>28.37</v>
      </c>
    </row>
    <row r="4278" spans="1:4" x14ac:dyDescent="0.25">
      <c r="A4278" s="47">
        <v>94694</v>
      </c>
      <c r="B4278" s="45" t="s">
        <v>6254</v>
      </c>
      <c r="C4278" s="46" t="s">
        <v>90</v>
      </c>
      <c r="D4278" s="47">
        <v>28.46</v>
      </c>
    </row>
    <row r="4279" spans="1:4" x14ac:dyDescent="0.25">
      <c r="A4279" s="47">
        <v>94695</v>
      </c>
      <c r="B4279" s="45" t="s">
        <v>6255</v>
      </c>
      <c r="C4279" s="46" t="s">
        <v>90</v>
      </c>
      <c r="D4279" s="47">
        <v>40.61</v>
      </c>
    </row>
    <row r="4280" spans="1:4" x14ac:dyDescent="0.25">
      <c r="A4280" s="47">
        <v>94696</v>
      </c>
      <c r="B4280" s="45" t="s">
        <v>6256</v>
      </c>
      <c r="C4280" s="46" t="s">
        <v>90</v>
      </c>
      <c r="D4280" s="47">
        <v>70.06</v>
      </c>
    </row>
    <row r="4281" spans="1:4" x14ac:dyDescent="0.25">
      <c r="A4281" s="47">
        <v>94697</v>
      </c>
      <c r="B4281" s="45" t="s">
        <v>6257</v>
      </c>
      <c r="C4281" s="46" t="s">
        <v>90</v>
      </c>
      <c r="D4281" s="47">
        <v>117.11</v>
      </c>
    </row>
    <row r="4282" spans="1:4" x14ac:dyDescent="0.25">
      <c r="A4282" s="47">
        <v>94698</v>
      </c>
      <c r="B4282" s="45" t="s">
        <v>6258</v>
      </c>
      <c r="C4282" s="46" t="s">
        <v>90</v>
      </c>
      <c r="D4282" s="47">
        <v>100.57</v>
      </c>
    </row>
    <row r="4283" spans="1:4" x14ac:dyDescent="0.25">
      <c r="A4283" s="47">
        <v>94699</v>
      </c>
      <c r="B4283" s="45" t="s">
        <v>6259</v>
      </c>
      <c r="C4283" s="46" t="s">
        <v>90</v>
      </c>
      <c r="D4283" s="47">
        <v>195.66</v>
      </c>
    </row>
    <row r="4284" spans="1:4" x14ac:dyDescent="0.25">
      <c r="A4284" s="47">
        <v>94700</v>
      </c>
      <c r="B4284" s="45" t="s">
        <v>6260</v>
      </c>
      <c r="C4284" s="46" t="s">
        <v>90</v>
      </c>
      <c r="D4284" s="47">
        <v>161.81</v>
      </c>
    </row>
    <row r="4285" spans="1:4" x14ac:dyDescent="0.25">
      <c r="A4285" s="47">
        <v>94701</v>
      </c>
      <c r="B4285" s="45" t="s">
        <v>6261</v>
      </c>
      <c r="C4285" s="46" t="s">
        <v>90</v>
      </c>
      <c r="D4285" s="47">
        <v>303.02999999999997</v>
      </c>
    </row>
    <row r="4286" spans="1:4" x14ac:dyDescent="0.25">
      <c r="A4286" s="47">
        <v>94702</v>
      </c>
      <c r="B4286" s="45" t="s">
        <v>6262</v>
      </c>
      <c r="C4286" s="46" t="s">
        <v>90</v>
      </c>
      <c r="D4286" s="47">
        <v>285.72000000000003</v>
      </c>
    </row>
    <row r="4287" spans="1:4" x14ac:dyDescent="0.25">
      <c r="A4287" s="47">
        <v>94703</v>
      </c>
      <c r="B4287" s="45" t="s">
        <v>6263</v>
      </c>
      <c r="C4287" s="46" t="s">
        <v>90</v>
      </c>
      <c r="D4287" s="47">
        <v>24.25</v>
      </c>
    </row>
    <row r="4288" spans="1:4" x14ac:dyDescent="0.25">
      <c r="A4288" s="47">
        <v>94704</v>
      </c>
      <c r="B4288" s="45" t="s">
        <v>6264</v>
      </c>
      <c r="C4288" s="46" t="s">
        <v>90</v>
      </c>
      <c r="D4288" s="47">
        <v>29.45</v>
      </c>
    </row>
    <row r="4289" spans="1:4" x14ac:dyDescent="0.25">
      <c r="A4289" s="47">
        <v>94705</v>
      </c>
      <c r="B4289" s="45" t="s">
        <v>6265</v>
      </c>
      <c r="C4289" s="46" t="s">
        <v>90</v>
      </c>
      <c r="D4289" s="47">
        <v>37.31</v>
      </c>
    </row>
    <row r="4290" spans="1:4" x14ac:dyDescent="0.25">
      <c r="A4290" s="47">
        <v>94706</v>
      </c>
      <c r="B4290" s="45" t="s">
        <v>6266</v>
      </c>
      <c r="C4290" s="46" t="s">
        <v>90</v>
      </c>
      <c r="D4290" s="47">
        <v>51.42</v>
      </c>
    </row>
    <row r="4291" spans="1:4" x14ac:dyDescent="0.25">
      <c r="A4291" s="47">
        <v>94707</v>
      </c>
      <c r="B4291" s="45" t="s">
        <v>6267</v>
      </c>
      <c r="C4291" s="46" t="s">
        <v>90</v>
      </c>
      <c r="D4291" s="47">
        <v>66.02</v>
      </c>
    </row>
    <row r="4292" spans="1:4" x14ac:dyDescent="0.25">
      <c r="A4292" s="47">
        <v>94708</v>
      </c>
      <c r="B4292" s="45" t="s">
        <v>6268</v>
      </c>
      <c r="C4292" s="46" t="s">
        <v>90</v>
      </c>
      <c r="D4292" s="47">
        <v>30.02</v>
      </c>
    </row>
    <row r="4293" spans="1:4" x14ac:dyDescent="0.25">
      <c r="A4293" s="47">
        <v>94709</v>
      </c>
      <c r="B4293" s="45" t="s">
        <v>6269</v>
      </c>
      <c r="C4293" s="46" t="s">
        <v>90</v>
      </c>
      <c r="D4293" s="47">
        <v>40.380000000000003</v>
      </c>
    </row>
    <row r="4294" spans="1:4" x14ac:dyDescent="0.25">
      <c r="A4294" s="47">
        <v>94710</v>
      </c>
      <c r="B4294" s="45" t="s">
        <v>6270</v>
      </c>
      <c r="C4294" s="46" t="s">
        <v>90</v>
      </c>
      <c r="D4294" s="47">
        <v>66.099999999999994</v>
      </c>
    </row>
    <row r="4295" spans="1:4" x14ac:dyDescent="0.25">
      <c r="A4295" s="47">
        <v>94711</v>
      </c>
      <c r="B4295" s="45" t="s">
        <v>6271</v>
      </c>
      <c r="C4295" s="46" t="s">
        <v>90</v>
      </c>
      <c r="D4295" s="47">
        <v>75.13</v>
      </c>
    </row>
    <row r="4296" spans="1:4" x14ac:dyDescent="0.25">
      <c r="A4296" s="47">
        <v>94712</v>
      </c>
      <c r="B4296" s="45" t="s">
        <v>6272</v>
      </c>
      <c r="C4296" s="46" t="s">
        <v>90</v>
      </c>
      <c r="D4296" s="47">
        <v>104.66</v>
      </c>
    </row>
    <row r="4297" spans="1:4" x14ac:dyDescent="0.25">
      <c r="A4297" s="47">
        <v>94713</v>
      </c>
      <c r="B4297" s="45" t="s">
        <v>6273</v>
      </c>
      <c r="C4297" s="46" t="s">
        <v>90</v>
      </c>
      <c r="D4297" s="47">
        <v>291.97000000000003</v>
      </c>
    </row>
    <row r="4298" spans="1:4" x14ac:dyDescent="0.25">
      <c r="A4298" s="47">
        <v>94714</v>
      </c>
      <c r="B4298" s="45" t="s">
        <v>6274</v>
      </c>
      <c r="C4298" s="46" t="s">
        <v>90</v>
      </c>
      <c r="D4298" s="47">
        <v>399.99</v>
      </c>
    </row>
    <row r="4299" spans="1:4" x14ac:dyDescent="0.25">
      <c r="A4299" s="47">
        <v>94715</v>
      </c>
      <c r="B4299" s="45" t="s">
        <v>6275</v>
      </c>
      <c r="C4299" s="46" t="s">
        <v>90</v>
      </c>
      <c r="D4299" s="47">
        <v>556.62</v>
      </c>
    </row>
    <row r="4300" spans="1:4" x14ac:dyDescent="0.25">
      <c r="A4300" s="47">
        <v>94724</v>
      </c>
      <c r="B4300" s="45" t="s">
        <v>6276</v>
      </c>
      <c r="C4300" s="46" t="s">
        <v>90</v>
      </c>
      <c r="D4300" s="47">
        <v>30.65</v>
      </c>
    </row>
    <row r="4301" spans="1:4" x14ac:dyDescent="0.25">
      <c r="A4301" s="47">
        <v>94725</v>
      </c>
      <c r="B4301" s="45" t="s">
        <v>6277</v>
      </c>
      <c r="C4301" s="46" t="s">
        <v>90</v>
      </c>
      <c r="D4301" s="47">
        <v>6.42</v>
      </c>
    </row>
    <row r="4302" spans="1:4" x14ac:dyDescent="0.25">
      <c r="A4302" s="47">
        <v>94726</v>
      </c>
      <c r="B4302" s="45" t="s">
        <v>6278</v>
      </c>
      <c r="C4302" s="46" t="s">
        <v>90</v>
      </c>
      <c r="D4302" s="47">
        <v>47.99</v>
      </c>
    </row>
    <row r="4303" spans="1:4" x14ac:dyDescent="0.25">
      <c r="A4303" s="47">
        <v>94727</v>
      </c>
      <c r="B4303" s="45" t="s">
        <v>6279</v>
      </c>
      <c r="C4303" s="46" t="s">
        <v>90</v>
      </c>
      <c r="D4303" s="47">
        <v>9.6300000000000008</v>
      </c>
    </row>
    <row r="4304" spans="1:4" x14ac:dyDescent="0.25">
      <c r="A4304" s="47">
        <v>94728</v>
      </c>
      <c r="B4304" s="45" t="s">
        <v>6280</v>
      </c>
      <c r="C4304" s="46" t="s">
        <v>90</v>
      </c>
      <c r="D4304" s="47">
        <v>184.47</v>
      </c>
    </row>
    <row r="4305" spans="1:4" x14ac:dyDescent="0.25">
      <c r="A4305" s="47">
        <v>94729</v>
      </c>
      <c r="B4305" s="45" t="s">
        <v>6281</v>
      </c>
      <c r="C4305" s="46" t="s">
        <v>90</v>
      </c>
      <c r="D4305" s="47">
        <v>17.510000000000002</v>
      </c>
    </row>
    <row r="4306" spans="1:4" x14ac:dyDescent="0.25">
      <c r="A4306" s="47">
        <v>94730</v>
      </c>
      <c r="B4306" s="45" t="s">
        <v>6282</v>
      </c>
      <c r="C4306" s="46" t="s">
        <v>90</v>
      </c>
      <c r="D4306" s="47">
        <v>224.44</v>
      </c>
    </row>
    <row r="4307" spans="1:4" x14ac:dyDescent="0.25">
      <c r="A4307" s="47">
        <v>94731</v>
      </c>
      <c r="B4307" s="45" t="s">
        <v>6283</v>
      </c>
      <c r="C4307" s="46" t="s">
        <v>90</v>
      </c>
      <c r="D4307" s="47">
        <v>22.38</v>
      </c>
    </row>
    <row r="4308" spans="1:4" x14ac:dyDescent="0.25">
      <c r="A4308" s="47">
        <v>94733</v>
      </c>
      <c r="B4308" s="45" t="s">
        <v>6284</v>
      </c>
      <c r="C4308" s="46" t="s">
        <v>90</v>
      </c>
      <c r="D4308" s="47">
        <v>43.77</v>
      </c>
    </row>
    <row r="4309" spans="1:4" x14ac:dyDescent="0.25">
      <c r="A4309" s="47">
        <v>94737</v>
      </c>
      <c r="B4309" s="45" t="s">
        <v>6285</v>
      </c>
      <c r="C4309" s="46" t="s">
        <v>90</v>
      </c>
      <c r="D4309" s="47">
        <v>189.18</v>
      </c>
    </row>
    <row r="4310" spans="1:4" x14ac:dyDescent="0.25">
      <c r="A4310" s="47">
        <v>94740</v>
      </c>
      <c r="B4310" s="45" t="s">
        <v>6286</v>
      </c>
      <c r="C4310" s="46" t="s">
        <v>90</v>
      </c>
      <c r="D4310" s="47">
        <v>10.29</v>
      </c>
    </row>
    <row r="4311" spans="1:4" x14ac:dyDescent="0.25">
      <c r="A4311" s="47">
        <v>94741</v>
      </c>
      <c r="B4311" s="45" t="s">
        <v>6287</v>
      </c>
      <c r="C4311" s="46" t="s">
        <v>90</v>
      </c>
      <c r="D4311" s="47">
        <v>13.22</v>
      </c>
    </row>
    <row r="4312" spans="1:4" x14ac:dyDescent="0.25">
      <c r="A4312" s="47">
        <v>94742</v>
      </c>
      <c r="B4312" s="45" t="s">
        <v>6288</v>
      </c>
      <c r="C4312" s="46" t="s">
        <v>90</v>
      </c>
      <c r="D4312" s="47">
        <v>16.489999999999998</v>
      </c>
    </row>
    <row r="4313" spans="1:4" x14ac:dyDescent="0.25">
      <c r="A4313" s="47">
        <v>94743</v>
      </c>
      <c r="B4313" s="45" t="s">
        <v>6289</v>
      </c>
      <c r="C4313" s="46" t="s">
        <v>90</v>
      </c>
      <c r="D4313" s="47">
        <v>18.34</v>
      </c>
    </row>
    <row r="4314" spans="1:4" x14ac:dyDescent="0.25">
      <c r="A4314" s="47">
        <v>94744</v>
      </c>
      <c r="B4314" s="45" t="s">
        <v>6290</v>
      </c>
      <c r="C4314" s="46" t="s">
        <v>90</v>
      </c>
      <c r="D4314" s="47">
        <v>26.79</v>
      </c>
    </row>
    <row r="4315" spans="1:4" x14ac:dyDescent="0.25">
      <c r="A4315" s="47">
        <v>94746</v>
      </c>
      <c r="B4315" s="45" t="s">
        <v>6291</v>
      </c>
      <c r="C4315" s="46" t="s">
        <v>90</v>
      </c>
      <c r="D4315" s="47">
        <v>39.130000000000003</v>
      </c>
    </row>
    <row r="4316" spans="1:4" x14ac:dyDescent="0.25">
      <c r="A4316" s="47">
        <v>94748</v>
      </c>
      <c r="B4316" s="45" t="s">
        <v>6292</v>
      </c>
      <c r="C4316" s="46" t="s">
        <v>90</v>
      </c>
      <c r="D4316" s="47">
        <v>81.42</v>
      </c>
    </row>
    <row r="4317" spans="1:4" x14ac:dyDescent="0.25">
      <c r="A4317" s="47">
        <v>94750</v>
      </c>
      <c r="B4317" s="45" t="s">
        <v>6293</v>
      </c>
      <c r="C4317" s="46" t="s">
        <v>90</v>
      </c>
      <c r="D4317" s="47">
        <v>198.13</v>
      </c>
    </row>
    <row r="4318" spans="1:4" x14ac:dyDescent="0.25">
      <c r="A4318" s="47">
        <v>94752</v>
      </c>
      <c r="B4318" s="45" t="s">
        <v>6294</v>
      </c>
      <c r="C4318" s="46" t="s">
        <v>90</v>
      </c>
      <c r="D4318" s="47">
        <v>238.79</v>
      </c>
    </row>
    <row r="4319" spans="1:4" x14ac:dyDescent="0.25">
      <c r="A4319" s="47">
        <v>94756</v>
      </c>
      <c r="B4319" s="45" t="s">
        <v>6295</v>
      </c>
      <c r="C4319" s="46" t="s">
        <v>90</v>
      </c>
      <c r="D4319" s="47">
        <v>12.9</v>
      </c>
    </row>
    <row r="4320" spans="1:4" x14ac:dyDescent="0.25">
      <c r="A4320" s="47">
        <v>94757</v>
      </c>
      <c r="B4320" s="45" t="s">
        <v>6296</v>
      </c>
      <c r="C4320" s="46" t="s">
        <v>90</v>
      </c>
      <c r="D4320" s="47">
        <v>18.43</v>
      </c>
    </row>
    <row r="4321" spans="1:4" x14ac:dyDescent="0.25">
      <c r="A4321" s="47">
        <v>94758</v>
      </c>
      <c r="B4321" s="45" t="s">
        <v>6297</v>
      </c>
      <c r="C4321" s="46" t="s">
        <v>90</v>
      </c>
      <c r="D4321" s="47">
        <v>49.84</v>
      </c>
    </row>
    <row r="4322" spans="1:4" x14ac:dyDescent="0.25">
      <c r="A4322" s="47">
        <v>94759</v>
      </c>
      <c r="B4322" s="45" t="s">
        <v>6298</v>
      </c>
      <c r="C4322" s="46" t="s">
        <v>90</v>
      </c>
      <c r="D4322" s="47">
        <v>62.15</v>
      </c>
    </row>
    <row r="4323" spans="1:4" x14ac:dyDescent="0.25">
      <c r="A4323" s="47">
        <v>94760</v>
      </c>
      <c r="B4323" s="45" t="s">
        <v>6299</v>
      </c>
      <c r="C4323" s="46" t="s">
        <v>90</v>
      </c>
      <c r="D4323" s="47">
        <v>101.84</v>
      </c>
    </row>
    <row r="4324" spans="1:4" x14ac:dyDescent="0.25">
      <c r="A4324" s="47">
        <v>94761</v>
      </c>
      <c r="B4324" s="45" t="s">
        <v>6300</v>
      </c>
      <c r="C4324" s="46" t="s">
        <v>90</v>
      </c>
      <c r="D4324" s="47">
        <v>225.19</v>
      </c>
    </row>
    <row r="4325" spans="1:4" x14ac:dyDescent="0.25">
      <c r="A4325" s="47">
        <v>94762</v>
      </c>
      <c r="B4325" s="45" t="s">
        <v>6301</v>
      </c>
      <c r="C4325" s="46" t="s">
        <v>90</v>
      </c>
      <c r="D4325" s="47">
        <v>284.69</v>
      </c>
    </row>
    <row r="4326" spans="1:4" x14ac:dyDescent="0.25">
      <c r="A4326" s="47">
        <v>94783</v>
      </c>
      <c r="B4326" s="45" t="s">
        <v>6302</v>
      </c>
      <c r="C4326" s="46" t="s">
        <v>90</v>
      </c>
      <c r="D4326" s="47">
        <v>21.98</v>
      </c>
    </row>
    <row r="4327" spans="1:4" x14ac:dyDescent="0.25">
      <c r="A4327" s="47">
        <v>94785</v>
      </c>
      <c r="B4327" s="45" t="s">
        <v>6303</v>
      </c>
      <c r="C4327" s="46" t="s">
        <v>90</v>
      </c>
      <c r="D4327" s="47">
        <v>41.12</v>
      </c>
    </row>
    <row r="4328" spans="1:4" x14ac:dyDescent="0.25">
      <c r="A4328" s="47">
        <v>94786</v>
      </c>
      <c r="B4328" s="45" t="s">
        <v>6304</v>
      </c>
      <c r="C4328" s="46" t="s">
        <v>90</v>
      </c>
      <c r="D4328" s="47">
        <v>55.81</v>
      </c>
    </row>
    <row r="4329" spans="1:4" x14ac:dyDescent="0.25">
      <c r="A4329" s="47">
        <v>94787</v>
      </c>
      <c r="B4329" s="45" t="s">
        <v>6305</v>
      </c>
      <c r="C4329" s="46" t="s">
        <v>90</v>
      </c>
      <c r="D4329" s="47">
        <v>71.25</v>
      </c>
    </row>
    <row r="4330" spans="1:4" x14ac:dyDescent="0.25">
      <c r="A4330" s="47">
        <v>94788</v>
      </c>
      <c r="B4330" s="45" t="s">
        <v>6306</v>
      </c>
      <c r="C4330" s="46" t="s">
        <v>90</v>
      </c>
      <c r="D4330" s="47">
        <v>108.17</v>
      </c>
    </row>
    <row r="4331" spans="1:4" x14ac:dyDescent="0.25">
      <c r="A4331" s="47">
        <v>94789</v>
      </c>
      <c r="B4331" s="45" t="s">
        <v>6307</v>
      </c>
      <c r="C4331" s="46" t="s">
        <v>90</v>
      </c>
      <c r="D4331" s="47">
        <v>364.37</v>
      </c>
    </row>
    <row r="4332" spans="1:4" x14ac:dyDescent="0.25">
      <c r="A4332" s="47">
        <v>94790</v>
      </c>
      <c r="B4332" s="45" t="s">
        <v>6308</v>
      </c>
      <c r="C4332" s="46" t="s">
        <v>90</v>
      </c>
      <c r="D4332" s="47">
        <v>423.3</v>
      </c>
    </row>
    <row r="4333" spans="1:4" x14ac:dyDescent="0.25">
      <c r="A4333" s="47">
        <v>94791</v>
      </c>
      <c r="B4333" s="45" t="s">
        <v>6309</v>
      </c>
      <c r="C4333" s="46" t="s">
        <v>90</v>
      </c>
      <c r="D4333" s="47">
        <v>597.65</v>
      </c>
    </row>
    <row r="4334" spans="1:4" x14ac:dyDescent="0.25">
      <c r="A4334" s="47">
        <v>94863</v>
      </c>
      <c r="B4334" s="45" t="s">
        <v>6310</v>
      </c>
      <c r="C4334" s="46" t="s">
        <v>90</v>
      </c>
      <c r="D4334" s="47">
        <v>162.94</v>
      </c>
    </row>
    <row r="4335" spans="1:4" x14ac:dyDescent="0.25">
      <c r="A4335" s="47">
        <v>95141</v>
      </c>
      <c r="B4335" s="45" t="s">
        <v>6311</v>
      </c>
      <c r="C4335" s="46" t="s">
        <v>90</v>
      </c>
      <c r="D4335" s="47">
        <v>37.93</v>
      </c>
    </row>
    <row r="4336" spans="1:4" x14ac:dyDescent="0.25">
      <c r="A4336" s="47">
        <v>95237</v>
      </c>
      <c r="B4336" s="45" t="s">
        <v>6312</v>
      </c>
      <c r="C4336" s="46" t="s">
        <v>90</v>
      </c>
      <c r="D4336" s="47">
        <v>32.75</v>
      </c>
    </row>
    <row r="4337" spans="1:4" x14ac:dyDescent="0.25">
      <c r="A4337" s="47">
        <v>95693</v>
      </c>
      <c r="B4337" s="45" t="s">
        <v>6313</v>
      </c>
      <c r="C4337" s="46" t="s">
        <v>90</v>
      </c>
      <c r="D4337" s="47">
        <v>61.3</v>
      </c>
    </row>
    <row r="4338" spans="1:4" x14ac:dyDescent="0.25">
      <c r="A4338" s="47">
        <v>95694</v>
      </c>
      <c r="B4338" s="45" t="s">
        <v>6314</v>
      </c>
      <c r="C4338" s="46" t="s">
        <v>90</v>
      </c>
      <c r="D4338" s="47">
        <v>86.32</v>
      </c>
    </row>
    <row r="4339" spans="1:4" x14ac:dyDescent="0.25">
      <c r="A4339" s="47">
        <v>95695</v>
      </c>
      <c r="B4339" s="45" t="s">
        <v>6315</v>
      </c>
      <c r="C4339" s="46" t="s">
        <v>90</v>
      </c>
      <c r="D4339" s="47">
        <v>84.81</v>
      </c>
    </row>
    <row r="4340" spans="1:4" x14ac:dyDescent="0.25">
      <c r="A4340" s="47">
        <v>95696</v>
      </c>
      <c r="B4340" s="45" t="s">
        <v>6316</v>
      </c>
      <c r="C4340" s="46" t="s">
        <v>90</v>
      </c>
      <c r="D4340" s="47">
        <v>49.22</v>
      </c>
    </row>
    <row r="4341" spans="1:4" x14ac:dyDescent="0.25">
      <c r="A4341" s="47">
        <v>96637</v>
      </c>
      <c r="B4341" s="45" t="s">
        <v>6317</v>
      </c>
      <c r="C4341" s="46" t="s">
        <v>90</v>
      </c>
      <c r="D4341" s="47">
        <v>12.05</v>
      </c>
    </row>
    <row r="4342" spans="1:4" x14ac:dyDescent="0.25">
      <c r="A4342" s="47">
        <v>96638</v>
      </c>
      <c r="B4342" s="45" t="s">
        <v>6318</v>
      </c>
      <c r="C4342" s="46" t="s">
        <v>90</v>
      </c>
      <c r="D4342" s="47">
        <v>11.47</v>
      </c>
    </row>
    <row r="4343" spans="1:4" x14ac:dyDescent="0.25">
      <c r="A4343" s="47">
        <v>96639</v>
      </c>
      <c r="B4343" s="45" t="s">
        <v>6319</v>
      </c>
      <c r="C4343" s="46" t="s">
        <v>90</v>
      </c>
      <c r="D4343" s="47">
        <v>8.51</v>
      </c>
    </row>
    <row r="4344" spans="1:4" x14ac:dyDescent="0.25">
      <c r="A4344" s="47">
        <v>96640</v>
      </c>
      <c r="B4344" s="45" t="s">
        <v>6320</v>
      </c>
      <c r="C4344" s="46" t="s">
        <v>90</v>
      </c>
      <c r="D4344" s="47">
        <v>24.74</v>
      </c>
    </row>
    <row r="4345" spans="1:4" x14ac:dyDescent="0.25">
      <c r="A4345" s="47">
        <v>96641</v>
      </c>
      <c r="B4345" s="45" t="s">
        <v>6321</v>
      </c>
      <c r="C4345" s="46" t="s">
        <v>90</v>
      </c>
      <c r="D4345" s="47">
        <v>18.95</v>
      </c>
    </row>
    <row r="4346" spans="1:4" x14ac:dyDescent="0.25">
      <c r="A4346" s="47">
        <v>96642</v>
      </c>
      <c r="B4346" s="45" t="s">
        <v>6322</v>
      </c>
      <c r="C4346" s="46" t="s">
        <v>90</v>
      </c>
      <c r="D4346" s="47">
        <v>15.92</v>
      </c>
    </row>
    <row r="4347" spans="1:4" x14ac:dyDescent="0.25">
      <c r="A4347" s="47">
        <v>96643</v>
      </c>
      <c r="B4347" s="45" t="s">
        <v>6323</v>
      </c>
      <c r="C4347" s="46" t="s">
        <v>90</v>
      </c>
      <c r="D4347" s="47">
        <v>49.9</v>
      </c>
    </row>
    <row r="4348" spans="1:4" x14ac:dyDescent="0.25">
      <c r="A4348" s="47">
        <v>96650</v>
      </c>
      <c r="B4348" s="45" t="s">
        <v>6324</v>
      </c>
      <c r="C4348" s="46" t="s">
        <v>90</v>
      </c>
      <c r="D4348" s="47">
        <v>9.18</v>
      </c>
    </row>
    <row r="4349" spans="1:4" x14ac:dyDescent="0.25">
      <c r="A4349" s="47">
        <v>96651</v>
      </c>
      <c r="B4349" s="45" t="s">
        <v>6325</v>
      </c>
      <c r="C4349" s="46" t="s">
        <v>90</v>
      </c>
      <c r="D4349" s="47">
        <v>8.6</v>
      </c>
    </row>
    <row r="4350" spans="1:4" x14ac:dyDescent="0.25">
      <c r="A4350" s="47">
        <v>96652</v>
      </c>
      <c r="B4350" s="45" t="s">
        <v>6326</v>
      </c>
      <c r="C4350" s="46" t="s">
        <v>90</v>
      </c>
      <c r="D4350" s="47">
        <v>17.2</v>
      </c>
    </row>
    <row r="4351" spans="1:4" x14ac:dyDescent="0.25">
      <c r="A4351" s="47">
        <v>96653</v>
      </c>
      <c r="B4351" s="45" t="s">
        <v>6327</v>
      </c>
      <c r="C4351" s="46" t="s">
        <v>90</v>
      </c>
      <c r="D4351" s="47">
        <v>17.14</v>
      </c>
    </row>
    <row r="4352" spans="1:4" x14ac:dyDescent="0.25">
      <c r="A4352" s="47">
        <v>96654</v>
      </c>
      <c r="B4352" s="45" t="s">
        <v>6328</v>
      </c>
      <c r="C4352" s="46" t="s">
        <v>90</v>
      </c>
      <c r="D4352" s="47">
        <v>28.78</v>
      </c>
    </row>
    <row r="4353" spans="1:4" x14ac:dyDescent="0.25">
      <c r="A4353" s="47">
        <v>96655</v>
      </c>
      <c r="B4353" s="45" t="s">
        <v>6329</v>
      </c>
      <c r="C4353" s="46" t="s">
        <v>90</v>
      </c>
      <c r="D4353" s="47">
        <v>28.14</v>
      </c>
    </row>
    <row r="4354" spans="1:4" x14ac:dyDescent="0.25">
      <c r="A4354" s="47">
        <v>96656</v>
      </c>
      <c r="B4354" s="45" t="s">
        <v>6330</v>
      </c>
      <c r="C4354" s="46" t="s">
        <v>90</v>
      </c>
      <c r="D4354" s="47">
        <v>6.63</v>
      </c>
    </row>
    <row r="4355" spans="1:4" x14ac:dyDescent="0.25">
      <c r="A4355" s="47">
        <v>96657</v>
      </c>
      <c r="B4355" s="45" t="s">
        <v>6331</v>
      </c>
      <c r="C4355" s="46" t="s">
        <v>90</v>
      </c>
      <c r="D4355" s="47">
        <v>22.86</v>
      </c>
    </row>
    <row r="4356" spans="1:4" x14ac:dyDescent="0.25">
      <c r="A4356" s="47">
        <v>96658</v>
      </c>
      <c r="B4356" s="45" t="s">
        <v>6332</v>
      </c>
      <c r="C4356" s="46" t="s">
        <v>90</v>
      </c>
      <c r="D4356" s="47">
        <v>17.07</v>
      </c>
    </row>
    <row r="4357" spans="1:4" x14ac:dyDescent="0.25">
      <c r="A4357" s="47">
        <v>96659</v>
      </c>
      <c r="B4357" s="45" t="s">
        <v>6333</v>
      </c>
      <c r="C4357" s="46" t="s">
        <v>90</v>
      </c>
      <c r="D4357" s="47">
        <v>11.66</v>
      </c>
    </row>
    <row r="4358" spans="1:4" x14ac:dyDescent="0.25">
      <c r="A4358" s="47">
        <v>96660</v>
      </c>
      <c r="B4358" s="45" t="s">
        <v>6334</v>
      </c>
      <c r="C4358" s="46" t="s">
        <v>90</v>
      </c>
      <c r="D4358" s="47">
        <v>38.72</v>
      </c>
    </row>
    <row r="4359" spans="1:4" x14ac:dyDescent="0.25">
      <c r="A4359" s="47">
        <v>96661</v>
      </c>
      <c r="B4359" s="45" t="s">
        <v>6335</v>
      </c>
      <c r="C4359" s="46" t="s">
        <v>90</v>
      </c>
      <c r="D4359" s="47">
        <v>29.81</v>
      </c>
    </row>
    <row r="4360" spans="1:4" x14ac:dyDescent="0.25">
      <c r="A4360" s="47">
        <v>96662</v>
      </c>
      <c r="B4360" s="45" t="s">
        <v>6336</v>
      </c>
      <c r="C4360" s="46" t="s">
        <v>90</v>
      </c>
      <c r="D4360" s="47">
        <v>11.96</v>
      </c>
    </row>
    <row r="4361" spans="1:4" x14ac:dyDescent="0.25">
      <c r="A4361" s="47">
        <v>96663</v>
      </c>
      <c r="B4361" s="45" t="s">
        <v>6337</v>
      </c>
      <c r="C4361" s="46" t="s">
        <v>90</v>
      </c>
      <c r="D4361" s="47">
        <v>21.77</v>
      </c>
    </row>
    <row r="4362" spans="1:4" x14ac:dyDescent="0.25">
      <c r="A4362" s="47">
        <v>96664</v>
      </c>
      <c r="B4362" s="45" t="s">
        <v>6338</v>
      </c>
      <c r="C4362" s="46" t="s">
        <v>90</v>
      </c>
      <c r="D4362" s="47">
        <v>23.67</v>
      </c>
    </row>
    <row r="4363" spans="1:4" x14ac:dyDescent="0.25">
      <c r="A4363" s="47">
        <v>96665</v>
      </c>
      <c r="B4363" s="45" t="s">
        <v>6339</v>
      </c>
      <c r="C4363" s="46" t="s">
        <v>90</v>
      </c>
      <c r="D4363" s="47">
        <v>12.08</v>
      </c>
    </row>
    <row r="4364" spans="1:4" x14ac:dyDescent="0.25">
      <c r="A4364" s="47">
        <v>96666</v>
      </c>
      <c r="B4364" s="45" t="s">
        <v>6340</v>
      </c>
      <c r="C4364" s="46" t="s">
        <v>90</v>
      </c>
      <c r="D4364" s="47">
        <v>23.07</v>
      </c>
    </row>
    <row r="4365" spans="1:4" x14ac:dyDescent="0.25">
      <c r="A4365" s="47">
        <v>96667</v>
      </c>
      <c r="B4365" s="45" t="s">
        <v>6341</v>
      </c>
      <c r="C4365" s="46" t="s">
        <v>90</v>
      </c>
      <c r="D4365" s="47">
        <v>41.03</v>
      </c>
    </row>
    <row r="4366" spans="1:4" x14ac:dyDescent="0.25">
      <c r="A4366" s="47">
        <v>96684</v>
      </c>
      <c r="B4366" s="45" t="s">
        <v>6342</v>
      </c>
      <c r="C4366" s="46" t="s">
        <v>90</v>
      </c>
      <c r="D4366" s="47">
        <v>4.88</v>
      </c>
    </row>
    <row r="4367" spans="1:4" x14ac:dyDescent="0.25">
      <c r="A4367" s="47">
        <v>96685</v>
      </c>
      <c r="B4367" s="45" t="s">
        <v>6343</v>
      </c>
      <c r="C4367" s="46" t="s">
        <v>90</v>
      </c>
      <c r="D4367" s="47">
        <v>4.3</v>
      </c>
    </row>
    <row r="4368" spans="1:4" x14ac:dyDescent="0.25">
      <c r="A4368" s="47">
        <v>96686</v>
      </c>
      <c r="B4368" s="45" t="s">
        <v>6344</v>
      </c>
      <c r="C4368" s="46" t="s">
        <v>90</v>
      </c>
      <c r="D4368" s="47">
        <v>7.36</v>
      </c>
    </row>
    <row r="4369" spans="1:4" x14ac:dyDescent="0.25">
      <c r="A4369" s="47">
        <v>96687</v>
      </c>
      <c r="B4369" s="45" t="s">
        <v>6345</v>
      </c>
      <c r="C4369" s="46" t="s">
        <v>90</v>
      </c>
      <c r="D4369" s="47">
        <v>7.3</v>
      </c>
    </row>
    <row r="4370" spans="1:4" x14ac:dyDescent="0.25">
      <c r="A4370" s="47">
        <v>96688</v>
      </c>
      <c r="B4370" s="45" t="s">
        <v>6346</v>
      </c>
      <c r="C4370" s="46" t="s">
        <v>90</v>
      </c>
      <c r="D4370" s="47">
        <v>12.88</v>
      </c>
    </row>
    <row r="4371" spans="1:4" x14ac:dyDescent="0.25">
      <c r="A4371" s="47">
        <v>96689</v>
      </c>
      <c r="B4371" s="45" t="s">
        <v>6347</v>
      </c>
      <c r="C4371" s="46" t="s">
        <v>90</v>
      </c>
      <c r="D4371" s="47">
        <v>12.24</v>
      </c>
    </row>
    <row r="4372" spans="1:4" x14ac:dyDescent="0.25">
      <c r="A4372" s="47">
        <v>96690</v>
      </c>
      <c r="B4372" s="45" t="s">
        <v>6348</v>
      </c>
      <c r="C4372" s="46" t="s">
        <v>90</v>
      </c>
      <c r="D4372" s="47">
        <v>24.45</v>
      </c>
    </row>
    <row r="4373" spans="1:4" x14ac:dyDescent="0.25">
      <c r="A4373" s="47">
        <v>96691</v>
      </c>
      <c r="B4373" s="45" t="s">
        <v>6349</v>
      </c>
      <c r="C4373" s="46" t="s">
        <v>90</v>
      </c>
      <c r="D4373" s="47">
        <v>25.32</v>
      </c>
    </row>
    <row r="4374" spans="1:4" x14ac:dyDescent="0.25">
      <c r="A4374" s="47">
        <v>96692</v>
      </c>
      <c r="B4374" s="45" t="s">
        <v>6350</v>
      </c>
      <c r="C4374" s="46" t="s">
        <v>90</v>
      </c>
      <c r="D4374" s="47">
        <v>36.94</v>
      </c>
    </row>
    <row r="4375" spans="1:4" x14ac:dyDescent="0.25">
      <c r="A4375" s="47">
        <v>96693</v>
      </c>
      <c r="B4375" s="45" t="s">
        <v>6351</v>
      </c>
      <c r="C4375" s="46" t="s">
        <v>90</v>
      </c>
      <c r="D4375" s="47">
        <v>34.81</v>
      </c>
    </row>
    <row r="4376" spans="1:4" x14ac:dyDescent="0.25">
      <c r="A4376" s="47">
        <v>96694</v>
      </c>
      <c r="B4376" s="45" t="s">
        <v>6352</v>
      </c>
      <c r="C4376" s="46" t="s">
        <v>90</v>
      </c>
      <c r="D4376" s="47">
        <v>83.79</v>
      </c>
    </row>
    <row r="4377" spans="1:4" x14ac:dyDescent="0.25">
      <c r="A4377" s="47">
        <v>96695</v>
      </c>
      <c r="B4377" s="45" t="s">
        <v>6353</v>
      </c>
      <c r="C4377" s="46" t="s">
        <v>90</v>
      </c>
      <c r="D4377" s="47">
        <v>81.28</v>
      </c>
    </row>
    <row r="4378" spans="1:4" x14ac:dyDescent="0.25">
      <c r="A4378" s="47">
        <v>96696</v>
      </c>
      <c r="B4378" s="45" t="s">
        <v>6354</v>
      </c>
      <c r="C4378" s="46" t="s">
        <v>90</v>
      </c>
      <c r="D4378" s="47">
        <v>126.52</v>
      </c>
    </row>
    <row r="4379" spans="1:4" x14ac:dyDescent="0.25">
      <c r="A4379" s="47">
        <v>96697</v>
      </c>
      <c r="B4379" s="45" t="s">
        <v>6355</v>
      </c>
      <c r="C4379" s="46" t="s">
        <v>90</v>
      </c>
      <c r="D4379" s="47">
        <v>189.41</v>
      </c>
    </row>
    <row r="4380" spans="1:4" x14ac:dyDescent="0.25">
      <c r="A4380" s="47">
        <v>96698</v>
      </c>
      <c r="B4380" s="45" t="s">
        <v>6356</v>
      </c>
      <c r="C4380" s="46" t="s">
        <v>90</v>
      </c>
      <c r="D4380" s="47">
        <v>3.76</v>
      </c>
    </row>
    <row r="4381" spans="1:4" x14ac:dyDescent="0.25">
      <c r="A4381" s="47">
        <v>96699</v>
      </c>
      <c r="B4381" s="45" t="s">
        <v>6357</v>
      </c>
      <c r="C4381" s="46" t="s">
        <v>90</v>
      </c>
      <c r="D4381" s="47">
        <v>19.989999999999998</v>
      </c>
    </row>
    <row r="4382" spans="1:4" x14ac:dyDescent="0.25">
      <c r="A4382" s="47">
        <v>96700</v>
      </c>
      <c r="B4382" s="45" t="s">
        <v>6358</v>
      </c>
      <c r="C4382" s="46" t="s">
        <v>90</v>
      </c>
      <c r="D4382" s="47">
        <v>14.2</v>
      </c>
    </row>
    <row r="4383" spans="1:4" x14ac:dyDescent="0.25">
      <c r="A4383" s="47">
        <v>96701</v>
      </c>
      <c r="B4383" s="45" t="s">
        <v>6359</v>
      </c>
      <c r="C4383" s="46" t="s">
        <v>90</v>
      </c>
      <c r="D4383" s="47">
        <v>5.1100000000000003</v>
      </c>
    </row>
    <row r="4384" spans="1:4" x14ac:dyDescent="0.25">
      <c r="A4384" s="47">
        <v>96702</v>
      </c>
      <c r="B4384" s="45" t="s">
        <v>6360</v>
      </c>
      <c r="C4384" s="46" t="s">
        <v>90</v>
      </c>
      <c r="D4384" s="47">
        <v>5.41</v>
      </c>
    </row>
    <row r="4385" spans="1:4" x14ac:dyDescent="0.25">
      <c r="A4385" s="47">
        <v>96703</v>
      </c>
      <c r="B4385" s="45" t="s">
        <v>6361</v>
      </c>
      <c r="C4385" s="46" t="s">
        <v>90</v>
      </c>
      <c r="D4385" s="47">
        <v>11.14</v>
      </c>
    </row>
    <row r="4386" spans="1:4" x14ac:dyDescent="0.25">
      <c r="A4386" s="47">
        <v>96704</v>
      </c>
      <c r="B4386" s="45" t="s">
        <v>6362</v>
      </c>
      <c r="C4386" s="46" t="s">
        <v>90</v>
      </c>
      <c r="D4386" s="47">
        <v>13.04</v>
      </c>
    </row>
    <row r="4387" spans="1:4" x14ac:dyDescent="0.25">
      <c r="A4387" s="47">
        <v>96705</v>
      </c>
      <c r="B4387" s="45" t="s">
        <v>6363</v>
      </c>
      <c r="C4387" s="46" t="s">
        <v>90</v>
      </c>
      <c r="D4387" s="47">
        <v>16.78</v>
      </c>
    </row>
    <row r="4388" spans="1:4" x14ac:dyDescent="0.25">
      <c r="A4388" s="47">
        <v>96706</v>
      </c>
      <c r="B4388" s="45" t="s">
        <v>6364</v>
      </c>
      <c r="C4388" s="46" t="s">
        <v>90</v>
      </c>
      <c r="D4388" s="47">
        <v>25.17</v>
      </c>
    </row>
    <row r="4389" spans="1:4" x14ac:dyDescent="0.25">
      <c r="A4389" s="47">
        <v>96707</v>
      </c>
      <c r="B4389" s="45" t="s">
        <v>6365</v>
      </c>
      <c r="C4389" s="46" t="s">
        <v>90</v>
      </c>
      <c r="D4389" s="47">
        <v>53.74</v>
      </c>
    </row>
    <row r="4390" spans="1:4" x14ac:dyDescent="0.25">
      <c r="A4390" s="47">
        <v>96708</v>
      </c>
      <c r="B4390" s="45" t="s">
        <v>6366</v>
      </c>
      <c r="C4390" s="46" t="s">
        <v>90</v>
      </c>
      <c r="D4390" s="47">
        <v>85.22</v>
      </c>
    </row>
    <row r="4391" spans="1:4" x14ac:dyDescent="0.25">
      <c r="A4391" s="47">
        <v>96709</v>
      </c>
      <c r="B4391" s="45" t="s">
        <v>6367</v>
      </c>
      <c r="C4391" s="46" t="s">
        <v>90</v>
      </c>
      <c r="D4391" s="47">
        <v>135.03</v>
      </c>
    </row>
    <row r="4392" spans="1:4" x14ac:dyDescent="0.25">
      <c r="A4392" s="47">
        <v>96710</v>
      </c>
      <c r="B4392" s="45" t="s">
        <v>6368</v>
      </c>
      <c r="C4392" s="46" t="s">
        <v>90</v>
      </c>
      <c r="D4392" s="47">
        <v>6.38</v>
      </c>
    </row>
    <row r="4393" spans="1:4" x14ac:dyDescent="0.25">
      <c r="A4393" s="47">
        <v>96711</v>
      </c>
      <c r="B4393" s="45" t="s">
        <v>6369</v>
      </c>
      <c r="C4393" s="46" t="s">
        <v>90</v>
      </c>
      <c r="D4393" s="47">
        <v>9.99</v>
      </c>
    </row>
    <row r="4394" spans="1:4" x14ac:dyDescent="0.25">
      <c r="A4394" s="47">
        <v>96712</v>
      </c>
      <c r="B4394" s="45" t="s">
        <v>6370</v>
      </c>
      <c r="C4394" s="46" t="s">
        <v>90</v>
      </c>
      <c r="D4394" s="47">
        <v>19.760000000000002</v>
      </c>
    </row>
    <row r="4395" spans="1:4" x14ac:dyDescent="0.25">
      <c r="A4395" s="47">
        <v>96713</v>
      </c>
      <c r="B4395" s="45" t="s">
        <v>6371</v>
      </c>
      <c r="C4395" s="46" t="s">
        <v>90</v>
      </c>
      <c r="D4395" s="47">
        <v>27.23</v>
      </c>
    </row>
    <row r="4396" spans="1:4" x14ac:dyDescent="0.25">
      <c r="A4396" s="47">
        <v>96714</v>
      </c>
      <c r="B4396" s="45" t="s">
        <v>6372</v>
      </c>
      <c r="C4396" s="46" t="s">
        <v>90</v>
      </c>
      <c r="D4396" s="47">
        <v>46.36</v>
      </c>
    </row>
    <row r="4397" spans="1:4" x14ac:dyDescent="0.25">
      <c r="A4397" s="47">
        <v>96715</v>
      </c>
      <c r="B4397" s="45" t="s">
        <v>6373</v>
      </c>
      <c r="C4397" s="46" t="s">
        <v>90</v>
      </c>
      <c r="D4397" s="47">
        <v>89.06</v>
      </c>
    </row>
    <row r="4398" spans="1:4" x14ac:dyDescent="0.25">
      <c r="A4398" s="47">
        <v>96716</v>
      </c>
      <c r="B4398" s="45" t="s">
        <v>6374</v>
      </c>
      <c r="C4398" s="46" t="s">
        <v>90</v>
      </c>
      <c r="D4398" s="47">
        <v>134.22999999999999</v>
      </c>
    </row>
    <row r="4399" spans="1:4" x14ac:dyDescent="0.25">
      <c r="A4399" s="47">
        <v>96717</v>
      </c>
      <c r="B4399" s="45" t="s">
        <v>6375</v>
      </c>
      <c r="C4399" s="46" t="s">
        <v>90</v>
      </c>
      <c r="D4399" s="47">
        <v>212.13</v>
      </c>
    </row>
    <row r="4400" spans="1:4" x14ac:dyDescent="0.25">
      <c r="A4400" s="47">
        <v>96736</v>
      </c>
      <c r="B4400" s="45" t="s">
        <v>6376</v>
      </c>
      <c r="C4400" s="46" t="s">
        <v>90</v>
      </c>
      <c r="D4400" s="47">
        <v>4.95</v>
      </c>
    </row>
    <row r="4401" spans="1:4" x14ac:dyDescent="0.25">
      <c r="A4401" s="47">
        <v>96737</v>
      </c>
      <c r="B4401" s="45" t="s">
        <v>6377</v>
      </c>
      <c r="C4401" s="46" t="s">
        <v>90</v>
      </c>
      <c r="D4401" s="47">
        <v>5.83</v>
      </c>
    </row>
    <row r="4402" spans="1:4" x14ac:dyDescent="0.25">
      <c r="A4402" s="47">
        <v>96738</v>
      </c>
      <c r="B4402" s="45" t="s">
        <v>6378</v>
      </c>
      <c r="C4402" s="46" t="s">
        <v>90</v>
      </c>
      <c r="D4402" s="47">
        <v>22.06</v>
      </c>
    </row>
    <row r="4403" spans="1:4" x14ac:dyDescent="0.25">
      <c r="A4403" s="47">
        <v>96739</v>
      </c>
      <c r="B4403" s="45" t="s">
        <v>6379</v>
      </c>
      <c r="C4403" s="46" t="s">
        <v>90</v>
      </c>
      <c r="D4403" s="47">
        <v>7.56</v>
      </c>
    </row>
    <row r="4404" spans="1:4" x14ac:dyDescent="0.25">
      <c r="A4404" s="47">
        <v>96740</v>
      </c>
      <c r="B4404" s="45" t="s">
        <v>6380</v>
      </c>
      <c r="C4404" s="46" t="s">
        <v>90</v>
      </c>
      <c r="D4404" s="47">
        <v>34.619999999999997</v>
      </c>
    </row>
    <row r="4405" spans="1:4" x14ac:dyDescent="0.25">
      <c r="A4405" s="47">
        <v>96741</v>
      </c>
      <c r="B4405" s="45" t="s">
        <v>6381</v>
      </c>
      <c r="C4405" s="46" t="s">
        <v>90</v>
      </c>
      <c r="D4405" s="47">
        <v>12.84</v>
      </c>
    </row>
    <row r="4406" spans="1:4" x14ac:dyDescent="0.25">
      <c r="A4406" s="47">
        <v>96742</v>
      </c>
      <c r="B4406" s="45" t="s">
        <v>6382</v>
      </c>
      <c r="C4406" s="46" t="s">
        <v>90</v>
      </c>
      <c r="D4406" s="47">
        <v>19.46</v>
      </c>
    </row>
    <row r="4407" spans="1:4" x14ac:dyDescent="0.25">
      <c r="A4407" s="47">
        <v>96743</v>
      </c>
      <c r="B4407" s="45" t="s">
        <v>6383</v>
      </c>
      <c r="C4407" s="46" t="s">
        <v>90</v>
      </c>
      <c r="D4407" s="47">
        <v>25.88</v>
      </c>
    </row>
    <row r="4408" spans="1:4" x14ac:dyDescent="0.25">
      <c r="A4408" s="47">
        <v>96744</v>
      </c>
      <c r="B4408" s="45" t="s">
        <v>6384</v>
      </c>
      <c r="C4408" s="46" t="s">
        <v>90</v>
      </c>
      <c r="D4408" s="47">
        <v>56.38</v>
      </c>
    </row>
    <row r="4409" spans="1:4" x14ac:dyDescent="0.25">
      <c r="A4409" s="47">
        <v>96745</v>
      </c>
      <c r="B4409" s="45" t="s">
        <v>6385</v>
      </c>
      <c r="C4409" s="46" t="s">
        <v>90</v>
      </c>
      <c r="D4409" s="47">
        <v>84.58</v>
      </c>
    </row>
    <row r="4410" spans="1:4" x14ac:dyDescent="0.25">
      <c r="A4410" s="47">
        <v>96746</v>
      </c>
      <c r="B4410" s="45" t="s">
        <v>6386</v>
      </c>
      <c r="C4410" s="46" t="s">
        <v>90</v>
      </c>
      <c r="D4410" s="47">
        <v>135</v>
      </c>
    </row>
    <row r="4411" spans="1:4" x14ac:dyDescent="0.25">
      <c r="A4411" s="47">
        <v>96747</v>
      </c>
      <c r="B4411" s="45" t="s">
        <v>6387</v>
      </c>
      <c r="C4411" s="46" t="s">
        <v>90</v>
      </c>
      <c r="D4411" s="47">
        <v>6.9</v>
      </c>
    </row>
    <row r="4412" spans="1:4" x14ac:dyDescent="0.25">
      <c r="A4412" s="47">
        <v>96748</v>
      </c>
      <c r="B4412" s="45" t="s">
        <v>6388</v>
      </c>
      <c r="C4412" s="46" t="s">
        <v>90</v>
      </c>
      <c r="D4412" s="47">
        <v>8.01</v>
      </c>
    </row>
    <row r="4413" spans="1:4" x14ac:dyDescent="0.25">
      <c r="A4413" s="47">
        <v>96749</v>
      </c>
      <c r="B4413" s="45" t="s">
        <v>6389</v>
      </c>
      <c r="C4413" s="46" t="s">
        <v>90</v>
      </c>
      <c r="D4413" s="47">
        <v>11.05</v>
      </c>
    </row>
    <row r="4414" spans="1:4" x14ac:dyDescent="0.25">
      <c r="A4414" s="47">
        <v>96750</v>
      </c>
      <c r="B4414" s="45" t="s">
        <v>6390</v>
      </c>
      <c r="C4414" s="46" t="s">
        <v>90</v>
      </c>
      <c r="D4414" s="47">
        <v>15.4</v>
      </c>
    </row>
    <row r="4415" spans="1:4" x14ac:dyDescent="0.25">
      <c r="A4415" s="47">
        <v>96751</v>
      </c>
      <c r="B4415" s="45" t="s">
        <v>6391</v>
      </c>
      <c r="C4415" s="46" t="s">
        <v>90</v>
      </c>
      <c r="D4415" s="47">
        <v>28.45</v>
      </c>
    </row>
    <row r="4416" spans="1:4" x14ac:dyDescent="0.25">
      <c r="A4416" s="47">
        <v>96752</v>
      </c>
      <c r="B4416" s="45" t="s">
        <v>6392</v>
      </c>
      <c r="C4416" s="46" t="s">
        <v>90</v>
      </c>
      <c r="D4416" s="47">
        <v>37.99</v>
      </c>
    </row>
    <row r="4417" spans="1:4" x14ac:dyDescent="0.25">
      <c r="A4417" s="47">
        <v>96753</v>
      </c>
      <c r="B4417" s="45" t="s">
        <v>6393</v>
      </c>
      <c r="C4417" s="46" t="s">
        <v>90</v>
      </c>
      <c r="D4417" s="47">
        <v>87.75</v>
      </c>
    </row>
    <row r="4418" spans="1:4" x14ac:dyDescent="0.25">
      <c r="A4418" s="47">
        <v>96754</v>
      </c>
      <c r="B4418" s="45" t="s">
        <v>6394</v>
      </c>
      <c r="C4418" s="46" t="s">
        <v>90</v>
      </c>
      <c r="D4418" s="47">
        <v>125.54</v>
      </c>
    </row>
    <row r="4419" spans="1:4" x14ac:dyDescent="0.25">
      <c r="A4419" s="47">
        <v>96755</v>
      </c>
      <c r="B4419" s="45" t="s">
        <v>6395</v>
      </c>
      <c r="C4419" s="46" t="s">
        <v>90</v>
      </c>
      <c r="D4419" s="47">
        <v>189.37</v>
      </c>
    </row>
    <row r="4420" spans="1:4" x14ac:dyDescent="0.25">
      <c r="A4420" s="47">
        <v>96756</v>
      </c>
      <c r="B4420" s="45" t="s">
        <v>6396</v>
      </c>
      <c r="C4420" s="46" t="s">
        <v>90</v>
      </c>
      <c r="D4420" s="47">
        <v>13.42</v>
      </c>
    </row>
    <row r="4421" spans="1:4" x14ac:dyDescent="0.25">
      <c r="A4421" s="47">
        <v>96757</v>
      </c>
      <c r="B4421" s="45" t="s">
        <v>6397</v>
      </c>
      <c r="C4421" s="46" t="s">
        <v>90</v>
      </c>
      <c r="D4421" s="47">
        <v>12.83</v>
      </c>
    </row>
    <row r="4422" spans="1:4" x14ac:dyDescent="0.25">
      <c r="A4422" s="47">
        <v>96758</v>
      </c>
      <c r="B4422" s="45" t="s">
        <v>6398</v>
      </c>
      <c r="C4422" s="46" t="s">
        <v>90</v>
      </c>
      <c r="D4422" s="47">
        <v>14.89</v>
      </c>
    </row>
    <row r="4423" spans="1:4" x14ac:dyDescent="0.25">
      <c r="A4423" s="47">
        <v>96759</v>
      </c>
      <c r="B4423" s="45" t="s">
        <v>6399</v>
      </c>
      <c r="C4423" s="46" t="s">
        <v>90</v>
      </c>
      <c r="D4423" s="47">
        <v>23.16</v>
      </c>
    </row>
    <row r="4424" spans="1:4" x14ac:dyDescent="0.25">
      <c r="A4424" s="47">
        <v>96760</v>
      </c>
      <c r="B4424" s="45" t="s">
        <v>6400</v>
      </c>
      <c r="C4424" s="46" t="s">
        <v>90</v>
      </c>
      <c r="D4424" s="47">
        <v>32.56</v>
      </c>
    </row>
    <row r="4425" spans="1:4" x14ac:dyDescent="0.25">
      <c r="A4425" s="47">
        <v>96761</v>
      </c>
      <c r="B4425" s="45" t="s">
        <v>6401</v>
      </c>
      <c r="C4425" s="46" t="s">
        <v>90</v>
      </c>
      <c r="D4425" s="47">
        <v>47.8</v>
      </c>
    </row>
    <row r="4426" spans="1:4" x14ac:dyDescent="0.25">
      <c r="A4426" s="47">
        <v>96762</v>
      </c>
      <c r="B4426" s="45" t="s">
        <v>6402</v>
      </c>
      <c r="C4426" s="46" t="s">
        <v>90</v>
      </c>
      <c r="D4426" s="47">
        <v>94.31</v>
      </c>
    </row>
    <row r="4427" spans="1:4" x14ac:dyDescent="0.25">
      <c r="A4427" s="47">
        <v>96763</v>
      </c>
      <c r="B4427" s="45" t="s">
        <v>6403</v>
      </c>
      <c r="C4427" s="46" t="s">
        <v>90</v>
      </c>
      <c r="D4427" s="47">
        <v>132.91</v>
      </c>
    </row>
    <row r="4428" spans="1:4" x14ac:dyDescent="0.25">
      <c r="A4428" s="47">
        <v>96764</v>
      </c>
      <c r="B4428" s="45" t="s">
        <v>6404</v>
      </c>
      <c r="C4428" s="46" t="s">
        <v>90</v>
      </c>
      <c r="D4428" s="47">
        <v>212.05</v>
      </c>
    </row>
    <row r="4429" spans="1:4" x14ac:dyDescent="0.25">
      <c r="A4429" s="47">
        <v>96802</v>
      </c>
      <c r="B4429" s="45" t="s">
        <v>6405</v>
      </c>
      <c r="C4429" s="46" t="s">
        <v>90</v>
      </c>
      <c r="D4429" s="47">
        <v>317.2</v>
      </c>
    </row>
    <row r="4430" spans="1:4" x14ac:dyDescent="0.25">
      <c r="A4430" s="47">
        <v>96803</v>
      </c>
      <c r="B4430" s="45" t="s">
        <v>6406</v>
      </c>
      <c r="C4430" s="46" t="s">
        <v>90</v>
      </c>
      <c r="D4430" s="47">
        <v>161.47999999999999</v>
      </c>
    </row>
    <row r="4431" spans="1:4" x14ac:dyDescent="0.25">
      <c r="A4431" s="47">
        <v>96804</v>
      </c>
      <c r="B4431" s="45" t="s">
        <v>6407</v>
      </c>
      <c r="C4431" s="46" t="s">
        <v>90</v>
      </c>
      <c r="D4431" s="47">
        <v>285.11</v>
      </c>
    </row>
    <row r="4432" spans="1:4" x14ac:dyDescent="0.25">
      <c r="A4432" s="47">
        <v>96805</v>
      </c>
      <c r="B4432" s="45" t="s">
        <v>6408</v>
      </c>
      <c r="C4432" s="46" t="s">
        <v>90</v>
      </c>
      <c r="D4432" s="47">
        <v>324.8</v>
      </c>
    </row>
    <row r="4433" spans="1:4" x14ac:dyDescent="0.25">
      <c r="A4433" s="47">
        <v>96806</v>
      </c>
      <c r="B4433" s="45" t="s">
        <v>6409</v>
      </c>
      <c r="C4433" s="46" t="s">
        <v>90</v>
      </c>
      <c r="D4433" s="47">
        <v>154.6</v>
      </c>
    </row>
    <row r="4434" spans="1:4" x14ac:dyDescent="0.25">
      <c r="A4434" s="47">
        <v>96807</v>
      </c>
      <c r="B4434" s="45" t="s">
        <v>6410</v>
      </c>
      <c r="C4434" s="46" t="s">
        <v>90</v>
      </c>
      <c r="D4434" s="47">
        <v>255.35</v>
      </c>
    </row>
    <row r="4435" spans="1:4" x14ac:dyDescent="0.25">
      <c r="A4435" s="47">
        <v>96808</v>
      </c>
      <c r="B4435" s="45" t="s">
        <v>6411</v>
      </c>
      <c r="C4435" s="46" t="s">
        <v>90</v>
      </c>
      <c r="D4435" s="47">
        <v>13.4</v>
      </c>
    </row>
    <row r="4436" spans="1:4" x14ac:dyDescent="0.25">
      <c r="A4436" s="47">
        <v>96809</v>
      </c>
      <c r="B4436" s="45" t="s">
        <v>6412</v>
      </c>
      <c r="C4436" s="46" t="s">
        <v>90</v>
      </c>
      <c r="D4436" s="47">
        <v>15.58</v>
      </c>
    </row>
    <row r="4437" spans="1:4" x14ac:dyDescent="0.25">
      <c r="A4437" s="47">
        <v>96810</v>
      </c>
      <c r="B4437" s="45" t="s">
        <v>6413</v>
      </c>
      <c r="C4437" s="46" t="s">
        <v>90</v>
      </c>
      <c r="D4437" s="47">
        <v>17.05</v>
      </c>
    </row>
    <row r="4438" spans="1:4" x14ac:dyDescent="0.25">
      <c r="A4438" s="47">
        <v>96811</v>
      </c>
      <c r="B4438" s="45" t="s">
        <v>6414</v>
      </c>
      <c r="C4438" s="46" t="s">
        <v>90</v>
      </c>
      <c r="D4438" s="47">
        <v>18.16</v>
      </c>
    </row>
    <row r="4439" spans="1:4" x14ac:dyDescent="0.25">
      <c r="A4439" s="47">
        <v>96812</v>
      </c>
      <c r="B4439" s="45" t="s">
        <v>6415</v>
      </c>
      <c r="C4439" s="46" t="s">
        <v>90</v>
      </c>
      <c r="D4439" s="47">
        <v>17.39</v>
      </c>
    </row>
    <row r="4440" spans="1:4" x14ac:dyDescent="0.25">
      <c r="A4440" s="47">
        <v>96813</v>
      </c>
      <c r="B4440" s="45" t="s">
        <v>6416</v>
      </c>
      <c r="C4440" s="46" t="s">
        <v>90</v>
      </c>
      <c r="D4440" s="47">
        <v>20.3</v>
      </c>
    </row>
    <row r="4441" spans="1:4" x14ac:dyDescent="0.25">
      <c r="A4441" s="47">
        <v>96814</v>
      </c>
      <c r="B4441" s="45" t="s">
        <v>6417</v>
      </c>
      <c r="C4441" s="46" t="s">
        <v>90</v>
      </c>
      <c r="D4441" s="47">
        <v>16.89</v>
      </c>
    </row>
    <row r="4442" spans="1:4" x14ac:dyDescent="0.25">
      <c r="A4442" s="47">
        <v>96815</v>
      </c>
      <c r="B4442" s="45" t="s">
        <v>6418</v>
      </c>
      <c r="C4442" s="46" t="s">
        <v>90</v>
      </c>
      <c r="D4442" s="47">
        <v>29.35</v>
      </c>
    </row>
    <row r="4443" spans="1:4" x14ac:dyDescent="0.25">
      <c r="A4443" s="47">
        <v>96816</v>
      </c>
      <c r="B4443" s="45" t="s">
        <v>6419</v>
      </c>
      <c r="C4443" s="46" t="s">
        <v>90</v>
      </c>
      <c r="D4443" s="47">
        <v>23.79</v>
      </c>
    </row>
    <row r="4444" spans="1:4" x14ac:dyDescent="0.25">
      <c r="A4444" s="47">
        <v>96817</v>
      </c>
      <c r="B4444" s="45" t="s">
        <v>6420</v>
      </c>
      <c r="C4444" s="46" t="s">
        <v>90</v>
      </c>
      <c r="D4444" s="47">
        <v>27.33</v>
      </c>
    </row>
    <row r="4445" spans="1:4" x14ac:dyDescent="0.25">
      <c r="A4445" s="47">
        <v>96818</v>
      </c>
      <c r="B4445" s="45" t="s">
        <v>6421</v>
      </c>
      <c r="C4445" s="46" t="s">
        <v>90</v>
      </c>
      <c r="D4445" s="47">
        <v>25.31</v>
      </c>
    </row>
    <row r="4446" spans="1:4" x14ac:dyDescent="0.25">
      <c r="A4446" s="47">
        <v>96819</v>
      </c>
      <c r="B4446" s="45" t="s">
        <v>6422</v>
      </c>
      <c r="C4446" s="46" t="s">
        <v>90</v>
      </c>
      <c r="D4446" s="47">
        <v>25.31</v>
      </c>
    </row>
    <row r="4447" spans="1:4" x14ac:dyDescent="0.25">
      <c r="A4447" s="47">
        <v>96820</v>
      </c>
      <c r="B4447" s="45" t="s">
        <v>6423</v>
      </c>
      <c r="C4447" s="46" t="s">
        <v>90</v>
      </c>
      <c r="D4447" s="47">
        <v>47.24</v>
      </c>
    </row>
    <row r="4448" spans="1:4" x14ac:dyDescent="0.25">
      <c r="A4448" s="47">
        <v>96821</v>
      </c>
      <c r="B4448" s="45" t="s">
        <v>6424</v>
      </c>
      <c r="C4448" s="46" t="s">
        <v>90</v>
      </c>
      <c r="D4448" s="47">
        <v>39.869999999999997</v>
      </c>
    </row>
    <row r="4449" spans="1:4" x14ac:dyDescent="0.25">
      <c r="A4449" s="47">
        <v>96822</v>
      </c>
      <c r="B4449" s="45" t="s">
        <v>6425</v>
      </c>
      <c r="C4449" s="46" t="s">
        <v>90</v>
      </c>
      <c r="D4449" s="47">
        <v>40.43</v>
      </c>
    </row>
    <row r="4450" spans="1:4" x14ac:dyDescent="0.25">
      <c r="A4450" s="47">
        <v>96823</v>
      </c>
      <c r="B4450" s="45" t="s">
        <v>6426</v>
      </c>
      <c r="C4450" s="46" t="s">
        <v>90</v>
      </c>
      <c r="D4450" s="47">
        <v>16.61</v>
      </c>
    </row>
    <row r="4451" spans="1:4" x14ac:dyDescent="0.25">
      <c r="A4451" s="47">
        <v>96824</v>
      </c>
      <c r="B4451" s="45" t="s">
        <v>6427</v>
      </c>
      <c r="C4451" s="46" t="s">
        <v>90</v>
      </c>
      <c r="D4451" s="47">
        <v>18.89</v>
      </c>
    </row>
    <row r="4452" spans="1:4" x14ac:dyDescent="0.25">
      <c r="A4452" s="47">
        <v>96825</v>
      </c>
      <c r="B4452" s="45" t="s">
        <v>6428</v>
      </c>
      <c r="C4452" s="46" t="s">
        <v>90</v>
      </c>
      <c r="D4452" s="47">
        <v>25.97</v>
      </c>
    </row>
    <row r="4453" spans="1:4" x14ac:dyDescent="0.25">
      <c r="A4453" s="47">
        <v>96826</v>
      </c>
      <c r="B4453" s="45" t="s">
        <v>6429</v>
      </c>
      <c r="C4453" s="46" t="s">
        <v>90</v>
      </c>
      <c r="D4453" s="47">
        <v>23.25</v>
      </c>
    </row>
    <row r="4454" spans="1:4" x14ac:dyDescent="0.25">
      <c r="A4454" s="47">
        <v>96827</v>
      </c>
      <c r="B4454" s="45" t="s">
        <v>6430</v>
      </c>
      <c r="C4454" s="46" t="s">
        <v>90</v>
      </c>
      <c r="D4454" s="47">
        <v>24.17</v>
      </c>
    </row>
    <row r="4455" spans="1:4" x14ac:dyDescent="0.25">
      <c r="A4455" s="47">
        <v>96828</v>
      </c>
      <c r="B4455" s="45" t="s">
        <v>6431</v>
      </c>
      <c r="C4455" s="46" t="s">
        <v>90</v>
      </c>
      <c r="D4455" s="47">
        <v>30.67</v>
      </c>
    </row>
    <row r="4456" spans="1:4" x14ac:dyDescent="0.25">
      <c r="A4456" s="47">
        <v>96829</v>
      </c>
      <c r="B4456" s="45" t="s">
        <v>6432</v>
      </c>
      <c r="C4456" s="46" t="s">
        <v>90</v>
      </c>
      <c r="D4456" s="47">
        <v>23.21</v>
      </c>
    </row>
    <row r="4457" spans="1:4" x14ac:dyDescent="0.25">
      <c r="A4457" s="47">
        <v>96830</v>
      </c>
      <c r="B4457" s="45" t="s">
        <v>6433</v>
      </c>
      <c r="C4457" s="46" t="s">
        <v>90</v>
      </c>
      <c r="D4457" s="47">
        <v>34.06</v>
      </c>
    </row>
    <row r="4458" spans="1:4" x14ac:dyDescent="0.25">
      <c r="A4458" s="47">
        <v>96831</v>
      </c>
      <c r="B4458" s="45" t="s">
        <v>6434</v>
      </c>
      <c r="C4458" s="46" t="s">
        <v>90</v>
      </c>
      <c r="D4458" s="47">
        <v>27.49</v>
      </c>
    </row>
    <row r="4459" spans="1:4" x14ac:dyDescent="0.25">
      <c r="A4459" s="47">
        <v>96832</v>
      </c>
      <c r="B4459" s="45" t="s">
        <v>6435</v>
      </c>
      <c r="C4459" s="46" t="s">
        <v>90</v>
      </c>
      <c r="D4459" s="47">
        <v>32.01</v>
      </c>
    </row>
    <row r="4460" spans="1:4" x14ac:dyDescent="0.25">
      <c r="A4460" s="47">
        <v>96833</v>
      </c>
      <c r="B4460" s="45" t="s">
        <v>6436</v>
      </c>
      <c r="C4460" s="46" t="s">
        <v>90</v>
      </c>
      <c r="D4460" s="47">
        <v>29.88</v>
      </c>
    </row>
    <row r="4461" spans="1:4" x14ac:dyDescent="0.25">
      <c r="A4461" s="47">
        <v>96834</v>
      </c>
      <c r="B4461" s="45" t="s">
        <v>6437</v>
      </c>
      <c r="C4461" s="46" t="s">
        <v>90</v>
      </c>
      <c r="D4461" s="47">
        <v>50.01</v>
      </c>
    </row>
    <row r="4462" spans="1:4" x14ac:dyDescent="0.25">
      <c r="A4462" s="47">
        <v>96835</v>
      </c>
      <c r="B4462" s="45" t="s">
        <v>6438</v>
      </c>
      <c r="C4462" s="46" t="s">
        <v>90</v>
      </c>
      <c r="D4462" s="47">
        <v>42.98</v>
      </c>
    </row>
    <row r="4463" spans="1:4" x14ac:dyDescent="0.25">
      <c r="A4463" s="47">
        <v>96836</v>
      </c>
      <c r="B4463" s="45" t="s">
        <v>6439</v>
      </c>
      <c r="C4463" s="46" t="s">
        <v>90</v>
      </c>
      <c r="D4463" s="47">
        <v>45.9</v>
      </c>
    </row>
    <row r="4464" spans="1:4" x14ac:dyDescent="0.25">
      <c r="A4464" s="47">
        <v>96837</v>
      </c>
      <c r="B4464" s="45" t="s">
        <v>6440</v>
      </c>
      <c r="C4464" s="46" t="s">
        <v>90</v>
      </c>
      <c r="D4464" s="47">
        <v>23.78</v>
      </c>
    </row>
    <row r="4465" spans="1:4" x14ac:dyDescent="0.25">
      <c r="A4465" s="47">
        <v>96838</v>
      </c>
      <c r="B4465" s="45" t="s">
        <v>6441</v>
      </c>
      <c r="C4465" s="46" t="s">
        <v>90</v>
      </c>
      <c r="D4465" s="47">
        <v>21.68</v>
      </c>
    </row>
    <row r="4466" spans="1:4" x14ac:dyDescent="0.25">
      <c r="A4466" s="47">
        <v>96839</v>
      </c>
      <c r="B4466" s="45" t="s">
        <v>6442</v>
      </c>
      <c r="C4466" s="46" t="s">
        <v>90</v>
      </c>
      <c r="D4466" s="47">
        <v>21.31</v>
      </c>
    </row>
    <row r="4467" spans="1:4" x14ac:dyDescent="0.25">
      <c r="A4467" s="47">
        <v>96840</v>
      </c>
      <c r="B4467" s="45" t="s">
        <v>6443</v>
      </c>
      <c r="C4467" s="46" t="s">
        <v>90</v>
      </c>
      <c r="D4467" s="47">
        <v>27.75</v>
      </c>
    </row>
    <row r="4468" spans="1:4" x14ac:dyDescent="0.25">
      <c r="A4468" s="47">
        <v>96841</v>
      </c>
      <c r="B4468" s="45" t="s">
        <v>6444</v>
      </c>
      <c r="C4468" s="46" t="s">
        <v>90</v>
      </c>
      <c r="D4468" s="47">
        <v>23.98</v>
      </c>
    </row>
    <row r="4469" spans="1:4" x14ac:dyDescent="0.25">
      <c r="A4469" s="47">
        <v>96842</v>
      </c>
      <c r="B4469" s="45" t="s">
        <v>6445</v>
      </c>
      <c r="C4469" s="46" t="s">
        <v>90</v>
      </c>
      <c r="D4469" s="47">
        <v>31.2</v>
      </c>
    </row>
    <row r="4470" spans="1:4" x14ac:dyDescent="0.25">
      <c r="A4470" s="47">
        <v>96843</v>
      </c>
      <c r="B4470" s="45" t="s">
        <v>6446</v>
      </c>
      <c r="C4470" s="46" t="s">
        <v>90</v>
      </c>
      <c r="D4470" s="47">
        <v>29.91</v>
      </c>
    </row>
    <row r="4471" spans="1:4" x14ac:dyDescent="0.25">
      <c r="A4471" s="47">
        <v>96844</v>
      </c>
      <c r="B4471" s="45" t="s">
        <v>6447</v>
      </c>
      <c r="C4471" s="46" t="s">
        <v>90</v>
      </c>
      <c r="D4471" s="47">
        <v>41.7</v>
      </c>
    </row>
    <row r="4472" spans="1:4" x14ac:dyDescent="0.25">
      <c r="A4472" s="47">
        <v>96845</v>
      </c>
      <c r="B4472" s="45" t="s">
        <v>6448</v>
      </c>
      <c r="C4472" s="46" t="s">
        <v>90</v>
      </c>
      <c r="D4472" s="47">
        <v>44.35</v>
      </c>
    </row>
    <row r="4473" spans="1:4" x14ac:dyDescent="0.25">
      <c r="A4473" s="47">
        <v>96846</v>
      </c>
      <c r="B4473" s="45" t="s">
        <v>6449</v>
      </c>
      <c r="C4473" s="46" t="s">
        <v>90</v>
      </c>
      <c r="D4473" s="47">
        <v>34.270000000000003</v>
      </c>
    </row>
    <row r="4474" spans="1:4" x14ac:dyDescent="0.25">
      <c r="A4474" s="47">
        <v>96847</v>
      </c>
      <c r="B4474" s="45" t="s">
        <v>6450</v>
      </c>
      <c r="C4474" s="46" t="s">
        <v>90</v>
      </c>
      <c r="D4474" s="47">
        <v>37.97</v>
      </c>
    </row>
    <row r="4475" spans="1:4" x14ac:dyDescent="0.25">
      <c r="A4475" s="47">
        <v>96848</v>
      </c>
      <c r="B4475" s="45" t="s">
        <v>6451</v>
      </c>
      <c r="C4475" s="46" t="s">
        <v>90</v>
      </c>
      <c r="D4475" s="47">
        <v>57.71</v>
      </c>
    </row>
    <row r="4476" spans="1:4" x14ac:dyDescent="0.25">
      <c r="A4476" s="47">
        <v>96849</v>
      </c>
      <c r="B4476" s="45" t="s">
        <v>6452</v>
      </c>
      <c r="C4476" s="46" t="s">
        <v>90</v>
      </c>
      <c r="D4476" s="47">
        <v>20.67</v>
      </c>
    </row>
    <row r="4477" spans="1:4" x14ac:dyDescent="0.25">
      <c r="A4477" s="47">
        <v>96850</v>
      </c>
      <c r="B4477" s="45" t="s">
        <v>6453</v>
      </c>
      <c r="C4477" s="46" t="s">
        <v>90</v>
      </c>
      <c r="D4477" s="47">
        <v>24.44</v>
      </c>
    </row>
    <row r="4478" spans="1:4" x14ac:dyDescent="0.25">
      <c r="A4478" s="47">
        <v>96851</v>
      </c>
      <c r="B4478" s="45" t="s">
        <v>6454</v>
      </c>
      <c r="C4478" s="46" t="s">
        <v>90</v>
      </c>
      <c r="D4478" s="47">
        <v>32.880000000000003</v>
      </c>
    </row>
    <row r="4479" spans="1:4" x14ac:dyDescent="0.25">
      <c r="A4479" s="47">
        <v>96852</v>
      </c>
      <c r="B4479" s="45" t="s">
        <v>6455</v>
      </c>
      <c r="C4479" s="46" t="s">
        <v>90</v>
      </c>
      <c r="D4479" s="47">
        <v>27.74</v>
      </c>
    </row>
    <row r="4480" spans="1:4" x14ac:dyDescent="0.25">
      <c r="A4480" s="47">
        <v>96853</v>
      </c>
      <c r="B4480" s="45" t="s">
        <v>6456</v>
      </c>
      <c r="C4480" s="46" t="s">
        <v>90</v>
      </c>
      <c r="D4480" s="47">
        <v>31.42</v>
      </c>
    </row>
    <row r="4481" spans="1:4" x14ac:dyDescent="0.25">
      <c r="A4481" s="47">
        <v>96854</v>
      </c>
      <c r="B4481" s="45" t="s">
        <v>6457</v>
      </c>
      <c r="C4481" s="46" t="s">
        <v>90</v>
      </c>
      <c r="D4481" s="47">
        <v>37.950000000000003</v>
      </c>
    </row>
    <row r="4482" spans="1:4" x14ac:dyDescent="0.25">
      <c r="A4482" s="47">
        <v>96855</v>
      </c>
      <c r="B4482" s="45" t="s">
        <v>6458</v>
      </c>
      <c r="C4482" s="46" t="s">
        <v>90</v>
      </c>
      <c r="D4482" s="47">
        <v>34.520000000000003</v>
      </c>
    </row>
    <row r="4483" spans="1:4" x14ac:dyDescent="0.25">
      <c r="A4483" s="47">
        <v>96856</v>
      </c>
      <c r="B4483" s="45" t="s">
        <v>6459</v>
      </c>
      <c r="C4483" s="46" t="s">
        <v>90</v>
      </c>
      <c r="D4483" s="47">
        <v>35.06</v>
      </c>
    </row>
    <row r="4484" spans="1:4" x14ac:dyDescent="0.25">
      <c r="A4484" s="47">
        <v>96857</v>
      </c>
      <c r="B4484" s="45" t="s">
        <v>6460</v>
      </c>
      <c r="C4484" s="46" t="s">
        <v>90</v>
      </c>
      <c r="D4484" s="47">
        <v>57.15</v>
      </c>
    </row>
    <row r="4485" spans="1:4" x14ac:dyDescent="0.25">
      <c r="A4485" s="47">
        <v>96858</v>
      </c>
      <c r="B4485" s="45" t="s">
        <v>6461</v>
      </c>
      <c r="C4485" s="46" t="s">
        <v>90</v>
      </c>
      <c r="D4485" s="47">
        <v>57.28</v>
      </c>
    </row>
    <row r="4486" spans="1:4" x14ac:dyDescent="0.25">
      <c r="A4486" s="47">
        <v>96859</v>
      </c>
      <c r="B4486" s="45" t="s">
        <v>6462</v>
      </c>
      <c r="C4486" s="46" t="s">
        <v>90</v>
      </c>
      <c r="D4486" s="47">
        <v>71.63</v>
      </c>
    </row>
    <row r="4487" spans="1:4" x14ac:dyDescent="0.25">
      <c r="A4487" s="47">
        <v>96860</v>
      </c>
      <c r="B4487" s="45" t="s">
        <v>6463</v>
      </c>
      <c r="C4487" s="46" t="s">
        <v>90</v>
      </c>
      <c r="D4487" s="47">
        <v>27.25</v>
      </c>
    </row>
    <row r="4488" spans="1:4" x14ac:dyDescent="0.25">
      <c r="A4488" s="47">
        <v>96861</v>
      </c>
      <c r="B4488" s="45" t="s">
        <v>6464</v>
      </c>
      <c r="C4488" s="46" t="s">
        <v>90</v>
      </c>
      <c r="D4488" s="47">
        <v>29.63</v>
      </c>
    </row>
    <row r="4489" spans="1:4" x14ac:dyDescent="0.25">
      <c r="A4489" s="47">
        <v>96862</v>
      </c>
      <c r="B4489" s="45" t="s">
        <v>6465</v>
      </c>
      <c r="C4489" s="46" t="s">
        <v>90</v>
      </c>
      <c r="D4489" s="47">
        <v>32.9</v>
      </c>
    </row>
    <row r="4490" spans="1:4" x14ac:dyDescent="0.25">
      <c r="A4490" s="47">
        <v>96863</v>
      </c>
      <c r="B4490" s="45" t="s">
        <v>6466</v>
      </c>
      <c r="C4490" s="46" t="s">
        <v>90</v>
      </c>
      <c r="D4490" s="47">
        <v>32.5</v>
      </c>
    </row>
    <row r="4491" spans="1:4" x14ac:dyDescent="0.25">
      <c r="A4491" s="47">
        <v>96864</v>
      </c>
      <c r="B4491" s="45" t="s">
        <v>6467</v>
      </c>
      <c r="C4491" s="46" t="s">
        <v>90</v>
      </c>
      <c r="D4491" s="47">
        <v>52.73</v>
      </c>
    </row>
    <row r="4492" spans="1:4" x14ac:dyDescent="0.25">
      <c r="A4492" s="47">
        <v>96865</v>
      </c>
      <c r="B4492" s="45" t="s">
        <v>6468</v>
      </c>
      <c r="C4492" s="46" t="s">
        <v>90</v>
      </c>
      <c r="D4492" s="47">
        <v>51.57</v>
      </c>
    </row>
    <row r="4493" spans="1:4" x14ac:dyDescent="0.25">
      <c r="A4493" s="47">
        <v>96866</v>
      </c>
      <c r="B4493" s="45" t="s">
        <v>6469</v>
      </c>
      <c r="C4493" s="46" t="s">
        <v>90</v>
      </c>
      <c r="D4493" s="47">
        <v>69.63</v>
      </c>
    </row>
    <row r="4494" spans="1:4" x14ac:dyDescent="0.25">
      <c r="A4494" s="47">
        <v>96867</v>
      </c>
      <c r="B4494" s="45" t="s">
        <v>6470</v>
      </c>
      <c r="C4494" s="46" t="s">
        <v>90</v>
      </c>
      <c r="D4494" s="47">
        <v>81.680000000000007</v>
      </c>
    </row>
    <row r="4495" spans="1:4" x14ac:dyDescent="0.25">
      <c r="A4495" s="47">
        <v>96868</v>
      </c>
      <c r="B4495" s="45" t="s">
        <v>6471</v>
      </c>
      <c r="C4495" s="46" t="s">
        <v>90</v>
      </c>
      <c r="D4495" s="47">
        <v>32.369999999999997</v>
      </c>
    </row>
    <row r="4496" spans="1:4" x14ac:dyDescent="0.25">
      <c r="A4496" s="47">
        <v>96869</v>
      </c>
      <c r="B4496" s="45" t="s">
        <v>6472</v>
      </c>
      <c r="C4496" s="46" t="s">
        <v>90</v>
      </c>
      <c r="D4496" s="47">
        <v>38.69</v>
      </c>
    </row>
    <row r="4497" spans="1:4" x14ac:dyDescent="0.25">
      <c r="A4497" s="47">
        <v>96870</v>
      </c>
      <c r="B4497" s="45" t="s">
        <v>6473</v>
      </c>
      <c r="C4497" s="46" t="s">
        <v>90</v>
      </c>
      <c r="D4497" s="47">
        <v>62.04</v>
      </c>
    </row>
    <row r="4498" spans="1:4" x14ac:dyDescent="0.25">
      <c r="A4498" s="47">
        <v>96871</v>
      </c>
      <c r="B4498" s="45" t="s">
        <v>6474</v>
      </c>
      <c r="C4498" s="46" t="s">
        <v>90</v>
      </c>
      <c r="D4498" s="47">
        <v>90.58</v>
      </c>
    </row>
    <row r="4499" spans="1:4" x14ac:dyDescent="0.25">
      <c r="A4499" s="47">
        <v>96872</v>
      </c>
      <c r="B4499" s="45" t="s">
        <v>6475</v>
      </c>
      <c r="C4499" s="46" t="s">
        <v>90</v>
      </c>
      <c r="D4499" s="47">
        <v>80.25</v>
      </c>
    </row>
    <row r="4500" spans="1:4" x14ac:dyDescent="0.25">
      <c r="A4500" s="47">
        <v>96873</v>
      </c>
      <c r="B4500" s="45" t="s">
        <v>6476</v>
      </c>
      <c r="C4500" s="46" t="s">
        <v>90</v>
      </c>
      <c r="D4500" s="47">
        <v>93.53</v>
      </c>
    </row>
    <row r="4501" spans="1:4" x14ac:dyDescent="0.25">
      <c r="A4501" s="47">
        <v>96874</v>
      </c>
      <c r="B4501" s="45" t="s">
        <v>6477</v>
      </c>
      <c r="C4501" s="46" t="s">
        <v>90</v>
      </c>
      <c r="D4501" s="47">
        <v>97.29</v>
      </c>
    </row>
    <row r="4502" spans="1:4" x14ac:dyDescent="0.25">
      <c r="A4502" s="47">
        <v>96875</v>
      </c>
      <c r="B4502" s="45" t="s">
        <v>6478</v>
      </c>
      <c r="C4502" s="46" t="s">
        <v>90</v>
      </c>
      <c r="D4502" s="47">
        <v>118.66</v>
      </c>
    </row>
    <row r="4503" spans="1:4" x14ac:dyDescent="0.25">
      <c r="A4503" s="47">
        <v>96876</v>
      </c>
      <c r="B4503" s="45" t="s">
        <v>6479</v>
      </c>
      <c r="C4503" s="46" t="s">
        <v>90</v>
      </c>
      <c r="D4503" s="47">
        <v>217.61</v>
      </c>
    </row>
    <row r="4504" spans="1:4" x14ac:dyDescent="0.25">
      <c r="A4504" s="47">
        <v>96877</v>
      </c>
      <c r="B4504" s="45" t="s">
        <v>6480</v>
      </c>
      <c r="C4504" s="46" t="s">
        <v>90</v>
      </c>
      <c r="D4504" s="47">
        <v>233.12</v>
      </c>
    </row>
    <row r="4505" spans="1:4" x14ac:dyDescent="0.25">
      <c r="A4505" s="47">
        <v>96878</v>
      </c>
      <c r="B4505" s="45" t="s">
        <v>6481</v>
      </c>
      <c r="C4505" s="46" t="s">
        <v>90</v>
      </c>
      <c r="D4505" s="47">
        <v>236.02</v>
      </c>
    </row>
    <row r="4506" spans="1:4" x14ac:dyDescent="0.25">
      <c r="A4506" s="47">
        <v>96879</v>
      </c>
      <c r="B4506" s="45" t="s">
        <v>6482</v>
      </c>
      <c r="C4506" s="46" t="s">
        <v>90</v>
      </c>
      <c r="D4506" s="47">
        <v>235.63</v>
      </c>
    </row>
    <row r="4507" spans="1:4" x14ac:dyDescent="0.25">
      <c r="A4507" s="47">
        <v>96880</v>
      </c>
      <c r="B4507" s="45" t="s">
        <v>6483</v>
      </c>
      <c r="C4507" s="46" t="s">
        <v>90</v>
      </c>
      <c r="D4507" s="47">
        <v>270.37</v>
      </c>
    </row>
    <row r="4508" spans="1:4" x14ac:dyDescent="0.25">
      <c r="A4508" s="47">
        <v>96881</v>
      </c>
      <c r="B4508" s="45" t="s">
        <v>6484</v>
      </c>
      <c r="C4508" s="46" t="s">
        <v>90</v>
      </c>
      <c r="D4508" s="47">
        <v>286.11</v>
      </c>
    </row>
    <row r="4509" spans="1:4" x14ac:dyDescent="0.25">
      <c r="A4509" s="47">
        <v>97425</v>
      </c>
      <c r="B4509" s="45" t="s">
        <v>6485</v>
      </c>
      <c r="C4509" s="46" t="s">
        <v>90</v>
      </c>
      <c r="D4509" s="47">
        <v>24.65</v>
      </c>
    </row>
    <row r="4510" spans="1:4" x14ac:dyDescent="0.25">
      <c r="A4510" s="47">
        <v>97426</v>
      </c>
      <c r="B4510" s="45" t="s">
        <v>6486</v>
      </c>
      <c r="C4510" s="46" t="s">
        <v>90</v>
      </c>
      <c r="D4510" s="47">
        <v>29.96</v>
      </c>
    </row>
    <row r="4511" spans="1:4" x14ac:dyDescent="0.25">
      <c r="A4511" s="47">
        <v>97427</v>
      </c>
      <c r="B4511" s="45" t="s">
        <v>6487</v>
      </c>
      <c r="C4511" s="46" t="s">
        <v>90</v>
      </c>
      <c r="D4511" s="47">
        <v>33.979999999999997</v>
      </c>
    </row>
    <row r="4512" spans="1:4" x14ac:dyDescent="0.25">
      <c r="A4512" s="47">
        <v>97428</v>
      </c>
      <c r="B4512" s="45" t="s">
        <v>6488</v>
      </c>
      <c r="C4512" s="46" t="s">
        <v>90</v>
      </c>
      <c r="D4512" s="47">
        <v>43.3</v>
      </c>
    </row>
    <row r="4513" spans="1:4" x14ac:dyDescent="0.25">
      <c r="A4513" s="47">
        <v>97429</v>
      </c>
      <c r="B4513" s="45" t="s">
        <v>6489</v>
      </c>
      <c r="C4513" s="46" t="s">
        <v>90</v>
      </c>
      <c r="D4513" s="47">
        <v>51.88</v>
      </c>
    </row>
    <row r="4514" spans="1:4" x14ac:dyDescent="0.25">
      <c r="A4514" s="47">
        <v>97430</v>
      </c>
      <c r="B4514" s="45" t="s">
        <v>6490</v>
      </c>
      <c r="C4514" s="46" t="s">
        <v>90</v>
      </c>
      <c r="D4514" s="47">
        <v>38.42</v>
      </c>
    </row>
    <row r="4515" spans="1:4" x14ac:dyDescent="0.25">
      <c r="A4515" s="47">
        <v>97431</v>
      </c>
      <c r="B4515" s="45" t="s">
        <v>6491</v>
      </c>
      <c r="C4515" s="46" t="s">
        <v>90</v>
      </c>
      <c r="D4515" s="47">
        <v>42.66</v>
      </c>
    </row>
    <row r="4516" spans="1:4" x14ac:dyDescent="0.25">
      <c r="A4516" s="47">
        <v>97432</v>
      </c>
      <c r="B4516" s="45" t="s">
        <v>6492</v>
      </c>
      <c r="C4516" s="46" t="s">
        <v>90</v>
      </c>
      <c r="D4516" s="47">
        <v>48.1</v>
      </c>
    </row>
    <row r="4517" spans="1:4" x14ac:dyDescent="0.25">
      <c r="A4517" s="47">
        <v>97433</v>
      </c>
      <c r="B4517" s="45" t="s">
        <v>6493</v>
      </c>
      <c r="C4517" s="46" t="s">
        <v>90</v>
      </c>
      <c r="D4517" s="47">
        <v>91.77</v>
      </c>
    </row>
    <row r="4518" spans="1:4" x14ac:dyDescent="0.25">
      <c r="A4518" s="47">
        <v>97434</v>
      </c>
      <c r="B4518" s="45" t="s">
        <v>6494</v>
      </c>
      <c r="C4518" s="46" t="s">
        <v>90</v>
      </c>
      <c r="D4518" s="47">
        <v>93.65</v>
      </c>
    </row>
    <row r="4519" spans="1:4" x14ac:dyDescent="0.25">
      <c r="A4519" s="47">
        <v>97435</v>
      </c>
      <c r="B4519" s="45" t="s">
        <v>6495</v>
      </c>
      <c r="C4519" s="46" t="s">
        <v>90</v>
      </c>
      <c r="D4519" s="47">
        <v>107.5</v>
      </c>
    </row>
    <row r="4520" spans="1:4" x14ac:dyDescent="0.25">
      <c r="A4520" s="47">
        <v>97436</v>
      </c>
      <c r="B4520" s="45" t="s">
        <v>6496</v>
      </c>
      <c r="C4520" s="46" t="s">
        <v>90</v>
      </c>
      <c r="D4520" s="47">
        <v>111.09</v>
      </c>
    </row>
    <row r="4521" spans="1:4" x14ac:dyDescent="0.25">
      <c r="A4521" s="47">
        <v>97437</v>
      </c>
      <c r="B4521" s="45" t="s">
        <v>6497</v>
      </c>
      <c r="C4521" s="46" t="s">
        <v>90</v>
      </c>
      <c r="D4521" s="47">
        <v>123.12</v>
      </c>
    </row>
    <row r="4522" spans="1:4" x14ac:dyDescent="0.25">
      <c r="A4522" s="47">
        <v>97438</v>
      </c>
      <c r="B4522" s="45" t="s">
        <v>6498</v>
      </c>
      <c r="C4522" s="46" t="s">
        <v>90</v>
      </c>
      <c r="D4522" s="47">
        <v>126.96</v>
      </c>
    </row>
    <row r="4523" spans="1:4" x14ac:dyDescent="0.25">
      <c r="A4523" s="47">
        <v>97439</v>
      </c>
      <c r="B4523" s="45" t="s">
        <v>6499</v>
      </c>
      <c r="C4523" s="46" t="s">
        <v>90</v>
      </c>
      <c r="D4523" s="47">
        <v>140.30000000000001</v>
      </c>
    </row>
    <row r="4524" spans="1:4" x14ac:dyDescent="0.25">
      <c r="A4524" s="47">
        <v>97440</v>
      </c>
      <c r="B4524" s="45" t="s">
        <v>6500</v>
      </c>
      <c r="C4524" s="46" t="s">
        <v>90</v>
      </c>
      <c r="D4524" s="47">
        <v>168.67</v>
      </c>
    </row>
    <row r="4525" spans="1:4" x14ac:dyDescent="0.25">
      <c r="A4525" s="47">
        <v>97442</v>
      </c>
      <c r="B4525" s="45" t="s">
        <v>6501</v>
      </c>
      <c r="C4525" s="46" t="s">
        <v>90</v>
      </c>
      <c r="D4525" s="47">
        <v>186.02</v>
      </c>
    </row>
    <row r="4526" spans="1:4" x14ac:dyDescent="0.25">
      <c r="A4526" s="47">
        <v>97443</v>
      </c>
      <c r="B4526" s="45" t="s">
        <v>6502</v>
      </c>
      <c r="C4526" s="46" t="s">
        <v>90</v>
      </c>
      <c r="D4526" s="47">
        <v>107.03</v>
      </c>
    </row>
    <row r="4527" spans="1:4" x14ac:dyDescent="0.25">
      <c r="A4527" s="47">
        <v>97444</v>
      </c>
      <c r="B4527" s="45" t="s">
        <v>6503</v>
      </c>
      <c r="C4527" s="46" t="s">
        <v>90</v>
      </c>
      <c r="D4527" s="47">
        <v>127.91</v>
      </c>
    </row>
    <row r="4528" spans="1:4" x14ac:dyDescent="0.25">
      <c r="A4528" s="47">
        <v>97446</v>
      </c>
      <c r="B4528" s="45" t="s">
        <v>6504</v>
      </c>
      <c r="C4528" s="46" t="s">
        <v>90</v>
      </c>
      <c r="D4528" s="47">
        <v>227.94</v>
      </c>
    </row>
    <row r="4529" spans="1:4" x14ac:dyDescent="0.25">
      <c r="A4529" s="47">
        <v>97447</v>
      </c>
      <c r="B4529" s="45" t="s">
        <v>6505</v>
      </c>
      <c r="C4529" s="46" t="s">
        <v>90</v>
      </c>
      <c r="D4529" s="47">
        <v>227.94</v>
      </c>
    </row>
    <row r="4530" spans="1:4" x14ac:dyDescent="0.25">
      <c r="A4530" s="47">
        <v>97449</v>
      </c>
      <c r="B4530" s="45" t="s">
        <v>6506</v>
      </c>
      <c r="C4530" s="46" t="s">
        <v>90</v>
      </c>
      <c r="D4530" s="47">
        <v>242.26</v>
      </c>
    </row>
    <row r="4531" spans="1:4" x14ac:dyDescent="0.25">
      <c r="A4531" s="47">
        <v>97450</v>
      </c>
      <c r="B4531" s="45" t="s">
        <v>6507</v>
      </c>
      <c r="C4531" s="46" t="s">
        <v>90</v>
      </c>
      <c r="D4531" s="47">
        <v>299.13</v>
      </c>
    </row>
    <row r="4532" spans="1:4" x14ac:dyDescent="0.25">
      <c r="A4532" s="47">
        <v>97452</v>
      </c>
      <c r="B4532" s="45" t="s">
        <v>6508</v>
      </c>
      <c r="C4532" s="46" t="s">
        <v>90</v>
      </c>
      <c r="D4532" s="47">
        <v>177.79</v>
      </c>
    </row>
    <row r="4533" spans="1:4" x14ac:dyDescent="0.25">
      <c r="A4533" s="47">
        <v>97453</v>
      </c>
      <c r="B4533" s="45" t="s">
        <v>6509</v>
      </c>
      <c r="C4533" s="46" t="s">
        <v>90</v>
      </c>
      <c r="D4533" s="47">
        <v>189.71</v>
      </c>
    </row>
    <row r="4534" spans="1:4" x14ac:dyDescent="0.25">
      <c r="A4534" s="47">
        <v>97454</v>
      </c>
      <c r="B4534" s="45" t="s">
        <v>6510</v>
      </c>
      <c r="C4534" s="46" t="s">
        <v>90</v>
      </c>
      <c r="D4534" s="47">
        <v>312</v>
      </c>
    </row>
    <row r="4535" spans="1:4" x14ac:dyDescent="0.25">
      <c r="A4535" s="47">
        <v>97455</v>
      </c>
      <c r="B4535" s="45" t="s">
        <v>6511</v>
      </c>
      <c r="C4535" s="46" t="s">
        <v>90</v>
      </c>
      <c r="D4535" s="47">
        <v>331.06</v>
      </c>
    </row>
    <row r="4536" spans="1:4" x14ac:dyDescent="0.25">
      <c r="A4536" s="47">
        <v>97456</v>
      </c>
      <c r="B4536" s="45" t="s">
        <v>6512</v>
      </c>
      <c r="C4536" s="46" t="s">
        <v>90</v>
      </c>
      <c r="D4536" s="47">
        <v>727.51</v>
      </c>
    </row>
    <row r="4537" spans="1:4" x14ac:dyDescent="0.25">
      <c r="A4537" s="47">
        <v>97457</v>
      </c>
      <c r="B4537" s="45" t="s">
        <v>6513</v>
      </c>
      <c r="C4537" s="46" t="s">
        <v>90</v>
      </c>
      <c r="D4537" s="47">
        <v>641.98</v>
      </c>
    </row>
    <row r="4538" spans="1:4" x14ac:dyDescent="0.25">
      <c r="A4538" s="47">
        <v>97458</v>
      </c>
      <c r="B4538" s="45" t="s">
        <v>6514</v>
      </c>
      <c r="C4538" s="46" t="s">
        <v>90</v>
      </c>
      <c r="D4538" s="47">
        <v>284.88</v>
      </c>
    </row>
    <row r="4539" spans="1:4" x14ac:dyDescent="0.25">
      <c r="A4539" s="47">
        <v>97459</v>
      </c>
      <c r="B4539" s="45" t="s">
        <v>6515</v>
      </c>
      <c r="C4539" s="46" t="s">
        <v>90</v>
      </c>
      <c r="D4539" s="47">
        <v>501.54</v>
      </c>
    </row>
    <row r="4540" spans="1:4" x14ac:dyDescent="0.25">
      <c r="A4540" s="47">
        <v>97460</v>
      </c>
      <c r="B4540" s="45" t="s">
        <v>6516</v>
      </c>
      <c r="C4540" s="46" t="s">
        <v>90</v>
      </c>
      <c r="D4540" s="47">
        <v>781.25</v>
      </c>
    </row>
    <row r="4541" spans="1:4" x14ac:dyDescent="0.25">
      <c r="A4541" s="47">
        <v>97461</v>
      </c>
      <c r="B4541" s="45" t="s">
        <v>6517</v>
      </c>
      <c r="C4541" s="46" t="s">
        <v>90</v>
      </c>
      <c r="D4541" s="47">
        <v>33.94</v>
      </c>
    </row>
    <row r="4542" spans="1:4" x14ac:dyDescent="0.25">
      <c r="A4542" s="47">
        <v>97462</v>
      </c>
      <c r="B4542" s="45" t="s">
        <v>6518</v>
      </c>
      <c r="C4542" s="46" t="s">
        <v>90</v>
      </c>
      <c r="D4542" s="47">
        <v>27.82</v>
      </c>
    </row>
    <row r="4543" spans="1:4" x14ac:dyDescent="0.25">
      <c r="A4543" s="47">
        <v>97464</v>
      </c>
      <c r="B4543" s="45" t="s">
        <v>6519</v>
      </c>
      <c r="C4543" s="46" t="s">
        <v>90</v>
      </c>
      <c r="D4543" s="47">
        <v>49.37</v>
      </c>
    </row>
    <row r="4544" spans="1:4" x14ac:dyDescent="0.25">
      <c r="A4544" s="47">
        <v>97465</v>
      </c>
      <c r="B4544" s="45" t="s">
        <v>6520</v>
      </c>
      <c r="C4544" s="46" t="s">
        <v>90</v>
      </c>
      <c r="D4544" s="47">
        <v>59.68</v>
      </c>
    </row>
    <row r="4545" spans="1:4" x14ac:dyDescent="0.25">
      <c r="A4545" s="47">
        <v>97467</v>
      </c>
      <c r="B4545" s="45" t="s">
        <v>6521</v>
      </c>
      <c r="C4545" s="46" t="s">
        <v>90</v>
      </c>
      <c r="D4545" s="47">
        <v>62.73</v>
      </c>
    </row>
    <row r="4546" spans="1:4" x14ac:dyDescent="0.25">
      <c r="A4546" s="47">
        <v>97468</v>
      </c>
      <c r="B4546" s="45" t="s">
        <v>6522</v>
      </c>
      <c r="C4546" s="46" t="s">
        <v>90</v>
      </c>
      <c r="D4546" s="47">
        <v>75.94</v>
      </c>
    </row>
    <row r="4547" spans="1:4" x14ac:dyDescent="0.25">
      <c r="A4547" s="47">
        <v>97470</v>
      </c>
      <c r="B4547" s="45" t="s">
        <v>6523</v>
      </c>
      <c r="C4547" s="46" t="s">
        <v>90</v>
      </c>
      <c r="D4547" s="47">
        <v>93.76</v>
      </c>
    </row>
    <row r="4548" spans="1:4" x14ac:dyDescent="0.25">
      <c r="A4548" s="47">
        <v>97471</v>
      </c>
      <c r="B4548" s="45" t="s">
        <v>6524</v>
      </c>
      <c r="C4548" s="46" t="s">
        <v>90</v>
      </c>
      <c r="D4548" s="47">
        <v>114.64</v>
      </c>
    </row>
    <row r="4549" spans="1:4" x14ac:dyDescent="0.25">
      <c r="A4549" s="47">
        <v>97474</v>
      </c>
      <c r="B4549" s="45" t="s">
        <v>6525</v>
      </c>
      <c r="C4549" s="46" t="s">
        <v>90</v>
      </c>
      <c r="D4549" s="47">
        <v>174.7</v>
      </c>
    </row>
    <row r="4550" spans="1:4" x14ac:dyDescent="0.25">
      <c r="A4550" s="47">
        <v>97475</v>
      </c>
      <c r="B4550" s="45" t="s">
        <v>6526</v>
      </c>
      <c r="C4550" s="46" t="s">
        <v>90</v>
      </c>
      <c r="D4550" s="47">
        <v>216.92</v>
      </c>
    </row>
    <row r="4551" spans="1:4" x14ac:dyDescent="0.25">
      <c r="A4551" s="47">
        <v>97477</v>
      </c>
      <c r="B4551" s="45" t="s">
        <v>6527</v>
      </c>
      <c r="C4551" s="46" t="s">
        <v>90</v>
      </c>
      <c r="D4551" s="47">
        <v>233.52</v>
      </c>
    </row>
    <row r="4552" spans="1:4" x14ac:dyDescent="0.25">
      <c r="A4552" s="47">
        <v>97478</v>
      </c>
      <c r="B4552" s="45" t="s">
        <v>6528</v>
      </c>
      <c r="C4552" s="46" t="s">
        <v>90</v>
      </c>
      <c r="D4552" s="47">
        <v>290.39</v>
      </c>
    </row>
    <row r="4553" spans="1:4" x14ac:dyDescent="0.25">
      <c r="A4553" s="47">
        <v>97479</v>
      </c>
      <c r="B4553" s="45" t="s">
        <v>6529</v>
      </c>
      <c r="C4553" s="46" t="s">
        <v>90</v>
      </c>
      <c r="D4553" s="47">
        <v>55.13</v>
      </c>
    </row>
    <row r="4554" spans="1:4" x14ac:dyDescent="0.25">
      <c r="A4554" s="47">
        <v>97480</v>
      </c>
      <c r="B4554" s="45" t="s">
        <v>6530</v>
      </c>
      <c r="C4554" s="46" t="s">
        <v>90</v>
      </c>
      <c r="D4554" s="47">
        <v>55.13</v>
      </c>
    </row>
    <row r="4555" spans="1:4" x14ac:dyDescent="0.25">
      <c r="A4555" s="47">
        <v>97481</v>
      </c>
      <c r="B4555" s="45" t="s">
        <v>6531</v>
      </c>
      <c r="C4555" s="46" t="s">
        <v>90</v>
      </c>
      <c r="D4555" s="47">
        <v>80.66</v>
      </c>
    </row>
    <row r="4556" spans="1:4" x14ac:dyDescent="0.25">
      <c r="A4556" s="47">
        <v>97482</v>
      </c>
      <c r="B4556" s="45" t="s">
        <v>6532</v>
      </c>
      <c r="C4556" s="46" t="s">
        <v>90</v>
      </c>
      <c r="D4556" s="47">
        <v>80.66</v>
      </c>
    </row>
    <row r="4557" spans="1:4" x14ac:dyDescent="0.25">
      <c r="A4557" s="47">
        <v>97483</v>
      </c>
      <c r="B4557" s="45" t="s">
        <v>6533</v>
      </c>
      <c r="C4557" s="46" t="s">
        <v>90</v>
      </c>
      <c r="D4557" s="47">
        <v>113.85</v>
      </c>
    </row>
    <row r="4558" spans="1:4" x14ac:dyDescent="0.25">
      <c r="A4558" s="47">
        <v>97484</v>
      </c>
      <c r="B4558" s="45" t="s">
        <v>6534</v>
      </c>
      <c r="C4558" s="46" t="s">
        <v>90</v>
      </c>
      <c r="D4558" s="47">
        <v>113.85</v>
      </c>
    </row>
    <row r="4559" spans="1:4" x14ac:dyDescent="0.25">
      <c r="A4559" s="47">
        <v>97485</v>
      </c>
      <c r="B4559" s="45" t="s">
        <v>6535</v>
      </c>
      <c r="C4559" s="46" t="s">
        <v>90</v>
      </c>
      <c r="D4559" s="47">
        <v>157.91</v>
      </c>
    </row>
    <row r="4560" spans="1:4" x14ac:dyDescent="0.25">
      <c r="A4560" s="47">
        <v>97486</v>
      </c>
      <c r="B4560" s="45" t="s">
        <v>6536</v>
      </c>
      <c r="C4560" s="46" t="s">
        <v>90</v>
      </c>
      <c r="D4560" s="47">
        <v>169.83</v>
      </c>
    </row>
    <row r="4561" spans="1:4" x14ac:dyDescent="0.25">
      <c r="A4561" s="47">
        <v>97487</v>
      </c>
      <c r="B4561" s="45" t="s">
        <v>6537</v>
      </c>
      <c r="C4561" s="46" t="s">
        <v>90</v>
      </c>
      <c r="D4561" s="47">
        <v>295.52</v>
      </c>
    </row>
    <row r="4562" spans="1:4" x14ac:dyDescent="0.25">
      <c r="A4562" s="47">
        <v>97488</v>
      </c>
      <c r="B4562" s="45" t="s">
        <v>6538</v>
      </c>
      <c r="C4562" s="46" t="s">
        <v>90</v>
      </c>
      <c r="D4562" s="47">
        <v>314.58</v>
      </c>
    </row>
    <row r="4563" spans="1:4" x14ac:dyDescent="0.25">
      <c r="A4563" s="47">
        <v>97489</v>
      </c>
      <c r="B4563" s="45" t="s">
        <v>6539</v>
      </c>
      <c r="C4563" s="46" t="s">
        <v>90</v>
      </c>
      <c r="D4563" s="47">
        <v>714.37</v>
      </c>
    </row>
    <row r="4564" spans="1:4" x14ac:dyDescent="0.25">
      <c r="A4564" s="47">
        <v>97490</v>
      </c>
      <c r="B4564" s="45" t="s">
        <v>6540</v>
      </c>
      <c r="C4564" s="46" t="s">
        <v>90</v>
      </c>
      <c r="D4564" s="47">
        <v>628.84</v>
      </c>
    </row>
    <row r="4565" spans="1:4" x14ac:dyDescent="0.25">
      <c r="A4565" s="47">
        <v>97491</v>
      </c>
      <c r="B4565" s="45" t="s">
        <v>6541</v>
      </c>
      <c r="C4565" s="46" t="s">
        <v>90</v>
      </c>
      <c r="D4565" s="47">
        <v>86.12</v>
      </c>
    </row>
    <row r="4566" spans="1:4" x14ac:dyDescent="0.25">
      <c r="A4566" s="47">
        <v>97492</v>
      </c>
      <c r="B4566" s="45" t="s">
        <v>6542</v>
      </c>
      <c r="C4566" s="46" t="s">
        <v>90</v>
      </c>
      <c r="D4566" s="47">
        <v>127.45</v>
      </c>
    </row>
    <row r="4567" spans="1:4" x14ac:dyDescent="0.25">
      <c r="A4567" s="47">
        <v>97493</v>
      </c>
      <c r="B4567" s="45" t="s">
        <v>6543</v>
      </c>
      <c r="C4567" s="46" t="s">
        <v>90</v>
      </c>
      <c r="D4567" s="47">
        <v>164.69</v>
      </c>
    </row>
    <row r="4568" spans="1:4" x14ac:dyDescent="0.25">
      <c r="A4568" s="47">
        <v>97494</v>
      </c>
      <c r="B4568" s="45" t="s">
        <v>6544</v>
      </c>
      <c r="C4568" s="46" t="s">
        <v>90</v>
      </c>
      <c r="D4568" s="47">
        <v>258.33999999999997</v>
      </c>
    </row>
    <row r="4569" spans="1:4" x14ac:dyDescent="0.25">
      <c r="A4569" s="47">
        <v>97495</v>
      </c>
      <c r="B4569" s="45" t="s">
        <v>6545</v>
      </c>
      <c r="C4569" s="46" t="s">
        <v>90</v>
      </c>
      <c r="D4569" s="47">
        <v>479.54</v>
      </c>
    </row>
    <row r="4570" spans="1:4" x14ac:dyDescent="0.25">
      <c r="A4570" s="47">
        <v>97496</v>
      </c>
      <c r="B4570" s="45" t="s">
        <v>6546</v>
      </c>
      <c r="C4570" s="46" t="s">
        <v>90</v>
      </c>
      <c r="D4570" s="47">
        <v>763.77</v>
      </c>
    </row>
    <row r="4571" spans="1:4" x14ac:dyDescent="0.25">
      <c r="A4571" s="47">
        <v>97499</v>
      </c>
      <c r="B4571" s="45" t="s">
        <v>6547</v>
      </c>
      <c r="C4571" s="46" t="s">
        <v>90</v>
      </c>
      <c r="D4571" s="47">
        <v>31.8</v>
      </c>
    </row>
    <row r="4572" spans="1:4" x14ac:dyDescent="0.25">
      <c r="A4572" s="47">
        <v>97500</v>
      </c>
      <c r="B4572" s="45" t="s">
        <v>6548</v>
      </c>
      <c r="C4572" s="46" t="s">
        <v>90</v>
      </c>
      <c r="D4572" s="47">
        <v>25.68</v>
      </c>
    </row>
    <row r="4573" spans="1:4" x14ac:dyDescent="0.25">
      <c r="A4573" s="47">
        <v>97502</v>
      </c>
      <c r="B4573" s="45" t="s">
        <v>6549</v>
      </c>
      <c r="C4573" s="46" t="s">
        <v>90</v>
      </c>
      <c r="D4573" s="47">
        <v>45.41</v>
      </c>
    </row>
    <row r="4574" spans="1:4" x14ac:dyDescent="0.25">
      <c r="A4574" s="47">
        <v>97503</v>
      </c>
      <c r="B4574" s="45" t="s">
        <v>6550</v>
      </c>
      <c r="C4574" s="46" t="s">
        <v>90</v>
      </c>
      <c r="D4574" s="47">
        <v>55.91</v>
      </c>
    </row>
    <row r="4575" spans="1:4" x14ac:dyDescent="0.25">
      <c r="A4575" s="47">
        <v>97505</v>
      </c>
      <c r="B4575" s="45" t="s">
        <v>6551</v>
      </c>
      <c r="C4575" s="46" t="s">
        <v>90</v>
      </c>
      <c r="D4575" s="47">
        <v>57.13</v>
      </c>
    </row>
    <row r="4576" spans="1:4" x14ac:dyDescent="0.25">
      <c r="A4576" s="47">
        <v>97506</v>
      </c>
      <c r="B4576" s="45" t="s">
        <v>6552</v>
      </c>
      <c r="C4576" s="46" t="s">
        <v>90</v>
      </c>
      <c r="D4576" s="47">
        <v>70.34</v>
      </c>
    </row>
    <row r="4577" spans="1:4" x14ac:dyDescent="0.25">
      <c r="A4577" s="47">
        <v>97508</v>
      </c>
      <c r="B4577" s="45" t="s">
        <v>6553</v>
      </c>
      <c r="C4577" s="46" t="s">
        <v>90</v>
      </c>
      <c r="D4577" s="47">
        <v>85.83</v>
      </c>
    </row>
    <row r="4578" spans="1:4" x14ac:dyDescent="0.25">
      <c r="A4578" s="47">
        <v>97509</v>
      </c>
      <c r="B4578" s="45" t="s">
        <v>6554</v>
      </c>
      <c r="C4578" s="46" t="s">
        <v>90</v>
      </c>
      <c r="D4578" s="47">
        <v>106.71</v>
      </c>
    </row>
    <row r="4579" spans="1:4" x14ac:dyDescent="0.25">
      <c r="A4579" s="47">
        <v>97511</v>
      </c>
      <c r="B4579" s="45" t="s">
        <v>6555</v>
      </c>
      <c r="C4579" s="46" t="s">
        <v>90</v>
      </c>
      <c r="D4579" s="47">
        <v>163.33000000000001</v>
      </c>
    </row>
    <row r="4580" spans="1:4" x14ac:dyDescent="0.25">
      <c r="A4580" s="47">
        <v>97512</v>
      </c>
      <c r="B4580" s="45" t="s">
        <v>6556</v>
      </c>
      <c r="C4580" s="46" t="s">
        <v>90</v>
      </c>
      <c r="D4580" s="47">
        <v>205.55</v>
      </c>
    </row>
    <row r="4581" spans="1:4" x14ac:dyDescent="0.25">
      <c r="A4581" s="47">
        <v>97514</v>
      </c>
      <c r="B4581" s="45" t="s">
        <v>6557</v>
      </c>
      <c r="C4581" s="46" t="s">
        <v>90</v>
      </c>
      <c r="D4581" s="47">
        <v>218.55</v>
      </c>
    </row>
    <row r="4582" spans="1:4" x14ac:dyDescent="0.25">
      <c r="A4582" s="47">
        <v>97515</v>
      </c>
      <c r="B4582" s="45" t="s">
        <v>6558</v>
      </c>
      <c r="C4582" s="46" t="s">
        <v>90</v>
      </c>
      <c r="D4582" s="47">
        <v>275.42</v>
      </c>
    </row>
    <row r="4583" spans="1:4" x14ac:dyDescent="0.25">
      <c r="A4583" s="47">
        <v>97517</v>
      </c>
      <c r="B4583" s="45" t="s">
        <v>6559</v>
      </c>
      <c r="C4583" s="46" t="s">
        <v>90</v>
      </c>
      <c r="D4583" s="47">
        <v>51.92</v>
      </c>
    </row>
    <row r="4584" spans="1:4" x14ac:dyDescent="0.25">
      <c r="A4584" s="47">
        <v>97518</v>
      </c>
      <c r="B4584" s="45" t="s">
        <v>6560</v>
      </c>
      <c r="C4584" s="46" t="s">
        <v>90</v>
      </c>
      <c r="D4584" s="47">
        <v>51.92</v>
      </c>
    </row>
    <row r="4585" spans="1:4" x14ac:dyDescent="0.25">
      <c r="A4585" s="47">
        <v>97519</v>
      </c>
      <c r="B4585" s="45" t="s">
        <v>6561</v>
      </c>
      <c r="C4585" s="46" t="s">
        <v>90</v>
      </c>
      <c r="D4585" s="47">
        <v>75.010000000000005</v>
      </c>
    </row>
    <row r="4586" spans="1:4" x14ac:dyDescent="0.25">
      <c r="A4586" s="47">
        <v>97520</v>
      </c>
      <c r="B4586" s="45" t="s">
        <v>6562</v>
      </c>
      <c r="C4586" s="46" t="s">
        <v>90</v>
      </c>
      <c r="D4586" s="47">
        <v>75.010000000000005</v>
      </c>
    </row>
    <row r="4587" spans="1:4" x14ac:dyDescent="0.25">
      <c r="A4587" s="47">
        <v>97521</v>
      </c>
      <c r="B4587" s="45" t="s">
        <v>6563</v>
      </c>
      <c r="C4587" s="46" t="s">
        <v>90</v>
      </c>
      <c r="D4587" s="47">
        <v>105.41</v>
      </c>
    </row>
    <row r="4588" spans="1:4" x14ac:dyDescent="0.25">
      <c r="A4588" s="47">
        <v>97522</v>
      </c>
      <c r="B4588" s="45" t="s">
        <v>6564</v>
      </c>
      <c r="C4588" s="46" t="s">
        <v>90</v>
      </c>
      <c r="D4588" s="47">
        <v>105.41</v>
      </c>
    </row>
    <row r="4589" spans="1:4" x14ac:dyDescent="0.25">
      <c r="A4589" s="47">
        <v>97523</v>
      </c>
      <c r="B4589" s="45" t="s">
        <v>6565</v>
      </c>
      <c r="C4589" s="46" t="s">
        <v>90</v>
      </c>
      <c r="D4589" s="47">
        <v>146.03</v>
      </c>
    </row>
    <row r="4590" spans="1:4" x14ac:dyDescent="0.25">
      <c r="A4590" s="47">
        <v>97524</v>
      </c>
      <c r="B4590" s="45" t="s">
        <v>6566</v>
      </c>
      <c r="C4590" s="46" t="s">
        <v>90</v>
      </c>
      <c r="D4590" s="47">
        <v>157.94999999999999</v>
      </c>
    </row>
    <row r="4591" spans="1:4" x14ac:dyDescent="0.25">
      <c r="A4591" s="47">
        <v>97525</v>
      </c>
      <c r="B4591" s="45" t="s">
        <v>6567</v>
      </c>
      <c r="C4591" s="46" t="s">
        <v>90</v>
      </c>
      <c r="D4591" s="47">
        <v>278.35000000000002</v>
      </c>
    </row>
    <row r="4592" spans="1:4" x14ac:dyDescent="0.25">
      <c r="A4592" s="47">
        <v>97526</v>
      </c>
      <c r="B4592" s="45" t="s">
        <v>6568</v>
      </c>
      <c r="C4592" s="46" t="s">
        <v>90</v>
      </c>
      <c r="D4592" s="47">
        <v>297.41000000000003</v>
      </c>
    </row>
    <row r="4593" spans="1:4" x14ac:dyDescent="0.25">
      <c r="A4593" s="47">
        <v>97527</v>
      </c>
      <c r="B4593" s="45" t="s">
        <v>6569</v>
      </c>
      <c r="C4593" s="46" t="s">
        <v>90</v>
      </c>
      <c r="D4593" s="47">
        <v>691.98</v>
      </c>
    </row>
    <row r="4594" spans="1:4" x14ac:dyDescent="0.25">
      <c r="A4594" s="47">
        <v>97528</v>
      </c>
      <c r="B4594" s="45" t="s">
        <v>6570</v>
      </c>
      <c r="C4594" s="46" t="s">
        <v>90</v>
      </c>
      <c r="D4594" s="47">
        <v>606.45000000000005</v>
      </c>
    </row>
    <row r="4595" spans="1:4" x14ac:dyDescent="0.25">
      <c r="A4595" s="47">
        <v>97529</v>
      </c>
      <c r="B4595" s="45" t="s">
        <v>6571</v>
      </c>
      <c r="C4595" s="46" t="s">
        <v>90</v>
      </c>
      <c r="D4595" s="47">
        <v>81.91</v>
      </c>
    </row>
    <row r="4596" spans="1:4" x14ac:dyDescent="0.25">
      <c r="A4596" s="47">
        <v>97530</v>
      </c>
      <c r="B4596" s="45" t="s">
        <v>6572</v>
      </c>
      <c r="C4596" s="46" t="s">
        <v>90</v>
      </c>
      <c r="D4596" s="47">
        <v>119.91</v>
      </c>
    </row>
    <row r="4597" spans="1:4" x14ac:dyDescent="0.25">
      <c r="A4597" s="47">
        <v>97531</v>
      </c>
      <c r="B4597" s="45" t="s">
        <v>6573</v>
      </c>
      <c r="C4597" s="46" t="s">
        <v>90</v>
      </c>
      <c r="D4597" s="47">
        <v>153.43</v>
      </c>
    </row>
    <row r="4598" spans="1:4" x14ac:dyDescent="0.25">
      <c r="A4598" s="47">
        <v>97532</v>
      </c>
      <c r="B4598" s="45" t="s">
        <v>6574</v>
      </c>
      <c r="C4598" s="46" t="s">
        <v>90</v>
      </c>
      <c r="D4598" s="47">
        <v>242.49</v>
      </c>
    </row>
    <row r="4599" spans="1:4" x14ac:dyDescent="0.25">
      <c r="A4599" s="47">
        <v>97533</v>
      </c>
      <c r="B4599" s="45" t="s">
        <v>6575</v>
      </c>
      <c r="C4599" s="46" t="s">
        <v>90</v>
      </c>
      <c r="D4599" s="47">
        <v>460.04</v>
      </c>
    </row>
    <row r="4600" spans="1:4" x14ac:dyDescent="0.25">
      <c r="A4600" s="47">
        <v>97534</v>
      </c>
      <c r="B4600" s="45" t="s">
        <v>6576</v>
      </c>
      <c r="C4600" s="46" t="s">
        <v>90</v>
      </c>
      <c r="D4600" s="47">
        <v>733.89</v>
      </c>
    </row>
    <row r="4601" spans="1:4" x14ac:dyDescent="0.25">
      <c r="A4601" s="47">
        <v>97537</v>
      </c>
      <c r="B4601" s="45" t="s">
        <v>6577</v>
      </c>
      <c r="C4601" s="46" t="s">
        <v>90</v>
      </c>
      <c r="D4601" s="47">
        <v>23.35</v>
      </c>
    </row>
    <row r="4602" spans="1:4" x14ac:dyDescent="0.25">
      <c r="A4602" s="47">
        <v>97540</v>
      </c>
      <c r="B4602" s="45" t="s">
        <v>6578</v>
      </c>
      <c r="C4602" s="46" t="s">
        <v>90</v>
      </c>
      <c r="D4602" s="47">
        <v>30.55</v>
      </c>
    </row>
    <row r="4603" spans="1:4" x14ac:dyDescent="0.25">
      <c r="A4603" s="47">
        <v>97541</v>
      </c>
      <c r="B4603" s="45" t="s">
        <v>6579</v>
      </c>
      <c r="C4603" s="46" t="s">
        <v>90</v>
      </c>
      <c r="D4603" s="47">
        <v>25.47</v>
      </c>
    </row>
    <row r="4604" spans="1:4" x14ac:dyDescent="0.25">
      <c r="A4604" s="47">
        <v>97543</v>
      </c>
      <c r="B4604" s="45" t="s">
        <v>6580</v>
      </c>
      <c r="C4604" s="46" t="s">
        <v>90</v>
      </c>
      <c r="D4604" s="47">
        <v>48.45</v>
      </c>
    </row>
    <row r="4605" spans="1:4" x14ac:dyDescent="0.25">
      <c r="A4605" s="47">
        <v>97544</v>
      </c>
      <c r="B4605" s="45" t="s">
        <v>6581</v>
      </c>
      <c r="C4605" s="46" t="s">
        <v>90</v>
      </c>
      <c r="D4605" s="47">
        <v>42.33</v>
      </c>
    </row>
    <row r="4606" spans="1:4" x14ac:dyDescent="0.25">
      <c r="A4606" s="47">
        <v>97546</v>
      </c>
      <c r="B4606" s="45" t="s">
        <v>6582</v>
      </c>
      <c r="C4606" s="46" t="s">
        <v>90</v>
      </c>
      <c r="D4606" s="47">
        <v>32.450000000000003</v>
      </c>
    </row>
    <row r="4607" spans="1:4" x14ac:dyDescent="0.25">
      <c r="A4607" s="47">
        <v>97547</v>
      </c>
      <c r="B4607" s="45" t="s">
        <v>6583</v>
      </c>
      <c r="C4607" s="46" t="s">
        <v>90</v>
      </c>
      <c r="D4607" s="47">
        <v>32.450000000000003</v>
      </c>
    </row>
    <row r="4608" spans="1:4" x14ac:dyDescent="0.25">
      <c r="A4608" s="47">
        <v>97548</v>
      </c>
      <c r="B4608" s="45" t="s">
        <v>6584</v>
      </c>
      <c r="C4608" s="46" t="s">
        <v>90</v>
      </c>
      <c r="D4608" s="47">
        <v>47.33</v>
      </c>
    </row>
    <row r="4609" spans="1:4" x14ac:dyDescent="0.25">
      <c r="A4609" s="47">
        <v>97549</v>
      </c>
      <c r="B4609" s="45" t="s">
        <v>6585</v>
      </c>
      <c r="C4609" s="46" t="s">
        <v>90</v>
      </c>
      <c r="D4609" s="47">
        <v>47.33</v>
      </c>
    </row>
    <row r="4610" spans="1:4" x14ac:dyDescent="0.25">
      <c r="A4610" s="47">
        <v>97550</v>
      </c>
      <c r="B4610" s="45" t="s">
        <v>6586</v>
      </c>
      <c r="C4610" s="46" t="s">
        <v>90</v>
      </c>
      <c r="D4610" s="47">
        <v>76.95</v>
      </c>
    </row>
    <row r="4611" spans="1:4" x14ac:dyDescent="0.25">
      <c r="A4611" s="47">
        <v>97551</v>
      </c>
      <c r="B4611" s="45" t="s">
        <v>6587</v>
      </c>
      <c r="C4611" s="46" t="s">
        <v>90</v>
      </c>
      <c r="D4611" s="47">
        <v>76.95</v>
      </c>
    </row>
    <row r="4612" spans="1:4" x14ac:dyDescent="0.25">
      <c r="A4612" s="47">
        <v>97552</v>
      </c>
      <c r="B4612" s="45" t="s">
        <v>6588</v>
      </c>
      <c r="C4612" s="46" t="s">
        <v>90</v>
      </c>
      <c r="D4612" s="47">
        <v>47.69</v>
      </c>
    </row>
    <row r="4613" spans="1:4" x14ac:dyDescent="0.25">
      <c r="A4613" s="47">
        <v>97553</v>
      </c>
      <c r="B4613" s="45" t="s">
        <v>6589</v>
      </c>
      <c r="C4613" s="46" t="s">
        <v>90</v>
      </c>
      <c r="D4613" s="47">
        <v>67.53</v>
      </c>
    </row>
    <row r="4614" spans="1:4" x14ac:dyDescent="0.25">
      <c r="A4614" s="47">
        <v>97554</v>
      </c>
      <c r="B4614" s="45" t="s">
        <v>6590</v>
      </c>
      <c r="C4614" s="46" t="s">
        <v>90</v>
      </c>
      <c r="D4614" s="47">
        <v>115.3</v>
      </c>
    </row>
    <row r="4615" spans="1:4" x14ac:dyDescent="0.25">
      <c r="A4615" s="47">
        <v>98602</v>
      </c>
      <c r="B4615" s="45" t="s">
        <v>6591</v>
      </c>
      <c r="C4615" s="46" t="s">
        <v>90</v>
      </c>
      <c r="D4615" s="47">
        <v>19.64</v>
      </c>
    </row>
    <row r="4616" spans="1:4" x14ac:dyDescent="0.25">
      <c r="A4616" s="47">
        <v>97895</v>
      </c>
      <c r="B4616" s="45" t="s">
        <v>6592</v>
      </c>
      <c r="C4616" s="46" t="s">
        <v>90</v>
      </c>
      <c r="D4616" s="47">
        <v>120.47</v>
      </c>
    </row>
    <row r="4617" spans="1:4" x14ac:dyDescent="0.25">
      <c r="A4617" s="47">
        <v>97896</v>
      </c>
      <c r="B4617" s="45" t="s">
        <v>6593</v>
      </c>
      <c r="C4617" s="46" t="s">
        <v>90</v>
      </c>
      <c r="D4617" s="47">
        <v>223.69</v>
      </c>
    </row>
    <row r="4618" spans="1:4" x14ac:dyDescent="0.25">
      <c r="A4618" s="47">
        <v>97897</v>
      </c>
      <c r="B4618" s="45" t="s">
        <v>6594</v>
      </c>
      <c r="C4618" s="46" t="s">
        <v>90</v>
      </c>
      <c r="D4618" s="47">
        <v>292.33</v>
      </c>
    </row>
    <row r="4619" spans="1:4" x14ac:dyDescent="0.25">
      <c r="A4619" s="47">
        <v>97898</v>
      </c>
      <c r="B4619" s="45" t="s">
        <v>6595</v>
      </c>
      <c r="C4619" s="46" t="s">
        <v>90</v>
      </c>
      <c r="D4619" s="47">
        <v>594.32000000000005</v>
      </c>
    </row>
    <row r="4620" spans="1:4" x14ac:dyDescent="0.25">
      <c r="A4620" s="47">
        <v>97900</v>
      </c>
      <c r="B4620" s="45" t="s">
        <v>6596</v>
      </c>
      <c r="C4620" s="46" t="s">
        <v>90</v>
      </c>
      <c r="D4620" s="47">
        <v>164.7</v>
      </c>
    </row>
    <row r="4621" spans="1:4" x14ac:dyDescent="0.25">
      <c r="A4621" s="47">
        <v>97901</v>
      </c>
      <c r="B4621" s="45" t="s">
        <v>6597</v>
      </c>
      <c r="C4621" s="46" t="s">
        <v>90</v>
      </c>
      <c r="D4621" s="47">
        <v>261.26</v>
      </c>
    </row>
    <row r="4622" spans="1:4" x14ac:dyDescent="0.25">
      <c r="A4622" s="47">
        <v>97902</v>
      </c>
      <c r="B4622" s="45" t="s">
        <v>6598</v>
      </c>
      <c r="C4622" s="46" t="s">
        <v>90</v>
      </c>
      <c r="D4622" s="47">
        <v>515.57000000000005</v>
      </c>
    </row>
    <row r="4623" spans="1:4" x14ac:dyDescent="0.25">
      <c r="A4623" s="47">
        <v>97903</v>
      </c>
      <c r="B4623" s="45" t="s">
        <v>6599</v>
      </c>
      <c r="C4623" s="46" t="s">
        <v>90</v>
      </c>
      <c r="D4623" s="47">
        <v>712.14</v>
      </c>
    </row>
    <row r="4624" spans="1:4" x14ac:dyDescent="0.25">
      <c r="A4624" s="47">
        <v>97904</v>
      </c>
      <c r="B4624" s="45" t="s">
        <v>6600</v>
      </c>
      <c r="C4624" s="46" t="s">
        <v>90</v>
      </c>
      <c r="D4624" s="47">
        <v>842.66</v>
      </c>
    </row>
    <row r="4625" spans="1:4" x14ac:dyDescent="0.25">
      <c r="A4625" s="47">
        <v>97905</v>
      </c>
      <c r="B4625" s="45" t="s">
        <v>6601</v>
      </c>
      <c r="C4625" s="46" t="s">
        <v>90</v>
      </c>
      <c r="D4625" s="47">
        <v>209.91</v>
      </c>
    </row>
    <row r="4626" spans="1:4" x14ac:dyDescent="0.25">
      <c r="A4626" s="47">
        <v>97906</v>
      </c>
      <c r="B4626" s="45" t="s">
        <v>6602</v>
      </c>
      <c r="C4626" s="46" t="s">
        <v>90</v>
      </c>
      <c r="D4626" s="47">
        <v>392.04</v>
      </c>
    </row>
    <row r="4627" spans="1:4" x14ac:dyDescent="0.25">
      <c r="A4627" s="47">
        <v>97907</v>
      </c>
      <c r="B4627" s="45" t="s">
        <v>6603</v>
      </c>
      <c r="C4627" s="46" t="s">
        <v>90</v>
      </c>
      <c r="D4627" s="47">
        <v>554.49</v>
      </c>
    </row>
    <row r="4628" spans="1:4" x14ac:dyDescent="0.25">
      <c r="A4628" s="47">
        <v>97908</v>
      </c>
      <c r="B4628" s="45" t="s">
        <v>6604</v>
      </c>
      <c r="C4628" s="46" t="s">
        <v>90</v>
      </c>
      <c r="D4628" s="47">
        <v>656.14</v>
      </c>
    </row>
    <row r="4629" spans="1:4" x14ac:dyDescent="0.25">
      <c r="A4629" s="47">
        <v>98102</v>
      </c>
      <c r="B4629" s="45" t="s">
        <v>6605</v>
      </c>
      <c r="C4629" s="46" t="s">
        <v>90</v>
      </c>
      <c r="D4629" s="47">
        <v>115.89</v>
      </c>
    </row>
    <row r="4630" spans="1:4" x14ac:dyDescent="0.25">
      <c r="A4630" s="47">
        <v>98104</v>
      </c>
      <c r="B4630" s="45" t="s">
        <v>6606</v>
      </c>
      <c r="C4630" s="46" t="s">
        <v>90</v>
      </c>
      <c r="D4630" s="47">
        <v>346.73</v>
      </c>
    </row>
    <row r="4631" spans="1:4" x14ac:dyDescent="0.25">
      <c r="A4631" s="47">
        <v>98105</v>
      </c>
      <c r="B4631" s="45" t="s">
        <v>6607</v>
      </c>
      <c r="C4631" s="46" t="s">
        <v>90</v>
      </c>
      <c r="D4631" s="47">
        <v>599.4</v>
      </c>
    </row>
    <row r="4632" spans="1:4" x14ac:dyDescent="0.25">
      <c r="A4632" s="47">
        <v>98106</v>
      </c>
      <c r="B4632" s="45" t="s">
        <v>6608</v>
      </c>
      <c r="C4632" s="46" t="s">
        <v>90</v>
      </c>
      <c r="D4632" s="47">
        <v>990.34</v>
      </c>
    </row>
    <row r="4633" spans="1:4" x14ac:dyDescent="0.25">
      <c r="A4633" s="47">
        <v>98107</v>
      </c>
      <c r="B4633" s="45" t="s">
        <v>6609</v>
      </c>
      <c r="C4633" s="46" t="s">
        <v>90</v>
      </c>
      <c r="D4633" s="47">
        <v>250.58</v>
      </c>
    </row>
    <row r="4634" spans="1:4" x14ac:dyDescent="0.25">
      <c r="A4634" s="47">
        <v>98108</v>
      </c>
      <c r="B4634" s="45" t="s">
        <v>6610</v>
      </c>
      <c r="C4634" s="46" t="s">
        <v>90</v>
      </c>
      <c r="D4634" s="47">
        <v>444.41</v>
      </c>
    </row>
    <row r="4635" spans="1:4" x14ac:dyDescent="0.25">
      <c r="A4635" s="47">
        <v>99250</v>
      </c>
      <c r="B4635" s="45" t="s">
        <v>6611</v>
      </c>
      <c r="C4635" s="46" t="s">
        <v>90</v>
      </c>
      <c r="D4635" s="47">
        <v>160.84</v>
      </c>
    </row>
    <row r="4636" spans="1:4" x14ac:dyDescent="0.25">
      <c r="A4636" s="47">
        <v>99251</v>
      </c>
      <c r="B4636" s="45" t="s">
        <v>6612</v>
      </c>
      <c r="C4636" s="46" t="s">
        <v>90</v>
      </c>
      <c r="D4636" s="47">
        <v>254.64</v>
      </c>
    </row>
    <row r="4637" spans="1:4" x14ac:dyDescent="0.25">
      <c r="A4637" s="47">
        <v>99253</v>
      </c>
      <c r="B4637" s="45" t="s">
        <v>6613</v>
      </c>
      <c r="C4637" s="46" t="s">
        <v>90</v>
      </c>
      <c r="D4637" s="47">
        <v>500.71</v>
      </c>
    </row>
    <row r="4638" spans="1:4" x14ac:dyDescent="0.25">
      <c r="A4638" s="47">
        <v>99255</v>
      </c>
      <c r="B4638" s="45" t="s">
        <v>6614</v>
      </c>
      <c r="C4638" s="46" t="s">
        <v>90</v>
      </c>
      <c r="D4638" s="47">
        <v>691.77</v>
      </c>
    </row>
    <row r="4639" spans="1:4" x14ac:dyDescent="0.25">
      <c r="A4639" s="47">
        <v>99257</v>
      </c>
      <c r="B4639" s="45" t="s">
        <v>6615</v>
      </c>
      <c r="C4639" s="46" t="s">
        <v>90</v>
      </c>
      <c r="D4639" s="47">
        <v>816.31</v>
      </c>
    </row>
    <row r="4640" spans="1:4" x14ac:dyDescent="0.25">
      <c r="A4640" s="47">
        <v>99258</v>
      </c>
      <c r="B4640" s="45" t="s">
        <v>6616</v>
      </c>
      <c r="C4640" s="46" t="s">
        <v>90</v>
      </c>
      <c r="D4640" s="47">
        <v>204.44</v>
      </c>
    </row>
    <row r="4641" spans="1:4" x14ac:dyDescent="0.25">
      <c r="A4641" s="47">
        <v>99260</v>
      </c>
      <c r="B4641" s="45" t="s">
        <v>6617</v>
      </c>
      <c r="C4641" s="46" t="s">
        <v>90</v>
      </c>
      <c r="D4641" s="47">
        <v>382.69</v>
      </c>
    </row>
    <row r="4642" spans="1:4" x14ac:dyDescent="0.25">
      <c r="A4642" s="47">
        <v>99262</v>
      </c>
      <c r="B4642" s="45" t="s">
        <v>6618</v>
      </c>
      <c r="C4642" s="46" t="s">
        <v>90</v>
      </c>
      <c r="D4642" s="47">
        <v>541.14</v>
      </c>
    </row>
    <row r="4643" spans="1:4" x14ac:dyDescent="0.25">
      <c r="A4643" s="47">
        <v>99264</v>
      </c>
      <c r="B4643" s="45" t="s">
        <v>6619</v>
      </c>
      <c r="C4643" s="46" t="s">
        <v>90</v>
      </c>
      <c r="D4643" s="47">
        <v>638.1</v>
      </c>
    </row>
    <row r="4644" spans="1:4" x14ac:dyDescent="0.25">
      <c r="A4644" s="47">
        <v>102587</v>
      </c>
      <c r="B4644" s="45" t="s">
        <v>6620</v>
      </c>
      <c r="C4644" s="46" t="s">
        <v>90</v>
      </c>
      <c r="D4644" s="47">
        <v>2.63</v>
      </c>
    </row>
    <row r="4645" spans="1:4" x14ac:dyDescent="0.25">
      <c r="A4645" s="47">
        <v>102588</v>
      </c>
      <c r="B4645" s="45" t="s">
        <v>6621</v>
      </c>
      <c r="C4645" s="46" t="s">
        <v>90</v>
      </c>
      <c r="D4645" s="47">
        <v>3.8</v>
      </c>
    </row>
    <row r="4646" spans="1:4" x14ac:dyDescent="0.25">
      <c r="A4646" s="47">
        <v>102589</v>
      </c>
      <c r="B4646" s="45" t="s">
        <v>6622</v>
      </c>
      <c r="C4646" s="46" t="s">
        <v>90</v>
      </c>
      <c r="D4646" s="47">
        <v>2.93</v>
      </c>
    </row>
    <row r="4647" spans="1:4" x14ac:dyDescent="0.25">
      <c r="A4647" s="47">
        <v>102590</v>
      </c>
      <c r="B4647" s="45" t="s">
        <v>6623</v>
      </c>
      <c r="C4647" s="46" t="s">
        <v>90</v>
      </c>
      <c r="D4647" s="47">
        <v>4.0999999999999996</v>
      </c>
    </row>
    <row r="4648" spans="1:4" x14ac:dyDescent="0.25">
      <c r="A4648" s="47">
        <v>102591</v>
      </c>
      <c r="B4648" s="45" t="s">
        <v>6624</v>
      </c>
      <c r="C4648" s="46" t="s">
        <v>90</v>
      </c>
      <c r="D4648" s="47">
        <v>3.22</v>
      </c>
    </row>
    <row r="4649" spans="1:4" x14ac:dyDescent="0.25">
      <c r="A4649" s="47">
        <v>102592</v>
      </c>
      <c r="B4649" s="45" t="s">
        <v>6625</v>
      </c>
      <c r="C4649" s="46" t="s">
        <v>90</v>
      </c>
      <c r="D4649" s="47">
        <v>4.4000000000000004</v>
      </c>
    </row>
    <row r="4650" spans="1:4" x14ac:dyDescent="0.25">
      <c r="A4650" s="47">
        <v>102593</v>
      </c>
      <c r="B4650" s="45" t="s">
        <v>6626</v>
      </c>
      <c r="C4650" s="46" t="s">
        <v>90</v>
      </c>
      <c r="D4650" s="47">
        <v>3.64</v>
      </c>
    </row>
    <row r="4651" spans="1:4" x14ac:dyDescent="0.25">
      <c r="A4651" s="47">
        <v>102594</v>
      </c>
      <c r="B4651" s="45" t="s">
        <v>6627</v>
      </c>
      <c r="C4651" s="46" t="s">
        <v>90</v>
      </c>
      <c r="D4651" s="47">
        <v>4.8099999999999996</v>
      </c>
    </row>
    <row r="4652" spans="1:4" x14ac:dyDescent="0.25">
      <c r="A4652" s="47">
        <v>102595</v>
      </c>
      <c r="B4652" s="45" t="s">
        <v>6628</v>
      </c>
      <c r="C4652" s="46" t="s">
        <v>90</v>
      </c>
      <c r="D4652" s="47">
        <v>4.12</v>
      </c>
    </row>
    <row r="4653" spans="1:4" x14ac:dyDescent="0.25">
      <c r="A4653" s="47">
        <v>102596</v>
      </c>
      <c r="B4653" s="45" t="s">
        <v>6629</v>
      </c>
      <c r="C4653" s="46" t="s">
        <v>90</v>
      </c>
      <c r="D4653" s="47">
        <v>5.29</v>
      </c>
    </row>
    <row r="4654" spans="1:4" x14ac:dyDescent="0.25">
      <c r="A4654" s="47">
        <v>102597</v>
      </c>
      <c r="B4654" s="45" t="s">
        <v>6630</v>
      </c>
      <c r="C4654" s="46" t="s">
        <v>90</v>
      </c>
      <c r="D4654" s="47">
        <v>4.71</v>
      </c>
    </row>
    <row r="4655" spans="1:4" x14ac:dyDescent="0.25">
      <c r="A4655" s="47">
        <v>102598</v>
      </c>
      <c r="B4655" s="45" t="s">
        <v>6631</v>
      </c>
      <c r="C4655" s="46" t="s">
        <v>90</v>
      </c>
      <c r="D4655" s="47">
        <v>5.88</v>
      </c>
    </row>
    <row r="4656" spans="1:4" x14ac:dyDescent="0.25">
      <c r="A4656" s="47">
        <v>102599</v>
      </c>
      <c r="B4656" s="45" t="s">
        <v>6632</v>
      </c>
      <c r="C4656" s="46" t="s">
        <v>90</v>
      </c>
      <c r="D4656" s="47">
        <v>5.3</v>
      </c>
    </row>
    <row r="4657" spans="1:4" x14ac:dyDescent="0.25">
      <c r="A4657" s="47">
        <v>102600</v>
      </c>
      <c r="B4657" s="45" t="s">
        <v>6633</v>
      </c>
      <c r="C4657" s="46" t="s">
        <v>90</v>
      </c>
      <c r="D4657" s="47">
        <v>6.48</v>
      </c>
    </row>
    <row r="4658" spans="1:4" x14ac:dyDescent="0.25">
      <c r="A4658" s="47">
        <v>102601</v>
      </c>
      <c r="B4658" s="45" t="s">
        <v>6634</v>
      </c>
      <c r="C4658" s="46" t="s">
        <v>90</v>
      </c>
      <c r="D4658" s="47">
        <v>6.2</v>
      </c>
    </row>
    <row r="4659" spans="1:4" x14ac:dyDescent="0.25">
      <c r="A4659" s="47">
        <v>102602</v>
      </c>
      <c r="B4659" s="45" t="s">
        <v>6635</v>
      </c>
      <c r="C4659" s="46" t="s">
        <v>90</v>
      </c>
      <c r="D4659" s="47">
        <v>7.37</v>
      </c>
    </row>
    <row r="4660" spans="1:4" x14ac:dyDescent="0.25">
      <c r="A4660" s="47">
        <v>102603</v>
      </c>
      <c r="B4660" s="45" t="s">
        <v>6636</v>
      </c>
      <c r="C4660" s="46" t="s">
        <v>90</v>
      </c>
      <c r="D4660" s="47">
        <v>7.68</v>
      </c>
    </row>
    <row r="4661" spans="1:4" x14ac:dyDescent="0.25">
      <c r="A4661" s="47">
        <v>102604</v>
      </c>
      <c r="B4661" s="45" t="s">
        <v>6637</v>
      </c>
      <c r="C4661" s="46" t="s">
        <v>90</v>
      </c>
      <c r="D4661" s="47">
        <v>8.86</v>
      </c>
    </row>
    <row r="4662" spans="1:4" x14ac:dyDescent="0.25">
      <c r="A4662" s="47">
        <v>102605</v>
      </c>
      <c r="B4662" s="45" t="s">
        <v>6638</v>
      </c>
      <c r="C4662" s="46" t="s">
        <v>90</v>
      </c>
      <c r="D4662" s="47">
        <v>276.41000000000003</v>
      </c>
    </row>
    <row r="4663" spans="1:4" x14ac:dyDescent="0.25">
      <c r="A4663" s="47">
        <v>102606</v>
      </c>
      <c r="B4663" s="45" t="s">
        <v>6639</v>
      </c>
      <c r="C4663" s="46" t="s">
        <v>90</v>
      </c>
      <c r="D4663" s="47">
        <v>472.09</v>
      </c>
    </row>
    <row r="4664" spans="1:4" x14ac:dyDescent="0.25">
      <c r="A4664" s="47">
        <v>102607</v>
      </c>
      <c r="B4664" s="45" t="s">
        <v>6640</v>
      </c>
      <c r="C4664" s="46" t="s">
        <v>90</v>
      </c>
      <c r="D4664" s="47">
        <v>480.21</v>
      </c>
    </row>
    <row r="4665" spans="1:4" x14ac:dyDescent="0.25">
      <c r="A4665" s="47">
        <v>102608</v>
      </c>
      <c r="B4665" s="45" t="s">
        <v>6641</v>
      </c>
      <c r="C4665" s="46" t="s">
        <v>90</v>
      </c>
      <c r="D4665" s="47">
        <v>971.32</v>
      </c>
    </row>
    <row r="4666" spans="1:4" x14ac:dyDescent="0.25">
      <c r="A4666" s="47">
        <v>102609</v>
      </c>
      <c r="B4666" s="45" t="s">
        <v>6642</v>
      </c>
      <c r="C4666" s="46" t="s">
        <v>90</v>
      </c>
      <c r="D4666" s="48">
        <v>1092.68</v>
      </c>
    </row>
    <row r="4667" spans="1:4" x14ac:dyDescent="0.25">
      <c r="A4667" s="47">
        <v>102611</v>
      </c>
      <c r="B4667" s="45" t="s">
        <v>6643</v>
      </c>
      <c r="C4667" s="46" t="s">
        <v>90</v>
      </c>
      <c r="D4667" s="47">
        <v>381.15</v>
      </c>
    </row>
    <row r="4668" spans="1:4" x14ac:dyDescent="0.25">
      <c r="A4668" s="47">
        <v>102613</v>
      </c>
      <c r="B4668" s="45" t="s">
        <v>6644</v>
      </c>
      <c r="C4668" s="46" t="s">
        <v>90</v>
      </c>
      <c r="D4668" s="47">
        <v>523.67999999999995</v>
      </c>
    </row>
    <row r="4669" spans="1:4" x14ac:dyDescent="0.25">
      <c r="A4669" s="47">
        <v>102614</v>
      </c>
      <c r="B4669" s="45" t="s">
        <v>6645</v>
      </c>
      <c r="C4669" s="46" t="s">
        <v>90</v>
      </c>
      <c r="D4669" s="47">
        <v>847.7</v>
      </c>
    </row>
    <row r="4670" spans="1:4" x14ac:dyDescent="0.25">
      <c r="A4670" s="47">
        <v>102615</v>
      </c>
      <c r="B4670" s="45" t="s">
        <v>6646</v>
      </c>
      <c r="C4670" s="46" t="s">
        <v>90</v>
      </c>
      <c r="D4670" s="48">
        <v>1092.47</v>
      </c>
    </row>
    <row r="4671" spans="1:4" x14ac:dyDescent="0.25">
      <c r="A4671" s="47">
        <v>102617</v>
      </c>
      <c r="B4671" s="45" t="s">
        <v>6647</v>
      </c>
      <c r="C4671" s="46" t="s">
        <v>90</v>
      </c>
      <c r="D4671" s="48">
        <v>2932.28</v>
      </c>
    </row>
    <row r="4672" spans="1:4" x14ac:dyDescent="0.25">
      <c r="A4672" s="47">
        <v>102619</v>
      </c>
      <c r="B4672" s="45" t="s">
        <v>6648</v>
      </c>
      <c r="C4672" s="46" t="s">
        <v>90</v>
      </c>
      <c r="D4672" s="48">
        <v>5522.13</v>
      </c>
    </row>
    <row r="4673" spans="1:4" x14ac:dyDescent="0.25">
      <c r="A4673" s="47">
        <v>102622</v>
      </c>
      <c r="B4673" s="45" t="s">
        <v>6649</v>
      </c>
      <c r="C4673" s="46" t="s">
        <v>90</v>
      </c>
      <c r="D4673" s="47">
        <v>643.57000000000005</v>
      </c>
    </row>
    <row r="4674" spans="1:4" x14ac:dyDescent="0.25">
      <c r="A4674" s="47">
        <v>102623</v>
      </c>
      <c r="B4674" s="45" t="s">
        <v>6650</v>
      </c>
      <c r="C4674" s="46" t="s">
        <v>90</v>
      </c>
      <c r="D4674" s="47">
        <v>908.59</v>
      </c>
    </row>
    <row r="4675" spans="1:4" x14ac:dyDescent="0.25">
      <c r="A4675" s="47">
        <v>89482</v>
      </c>
      <c r="B4675" s="45" t="s">
        <v>6651</v>
      </c>
      <c r="C4675" s="46" t="s">
        <v>90</v>
      </c>
      <c r="D4675" s="47">
        <v>34.17</v>
      </c>
    </row>
    <row r="4676" spans="1:4" x14ac:dyDescent="0.25">
      <c r="A4676" s="47">
        <v>89491</v>
      </c>
      <c r="B4676" s="45" t="s">
        <v>6652</v>
      </c>
      <c r="C4676" s="46" t="s">
        <v>90</v>
      </c>
      <c r="D4676" s="47">
        <v>84</v>
      </c>
    </row>
    <row r="4677" spans="1:4" x14ac:dyDescent="0.25">
      <c r="A4677" s="47">
        <v>89495</v>
      </c>
      <c r="B4677" s="45" t="s">
        <v>6653</v>
      </c>
      <c r="C4677" s="46" t="s">
        <v>90</v>
      </c>
      <c r="D4677" s="47">
        <v>14.35</v>
      </c>
    </row>
    <row r="4678" spans="1:4" x14ac:dyDescent="0.25">
      <c r="A4678" s="47">
        <v>89707</v>
      </c>
      <c r="B4678" s="45" t="s">
        <v>6654</v>
      </c>
      <c r="C4678" s="46" t="s">
        <v>90</v>
      </c>
      <c r="D4678" s="47">
        <v>38.770000000000003</v>
      </c>
    </row>
    <row r="4679" spans="1:4" x14ac:dyDescent="0.25">
      <c r="A4679" s="47">
        <v>89708</v>
      </c>
      <c r="B4679" s="45" t="s">
        <v>6655</v>
      </c>
      <c r="C4679" s="46" t="s">
        <v>90</v>
      </c>
      <c r="D4679" s="47">
        <v>90.06</v>
      </c>
    </row>
    <row r="4680" spans="1:4" x14ac:dyDescent="0.25">
      <c r="A4680" s="47">
        <v>89709</v>
      </c>
      <c r="B4680" s="45" t="s">
        <v>6656</v>
      </c>
      <c r="C4680" s="46" t="s">
        <v>90</v>
      </c>
      <c r="D4680" s="47">
        <v>15.68</v>
      </c>
    </row>
    <row r="4681" spans="1:4" x14ac:dyDescent="0.25">
      <c r="A4681" s="47">
        <v>89710</v>
      </c>
      <c r="B4681" s="45" t="s">
        <v>6657</v>
      </c>
      <c r="C4681" s="46" t="s">
        <v>90</v>
      </c>
      <c r="D4681" s="47">
        <v>13.06</v>
      </c>
    </row>
    <row r="4682" spans="1:4" x14ac:dyDescent="0.25">
      <c r="A4682" s="47">
        <v>86872</v>
      </c>
      <c r="B4682" s="45" t="s">
        <v>6658</v>
      </c>
      <c r="C4682" s="46" t="s">
        <v>90</v>
      </c>
      <c r="D4682" s="47">
        <v>491.19</v>
      </c>
    </row>
    <row r="4683" spans="1:4" x14ac:dyDescent="0.25">
      <c r="A4683" s="47">
        <v>86874</v>
      </c>
      <c r="B4683" s="45" t="s">
        <v>6659</v>
      </c>
      <c r="C4683" s="46" t="s">
        <v>90</v>
      </c>
      <c r="D4683" s="47">
        <v>341.77</v>
      </c>
    </row>
    <row r="4684" spans="1:4" x14ac:dyDescent="0.25">
      <c r="A4684" s="47">
        <v>86875</v>
      </c>
      <c r="B4684" s="45" t="s">
        <v>6660</v>
      </c>
      <c r="C4684" s="46" t="s">
        <v>90</v>
      </c>
      <c r="D4684" s="47">
        <v>312.14</v>
      </c>
    </row>
    <row r="4685" spans="1:4" x14ac:dyDescent="0.25">
      <c r="A4685" s="47">
        <v>86876</v>
      </c>
      <c r="B4685" s="45" t="s">
        <v>6661</v>
      </c>
      <c r="C4685" s="46" t="s">
        <v>90</v>
      </c>
      <c r="D4685" s="47">
        <v>181.43</v>
      </c>
    </row>
    <row r="4686" spans="1:4" x14ac:dyDescent="0.25">
      <c r="A4686" s="47">
        <v>86877</v>
      </c>
      <c r="B4686" s="45" t="s">
        <v>6662</v>
      </c>
      <c r="C4686" s="46" t="s">
        <v>90</v>
      </c>
      <c r="D4686" s="47">
        <v>52.41</v>
      </c>
    </row>
    <row r="4687" spans="1:4" x14ac:dyDescent="0.25">
      <c r="A4687" s="47">
        <v>86878</v>
      </c>
      <c r="B4687" s="45" t="s">
        <v>6663</v>
      </c>
      <c r="C4687" s="46" t="s">
        <v>90</v>
      </c>
      <c r="D4687" s="47">
        <v>56.48</v>
      </c>
    </row>
    <row r="4688" spans="1:4" x14ac:dyDescent="0.25">
      <c r="A4688" s="47">
        <v>86879</v>
      </c>
      <c r="B4688" s="45" t="s">
        <v>6664</v>
      </c>
      <c r="C4688" s="46" t="s">
        <v>90</v>
      </c>
      <c r="D4688" s="47">
        <v>6.13</v>
      </c>
    </row>
    <row r="4689" spans="1:4" x14ac:dyDescent="0.25">
      <c r="A4689" s="47">
        <v>86880</v>
      </c>
      <c r="B4689" s="45" t="s">
        <v>6665</v>
      </c>
      <c r="C4689" s="46" t="s">
        <v>90</v>
      </c>
      <c r="D4689" s="47">
        <v>16.850000000000001</v>
      </c>
    </row>
    <row r="4690" spans="1:4" x14ac:dyDescent="0.25">
      <c r="A4690" s="47">
        <v>86881</v>
      </c>
      <c r="B4690" s="45" t="s">
        <v>6666</v>
      </c>
      <c r="C4690" s="46" t="s">
        <v>90</v>
      </c>
      <c r="D4690" s="47">
        <v>158.69</v>
      </c>
    </row>
    <row r="4691" spans="1:4" x14ac:dyDescent="0.25">
      <c r="A4691" s="47">
        <v>86882</v>
      </c>
      <c r="B4691" s="45" t="s">
        <v>6667</v>
      </c>
      <c r="C4691" s="46" t="s">
        <v>90</v>
      </c>
      <c r="D4691" s="47">
        <v>17.28</v>
      </c>
    </row>
    <row r="4692" spans="1:4" x14ac:dyDescent="0.25">
      <c r="A4692" s="47">
        <v>86883</v>
      </c>
      <c r="B4692" s="45" t="s">
        <v>6668</v>
      </c>
      <c r="C4692" s="46" t="s">
        <v>90</v>
      </c>
      <c r="D4692" s="47">
        <v>9.89</v>
      </c>
    </row>
    <row r="4693" spans="1:4" x14ac:dyDescent="0.25">
      <c r="A4693" s="47">
        <v>86884</v>
      </c>
      <c r="B4693" s="45" t="s">
        <v>6669</v>
      </c>
      <c r="C4693" s="46" t="s">
        <v>90</v>
      </c>
      <c r="D4693" s="47">
        <v>7.53</v>
      </c>
    </row>
    <row r="4694" spans="1:4" x14ac:dyDescent="0.25">
      <c r="A4694" s="47">
        <v>86885</v>
      </c>
      <c r="B4694" s="45" t="s">
        <v>6670</v>
      </c>
      <c r="C4694" s="46" t="s">
        <v>90</v>
      </c>
      <c r="D4694" s="47">
        <v>10.49</v>
      </c>
    </row>
    <row r="4695" spans="1:4" x14ac:dyDescent="0.25">
      <c r="A4695" s="47">
        <v>86886</v>
      </c>
      <c r="B4695" s="45" t="s">
        <v>6671</v>
      </c>
      <c r="C4695" s="46" t="s">
        <v>90</v>
      </c>
      <c r="D4695" s="47">
        <v>38.83</v>
      </c>
    </row>
    <row r="4696" spans="1:4" x14ac:dyDescent="0.25">
      <c r="A4696" s="47">
        <v>86887</v>
      </c>
      <c r="B4696" s="45" t="s">
        <v>6672</v>
      </c>
      <c r="C4696" s="46" t="s">
        <v>90</v>
      </c>
      <c r="D4696" s="47">
        <v>42.11</v>
      </c>
    </row>
    <row r="4697" spans="1:4" x14ac:dyDescent="0.25">
      <c r="A4697" s="47">
        <v>86888</v>
      </c>
      <c r="B4697" s="45" t="s">
        <v>6673</v>
      </c>
      <c r="C4697" s="46" t="s">
        <v>90</v>
      </c>
      <c r="D4697" s="47">
        <v>335.5</v>
      </c>
    </row>
    <row r="4698" spans="1:4" x14ac:dyDescent="0.25">
      <c r="A4698" s="47">
        <v>86889</v>
      </c>
      <c r="B4698" s="45" t="s">
        <v>6674</v>
      </c>
      <c r="C4698" s="46" t="s">
        <v>90</v>
      </c>
      <c r="D4698" s="47">
        <v>415.27</v>
      </c>
    </row>
    <row r="4699" spans="1:4" x14ac:dyDescent="0.25">
      <c r="A4699" s="47">
        <v>86893</v>
      </c>
      <c r="B4699" s="45" t="s">
        <v>6675</v>
      </c>
      <c r="C4699" s="46" t="s">
        <v>90</v>
      </c>
      <c r="D4699" s="47">
        <v>512.45000000000005</v>
      </c>
    </row>
    <row r="4700" spans="1:4" x14ac:dyDescent="0.25">
      <c r="A4700" s="47">
        <v>86894</v>
      </c>
      <c r="B4700" s="45" t="s">
        <v>6676</v>
      </c>
      <c r="C4700" s="46" t="s">
        <v>90</v>
      </c>
      <c r="D4700" s="47">
        <v>224.52</v>
      </c>
    </row>
    <row r="4701" spans="1:4" x14ac:dyDescent="0.25">
      <c r="A4701" s="47">
        <v>86895</v>
      </c>
      <c r="B4701" s="45" t="s">
        <v>6677</v>
      </c>
      <c r="C4701" s="46" t="s">
        <v>90</v>
      </c>
      <c r="D4701" s="47">
        <v>242.88</v>
      </c>
    </row>
    <row r="4702" spans="1:4" x14ac:dyDescent="0.25">
      <c r="A4702" s="47">
        <v>86899</v>
      </c>
      <c r="B4702" s="45" t="s">
        <v>6678</v>
      </c>
      <c r="C4702" s="46" t="s">
        <v>90</v>
      </c>
      <c r="D4702" s="47">
        <v>279.33999999999997</v>
      </c>
    </row>
    <row r="4703" spans="1:4" x14ac:dyDescent="0.25">
      <c r="A4703" s="47">
        <v>86900</v>
      </c>
      <c r="B4703" s="45" t="s">
        <v>6679</v>
      </c>
      <c r="C4703" s="46" t="s">
        <v>90</v>
      </c>
      <c r="D4703" s="47">
        <v>188.14</v>
      </c>
    </row>
    <row r="4704" spans="1:4" x14ac:dyDescent="0.25">
      <c r="A4704" s="47">
        <v>86901</v>
      </c>
      <c r="B4704" s="45" t="s">
        <v>6680</v>
      </c>
      <c r="C4704" s="46" t="s">
        <v>90</v>
      </c>
      <c r="D4704" s="47">
        <v>109.27</v>
      </c>
    </row>
    <row r="4705" spans="1:4" x14ac:dyDescent="0.25">
      <c r="A4705" s="47">
        <v>86902</v>
      </c>
      <c r="B4705" s="45" t="s">
        <v>6681</v>
      </c>
      <c r="C4705" s="46" t="s">
        <v>90</v>
      </c>
      <c r="D4705" s="47">
        <v>214.66</v>
      </c>
    </row>
    <row r="4706" spans="1:4" x14ac:dyDescent="0.25">
      <c r="A4706" s="47">
        <v>86903</v>
      </c>
      <c r="B4706" s="45" t="s">
        <v>6682</v>
      </c>
      <c r="C4706" s="46" t="s">
        <v>90</v>
      </c>
      <c r="D4706" s="47">
        <v>244.77</v>
      </c>
    </row>
    <row r="4707" spans="1:4" x14ac:dyDescent="0.25">
      <c r="A4707" s="47">
        <v>86904</v>
      </c>
      <c r="B4707" s="45" t="s">
        <v>6683</v>
      </c>
      <c r="C4707" s="46" t="s">
        <v>90</v>
      </c>
      <c r="D4707" s="47">
        <v>100.75</v>
      </c>
    </row>
    <row r="4708" spans="1:4" x14ac:dyDescent="0.25">
      <c r="A4708" s="47">
        <v>86905</v>
      </c>
      <c r="B4708" s="45" t="s">
        <v>6684</v>
      </c>
      <c r="C4708" s="46" t="s">
        <v>90</v>
      </c>
      <c r="D4708" s="47">
        <v>283.67</v>
      </c>
    </row>
    <row r="4709" spans="1:4" x14ac:dyDescent="0.25">
      <c r="A4709" s="47">
        <v>86906</v>
      </c>
      <c r="B4709" s="45" t="s">
        <v>6685</v>
      </c>
      <c r="C4709" s="46" t="s">
        <v>90</v>
      </c>
      <c r="D4709" s="47">
        <v>52.54</v>
      </c>
    </row>
    <row r="4710" spans="1:4" x14ac:dyDescent="0.25">
      <c r="A4710" s="47">
        <v>86908</v>
      </c>
      <c r="B4710" s="45" t="s">
        <v>6686</v>
      </c>
      <c r="C4710" s="46" t="s">
        <v>90</v>
      </c>
      <c r="D4710" s="47">
        <v>338.33</v>
      </c>
    </row>
    <row r="4711" spans="1:4" x14ac:dyDescent="0.25">
      <c r="A4711" s="47">
        <v>86909</v>
      </c>
      <c r="B4711" s="45" t="s">
        <v>6687</v>
      </c>
      <c r="C4711" s="46" t="s">
        <v>90</v>
      </c>
      <c r="D4711" s="47">
        <v>91.21</v>
      </c>
    </row>
    <row r="4712" spans="1:4" x14ac:dyDescent="0.25">
      <c r="A4712" s="47">
        <v>86910</v>
      </c>
      <c r="B4712" s="45" t="s">
        <v>6688</v>
      </c>
      <c r="C4712" s="46" t="s">
        <v>90</v>
      </c>
      <c r="D4712" s="47">
        <v>89.61</v>
      </c>
    </row>
    <row r="4713" spans="1:4" x14ac:dyDescent="0.25">
      <c r="A4713" s="47">
        <v>86911</v>
      </c>
      <c r="B4713" s="45" t="s">
        <v>6689</v>
      </c>
      <c r="C4713" s="46" t="s">
        <v>90</v>
      </c>
      <c r="D4713" s="47">
        <v>61.5</v>
      </c>
    </row>
    <row r="4714" spans="1:4" x14ac:dyDescent="0.25">
      <c r="A4714" s="47">
        <v>86913</v>
      </c>
      <c r="B4714" s="45" t="s">
        <v>6690</v>
      </c>
      <c r="C4714" s="46" t="s">
        <v>90</v>
      </c>
      <c r="D4714" s="47">
        <v>38.85</v>
      </c>
    </row>
    <row r="4715" spans="1:4" x14ac:dyDescent="0.25">
      <c r="A4715" s="47">
        <v>86914</v>
      </c>
      <c r="B4715" s="45" t="s">
        <v>6691</v>
      </c>
      <c r="C4715" s="46" t="s">
        <v>90</v>
      </c>
      <c r="D4715" s="47">
        <v>69.14</v>
      </c>
    </row>
    <row r="4716" spans="1:4" x14ac:dyDescent="0.25">
      <c r="A4716" s="47">
        <v>86915</v>
      </c>
      <c r="B4716" s="45" t="s">
        <v>6692</v>
      </c>
      <c r="C4716" s="46" t="s">
        <v>90</v>
      </c>
      <c r="D4716" s="47">
        <v>100.18</v>
      </c>
    </row>
    <row r="4717" spans="1:4" x14ac:dyDescent="0.25">
      <c r="A4717" s="47">
        <v>86916</v>
      </c>
      <c r="B4717" s="45" t="s">
        <v>6693</v>
      </c>
      <c r="C4717" s="46" t="s">
        <v>90</v>
      </c>
      <c r="D4717" s="47">
        <v>32.299999999999997</v>
      </c>
    </row>
    <row r="4718" spans="1:4" x14ac:dyDescent="0.25">
      <c r="A4718" s="47">
        <v>86919</v>
      </c>
      <c r="B4718" s="45" t="s">
        <v>6694</v>
      </c>
      <c r="C4718" s="46" t="s">
        <v>90</v>
      </c>
      <c r="D4718" s="47">
        <v>622.63</v>
      </c>
    </row>
    <row r="4719" spans="1:4" x14ac:dyDescent="0.25">
      <c r="A4719" s="47">
        <v>86920</v>
      </c>
      <c r="B4719" s="45" t="s">
        <v>6695</v>
      </c>
      <c r="C4719" s="46" t="s">
        <v>90</v>
      </c>
      <c r="D4719" s="47">
        <v>546.05999999999995</v>
      </c>
    </row>
    <row r="4720" spans="1:4" x14ac:dyDescent="0.25">
      <c r="A4720" s="47">
        <v>86921</v>
      </c>
      <c r="B4720" s="45" t="s">
        <v>6696</v>
      </c>
      <c r="C4720" s="46" t="s">
        <v>90</v>
      </c>
      <c r="D4720" s="47">
        <v>539.51</v>
      </c>
    </row>
    <row r="4721" spans="1:4" x14ac:dyDescent="0.25">
      <c r="A4721" s="47">
        <v>86922</v>
      </c>
      <c r="B4721" s="45" t="s">
        <v>6697</v>
      </c>
      <c r="C4721" s="46" t="s">
        <v>90</v>
      </c>
      <c r="D4721" s="47">
        <v>622.01</v>
      </c>
    </row>
    <row r="4722" spans="1:4" x14ac:dyDescent="0.25">
      <c r="A4722" s="47">
        <v>86923</v>
      </c>
      <c r="B4722" s="45" t="s">
        <v>6698</v>
      </c>
      <c r="C4722" s="46" t="s">
        <v>90</v>
      </c>
      <c r="D4722" s="47">
        <v>404.03</v>
      </c>
    </row>
    <row r="4723" spans="1:4" x14ac:dyDescent="0.25">
      <c r="A4723" s="47">
        <v>86924</v>
      </c>
      <c r="B4723" s="45" t="s">
        <v>6699</v>
      </c>
      <c r="C4723" s="46" t="s">
        <v>90</v>
      </c>
      <c r="D4723" s="47">
        <v>397.48</v>
      </c>
    </row>
    <row r="4724" spans="1:4" x14ac:dyDescent="0.25">
      <c r="A4724" s="47">
        <v>86925</v>
      </c>
      <c r="B4724" s="45" t="s">
        <v>6700</v>
      </c>
      <c r="C4724" s="46" t="s">
        <v>90</v>
      </c>
      <c r="D4724" s="47">
        <v>367.01</v>
      </c>
    </row>
    <row r="4725" spans="1:4" x14ac:dyDescent="0.25">
      <c r="A4725" s="47">
        <v>86926</v>
      </c>
      <c r="B4725" s="45" t="s">
        <v>6701</v>
      </c>
      <c r="C4725" s="46" t="s">
        <v>90</v>
      </c>
      <c r="D4725" s="47">
        <v>360.46</v>
      </c>
    </row>
    <row r="4726" spans="1:4" x14ac:dyDescent="0.25">
      <c r="A4726" s="47">
        <v>86927</v>
      </c>
      <c r="B4726" s="45" t="s">
        <v>6702</v>
      </c>
      <c r="C4726" s="46" t="s">
        <v>90</v>
      </c>
      <c r="D4726" s="47">
        <v>243.69</v>
      </c>
    </row>
    <row r="4727" spans="1:4" x14ac:dyDescent="0.25">
      <c r="A4727" s="47">
        <v>86928</v>
      </c>
      <c r="B4727" s="45" t="s">
        <v>6703</v>
      </c>
      <c r="C4727" s="46" t="s">
        <v>90</v>
      </c>
      <c r="D4727" s="47">
        <v>237.14</v>
      </c>
    </row>
    <row r="4728" spans="1:4" x14ac:dyDescent="0.25">
      <c r="A4728" s="47">
        <v>86929</v>
      </c>
      <c r="B4728" s="45" t="s">
        <v>6704</v>
      </c>
      <c r="C4728" s="46" t="s">
        <v>90</v>
      </c>
      <c r="D4728" s="47">
        <v>236.3</v>
      </c>
    </row>
    <row r="4729" spans="1:4" x14ac:dyDescent="0.25">
      <c r="A4729" s="47">
        <v>86930</v>
      </c>
      <c r="B4729" s="45" t="s">
        <v>6705</v>
      </c>
      <c r="C4729" s="46" t="s">
        <v>90</v>
      </c>
      <c r="D4729" s="47">
        <v>229.75</v>
      </c>
    </row>
    <row r="4730" spans="1:4" x14ac:dyDescent="0.25">
      <c r="A4730" s="47">
        <v>86931</v>
      </c>
      <c r="B4730" s="45" t="s">
        <v>6706</v>
      </c>
      <c r="C4730" s="46" t="s">
        <v>90</v>
      </c>
      <c r="D4730" s="47">
        <v>345.99</v>
      </c>
    </row>
    <row r="4731" spans="1:4" x14ac:dyDescent="0.25">
      <c r="A4731" s="47">
        <v>86932</v>
      </c>
      <c r="B4731" s="45" t="s">
        <v>6707</v>
      </c>
      <c r="C4731" s="46" t="s">
        <v>90</v>
      </c>
      <c r="D4731" s="47">
        <v>377.61</v>
      </c>
    </row>
    <row r="4732" spans="1:4" x14ac:dyDescent="0.25">
      <c r="A4732" s="47">
        <v>86933</v>
      </c>
      <c r="B4732" s="45" t="s">
        <v>6708</v>
      </c>
      <c r="C4732" s="46" t="s">
        <v>90</v>
      </c>
      <c r="D4732" s="47">
        <v>320.14999999999998</v>
      </c>
    </row>
    <row r="4733" spans="1:4" x14ac:dyDescent="0.25">
      <c r="A4733" s="47">
        <v>86934</v>
      </c>
      <c r="B4733" s="45" t="s">
        <v>6709</v>
      </c>
      <c r="C4733" s="46" t="s">
        <v>90</v>
      </c>
      <c r="D4733" s="47">
        <v>312.76</v>
      </c>
    </row>
    <row r="4734" spans="1:4" x14ac:dyDescent="0.25">
      <c r="A4734" s="47">
        <v>86935</v>
      </c>
      <c r="B4734" s="45" t="s">
        <v>6710</v>
      </c>
      <c r="C4734" s="46" t="s">
        <v>90</v>
      </c>
      <c r="D4734" s="47">
        <v>254.51</v>
      </c>
    </row>
    <row r="4735" spans="1:4" x14ac:dyDescent="0.25">
      <c r="A4735" s="47">
        <v>86936</v>
      </c>
      <c r="B4735" s="45" t="s">
        <v>6711</v>
      </c>
      <c r="C4735" s="46" t="s">
        <v>90</v>
      </c>
      <c r="D4735" s="47">
        <v>403.31</v>
      </c>
    </row>
    <row r="4736" spans="1:4" x14ac:dyDescent="0.25">
      <c r="A4736" s="47">
        <v>86937</v>
      </c>
      <c r="B4736" s="45" t="s">
        <v>6712</v>
      </c>
      <c r="C4736" s="46" t="s">
        <v>90</v>
      </c>
      <c r="D4736" s="47">
        <v>171.57</v>
      </c>
    </row>
    <row r="4737" spans="1:4" x14ac:dyDescent="0.25">
      <c r="A4737" s="47">
        <v>86938</v>
      </c>
      <c r="B4737" s="45" t="s">
        <v>6713</v>
      </c>
      <c r="C4737" s="46" t="s">
        <v>90</v>
      </c>
      <c r="D4737" s="47">
        <v>320.37</v>
      </c>
    </row>
    <row r="4738" spans="1:4" x14ac:dyDescent="0.25">
      <c r="A4738" s="47">
        <v>86939</v>
      </c>
      <c r="B4738" s="45" t="s">
        <v>6714</v>
      </c>
      <c r="C4738" s="46" t="s">
        <v>90</v>
      </c>
      <c r="D4738" s="47">
        <v>290.75</v>
      </c>
    </row>
    <row r="4739" spans="1:4" x14ac:dyDescent="0.25">
      <c r="A4739" s="47">
        <v>86940</v>
      </c>
      <c r="B4739" s="45" t="s">
        <v>6715</v>
      </c>
      <c r="C4739" s="46" t="s">
        <v>90</v>
      </c>
      <c r="D4739" s="47">
        <v>823.76</v>
      </c>
    </row>
    <row r="4740" spans="1:4" x14ac:dyDescent="0.25">
      <c r="A4740" s="47">
        <v>86941</v>
      </c>
      <c r="B4740" s="45" t="s">
        <v>6716</v>
      </c>
      <c r="C4740" s="46" t="s">
        <v>90</v>
      </c>
      <c r="D4740" s="47">
        <v>598.16</v>
      </c>
    </row>
    <row r="4741" spans="1:4" x14ac:dyDescent="0.25">
      <c r="A4741" s="47">
        <v>86942</v>
      </c>
      <c r="B4741" s="45" t="s">
        <v>6717</v>
      </c>
      <c r="C4741" s="46" t="s">
        <v>90</v>
      </c>
      <c r="D4741" s="47">
        <v>184.23</v>
      </c>
    </row>
    <row r="4742" spans="1:4" x14ac:dyDescent="0.25">
      <c r="A4742" s="47">
        <v>86943</v>
      </c>
      <c r="B4742" s="45" t="s">
        <v>6718</v>
      </c>
      <c r="C4742" s="46" t="s">
        <v>90</v>
      </c>
      <c r="D4742" s="47">
        <v>176.84</v>
      </c>
    </row>
    <row r="4743" spans="1:4" x14ac:dyDescent="0.25">
      <c r="A4743" s="47">
        <v>86947</v>
      </c>
      <c r="B4743" s="45" t="s">
        <v>6719</v>
      </c>
      <c r="C4743" s="46" t="s">
        <v>90</v>
      </c>
      <c r="D4743" s="47">
        <v>967.6</v>
      </c>
    </row>
    <row r="4744" spans="1:4" x14ac:dyDescent="0.25">
      <c r="A4744" s="47">
        <v>93396</v>
      </c>
      <c r="B4744" s="45" t="s">
        <v>6720</v>
      </c>
      <c r="C4744" s="46" t="s">
        <v>90</v>
      </c>
      <c r="D4744" s="47">
        <v>474.52</v>
      </c>
    </row>
    <row r="4745" spans="1:4" x14ac:dyDescent="0.25">
      <c r="A4745" s="47">
        <v>93441</v>
      </c>
      <c r="B4745" s="45" t="s">
        <v>6721</v>
      </c>
      <c r="C4745" s="46" t="s">
        <v>90</v>
      </c>
      <c r="D4745" s="47">
        <v>738.81</v>
      </c>
    </row>
    <row r="4746" spans="1:4" x14ac:dyDescent="0.25">
      <c r="A4746" s="47">
        <v>93442</v>
      </c>
      <c r="B4746" s="45" t="s">
        <v>6722</v>
      </c>
      <c r="C4746" s="46" t="s">
        <v>90</v>
      </c>
      <c r="D4746" s="48">
        <v>1014.5</v>
      </c>
    </row>
    <row r="4747" spans="1:4" x14ac:dyDescent="0.25">
      <c r="A4747" s="47">
        <v>95469</v>
      </c>
      <c r="B4747" s="45" t="s">
        <v>6723</v>
      </c>
      <c r="C4747" s="46" t="s">
        <v>90</v>
      </c>
      <c r="D4747" s="47">
        <v>206.37</v>
      </c>
    </row>
    <row r="4748" spans="1:4" x14ac:dyDescent="0.25">
      <c r="A4748" s="47">
        <v>95470</v>
      </c>
      <c r="B4748" s="45" t="s">
        <v>6724</v>
      </c>
      <c r="C4748" s="46" t="s">
        <v>90</v>
      </c>
      <c r="D4748" s="47">
        <v>215.81</v>
      </c>
    </row>
    <row r="4749" spans="1:4" x14ac:dyDescent="0.25">
      <c r="A4749" s="47">
        <v>95471</v>
      </c>
      <c r="B4749" s="45" t="s">
        <v>6725</v>
      </c>
      <c r="C4749" s="46" t="s">
        <v>90</v>
      </c>
      <c r="D4749" s="47">
        <v>524.13</v>
      </c>
    </row>
    <row r="4750" spans="1:4" x14ac:dyDescent="0.25">
      <c r="A4750" s="47">
        <v>95472</v>
      </c>
      <c r="B4750" s="45" t="s">
        <v>6726</v>
      </c>
      <c r="C4750" s="46" t="s">
        <v>90</v>
      </c>
      <c r="D4750" s="47">
        <v>533.57000000000005</v>
      </c>
    </row>
    <row r="4751" spans="1:4" x14ac:dyDescent="0.25">
      <c r="A4751" s="47">
        <v>95542</v>
      </c>
      <c r="B4751" s="45" t="s">
        <v>6727</v>
      </c>
      <c r="C4751" s="46" t="s">
        <v>90</v>
      </c>
      <c r="D4751" s="47">
        <v>27</v>
      </c>
    </row>
    <row r="4752" spans="1:4" x14ac:dyDescent="0.25">
      <c r="A4752" s="47">
        <v>95543</v>
      </c>
      <c r="B4752" s="45" t="s">
        <v>6728</v>
      </c>
      <c r="C4752" s="46" t="s">
        <v>90</v>
      </c>
      <c r="D4752" s="47">
        <v>45.78</v>
      </c>
    </row>
    <row r="4753" spans="1:4" x14ac:dyDescent="0.25">
      <c r="A4753" s="47">
        <v>95544</v>
      </c>
      <c r="B4753" s="45" t="s">
        <v>6729</v>
      </c>
      <c r="C4753" s="46" t="s">
        <v>90</v>
      </c>
      <c r="D4753" s="47">
        <v>32.74</v>
      </c>
    </row>
    <row r="4754" spans="1:4" x14ac:dyDescent="0.25">
      <c r="A4754" s="47">
        <v>95545</v>
      </c>
      <c r="B4754" s="45" t="s">
        <v>6730</v>
      </c>
      <c r="C4754" s="46" t="s">
        <v>90</v>
      </c>
      <c r="D4754" s="47">
        <v>32.130000000000003</v>
      </c>
    </row>
    <row r="4755" spans="1:4" x14ac:dyDescent="0.25">
      <c r="A4755" s="47">
        <v>95546</v>
      </c>
      <c r="B4755" s="45" t="s">
        <v>6731</v>
      </c>
      <c r="C4755" s="46" t="s">
        <v>90</v>
      </c>
      <c r="D4755" s="47">
        <v>113.08</v>
      </c>
    </row>
    <row r="4756" spans="1:4" x14ac:dyDescent="0.25">
      <c r="A4756" s="47">
        <v>95547</v>
      </c>
      <c r="B4756" s="45" t="s">
        <v>6732</v>
      </c>
      <c r="C4756" s="46" t="s">
        <v>90</v>
      </c>
      <c r="D4756" s="47">
        <v>73.83</v>
      </c>
    </row>
    <row r="4757" spans="1:4" x14ac:dyDescent="0.25">
      <c r="A4757" s="47">
        <v>100848</v>
      </c>
      <c r="B4757" s="45" t="s">
        <v>6733</v>
      </c>
      <c r="C4757" s="46" t="s">
        <v>90</v>
      </c>
      <c r="D4757" s="47">
        <v>376.45</v>
      </c>
    </row>
    <row r="4758" spans="1:4" x14ac:dyDescent="0.25">
      <c r="A4758" s="47">
        <v>100849</v>
      </c>
      <c r="B4758" s="45" t="s">
        <v>6734</v>
      </c>
      <c r="C4758" s="46" t="s">
        <v>90</v>
      </c>
      <c r="D4758" s="47">
        <v>43.9</v>
      </c>
    </row>
    <row r="4759" spans="1:4" x14ac:dyDescent="0.25">
      <c r="A4759" s="47">
        <v>100851</v>
      </c>
      <c r="B4759" s="45" t="s">
        <v>6735</v>
      </c>
      <c r="C4759" s="46" t="s">
        <v>90</v>
      </c>
      <c r="D4759" s="47">
        <v>88.81</v>
      </c>
    </row>
    <row r="4760" spans="1:4" x14ac:dyDescent="0.25">
      <c r="A4760" s="47">
        <v>100852</v>
      </c>
      <c r="B4760" s="45" t="s">
        <v>6736</v>
      </c>
      <c r="C4760" s="46" t="s">
        <v>90</v>
      </c>
      <c r="D4760" s="47">
        <v>206.01</v>
      </c>
    </row>
    <row r="4761" spans="1:4" x14ac:dyDescent="0.25">
      <c r="A4761" s="47">
        <v>100853</v>
      </c>
      <c r="B4761" s="45" t="s">
        <v>6737</v>
      </c>
      <c r="C4761" s="46" t="s">
        <v>90</v>
      </c>
      <c r="D4761" s="47">
        <v>241.37</v>
      </c>
    </row>
    <row r="4762" spans="1:4" x14ac:dyDescent="0.25">
      <c r="A4762" s="47">
        <v>100854</v>
      </c>
      <c r="B4762" s="45" t="s">
        <v>6738</v>
      </c>
      <c r="C4762" s="46" t="s">
        <v>90</v>
      </c>
      <c r="D4762" s="48">
        <v>1250.56</v>
      </c>
    </row>
    <row r="4763" spans="1:4" x14ac:dyDescent="0.25">
      <c r="A4763" s="47">
        <v>100855</v>
      </c>
      <c r="B4763" s="45" t="s">
        <v>6739</v>
      </c>
      <c r="C4763" s="46" t="s">
        <v>90</v>
      </c>
      <c r="D4763" s="47">
        <v>32.130000000000003</v>
      </c>
    </row>
    <row r="4764" spans="1:4" x14ac:dyDescent="0.25">
      <c r="A4764" s="47">
        <v>100856</v>
      </c>
      <c r="B4764" s="45" t="s">
        <v>6740</v>
      </c>
      <c r="C4764" s="46" t="s">
        <v>90</v>
      </c>
      <c r="D4764" s="47">
        <v>26.83</v>
      </c>
    </row>
    <row r="4765" spans="1:4" x14ac:dyDescent="0.25">
      <c r="A4765" s="47">
        <v>100857</v>
      </c>
      <c r="B4765" s="45" t="s">
        <v>6741</v>
      </c>
      <c r="C4765" s="46" t="s">
        <v>90</v>
      </c>
      <c r="D4765" s="47">
        <v>367.12</v>
      </c>
    </row>
    <row r="4766" spans="1:4" x14ac:dyDescent="0.25">
      <c r="A4766" s="47">
        <v>100858</v>
      </c>
      <c r="B4766" s="45" t="s">
        <v>6742</v>
      </c>
      <c r="C4766" s="46" t="s">
        <v>90</v>
      </c>
      <c r="D4766" s="47">
        <v>500.04</v>
      </c>
    </row>
    <row r="4767" spans="1:4" x14ac:dyDescent="0.25">
      <c r="A4767" s="47">
        <v>100859</v>
      </c>
      <c r="B4767" s="45" t="s">
        <v>6743</v>
      </c>
      <c r="C4767" s="46" t="s">
        <v>90</v>
      </c>
      <c r="D4767" s="47">
        <v>690.67</v>
      </c>
    </row>
    <row r="4768" spans="1:4" x14ac:dyDescent="0.25">
      <c r="A4768" s="47">
        <v>100860</v>
      </c>
      <c r="B4768" s="45" t="s">
        <v>6744</v>
      </c>
      <c r="C4768" s="46" t="s">
        <v>90</v>
      </c>
      <c r="D4768" s="47">
        <v>78.5</v>
      </c>
    </row>
    <row r="4769" spans="1:4" x14ac:dyDescent="0.25">
      <c r="A4769" s="47">
        <v>100861</v>
      </c>
      <c r="B4769" s="45" t="s">
        <v>6745</v>
      </c>
      <c r="C4769" s="46" t="s">
        <v>90</v>
      </c>
      <c r="D4769" s="47">
        <v>44.64</v>
      </c>
    </row>
    <row r="4770" spans="1:4" x14ac:dyDescent="0.25">
      <c r="A4770" s="47">
        <v>100862</v>
      </c>
      <c r="B4770" s="45" t="s">
        <v>6746</v>
      </c>
      <c r="C4770" s="46" t="s">
        <v>90</v>
      </c>
      <c r="D4770" s="47">
        <v>50.77</v>
      </c>
    </row>
    <row r="4771" spans="1:4" x14ac:dyDescent="0.25">
      <c r="A4771" s="47">
        <v>100863</v>
      </c>
      <c r="B4771" s="45" t="s">
        <v>6747</v>
      </c>
      <c r="C4771" s="46" t="s">
        <v>90</v>
      </c>
      <c r="D4771" s="47">
        <v>476.18</v>
      </c>
    </row>
    <row r="4772" spans="1:4" x14ac:dyDescent="0.25">
      <c r="A4772" s="47">
        <v>100864</v>
      </c>
      <c r="B4772" s="45" t="s">
        <v>6748</v>
      </c>
      <c r="C4772" s="46" t="s">
        <v>90</v>
      </c>
      <c r="D4772" s="47">
        <v>525.02</v>
      </c>
    </row>
    <row r="4773" spans="1:4" x14ac:dyDescent="0.25">
      <c r="A4773" s="47">
        <v>100865</v>
      </c>
      <c r="B4773" s="45" t="s">
        <v>6749</v>
      </c>
      <c r="C4773" s="46" t="s">
        <v>90</v>
      </c>
      <c r="D4773" s="47">
        <v>475.35</v>
      </c>
    </row>
    <row r="4774" spans="1:4" x14ac:dyDescent="0.25">
      <c r="A4774" s="47">
        <v>100866</v>
      </c>
      <c r="B4774" s="45" t="s">
        <v>6750</v>
      </c>
      <c r="C4774" s="46" t="s">
        <v>90</v>
      </c>
      <c r="D4774" s="47">
        <v>242.56</v>
      </c>
    </row>
    <row r="4775" spans="1:4" x14ac:dyDescent="0.25">
      <c r="A4775" s="47">
        <v>100867</v>
      </c>
      <c r="B4775" s="45" t="s">
        <v>6751</v>
      </c>
      <c r="C4775" s="46" t="s">
        <v>90</v>
      </c>
      <c r="D4775" s="47">
        <v>258.66000000000003</v>
      </c>
    </row>
    <row r="4776" spans="1:4" x14ac:dyDescent="0.25">
      <c r="A4776" s="47">
        <v>100868</v>
      </c>
      <c r="B4776" s="45" t="s">
        <v>6752</v>
      </c>
      <c r="C4776" s="46" t="s">
        <v>90</v>
      </c>
      <c r="D4776" s="47">
        <v>269.38</v>
      </c>
    </row>
    <row r="4777" spans="1:4" x14ac:dyDescent="0.25">
      <c r="A4777" s="47">
        <v>100869</v>
      </c>
      <c r="B4777" s="45" t="s">
        <v>6753</v>
      </c>
      <c r="C4777" s="46" t="s">
        <v>90</v>
      </c>
      <c r="D4777" s="47">
        <v>277.60000000000002</v>
      </c>
    </row>
    <row r="4778" spans="1:4" x14ac:dyDescent="0.25">
      <c r="A4778" s="47">
        <v>100870</v>
      </c>
      <c r="B4778" s="45" t="s">
        <v>6754</v>
      </c>
      <c r="C4778" s="46" t="s">
        <v>90</v>
      </c>
      <c r="D4778" s="47">
        <v>197.48</v>
      </c>
    </row>
    <row r="4779" spans="1:4" x14ac:dyDescent="0.25">
      <c r="A4779" s="47">
        <v>100871</v>
      </c>
      <c r="B4779" s="45" t="s">
        <v>6755</v>
      </c>
      <c r="C4779" s="46" t="s">
        <v>90</v>
      </c>
      <c r="D4779" s="47">
        <v>212.23</v>
      </c>
    </row>
    <row r="4780" spans="1:4" x14ac:dyDescent="0.25">
      <c r="A4780" s="47">
        <v>100872</v>
      </c>
      <c r="B4780" s="45" t="s">
        <v>6756</v>
      </c>
      <c r="C4780" s="46" t="s">
        <v>90</v>
      </c>
      <c r="D4780" s="47">
        <v>221.65</v>
      </c>
    </row>
    <row r="4781" spans="1:4" x14ac:dyDescent="0.25">
      <c r="A4781" s="47">
        <v>100873</v>
      </c>
      <c r="B4781" s="45" t="s">
        <v>6757</v>
      </c>
      <c r="C4781" s="46" t="s">
        <v>90</v>
      </c>
      <c r="D4781" s="47">
        <v>227.53</v>
      </c>
    </row>
    <row r="4782" spans="1:4" x14ac:dyDescent="0.25">
      <c r="A4782" s="47">
        <v>100874</v>
      </c>
      <c r="B4782" s="45" t="s">
        <v>6758</v>
      </c>
      <c r="C4782" s="46" t="s">
        <v>90</v>
      </c>
      <c r="D4782" s="47">
        <v>242.56</v>
      </c>
    </row>
    <row r="4783" spans="1:4" x14ac:dyDescent="0.25">
      <c r="A4783" s="47">
        <v>100875</v>
      </c>
      <c r="B4783" s="45" t="s">
        <v>6759</v>
      </c>
      <c r="C4783" s="46" t="s">
        <v>90</v>
      </c>
      <c r="D4783" s="47">
        <v>876.03</v>
      </c>
    </row>
    <row r="4784" spans="1:4" x14ac:dyDescent="0.25">
      <c r="A4784" s="47">
        <v>100878</v>
      </c>
      <c r="B4784" s="45" t="s">
        <v>6760</v>
      </c>
      <c r="C4784" s="46" t="s">
        <v>90</v>
      </c>
      <c r="D4784" s="47">
        <v>450.2</v>
      </c>
    </row>
    <row r="4785" spans="1:4" x14ac:dyDescent="0.25">
      <c r="A4785" s="47">
        <v>98052</v>
      </c>
      <c r="B4785" s="45" t="s">
        <v>6761</v>
      </c>
      <c r="C4785" s="46" t="s">
        <v>90</v>
      </c>
      <c r="D4785" s="48">
        <v>1564.11</v>
      </c>
    </row>
    <row r="4786" spans="1:4" x14ac:dyDescent="0.25">
      <c r="A4786" s="47">
        <v>98053</v>
      </c>
      <c r="B4786" s="45" t="s">
        <v>6762</v>
      </c>
      <c r="C4786" s="46" t="s">
        <v>90</v>
      </c>
      <c r="D4786" s="48">
        <v>2131.91</v>
      </c>
    </row>
    <row r="4787" spans="1:4" x14ac:dyDescent="0.25">
      <c r="A4787" s="47">
        <v>98054</v>
      </c>
      <c r="B4787" s="45" t="s">
        <v>6763</v>
      </c>
      <c r="C4787" s="46" t="s">
        <v>90</v>
      </c>
      <c r="D4787" s="48">
        <v>3381.56</v>
      </c>
    </row>
    <row r="4788" spans="1:4" x14ac:dyDescent="0.25">
      <c r="A4788" s="47">
        <v>98055</v>
      </c>
      <c r="B4788" s="45" t="s">
        <v>6764</v>
      </c>
      <c r="C4788" s="46" t="s">
        <v>90</v>
      </c>
      <c r="D4788" s="48">
        <v>4574.1099999999997</v>
      </c>
    </row>
    <row r="4789" spans="1:4" x14ac:dyDescent="0.25">
      <c r="A4789" s="47">
        <v>98056</v>
      </c>
      <c r="B4789" s="45" t="s">
        <v>6765</v>
      </c>
      <c r="C4789" s="46" t="s">
        <v>90</v>
      </c>
      <c r="D4789" s="48">
        <v>5318.48</v>
      </c>
    </row>
    <row r="4790" spans="1:4" x14ac:dyDescent="0.25">
      <c r="A4790" s="47">
        <v>98057</v>
      </c>
      <c r="B4790" s="45" t="s">
        <v>6766</v>
      </c>
      <c r="C4790" s="46" t="s">
        <v>90</v>
      </c>
      <c r="D4790" s="48">
        <v>6279.24</v>
      </c>
    </row>
    <row r="4791" spans="1:4" x14ac:dyDescent="0.25">
      <c r="A4791" s="47">
        <v>98058</v>
      </c>
      <c r="B4791" s="45" t="s">
        <v>6767</v>
      </c>
      <c r="C4791" s="46" t="s">
        <v>90</v>
      </c>
      <c r="D4791" s="48">
        <v>1376.61</v>
      </c>
    </row>
    <row r="4792" spans="1:4" x14ac:dyDescent="0.25">
      <c r="A4792" s="47">
        <v>98059</v>
      </c>
      <c r="B4792" s="45" t="s">
        <v>6768</v>
      </c>
      <c r="C4792" s="46" t="s">
        <v>90</v>
      </c>
      <c r="D4792" s="48">
        <v>2918.97</v>
      </c>
    </row>
    <row r="4793" spans="1:4" x14ac:dyDescent="0.25">
      <c r="A4793" s="47">
        <v>98060</v>
      </c>
      <c r="B4793" s="45" t="s">
        <v>6769</v>
      </c>
      <c r="C4793" s="46" t="s">
        <v>90</v>
      </c>
      <c r="D4793" s="48">
        <v>4079.39</v>
      </c>
    </row>
    <row r="4794" spans="1:4" x14ac:dyDescent="0.25">
      <c r="A4794" s="47">
        <v>98061</v>
      </c>
      <c r="B4794" s="45" t="s">
        <v>6770</v>
      </c>
      <c r="C4794" s="46" t="s">
        <v>90</v>
      </c>
      <c r="D4794" s="48">
        <v>5648.71</v>
      </c>
    </row>
    <row r="4795" spans="1:4" x14ac:dyDescent="0.25">
      <c r="A4795" s="47">
        <v>98062</v>
      </c>
      <c r="B4795" s="45" t="s">
        <v>6771</v>
      </c>
      <c r="C4795" s="46" t="s">
        <v>90</v>
      </c>
      <c r="D4795" s="48">
        <v>2152.06</v>
      </c>
    </row>
    <row r="4796" spans="1:4" x14ac:dyDescent="0.25">
      <c r="A4796" s="47">
        <v>98063</v>
      </c>
      <c r="B4796" s="45" t="s">
        <v>6772</v>
      </c>
      <c r="C4796" s="46" t="s">
        <v>90</v>
      </c>
      <c r="D4796" s="48">
        <v>3275.1</v>
      </c>
    </row>
    <row r="4797" spans="1:4" x14ac:dyDescent="0.25">
      <c r="A4797" s="47">
        <v>98064</v>
      </c>
      <c r="B4797" s="45" t="s">
        <v>6773</v>
      </c>
      <c r="C4797" s="46" t="s">
        <v>90</v>
      </c>
      <c r="D4797" s="48">
        <v>3763.13</v>
      </c>
    </row>
    <row r="4798" spans="1:4" x14ac:dyDescent="0.25">
      <c r="A4798" s="47">
        <v>98065</v>
      </c>
      <c r="B4798" s="45" t="s">
        <v>6774</v>
      </c>
      <c r="C4798" s="46" t="s">
        <v>90</v>
      </c>
      <c r="D4798" s="48">
        <v>5195.3999999999996</v>
      </c>
    </row>
    <row r="4799" spans="1:4" x14ac:dyDescent="0.25">
      <c r="A4799" s="47">
        <v>98066</v>
      </c>
      <c r="B4799" s="45" t="s">
        <v>6775</v>
      </c>
      <c r="C4799" s="46" t="s">
        <v>90</v>
      </c>
      <c r="D4799" s="48">
        <v>4554.46</v>
      </c>
    </row>
    <row r="4800" spans="1:4" x14ac:dyDescent="0.25">
      <c r="A4800" s="47">
        <v>98067</v>
      </c>
      <c r="B4800" s="45" t="s">
        <v>6776</v>
      </c>
      <c r="C4800" s="46" t="s">
        <v>90</v>
      </c>
      <c r="D4800" s="48">
        <v>6072.48</v>
      </c>
    </row>
    <row r="4801" spans="1:4" x14ac:dyDescent="0.25">
      <c r="A4801" s="47">
        <v>98068</v>
      </c>
      <c r="B4801" s="45" t="s">
        <v>6777</v>
      </c>
      <c r="C4801" s="46" t="s">
        <v>90</v>
      </c>
      <c r="D4801" s="48">
        <v>8574.1299999999992</v>
      </c>
    </row>
    <row r="4802" spans="1:4" x14ac:dyDescent="0.25">
      <c r="A4802" s="47">
        <v>98069</v>
      </c>
      <c r="B4802" s="45" t="s">
        <v>6778</v>
      </c>
      <c r="C4802" s="46" t="s">
        <v>90</v>
      </c>
      <c r="D4802" s="48">
        <v>11501.8</v>
      </c>
    </row>
    <row r="4803" spans="1:4" x14ac:dyDescent="0.25">
      <c r="A4803" s="47">
        <v>98070</v>
      </c>
      <c r="B4803" s="45" t="s">
        <v>6779</v>
      </c>
      <c r="C4803" s="46" t="s">
        <v>90</v>
      </c>
      <c r="D4803" s="48">
        <v>13159.85</v>
      </c>
    </row>
    <row r="4804" spans="1:4" x14ac:dyDescent="0.25">
      <c r="A4804" s="47">
        <v>98071</v>
      </c>
      <c r="B4804" s="45" t="s">
        <v>6780</v>
      </c>
      <c r="C4804" s="46" t="s">
        <v>90</v>
      </c>
      <c r="D4804" s="48">
        <v>14402.93</v>
      </c>
    </row>
    <row r="4805" spans="1:4" x14ac:dyDescent="0.25">
      <c r="A4805" s="47">
        <v>98072</v>
      </c>
      <c r="B4805" s="45" t="s">
        <v>6781</v>
      </c>
      <c r="C4805" s="46" t="s">
        <v>90</v>
      </c>
      <c r="D4805" s="48">
        <v>3823.88</v>
      </c>
    </row>
    <row r="4806" spans="1:4" x14ac:dyDescent="0.25">
      <c r="A4806" s="47">
        <v>98073</v>
      </c>
      <c r="B4806" s="45" t="s">
        <v>6782</v>
      </c>
      <c r="C4806" s="46" t="s">
        <v>90</v>
      </c>
      <c r="D4806" s="48">
        <v>5961.52</v>
      </c>
    </row>
    <row r="4807" spans="1:4" x14ac:dyDescent="0.25">
      <c r="A4807" s="47">
        <v>98074</v>
      </c>
      <c r="B4807" s="45" t="s">
        <v>6783</v>
      </c>
      <c r="C4807" s="46" t="s">
        <v>90</v>
      </c>
      <c r="D4807" s="48">
        <v>9235.4500000000007</v>
      </c>
    </row>
    <row r="4808" spans="1:4" x14ac:dyDescent="0.25">
      <c r="A4808" s="47">
        <v>98075</v>
      </c>
      <c r="B4808" s="45" t="s">
        <v>6784</v>
      </c>
      <c r="C4808" s="46" t="s">
        <v>90</v>
      </c>
      <c r="D4808" s="48">
        <v>11997.01</v>
      </c>
    </row>
    <row r="4809" spans="1:4" x14ac:dyDescent="0.25">
      <c r="A4809" s="47">
        <v>98076</v>
      </c>
      <c r="B4809" s="45" t="s">
        <v>6785</v>
      </c>
      <c r="C4809" s="46" t="s">
        <v>90</v>
      </c>
      <c r="D4809" s="48">
        <v>13814.13</v>
      </c>
    </row>
    <row r="4810" spans="1:4" x14ac:dyDescent="0.25">
      <c r="A4810" s="47">
        <v>98077</v>
      </c>
      <c r="B4810" s="45" t="s">
        <v>6786</v>
      </c>
      <c r="C4810" s="46" t="s">
        <v>90</v>
      </c>
      <c r="D4810" s="48">
        <v>16255.35</v>
      </c>
    </row>
    <row r="4811" spans="1:4" x14ac:dyDescent="0.25">
      <c r="A4811" s="47">
        <v>98078</v>
      </c>
      <c r="B4811" s="45" t="s">
        <v>6787</v>
      </c>
      <c r="C4811" s="46" t="s">
        <v>90</v>
      </c>
      <c r="D4811" s="48">
        <v>3771.09</v>
      </c>
    </row>
    <row r="4812" spans="1:4" x14ac:dyDescent="0.25">
      <c r="A4812" s="47">
        <v>98079</v>
      </c>
      <c r="B4812" s="45" t="s">
        <v>6788</v>
      </c>
      <c r="C4812" s="46" t="s">
        <v>90</v>
      </c>
      <c r="D4812" s="48">
        <v>6615.14</v>
      </c>
    </row>
    <row r="4813" spans="1:4" x14ac:dyDescent="0.25">
      <c r="A4813" s="47">
        <v>98080</v>
      </c>
      <c r="B4813" s="45" t="s">
        <v>6789</v>
      </c>
      <c r="C4813" s="46" t="s">
        <v>90</v>
      </c>
      <c r="D4813" s="48">
        <v>8517.33</v>
      </c>
    </row>
    <row r="4814" spans="1:4" x14ac:dyDescent="0.25">
      <c r="A4814" s="47">
        <v>98081</v>
      </c>
      <c r="B4814" s="45" t="s">
        <v>6790</v>
      </c>
      <c r="C4814" s="46" t="s">
        <v>90</v>
      </c>
      <c r="D4814" s="48">
        <v>12626.53</v>
      </c>
    </row>
    <row r="4815" spans="1:4" x14ac:dyDescent="0.25">
      <c r="A4815" s="47">
        <v>98082</v>
      </c>
      <c r="B4815" s="45" t="s">
        <v>6791</v>
      </c>
      <c r="C4815" s="46" t="s">
        <v>90</v>
      </c>
      <c r="D4815" s="48">
        <v>3533.38</v>
      </c>
    </row>
    <row r="4816" spans="1:4" x14ac:dyDescent="0.25">
      <c r="A4816" s="47">
        <v>98083</v>
      </c>
      <c r="B4816" s="45" t="s">
        <v>6792</v>
      </c>
      <c r="C4816" s="46" t="s">
        <v>90</v>
      </c>
      <c r="D4816" s="48">
        <v>4661.6499999999996</v>
      </c>
    </row>
    <row r="4817" spans="1:4" x14ac:dyDescent="0.25">
      <c r="A4817" s="47">
        <v>98084</v>
      </c>
      <c r="B4817" s="45" t="s">
        <v>6793</v>
      </c>
      <c r="C4817" s="46" t="s">
        <v>90</v>
      </c>
      <c r="D4817" s="48">
        <v>6536.72</v>
      </c>
    </row>
    <row r="4818" spans="1:4" x14ac:dyDescent="0.25">
      <c r="A4818" s="47">
        <v>98085</v>
      </c>
      <c r="B4818" s="45" t="s">
        <v>6794</v>
      </c>
      <c r="C4818" s="46" t="s">
        <v>90</v>
      </c>
      <c r="D4818" s="48">
        <v>8855.73</v>
      </c>
    </row>
    <row r="4819" spans="1:4" x14ac:dyDescent="0.25">
      <c r="A4819" s="47">
        <v>98086</v>
      </c>
      <c r="B4819" s="45" t="s">
        <v>6795</v>
      </c>
      <c r="C4819" s="46" t="s">
        <v>90</v>
      </c>
      <c r="D4819" s="48">
        <v>10002.969999999999</v>
      </c>
    </row>
    <row r="4820" spans="1:4" x14ac:dyDescent="0.25">
      <c r="A4820" s="47">
        <v>98087</v>
      </c>
      <c r="B4820" s="45" t="s">
        <v>6796</v>
      </c>
      <c r="C4820" s="46" t="s">
        <v>90</v>
      </c>
      <c r="D4820" s="48">
        <v>10692.01</v>
      </c>
    </row>
    <row r="4821" spans="1:4" x14ac:dyDescent="0.25">
      <c r="A4821" s="47">
        <v>98088</v>
      </c>
      <c r="B4821" s="45" t="s">
        <v>6797</v>
      </c>
      <c r="C4821" s="46" t="s">
        <v>90</v>
      </c>
      <c r="D4821" s="48">
        <v>3026.71</v>
      </c>
    </row>
    <row r="4822" spans="1:4" x14ac:dyDescent="0.25">
      <c r="A4822" s="47">
        <v>98089</v>
      </c>
      <c r="B4822" s="45" t="s">
        <v>6798</v>
      </c>
      <c r="C4822" s="46" t="s">
        <v>90</v>
      </c>
      <c r="D4822" s="48">
        <v>4771.24</v>
      </c>
    </row>
    <row r="4823" spans="1:4" x14ac:dyDescent="0.25">
      <c r="A4823" s="47">
        <v>98090</v>
      </c>
      <c r="B4823" s="45" t="s">
        <v>6799</v>
      </c>
      <c r="C4823" s="46" t="s">
        <v>90</v>
      </c>
      <c r="D4823" s="48">
        <v>7478.66</v>
      </c>
    </row>
    <row r="4824" spans="1:4" x14ac:dyDescent="0.25">
      <c r="A4824" s="47">
        <v>98091</v>
      </c>
      <c r="B4824" s="45" t="s">
        <v>6800</v>
      </c>
      <c r="C4824" s="46" t="s">
        <v>90</v>
      </c>
      <c r="D4824" s="48">
        <v>9626.4699999999993</v>
      </c>
    </row>
    <row r="4825" spans="1:4" x14ac:dyDescent="0.25">
      <c r="A4825" s="47">
        <v>98092</v>
      </c>
      <c r="B4825" s="45" t="s">
        <v>6801</v>
      </c>
      <c r="C4825" s="46" t="s">
        <v>90</v>
      </c>
      <c r="D4825" s="48">
        <v>11327.77</v>
      </c>
    </row>
    <row r="4826" spans="1:4" x14ac:dyDescent="0.25">
      <c r="A4826" s="47">
        <v>98093</v>
      </c>
      <c r="B4826" s="45" t="s">
        <v>6802</v>
      </c>
      <c r="C4826" s="46" t="s">
        <v>90</v>
      </c>
      <c r="D4826" s="48">
        <v>13365.84</v>
      </c>
    </row>
    <row r="4827" spans="1:4" x14ac:dyDescent="0.25">
      <c r="A4827" s="47">
        <v>98094</v>
      </c>
      <c r="B4827" s="45" t="s">
        <v>6803</v>
      </c>
      <c r="C4827" s="46" t="s">
        <v>90</v>
      </c>
      <c r="D4827" s="48">
        <v>2489.9899999999998</v>
      </c>
    </row>
    <row r="4828" spans="1:4" x14ac:dyDescent="0.25">
      <c r="A4828" s="47">
        <v>98099</v>
      </c>
      <c r="B4828" s="45" t="s">
        <v>6804</v>
      </c>
      <c r="C4828" s="46" t="s">
        <v>90</v>
      </c>
      <c r="D4828" s="48">
        <v>4250.3900000000003</v>
      </c>
    </row>
    <row r="4829" spans="1:4" x14ac:dyDescent="0.25">
      <c r="A4829" s="47">
        <v>98100</v>
      </c>
      <c r="B4829" s="45" t="s">
        <v>6805</v>
      </c>
      <c r="C4829" s="46" t="s">
        <v>90</v>
      </c>
      <c r="D4829" s="48">
        <v>5550.49</v>
      </c>
    </row>
    <row r="4830" spans="1:4" x14ac:dyDescent="0.25">
      <c r="A4830" s="47">
        <v>98101</v>
      </c>
      <c r="B4830" s="45" t="s">
        <v>6806</v>
      </c>
      <c r="C4830" s="46" t="s">
        <v>90</v>
      </c>
      <c r="D4830" s="48">
        <v>8196.1299999999992</v>
      </c>
    </row>
    <row r="4831" spans="1:4" x14ac:dyDescent="0.25">
      <c r="A4831" s="47">
        <v>98109</v>
      </c>
      <c r="B4831" s="45" t="s">
        <v>6807</v>
      </c>
      <c r="C4831" s="46" t="s">
        <v>90</v>
      </c>
      <c r="D4831" s="47">
        <v>722.94</v>
      </c>
    </row>
    <row r="4832" spans="1:4" x14ac:dyDescent="0.25">
      <c r="A4832" s="47">
        <v>98110</v>
      </c>
      <c r="B4832" s="45" t="s">
        <v>6808</v>
      </c>
      <c r="C4832" s="46" t="s">
        <v>90</v>
      </c>
      <c r="D4832" s="47">
        <v>400.79</v>
      </c>
    </row>
    <row r="4833" spans="1:4" x14ac:dyDescent="0.25">
      <c r="A4833" s="47">
        <v>98111</v>
      </c>
      <c r="B4833" s="45" t="s">
        <v>6809</v>
      </c>
      <c r="C4833" s="46" t="s">
        <v>90</v>
      </c>
      <c r="D4833" s="47">
        <v>53.48</v>
      </c>
    </row>
    <row r="4834" spans="1:4" x14ac:dyDescent="0.25">
      <c r="A4834" s="47">
        <v>98112</v>
      </c>
      <c r="B4834" s="45" t="s">
        <v>6810</v>
      </c>
      <c r="C4834" s="46" t="s">
        <v>90</v>
      </c>
      <c r="D4834" s="47">
        <v>115.78</v>
      </c>
    </row>
    <row r="4835" spans="1:4" x14ac:dyDescent="0.25">
      <c r="A4835" s="47">
        <v>98114</v>
      </c>
      <c r="B4835" s="45" t="s">
        <v>6811</v>
      </c>
      <c r="C4835" s="46" t="s">
        <v>90</v>
      </c>
      <c r="D4835" s="47">
        <v>728.28</v>
      </c>
    </row>
    <row r="4836" spans="1:4" x14ac:dyDescent="0.25">
      <c r="A4836" s="47">
        <v>98115</v>
      </c>
      <c r="B4836" s="45" t="s">
        <v>6812</v>
      </c>
      <c r="C4836" s="46" t="s">
        <v>90</v>
      </c>
      <c r="D4836" s="47">
        <v>99.43</v>
      </c>
    </row>
    <row r="4837" spans="1:4" x14ac:dyDescent="0.25">
      <c r="A4837" s="47">
        <v>89957</v>
      </c>
      <c r="B4837" s="45" t="s">
        <v>6813</v>
      </c>
      <c r="C4837" s="46" t="s">
        <v>90</v>
      </c>
      <c r="D4837" s="47">
        <v>126.2</v>
      </c>
    </row>
    <row r="4838" spans="1:4" x14ac:dyDescent="0.25">
      <c r="A4838" s="47">
        <v>89959</v>
      </c>
      <c r="B4838" s="45" t="s">
        <v>6814</v>
      </c>
      <c r="C4838" s="46" t="s">
        <v>90</v>
      </c>
      <c r="D4838" s="47">
        <v>218.46</v>
      </c>
    </row>
    <row r="4839" spans="1:4" x14ac:dyDescent="0.25">
      <c r="A4839" s="47">
        <v>89349</v>
      </c>
      <c r="B4839" s="45" t="s">
        <v>6815</v>
      </c>
      <c r="C4839" s="46" t="s">
        <v>90</v>
      </c>
      <c r="D4839" s="47">
        <v>24.83</v>
      </c>
    </row>
    <row r="4840" spans="1:4" x14ac:dyDescent="0.25">
      <c r="A4840" s="47">
        <v>89351</v>
      </c>
      <c r="B4840" s="45" t="s">
        <v>6816</v>
      </c>
      <c r="C4840" s="46" t="s">
        <v>90</v>
      </c>
      <c r="D4840" s="47">
        <v>30.58</v>
      </c>
    </row>
    <row r="4841" spans="1:4" x14ac:dyDescent="0.25">
      <c r="A4841" s="47">
        <v>89352</v>
      </c>
      <c r="B4841" s="45" t="s">
        <v>6817</v>
      </c>
      <c r="C4841" s="46" t="s">
        <v>90</v>
      </c>
      <c r="D4841" s="47">
        <v>33.880000000000003</v>
      </c>
    </row>
    <row r="4842" spans="1:4" x14ac:dyDescent="0.25">
      <c r="A4842" s="47">
        <v>89353</v>
      </c>
      <c r="B4842" s="45" t="s">
        <v>6818</v>
      </c>
      <c r="C4842" s="46" t="s">
        <v>90</v>
      </c>
      <c r="D4842" s="47">
        <v>37.06</v>
      </c>
    </row>
    <row r="4843" spans="1:4" x14ac:dyDescent="0.25">
      <c r="A4843" s="47">
        <v>89354</v>
      </c>
      <c r="B4843" s="45" t="s">
        <v>6819</v>
      </c>
      <c r="C4843" s="46" t="s">
        <v>90</v>
      </c>
      <c r="D4843" s="47">
        <v>381.6</v>
      </c>
    </row>
    <row r="4844" spans="1:4" x14ac:dyDescent="0.25">
      <c r="A4844" s="47">
        <v>89969</v>
      </c>
      <c r="B4844" s="45" t="s">
        <v>6820</v>
      </c>
      <c r="C4844" s="46" t="s">
        <v>90</v>
      </c>
      <c r="D4844" s="47">
        <v>40.83</v>
      </c>
    </row>
    <row r="4845" spans="1:4" x14ac:dyDescent="0.25">
      <c r="A4845" s="47">
        <v>89970</v>
      </c>
      <c r="B4845" s="45" t="s">
        <v>6821</v>
      </c>
      <c r="C4845" s="46" t="s">
        <v>90</v>
      </c>
      <c r="D4845" s="47">
        <v>44.17</v>
      </c>
    </row>
    <row r="4846" spans="1:4" x14ac:dyDescent="0.25">
      <c r="A4846" s="47">
        <v>89971</v>
      </c>
      <c r="B4846" s="45" t="s">
        <v>6822</v>
      </c>
      <c r="C4846" s="46" t="s">
        <v>90</v>
      </c>
      <c r="D4846" s="47">
        <v>44.3</v>
      </c>
    </row>
    <row r="4847" spans="1:4" x14ac:dyDescent="0.25">
      <c r="A4847" s="47">
        <v>89972</v>
      </c>
      <c r="B4847" s="45" t="s">
        <v>6823</v>
      </c>
      <c r="C4847" s="46" t="s">
        <v>90</v>
      </c>
      <c r="D4847" s="47">
        <v>49.48</v>
      </c>
    </row>
    <row r="4848" spans="1:4" x14ac:dyDescent="0.25">
      <c r="A4848" s="47">
        <v>89973</v>
      </c>
      <c r="B4848" s="45" t="s">
        <v>6824</v>
      </c>
      <c r="C4848" s="46" t="s">
        <v>90</v>
      </c>
      <c r="D4848" s="47">
        <v>604.42999999999995</v>
      </c>
    </row>
    <row r="4849" spans="1:4" x14ac:dyDescent="0.25">
      <c r="A4849" s="47">
        <v>89974</v>
      </c>
      <c r="B4849" s="45" t="s">
        <v>6825</v>
      </c>
      <c r="C4849" s="46" t="s">
        <v>90</v>
      </c>
      <c r="D4849" s="47">
        <v>301.79000000000002</v>
      </c>
    </row>
    <row r="4850" spans="1:4" x14ac:dyDescent="0.25">
      <c r="A4850" s="47">
        <v>89984</v>
      </c>
      <c r="B4850" s="45" t="s">
        <v>6826</v>
      </c>
      <c r="C4850" s="46" t="s">
        <v>90</v>
      </c>
      <c r="D4850" s="47">
        <v>79.92</v>
      </c>
    </row>
    <row r="4851" spans="1:4" x14ac:dyDescent="0.25">
      <c r="A4851" s="47">
        <v>89985</v>
      </c>
      <c r="B4851" s="45" t="s">
        <v>6827</v>
      </c>
      <c r="C4851" s="46" t="s">
        <v>90</v>
      </c>
      <c r="D4851" s="47">
        <v>83.86</v>
      </c>
    </row>
    <row r="4852" spans="1:4" x14ac:dyDescent="0.25">
      <c r="A4852" s="47">
        <v>89986</v>
      </c>
      <c r="B4852" s="45" t="s">
        <v>6828</v>
      </c>
      <c r="C4852" s="46" t="s">
        <v>90</v>
      </c>
      <c r="D4852" s="47">
        <v>77.849999999999994</v>
      </c>
    </row>
    <row r="4853" spans="1:4" x14ac:dyDescent="0.25">
      <c r="A4853" s="47">
        <v>89987</v>
      </c>
      <c r="B4853" s="45" t="s">
        <v>6829</v>
      </c>
      <c r="C4853" s="46" t="s">
        <v>90</v>
      </c>
      <c r="D4853" s="47">
        <v>88.4</v>
      </c>
    </row>
    <row r="4854" spans="1:4" x14ac:dyDescent="0.25">
      <c r="A4854" s="47">
        <v>90371</v>
      </c>
      <c r="B4854" s="45" t="s">
        <v>6830</v>
      </c>
      <c r="C4854" s="46" t="s">
        <v>90</v>
      </c>
      <c r="D4854" s="47">
        <v>34.71</v>
      </c>
    </row>
    <row r="4855" spans="1:4" x14ac:dyDescent="0.25">
      <c r="A4855" s="47">
        <v>94489</v>
      </c>
      <c r="B4855" s="45" t="s">
        <v>6831</v>
      </c>
      <c r="C4855" s="46" t="s">
        <v>90</v>
      </c>
      <c r="D4855" s="47">
        <v>35.299999999999997</v>
      </c>
    </row>
    <row r="4856" spans="1:4" x14ac:dyDescent="0.25">
      <c r="A4856" s="47">
        <v>94490</v>
      </c>
      <c r="B4856" s="45" t="s">
        <v>6832</v>
      </c>
      <c r="C4856" s="46" t="s">
        <v>90</v>
      </c>
      <c r="D4856" s="47">
        <v>53.42</v>
      </c>
    </row>
    <row r="4857" spans="1:4" x14ac:dyDescent="0.25">
      <c r="A4857" s="47">
        <v>94491</v>
      </c>
      <c r="B4857" s="45" t="s">
        <v>6833</v>
      </c>
      <c r="C4857" s="46" t="s">
        <v>90</v>
      </c>
      <c r="D4857" s="47">
        <v>72.45</v>
      </c>
    </row>
    <row r="4858" spans="1:4" x14ac:dyDescent="0.25">
      <c r="A4858" s="47">
        <v>94492</v>
      </c>
      <c r="B4858" s="45" t="s">
        <v>6834</v>
      </c>
      <c r="C4858" s="46" t="s">
        <v>90</v>
      </c>
      <c r="D4858" s="47">
        <v>74.599999999999994</v>
      </c>
    </row>
    <row r="4859" spans="1:4" x14ac:dyDescent="0.25">
      <c r="A4859" s="47">
        <v>94493</v>
      </c>
      <c r="B4859" s="45" t="s">
        <v>6835</v>
      </c>
      <c r="C4859" s="46" t="s">
        <v>90</v>
      </c>
      <c r="D4859" s="47">
        <v>136.76</v>
      </c>
    </row>
    <row r="4860" spans="1:4" x14ac:dyDescent="0.25">
      <c r="A4860" s="47">
        <v>94495</v>
      </c>
      <c r="B4860" s="45" t="s">
        <v>6836</v>
      </c>
      <c r="C4860" s="46" t="s">
        <v>90</v>
      </c>
      <c r="D4860" s="47">
        <v>57.49</v>
      </c>
    </row>
    <row r="4861" spans="1:4" x14ac:dyDescent="0.25">
      <c r="A4861" s="47">
        <v>94496</v>
      </c>
      <c r="B4861" s="45" t="s">
        <v>6837</v>
      </c>
      <c r="C4861" s="46" t="s">
        <v>90</v>
      </c>
      <c r="D4861" s="47">
        <v>78.34</v>
      </c>
    </row>
    <row r="4862" spans="1:4" x14ac:dyDescent="0.25">
      <c r="A4862" s="47">
        <v>94497</v>
      </c>
      <c r="B4862" s="45" t="s">
        <v>6838</v>
      </c>
      <c r="C4862" s="46" t="s">
        <v>90</v>
      </c>
      <c r="D4862" s="47">
        <v>99.16</v>
      </c>
    </row>
    <row r="4863" spans="1:4" x14ac:dyDescent="0.25">
      <c r="A4863" s="47">
        <v>94498</v>
      </c>
      <c r="B4863" s="45" t="s">
        <v>6839</v>
      </c>
      <c r="C4863" s="46" t="s">
        <v>90</v>
      </c>
      <c r="D4863" s="47">
        <v>137.07</v>
      </c>
    </row>
    <row r="4864" spans="1:4" x14ac:dyDescent="0.25">
      <c r="A4864" s="47">
        <v>94499</v>
      </c>
      <c r="B4864" s="45" t="s">
        <v>6840</v>
      </c>
      <c r="C4864" s="46" t="s">
        <v>90</v>
      </c>
      <c r="D4864" s="47">
        <v>274.57</v>
      </c>
    </row>
    <row r="4865" spans="1:4" x14ac:dyDescent="0.25">
      <c r="A4865" s="47">
        <v>94500</v>
      </c>
      <c r="B4865" s="45" t="s">
        <v>6841</v>
      </c>
      <c r="C4865" s="46" t="s">
        <v>90</v>
      </c>
      <c r="D4865" s="47">
        <v>333.12</v>
      </c>
    </row>
    <row r="4866" spans="1:4" x14ac:dyDescent="0.25">
      <c r="A4866" s="47">
        <v>94501</v>
      </c>
      <c r="B4866" s="45" t="s">
        <v>6842</v>
      </c>
      <c r="C4866" s="46" t="s">
        <v>90</v>
      </c>
      <c r="D4866" s="47">
        <v>676.13</v>
      </c>
    </row>
    <row r="4867" spans="1:4" x14ac:dyDescent="0.25">
      <c r="A4867" s="47">
        <v>94792</v>
      </c>
      <c r="B4867" s="45" t="s">
        <v>6843</v>
      </c>
      <c r="C4867" s="46" t="s">
        <v>90</v>
      </c>
      <c r="D4867" s="47">
        <v>107.79</v>
      </c>
    </row>
    <row r="4868" spans="1:4" x14ac:dyDescent="0.25">
      <c r="A4868" s="47">
        <v>94793</v>
      </c>
      <c r="B4868" s="45" t="s">
        <v>6844</v>
      </c>
      <c r="C4868" s="46" t="s">
        <v>90</v>
      </c>
      <c r="D4868" s="47">
        <v>148.05000000000001</v>
      </c>
    </row>
    <row r="4869" spans="1:4" x14ac:dyDescent="0.25">
      <c r="A4869" s="47">
        <v>94794</v>
      </c>
      <c r="B4869" s="45" t="s">
        <v>6845</v>
      </c>
      <c r="C4869" s="46" t="s">
        <v>90</v>
      </c>
      <c r="D4869" s="47">
        <v>156.63</v>
      </c>
    </row>
    <row r="4870" spans="1:4" x14ac:dyDescent="0.25">
      <c r="A4870" s="47">
        <v>94795</v>
      </c>
      <c r="B4870" s="45" t="s">
        <v>6846</v>
      </c>
      <c r="C4870" s="46" t="s">
        <v>90</v>
      </c>
      <c r="D4870" s="47">
        <v>34.67</v>
      </c>
    </row>
    <row r="4871" spans="1:4" x14ac:dyDescent="0.25">
      <c r="A4871" s="47">
        <v>94796</v>
      </c>
      <c r="B4871" s="45" t="s">
        <v>6847</v>
      </c>
      <c r="C4871" s="46" t="s">
        <v>90</v>
      </c>
      <c r="D4871" s="47">
        <v>39.58</v>
      </c>
    </row>
    <row r="4872" spans="1:4" x14ac:dyDescent="0.25">
      <c r="A4872" s="47">
        <v>94797</v>
      </c>
      <c r="B4872" s="45" t="s">
        <v>6848</v>
      </c>
      <c r="C4872" s="46" t="s">
        <v>90</v>
      </c>
      <c r="D4872" s="47">
        <v>82.49</v>
      </c>
    </row>
    <row r="4873" spans="1:4" x14ac:dyDescent="0.25">
      <c r="A4873" s="47">
        <v>94798</v>
      </c>
      <c r="B4873" s="45" t="s">
        <v>6849</v>
      </c>
      <c r="C4873" s="46" t="s">
        <v>90</v>
      </c>
      <c r="D4873" s="47">
        <v>137.13999999999999</v>
      </c>
    </row>
    <row r="4874" spans="1:4" x14ac:dyDescent="0.25">
      <c r="A4874" s="47">
        <v>94799</v>
      </c>
      <c r="B4874" s="45" t="s">
        <v>6850</v>
      </c>
      <c r="C4874" s="46" t="s">
        <v>90</v>
      </c>
      <c r="D4874" s="47">
        <v>168.26</v>
      </c>
    </row>
    <row r="4875" spans="1:4" x14ac:dyDescent="0.25">
      <c r="A4875" s="47">
        <v>94800</v>
      </c>
      <c r="B4875" s="45" t="s">
        <v>6851</v>
      </c>
      <c r="C4875" s="46" t="s">
        <v>90</v>
      </c>
      <c r="D4875" s="47">
        <v>216.02</v>
      </c>
    </row>
    <row r="4876" spans="1:4" x14ac:dyDescent="0.25">
      <c r="A4876" s="47">
        <v>95248</v>
      </c>
      <c r="B4876" s="45" t="s">
        <v>6852</v>
      </c>
      <c r="C4876" s="46" t="s">
        <v>90</v>
      </c>
      <c r="D4876" s="47">
        <v>49.37</v>
      </c>
    </row>
    <row r="4877" spans="1:4" x14ac:dyDescent="0.25">
      <c r="A4877" s="47">
        <v>95249</v>
      </c>
      <c r="B4877" s="45" t="s">
        <v>6853</v>
      </c>
      <c r="C4877" s="46" t="s">
        <v>90</v>
      </c>
      <c r="D4877" s="47">
        <v>58.03</v>
      </c>
    </row>
    <row r="4878" spans="1:4" x14ac:dyDescent="0.25">
      <c r="A4878" s="47">
        <v>95250</v>
      </c>
      <c r="B4878" s="45" t="s">
        <v>6854</v>
      </c>
      <c r="C4878" s="46" t="s">
        <v>90</v>
      </c>
      <c r="D4878" s="47">
        <v>78.33</v>
      </c>
    </row>
    <row r="4879" spans="1:4" x14ac:dyDescent="0.25">
      <c r="A4879" s="47">
        <v>95251</v>
      </c>
      <c r="B4879" s="45" t="s">
        <v>6855</v>
      </c>
      <c r="C4879" s="46" t="s">
        <v>90</v>
      </c>
      <c r="D4879" s="47">
        <v>115.99</v>
      </c>
    </row>
    <row r="4880" spans="1:4" x14ac:dyDescent="0.25">
      <c r="A4880" s="47">
        <v>95252</v>
      </c>
      <c r="B4880" s="45" t="s">
        <v>6856</v>
      </c>
      <c r="C4880" s="46" t="s">
        <v>90</v>
      </c>
      <c r="D4880" s="47">
        <v>12.71</v>
      </c>
    </row>
    <row r="4881" spans="1:4" x14ac:dyDescent="0.25">
      <c r="A4881" s="47">
        <v>95253</v>
      </c>
      <c r="B4881" s="45" t="s">
        <v>6857</v>
      </c>
      <c r="C4881" s="46" t="s">
        <v>90</v>
      </c>
      <c r="D4881" s="47">
        <v>214.05</v>
      </c>
    </row>
    <row r="4882" spans="1:4" x14ac:dyDescent="0.25">
      <c r="A4882" s="47">
        <v>99619</v>
      </c>
      <c r="B4882" s="45" t="s">
        <v>6858</v>
      </c>
      <c r="C4882" s="46" t="s">
        <v>90</v>
      </c>
      <c r="D4882" s="47">
        <v>74.63</v>
      </c>
    </row>
    <row r="4883" spans="1:4" x14ac:dyDescent="0.25">
      <c r="A4883" s="47">
        <v>99620</v>
      </c>
      <c r="B4883" s="45" t="s">
        <v>6859</v>
      </c>
      <c r="C4883" s="46" t="s">
        <v>90</v>
      </c>
      <c r="D4883" s="47">
        <v>101.38</v>
      </c>
    </row>
    <row r="4884" spans="1:4" x14ac:dyDescent="0.25">
      <c r="A4884" s="47">
        <v>99621</v>
      </c>
      <c r="B4884" s="45" t="s">
        <v>6860</v>
      </c>
      <c r="C4884" s="46" t="s">
        <v>90</v>
      </c>
      <c r="D4884" s="47">
        <v>150.97999999999999</v>
      </c>
    </row>
    <row r="4885" spans="1:4" x14ac:dyDescent="0.25">
      <c r="A4885" s="47">
        <v>99622</v>
      </c>
      <c r="B4885" s="45" t="s">
        <v>6861</v>
      </c>
      <c r="C4885" s="46" t="s">
        <v>90</v>
      </c>
      <c r="D4885" s="47">
        <v>170.12</v>
      </c>
    </row>
    <row r="4886" spans="1:4" x14ac:dyDescent="0.25">
      <c r="A4886" s="47">
        <v>99623</v>
      </c>
      <c r="B4886" s="45" t="s">
        <v>6862</v>
      </c>
      <c r="C4886" s="46" t="s">
        <v>90</v>
      </c>
      <c r="D4886" s="47">
        <v>237.22</v>
      </c>
    </row>
    <row r="4887" spans="1:4" x14ac:dyDescent="0.25">
      <c r="A4887" s="47">
        <v>99624</v>
      </c>
      <c r="B4887" s="45" t="s">
        <v>6863</v>
      </c>
      <c r="C4887" s="46" t="s">
        <v>90</v>
      </c>
      <c r="D4887" s="47">
        <v>338.01</v>
      </c>
    </row>
    <row r="4888" spans="1:4" x14ac:dyDescent="0.25">
      <c r="A4888" s="47">
        <v>99625</v>
      </c>
      <c r="B4888" s="45" t="s">
        <v>6864</v>
      </c>
      <c r="C4888" s="46" t="s">
        <v>90</v>
      </c>
      <c r="D4888" s="47">
        <v>464.56</v>
      </c>
    </row>
    <row r="4889" spans="1:4" x14ac:dyDescent="0.25">
      <c r="A4889" s="47">
        <v>99626</v>
      </c>
      <c r="B4889" s="45" t="s">
        <v>6865</v>
      </c>
      <c r="C4889" s="46" t="s">
        <v>90</v>
      </c>
      <c r="D4889" s="47">
        <v>714.3</v>
      </c>
    </row>
    <row r="4890" spans="1:4" x14ac:dyDescent="0.25">
      <c r="A4890" s="47">
        <v>99627</v>
      </c>
      <c r="B4890" s="45" t="s">
        <v>6866</v>
      </c>
      <c r="C4890" s="46" t="s">
        <v>90</v>
      </c>
      <c r="D4890" s="47">
        <v>45.07</v>
      </c>
    </row>
    <row r="4891" spans="1:4" x14ac:dyDescent="0.25">
      <c r="A4891" s="47">
        <v>99628</v>
      </c>
      <c r="B4891" s="45" t="s">
        <v>6867</v>
      </c>
      <c r="C4891" s="46" t="s">
        <v>90</v>
      </c>
      <c r="D4891" s="47">
        <v>49.39</v>
      </c>
    </row>
    <row r="4892" spans="1:4" x14ac:dyDescent="0.25">
      <c r="A4892" s="47">
        <v>99629</v>
      </c>
      <c r="B4892" s="45" t="s">
        <v>6868</v>
      </c>
      <c r="C4892" s="46" t="s">
        <v>90</v>
      </c>
      <c r="D4892" s="47">
        <v>55.05</v>
      </c>
    </row>
    <row r="4893" spans="1:4" x14ac:dyDescent="0.25">
      <c r="A4893" s="47">
        <v>99630</v>
      </c>
      <c r="B4893" s="45" t="s">
        <v>6869</v>
      </c>
      <c r="C4893" s="46" t="s">
        <v>90</v>
      </c>
      <c r="D4893" s="47">
        <v>81.78</v>
      </c>
    </row>
    <row r="4894" spans="1:4" x14ac:dyDescent="0.25">
      <c r="A4894" s="47">
        <v>99631</v>
      </c>
      <c r="B4894" s="45" t="s">
        <v>6870</v>
      </c>
      <c r="C4894" s="46" t="s">
        <v>90</v>
      </c>
      <c r="D4894" s="47">
        <v>95.34</v>
      </c>
    </row>
    <row r="4895" spans="1:4" x14ac:dyDescent="0.25">
      <c r="A4895" s="47">
        <v>99632</v>
      </c>
      <c r="B4895" s="45" t="s">
        <v>6871</v>
      </c>
      <c r="C4895" s="46" t="s">
        <v>90</v>
      </c>
      <c r="D4895" s="47">
        <v>137.22</v>
      </c>
    </row>
    <row r="4896" spans="1:4" x14ac:dyDescent="0.25">
      <c r="A4896" s="47">
        <v>99633</v>
      </c>
      <c r="B4896" s="45" t="s">
        <v>6872</v>
      </c>
      <c r="C4896" s="46" t="s">
        <v>90</v>
      </c>
      <c r="D4896" s="47">
        <v>293.47000000000003</v>
      </c>
    </row>
    <row r="4897" spans="1:4" x14ac:dyDescent="0.25">
      <c r="A4897" s="47">
        <v>99634</v>
      </c>
      <c r="B4897" s="45" t="s">
        <v>6873</v>
      </c>
      <c r="C4897" s="46" t="s">
        <v>90</v>
      </c>
      <c r="D4897" s="47">
        <v>499.04</v>
      </c>
    </row>
    <row r="4898" spans="1:4" x14ac:dyDescent="0.25">
      <c r="A4898" s="47">
        <v>99635</v>
      </c>
      <c r="B4898" s="45" t="s">
        <v>6874</v>
      </c>
      <c r="C4898" s="46" t="s">
        <v>90</v>
      </c>
      <c r="D4898" s="47">
        <v>262.97000000000003</v>
      </c>
    </row>
    <row r="4899" spans="1:4" x14ac:dyDescent="0.25">
      <c r="A4899" s="47">
        <v>103008</v>
      </c>
      <c r="B4899" s="45" t="s">
        <v>6875</v>
      </c>
      <c r="C4899" s="46" t="s">
        <v>90</v>
      </c>
      <c r="D4899" s="47">
        <v>60.86</v>
      </c>
    </row>
    <row r="4900" spans="1:4" x14ac:dyDescent="0.25">
      <c r="A4900" s="47">
        <v>103009</v>
      </c>
      <c r="B4900" s="45" t="s">
        <v>6876</v>
      </c>
      <c r="C4900" s="46" t="s">
        <v>90</v>
      </c>
      <c r="D4900" s="47">
        <v>216.39</v>
      </c>
    </row>
    <row r="4901" spans="1:4" x14ac:dyDescent="0.25">
      <c r="A4901" s="47">
        <v>103010</v>
      </c>
      <c r="B4901" s="45" t="s">
        <v>6877</v>
      </c>
      <c r="C4901" s="46" t="s">
        <v>90</v>
      </c>
      <c r="D4901" s="47">
        <v>46.14</v>
      </c>
    </row>
    <row r="4902" spans="1:4" x14ac:dyDescent="0.25">
      <c r="A4902" s="47">
        <v>103011</v>
      </c>
      <c r="B4902" s="45" t="s">
        <v>6878</v>
      </c>
      <c r="C4902" s="46" t="s">
        <v>90</v>
      </c>
      <c r="D4902" s="47">
        <v>51.54</v>
      </c>
    </row>
    <row r="4903" spans="1:4" x14ac:dyDescent="0.25">
      <c r="A4903" s="47">
        <v>103012</v>
      </c>
      <c r="B4903" s="45" t="s">
        <v>6879</v>
      </c>
      <c r="C4903" s="46" t="s">
        <v>90</v>
      </c>
      <c r="D4903" s="47">
        <v>81.16</v>
      </c>
    </row>
    <row r="4904" spans="1:4" x14ac:dyDescent="0.25">
      <c r="A4904" s="47">
        <v>103013</v>
      </c>
      <c r="B4904" s="45" t="s">
        <v>6880</v>
      </c>
      <c r="C4904" s="46" t="s">
        <v>90</v>
      </c>
      <c r="D4904" s="47">
        <v>87.52</v>
      </c>
    </row>
    <row r="4905" spans="1:4" x14ac:dyDescent="0.25">
      <c r="A4905" s="47">
        <v>103014</v>
      </c>
      <c r="B4905" s="45" t="s">
        <v>6881</v>
      </c>
      <c r="C4905" s="46" t="s">
        <v>90</v>
      </c>
      <c r="D4905" s="47">
        <v>131.41999999999999</v>
      </c>
    </row>
    <row r="4906" spans="1:4" x14ac:dyDescent="0.25">
      <c r="A4906" s="47">
        <v>103015</v>
      </c>
      <c r="B4906" s="45" t="s">
        <v>6882</v>
      </c>
      <c r="C4906" s="46" t="s">
        <v>90</v>
      </c>
      <c r="D4906" s="47">
        <v>231.9</v>
      </c>
    </row>
    <row r="4907" spans="1:4" x14ac:dyDescent="0.25">
      <c r="A4907" s="47">
        <v>103016</v>
      </c>
      <c r="B4907" s="45" t="s">
        <v>6883</v>
      </c>
      <c r="C4907" s="46" t="s">
        <v>90</v>
      </c>
      <c r="D4907" s="47">
        <v>316.86</v>
      </c>
    </row>
    <row r="4908" spans="1:4" x14ac:dyDescent="0.25">
      <c r="A4908" s="47">
        <v>103017</v>
      </c>
      <c r="B4908" s="45" t="s">
        <v>6884</v>
      </c>
      <c r="C4908" s="46" t="s">
        <v>90</v>
      </c>
      <c r="D4908" s="47">
        <v>552.25</v>
      </c>
    </row>
    <row r="4909" spans="1:4" x14ac:dyDescent="0.25">
      <c r="A4909" s="47">
        <v>103018</v>
      </c>
      <c r="B4909" s="45" t="s">
        <v>6885</v>
      </c>
      <c r="C4909" s="46" t="s">
        <v>90</v>
      </c>
      <c r="D4909" s="47">
        <v>215.06</v>
      </c>
    </row>
    <row r="4910" spans="1:4" x14ac:dyDescent="0.25">
      <c r="A4910" s="47">
        <v>103019</v>
      </c>
      <c r="B4910" s="45" t="s">
        <v>6886</v>
      </c>
      <c r="C4910" s="46" t="s">
        <v>90</v>
      </c>
      <c r="D4910" s="47">
        <v>201.12</v>
      </c>
    </row>
    <row r="4911" spans="1:4" x14ac:dyDescent="0.25">
      <c r="A4911" s="47">
        <v>103029</v>
      </c>
      <c r="B4911" s="45" t="s">
        <v>6887</v>
      </c>
      <c r="C4911" s="46" t="s">
        <v>90</v>
      </c>
      <c r="D4911" s="47">
        <v>42.47</v>
      </c>
    </row>
    <row r="4912" spans="1:4" x14ac:dyDescent="0.25">
      <c r="A4912" s="47">
        <v>103036</v>
      </c>
      <c r="B4912" s="45" t="s">
        <v>6888</v>
      </c>
      <c r="C4912" s="46" t="s">
        <v>90</v>
      </c>
      <c r="D4912" s="47">
        <v>28.2</v>
      </c>
    </row>
    <row r="4913" spans="1:4" x14ac:dyDescent="0.25">
      <c r="A4913" s="47">
        <v>103037</v>
      </c>
      <c r="B4913" s="45" t="s">
        <v>6889</v>
      </c>
      <c r="C4913" s="46" t="s">
        <v>90</v>
      </c>
      <c r="D4913" s="47">
        <v>55.4</v>
      </c>
    </row>
    <row r="4914" spans="1:4" x14ac:dyDescent="0.25">
      <c r="A4914" s="47">
        <v>103038</v>
      </c>
      <c r="B4914" s="45" t="s">
        <v>6890</v>
      </c>
      <c r="C4914" s="46" t="s">
        <v>90</v>
      </c>
      <c r="D4914" s="47">
        <v>74.11</v>
      </c>
    </row>
    <row r="4915" spans="1:4" x14ac:dyDescent="0.25">
      <c r="A4915" s="47">
        <v>103039</v>
      </c>
      <c r="B4915" s="45" t="s">
        <v>6891</v>
      </c>
      <c r="C4915" s="46" t="s">
        <v>90</v>
      </c>
      <c r="D4915" s="47">
        <v>79.75</v>
      </c>
    </row>
    <row r="4916" spans="1:4" x14ac:dyDescent="0.25">
      <c r="A4916" s="47">
        <v>103040</v>
      </c>
      <c r="B4916" s="45" t="s">
        <v>6892</v>
      </c>
      <c r="C4916" s="46" t="s">
        <v>90</v>
      </c>
      <c r="D4916" s="47">
        <v>119.6</v>
      </c>
    </row>
    <row r="4917" spans="1:4" x14ac:dyDescent="0.25">
      <c r="A4917" s="47">
        <v>103041</v>
      </c>
      <c r="B4917" s="45" t="s">
        <v>6893</v>
      </c>
      <c r="C4917" s="46" t="s">
        <v>90</v>
      </c>
      <c r="D4917" s="47">
        <v>23.25</v>
      </c>
    </row>
    <row r="4918" spans="1:4" x14ac:dyDescent="0.25">
      <c r="A4918" s="47">
        <v>103042</v>
      </c>
      <c r="B4918" s="45" t="s">
        <v>6894</v>
      </c>
      <c r="C4918" s="46" t="s">
        <v>90</v>
      </c>
      <c r="D4918" s="47">
        <v>28.31</v>
      </c>
    </row>
    <row r="4919" spans="1:4" x14ac:dyDescent="0.25">
      <c r="A4919" s="47">
        <v>103043</v>
      </c>
      <c r="B4919" s="45" t="s">
        <v>6895</v>
      </c>
      <c r="C4919" s="46" t="s">
        <v>90</v>
      </c>
      <c r="D4919" s="47">
        <v>27.08</v>
      </c>
    </row>
    <row r="4920" spans="1:4" x14ac:dyDescent="0.25">
      <c r="A4920" s="47">
        <v>103044</v>
      </c>
      <c r="B4920" s="45" t="s">
        <v>6896</v>
      </c>
      <c r="C4920" s="46" t="s">
        <v>90</v>
      </c>
      <c r="D4920" s="47">
        <v>36.28</v>
      </c>
    </row>
    <row r="4921" spans="1:4" x14ac:dyDescent="0.25">
      <c r="A4921" s="47">
        <v>103045</v>
      </c>
      <c r="B4921" s="45" t="s">
        <v>6897</v>
      </c>
      <c r="C4921" s="46" t="s">
        <v>90</v>
      </c>
      <c r="D4921" s="47">
        <v>10.68</v>
      </c>
    </row>
    <row r="4922" spans="1:4" x14ac:dyDescent="0.25">
      <c r="A4922" s="47">
        <v>103046</v>
      </c>
      <c r="B4922" s="45" t="s">
        <v>6898</v>
      </c>
      <c r="C4922" s="46" t="s">
        <v>90</v>
      </c>
      <c r="D4922" s="47">
        <v>26.7</v>
      </c>
    </row>
    <row r="4923" spans="1:4" x14ac:dyDescent="0.25">
      <c r="A4923" s="47">
        <v>103047</v>
      </c>
      <c r="B4923" s="45" t="s">
        <v>6899</v>
      </c>
      <c r="C4923" s="46" t="s">
        <v>90</v>
      </c>
      <c r="D4923" s="47">
        <v>28.25</v>
      </c>
    </row>
    <row r="4924" spans="1:4" x14ac:dyDescent="0.25">
      <c r="A4924" s="47">
        <v>103048</v>
      </c>
      <c r="B4924" s="45" t="s">
        <v>6900</v>
      </c>
      <c r="C4924" s="46" t="s">
        <v>90</v>
      </c>
      <c r="D4924" s="47">
        <v>20.65</v>
      </c>
    </row>
    <row r="4925" spans="1:4" x14ac:dyDescent="0.25">
      <c r="A4925" s="47">
        <v>103049</v>
      </c>
      <c r="B4925" s="45" t="s">
        <v>6901</v>
      </c>
      <c r="C4925" s="46" t="s">
        <v>90</v>
      </c>
      <c r="D4925" s="47">
        <v>22.65</v>
      </c>
    </row>
    <row r="4926" spans="1:4" x14ac:dyDescent="0.25">
      <c r="A4926" s="47">
        <v>103050</v>
      </c>
      <c r="B4926" s="45" t="s">
        <v>6902</v>
      </c>
      <c r="C4926" s="46" t="s">
        <v>90</v>
      </c>
      <c r="D4926" s="47">
        <v>21.53</v>
      </c>
    </row>
    <row r="4927" spans="1:4" x14ac:dyDescent="0.25">
      <c r="A4927" s="47">
        <v>103051</v>
      </c>
      <c r="B4927" s="45" t="s">
        <v>6903</v>
      </c>
      <c r="C4927" s="46" t="s">
        <v>90</v>
      </c>
      <c r="D4927" s="47">
        <v>26.32</v>
      </c>
    </row>
    <row r="4928" spans="1:4" x14ac:dyDescent="0.25">
      <c r="A4928" s="47">
        <v>103052</v>
      </c>
      <c r="B4928" s="45" t="s">
        <v>6904</v>
      </c>
      <c r="C4928" s="46" t="s">
        <v>90</v>
      </c>
      <c r="D4928" s="47">
        <v>37.4</v>
      </c>
    </row>
    <row r="4929" spans="1:4" x14ac:dyDescent="0.25">
      <c r="A4929" s="47">
        <v>95634</v>
      </c>
      <c r="B4929" s="45" t="s">
        <v>6905</v>
      </c>
      <c r="C4929" s="46" t="s">
        <v>90</v>
      </c>
      <c r="D4929" s="47">
        <v>186.35</v>
      </c>
    </row>
    <row r="4930" spans="1:4" x14ac:dyDescent="0.25">
      <c r="A4930" s="47">
        <v>95635</v>
      </c>
      <c r="B4930" s="45" t="s">
        <v>6906</v>
      </c>
      <c r="C4930" s="46" t="s">
        <v>90</v>
      </c>
      <c r="D4930" s="47">
        <v>197.37</v>
      </c>
    </row>
    <row r="4931" spans="1:4" x14ac:dyDescent="0.25">
      <c r="A4931" s="47">
        <v>95636</v>
      </c>
      <c r="B4931" s="45" t="s">
        <v>6907</v>
      </c>
      <c r="C4931" s="46" t="s">
        <v>90</v>
      </c>
      <c r="D4931" s="47">
        <v>325.37</v>
      </c>
    </row>
    <row r="4932" spans="1:4" x14ac:dyDescent="0.25">
      <c r="A4932" s="47">
        <v>95637</v>
      </c>
      <c r="B4932" s="45" t="s">
        <v>6908</v>
      </c>
      <c r="C4932" s="46" t="s">
        <v>90</v>
      </c>
      <c r="D4932" s="47">
        <v>494.89</v>
      </c>
    </row>
    <row r="4933" spans="1:4" x14ac:dyDescent="0.25">
      <c r="A4933" s="47">
        <v>95638</v>
      </c>
      <c r="B4933" s="45" t="s">
        <v>6909</v>
      </c>
      <c r="C4933" s="46" t="s">
        <v>90</v>
      </c>
      <c r="D4933" s="47">
        <v>600.46</v>
      </c>
    </row>
    <row r="4934" spans="1:4" x14ac:dyDescent="0.25">
      <c r="A4934" s="47">
        <v>95639</v>
      </c>
      <c r="B4934" s="45" t="s">
        <v>6910</v>
      </c>
      <c r="C4934" s="46" t="s">
        <v>90</v>
      </c>
      <c r="D4934" s="47">
        <v>778.19</v>
      </c>
    </row>
    <row r="4935" spans="1:4" x14ac:dyDescent="0.25">
      <c r="A4935" s="47">
        <v>95641</v>
      </c>
      <c r="B4935" s="45" t="s">
        <v>6911</v>
      </c>
      <c r="C4935" s="46" t="s">
        <v>90</v>
      </c>
      <c r="D4935" s="47">
        <v>306.45999999999998</v>
      </c>
    </row>
    <row r="4936" spans="1:4" x14ac:dyDescent="0.25">
      <c r="A4936" s="47">
        <v>95642</v>
      </c>
      <c r="B4936" s="45" t="s">
        <v>6912</v>
      </c>
      <c r="C4936" s="46" t="s">
        <v>90</v>
      </c>
      <c r="D4936" s="47">
        <v>452.45</v>
      </c>
    </row>
    <row r="4937" spans="1:4" x14ac:dyDescent="0.25">
      <c r="A4937" s="47">
        <v>95643</v>
      </c>
      <c r="B4937" s="45" t="s">
        <v>6913</v>
      </c>
      <c r="C4937" s="46" t="s">
        <v>90</v>
      </c>
      <c r="D4937" s="47">
        <v>591.80999999999995</v>
      </c>
    </row>
    <row r="4938" spans="1:4" x14ac:dyDescent="0.25">
      <c r="A4938" s="47">
        <v>95644</v>
      </c>
      <c r="B4938" s="45" t="s">
        <v>6914</v>
      </c>
      <c r="C4938" s="46" t="s">
        <v>90</v>
      </c>
      <c r="D4938" s="47">
        <v>231.18</v>
      </c>
    </row>
    <row r="4939" spans="1:4" x14ac:dyDescent="0.25">
      <c r="A4939" s="47">
        <v>95645</v>
      </c>
      <c r="B4939" s="45" t="s">
        <v>6915</v>
      </c>
      <c r="C4939" s="46" t="s">
        <v>90</v>
      </c>
      <c r="D4939" s="47">
        <v>422.52</v>
      </c>
    </row>
    <row r="4940" spans="1:4" x14ac:dyDescent="0.25">
      <c r="A4940" s="47">
        <v>95646</v>
      </c>
      <c r="B4940" s="45" t="s">
        <v>6916</v>
      </c>
      <c r="C4940" s="46" t="s">
        <v>90</v>
      </c>
      <c r="D4940" s="47">
        <v>629.85</v>
      </c>
    </row>
    <row r="4941" spans="1:4" x14ac:dyDescent="0.25">
      <c r="A4941" s="47">
        <v>95647</v>
      </c>
      <c r="B4941" s="45" t="s">
        <v>6917</v>
      </c>
      <c r="C4941" s="46" t="s">
        <v>90</v>
      </c>
      <c r="D4941" s="47">
        <v>825.7</v>
      </c>
    </row>
    <row r="4942" spans="1:4" x14ac:dyDescent="0.25">
      <c r="A4942" s="47">
        <v>95673</v>
      </c>
      <c r="B4942" s="45" t="s">
        <v>6918</v>
      </c>
      <c r="C4942" s="46" t="s">
        <v>90</v>
      </c>
      <c r="D4942" s="47">
        <v>111.79</v>
      </c>
    </row>
    <row r="4943" spans="1:4" x14ac:dyDescent="0.25">
      <c r="A4943" s="47">
        <v>95674</v>
      </c>
      <c r="B4943" s="45" t="s">
        <v>6919</v>
      </c>
      <c r="C4943" s="46" t="s">
        <v>90</v>
      </c>
      <c r="D4943" s="47">
        <v>118.73</v>
      </c>
    </row>
    <row r="4944" spans="1:4" x14ac:dyDescent="0.25">
      <c r="A4944" s="47">
        <v>95675</v>
      </c>
      <c r="B4944" s="45" t="s">
        <v>6920</v>
      </c>
      <c r="C4944" s="46" t="s">
        <v>90</v>
      </c>
      <c r="D4944" s="47">
        <v>145.07</v>
      </c>
    </row>
    <row r="4945" spans="1:4" x14ac:dyDescent="0.25">
      <c r="A4945" s="47">
        <v>95676</v>
      </c>
      <c r="B4945" s="45" t="s">
        <v>6921</v>
      </c>
      <c r="C4945" s="46" t="s">
        <v>90</v>
      </c>
      <c r="D4945" s="47">
        <v>84.03</v>
      </c>
    </row>
    <row r="4946" spans="1:4" x14ac:dyDescent="0.25">
      <c r="A4946" s="47">
        <v>97741</v>
      </c>
      <c r="B4946" s="45" t="s">
        <v>6922</v>
      </c>
      <c r="C4946" s="46" t="s">
        <v>90</v>
      </c>
      <c r="D4946" s="47">
        <v>172.48</v>
      </c>
    </row>
    <row r="4947" spans="1:4" x14ac:dyDescent="0.25">
      <c r="A4947" s="47">
        <v>90436</v>
      </c>
      <c r="B4947" s="45" t="s">
        <v>6923</v>
      </c>
      <c r="C4947" s="46" t="s">
        <v>90</v>
      </c>
      <c r="D4947" s="47">
        <v>11.74</v>
      </c>
    </row>
    <row r="4948" spans="1:4" x14ac:dyDescent="0.25">
      <c r="A4948" s="47">
        <v>90437</v>
      </c>
      <c r="B4948" s="45" t="s">
        <v>6924</v>
      </c>
      <c r="C4948" s="46" t="s">
        <v>90</v>
      </c>
      <c r="D4948" s="47">
        <v>28.55</v>
      </c>
    </row>
    <row r="4949" spans="1:4" x14ac:dyDescent="0.25">
      <c r="A4949" s="47">
        <v>90438</v>
      </c>
      <c r="B4949" s="45" t="s">
        <v>6925</v>
      </c>
      <c r="C4949" s="46" t="s">
        <v>90</v>
      </c>
      <c r="D4949" s="47">
        <v>40.92</v>
      </c>
    </row>
    <row r="4950" spans="1:4" x14ac:dyDescent="0.25">
      <c r="A4950" s="47">
        <v>90439</v>
      </c>
      <c r="B4950" s="45" t="s">
        <v>6926</v>
      </c>
      <c r="C4950" s="46" t="s">
        <v>90</v>
      </c>
      <c r="D4950" s="47">
        <v>48.87</v>
      </c>
    </row>
    <row r="4951" spans="1:4" x14ac:dyDescent="0.25">
      <c r="A4951" s="47">
        <v>90440</v>
      </c>
      <c r="B4951" s="45" t="s">
        <v>6927</v>
      </c>
      <c r="C4951" s="46" t="s">
        <v>90</v>
      </c>
      <c r="D4951" s="47">
        <v>78.260000000000005</v>
      </c>
    </row>
    <row r="4952" spans="1:4" x14ac:dyDescent="0.25">
      <c r="A4952" s="47">
        <v>90441</v>
      </c>
      <c r="B4952" s="45" t="s">
        <v>6928</v>
      </c>
      <c r="C4952" s="46" t="s">
        <v>90</v>
      </c>
      <c r="D4952" s="47">
        <v>99.97</v>
      </c>
    </row>
    <row r="4953" spans="1:4" x14ac:dyDescent="0.25">
      <c r="A4953" s="47">
        <v>90443</v>
      </c>
      <c r="B4953" s="45" t="s">
        <v>6929</v>
      </c>
      <c r="C4953" s="46" t="s">
        <v>96</v>
      </c>
      <c r="D4953" s="47">
        <v>10.68</v>
      </c>
    </row>
    <row r="4954" spans="1:4" x14ac:dyDescent="0.25">
      <c r="A4954" s="47">
        <v>90444</v>
      </c>
      <c r="B4954" s="45" t="s">
        <v>6930</v>
      </c>
      <c r="C4954" s="46" t="s">
        <v>96</v>
      </c>
      <c r="D4954" s="47">
        <v>20.97</v>
      </c>
    </row>
    <row r="4955" spans="1:4" x14ac:dyDescent="0.25">
      <c r="A4955" s="47">
        <v>90445</v>
      </c>
      <c r="B4955" s="45" t="s">
        <v>6931</v>
      </c>
      <c r="C4955" s="46" t="s">
        <v>96</v>
      </c>
      <c r="D4955" s="47">
        <v>22.38</v>
      </c>
    </row>
    <row r="4956" spans="1:4" x14ac:dyDescent="0.25">
      <c r="A4956" s="47">
        <v>90446</v>
      </c>
      <c r="B4956" s="45" t="s">
        <v>6932</v>
      </c>
      <c r="C4956" s="46" t="s">
        <v>96</v>
      </c>
      <c r="D4956" s="47">
        <v>24.31</v>
      </c>
    </row>
    <row r="4957" spans="1:4" x14ac:dyDescent="0.25">
      <c r="A4957" s="47">
        <v>90447</v>
      </c>
      <c r="B4957" s="45" t="s">
        <v>6933</v>
      </c>
      <c r="C4957" s="46" t="s">
        <v>96</v>
      </c>
      <c r="D4957" s="47">
        <v>6.25</v>
      </c>
    </row>
    <row r="4958" spans="1:4" x14ac:dyDescent="0.25">
      <c r="A4958" s="47">
        <v>90451</v>
      </c>
      <c r="B4958" s="45" t="s">
        <v>6934</v>
      </c>
      <c r="C4958" s="46" t="s">
        <v>90</v>
      </c>
      <c r="D4958" s="47">
        <v>3.59</v>
      </c>
    </row>
    <row r="4959" spans="1:4" x14ac:dyDescent="0.25">
      <c r="A4959" s="47">
        <v>90452</v>
      </c>
      <c r="B4959" s="45" t="s">
        <v>6935</v>
      </c>
      <c r="C4959" s="46" t="s">
        <v>90</v>
      </c>
      <c r="D4959" s="47">
        <v>13.76</v>
      </c>
    </row>
    <row r="4960" spans="1:4" x14ac:dyDescent="0.25">
      <c r="A4960" s="47">
        <v>90453</v>
      </c>
      <c r="B4960" s="45" t="s">
        <v>6936</v>
      </c>
      <c r="C4960" s="46" t="s">
        <v>90</v>
      </c>
      <c r="D4960" s="47">
        <v>2.75</v>
      </c>
    </row>
    <row r="4961" spans="1:4" x14ac:dyDescent="0.25">
      <c r="A4961" s="47">
        <v>90454</v>
      </c>
      <c r="B4961" s="45" t="s">
        <v>6937</v>
      </c>
      <c r="C4961" s="46" t="s">
        <v>90</v>
      </c>
      <c r="D4961" s="47">
        <v>5.13</v>
      </c>
    </row>
    <row r="4962" spans="1:4" x14ac:dyDescent="0.25">
      <c r="A4962" s="47">
        <v>90455</v>
      </c>
      <c r="B4962" s="45" t="s">
        <v>6938</v>
      </c>
      <c r="C4962" s="46" t="s">
        <v>90</v>
      </c>
      <c r="D4962" s="47">
        <v>6.55</v>
      </c>
    </row>
    <row r="4963" spans="1:4" x14ac:dyDescent="0.25">
      <c r="A4963" s="47">
        <v>90456</v>
      </c>
      <c r="B4963" s="45" t="s">
        <v>6939</v>
      </c>
      <c r="C4963" s="46" t="s">
        <v>90</v>
      </c>
      <c r="D4963" s="47">
        <v>3.42</v>
      </c>
    </row>
    <row r="4964" spans="1:4" x14ac:dyDescent="0.25">
      <c r="A4964" s="47">
        <v>90457</v>
      </c>
      <c r="B4964" s="45" t="s">
        <v>6940</v>
      </c>
      <c r="C4964" s="46" t="s">
        <v>90</v>
      </c>
      <c r="D4964" s="47">
        <v>7.82</v>
      </c>
    </row>
    <row r="4965" spans="1:4" x14ac:dyDescent="0.25">
      <c r="A4965" s="47">
        <v>90458</v>
      </c>
      <c r="B4965" s="45" t="s">
        <v>6941</v>
      </c>
      <c r="C4965" s="46" t="s">
        <v>90</v>
      </c>
      <c r="D4965" s="47">
        <v>22.18</v>
      </c>
    </row>
    <row r="4966" spans="1:4" x14ac:dyDescent="0.25">
      <c r="A4966" s="47">
        <v>90459</v>
      </c>
      <c r="B4966" s="45" t="s">
        <v>6942</v>
      </c>
      <c r="C4966" s="46" t="s">
        <v>90</v>
      </c>
      <c r="D4966" s="47">
        <v>31.28</v>
      </c>
    </row>
    <row r="4967" spans="1:4" x14ac:dyDescent="0.25">
      <c r="A4967" s="47">
        <v>90460</v>
      </c>
      <c r="B4967" s="45" t="s">
        <v>6943</v>
      </c>
      <c r="C4967" s="46" t="s">
        <v>96</v>
      </c>
      <c r="D4967" s="47">
        <v>10.039999999999999</v>
      </c>
    </row>
    <row r="4968" spans="1:4" x14ac:dyDescent="0.25">
      <c r="A4968" s="47">
        <v>90461</v>
      </c>
      <c r="B4968" s="45" t="s">
        <v>6944</v>
      </c>
      <c r="C4968" s="46" t="s">
        <v>96</v>
      </c>
      <c r="D4968" s="47">
        <v>6.54</v>
      </c>
    </row>
    <row r="4969" spans="1:4" x14ac:dyDescent="0.25">
      <c r="A4969" s="47">
        <v>90462</v>
      </c>
      <c r="B4969" s="45" t="s">
        <v>6945</v>
      </c>
      <c r="C4969" s="46" t="s">
        <v>96</v>
      </c>
      <c r="D4969" s="47">
        <v>1.31</v>
      </c>
    </row>
    <row r="4970" spans="1:4" x14ac:dyDescent="0.25">
      <c r="A4970" s="47">
        <v>90463</v>
      </c>
      <c r="B4970" s="45" t="s">
        <v>6946</v>
      </c>
      <c r="C4970" s="46" t="s">
        <v>96</v>
      </c>
      <c r="D4970" s="47">
        <v>1.1499999999999999</v>
      </c>
    </row>
    <row r="4971" spans="1:4" x14ac:dyDescent="0.25">
      <c r="A4971" s="47">
        <v>90466</v>
      </c>
      <c r="B4971" s="45" t="s">
        <v>6947</v>
      </c>
      <c r="C4971" s="46" t="s">
        <v>96</v>
      </c>
      <c r="D4971" s="47">
        <v>10.6</v>
      </c>
    </row>
    <row r="4972" spans="1:4" x14ac:dyDescent="0.25">
      <c r="A4972" s="47">
        <v>90467</v>
      </c>
      <c r="B4972" s="45" t="s">
        <v>6948</v>
      </c>
      <c r="C4972" s="46" t="s">
        <v>96</v>
      </c>
      <c r="D4972" s="47">
        <v>16.75</v>
      </c>
    </row>
    <row r="4973" spans="1:4" x14ac:dyDescent="0.25">
      <c r="A4973" s="47">
        <v>90468</v>
      </c>
      <c r="B4973" s="45" t="s">
        <v>6949</v>
      </c>
      <c r="C4973" s="46" t="s">
        <v>96</v>
      </c>
      <c r="D4973" s="47">
        <v>4.6100000000000003</v>
      </c>
    </row>
    <row r="4974" spans="1:4" x14ac:dyDescent="0.25">
      <c r="A4974" s="47">
        <v>90469</v>
      </c>
      <c r="B4974" s="45" t="s">
        <v>6950</v>
      </c>
      <c r="C4974" s="46" t="s">
        <v>96</v>
      </c>
      <c r="D4974" s="47">
        <v>7.38</v>
      </c>
    </row>
    <row r="4975" spans="1:4" x14ac:dyDescent="0.25">
      <c r="A4975" s="47">
        <v>90470</v>
      </c>
      <c r="B4975" s="45" t="s">
        <v>6951</v>
      </c>
      <c r="C4975" s="46" t="s">
        <v>96</v>
      </c>
      <c r="D4975" s="47">
        <v>10.119999999999999</v>
      </c>
    </row>
    <row r="4976" spans="1:4" x14ac:dyDescent="0.25">
      <c r="A4976" s="47">
        <v>91166</v>
      </c>
      <c r="B4976" s="45" t="s">
        <v>6952</v>
      </c>
      <c r="C4976" s="46" t="s">
        <v>96</v>
      </c>
      <c r="D4976" s="47">
        <v>3.19</v>
      </c>
    </row>
    <row r="4977" spans="1:4" x14ac:dyDescent="0.25">
      <c r="A4977" s="47">
        <v>91167</v>
      </c>
      <c r="B4977" s="45" t="s">
        <v>6953</v>
      </c>
      <c r="C4977" s="46" t="s">
        <v>96</v>
      </c>
      <c r="D4977" s="47">
        <v>10.4</v>
      </c>
    </row>
    <row r="4978" spans="1:4" x14ac:dyDescent="0.25">
      <c r="A4978" s="47">
        <v>91168</v>
      </c>
      <c r="B4978" s="45" t="s">
        <v>6954</v>
      </c>
      <c r="C4978" s="46" t="s">
        <v>96</v>
      </c>
      <c r="D4978" s="47">
        <v>7.92</v>
      </c>
    </row>
    <row r="4979" spans="1:4" x14ac:dyDescent="0.25">
      <c r="A4979" s="47">
        <v>91169</v>
      </c>
      <c r="B4979" s="45" t="s">
        <v>6955</v>
      </c>
      <c r="C4979" s="46" t="s">
        <v>96</v>
      </c>
      <c r="D4979" s="47">
        <v>9.3800000000000008</v>
      </c>
    </row>
    <row r="4980" spans="1:4" x14ac:dyDescent="0.25">
      <c r="A4980" s="47">
        <v>91170</v>
      </c>
      <c r="B4980" s="45" t="s">
        <v>6956</v>
      </c>
      <c r="C4980" s="46" t="s">
        <v>96</v>
      </c>
      <c r="D4980" s="47">
        <v>2.67</v>
      </c>
    </row>
    <row r="4981" spans="1:4" x14ac:dyDescent="0.25">
      <c r="A4981" s="47">
        <v>91171</v>
      </c>
      <c r="B4981" s="45" t="s">
        <v>6957</v>
      </c>
      <c r="C4981" s="46" t="s">
        <v>96</v>
      </c>
      <c r="D4981" s="47">
        <v>3.37</v>
      </c>
    </row>
    <row r="4982" spans="1:4" x14ac:dyDescent="0.25">
      <c r="A4982" s="47">
        <v>91172</v>
      </c>
      <c r="B4982" s="45" t="s">
        <v>6958</v>
      </c>
      <c r="C4982" s="46" t="s">
        <v>96</v>
      </c>
      <c r="D4982" s="47">
        <v>4.95</v>
      </c>
    </row>
    <row r="4983" spans="1:4" x14ac:dyDescent="0.25">
      <c r="A4983" s="47">
        <v>91173</v>
      </c>
      <c r="B4983" s="45" t="s">
        <v>6959</v>
      </c>
      <c r="C4983" s="46" t="s">
        <v>96</v>
      </c>
      <c r="D4983" s="47">
        <v>1.36</v>
      </c>
    </row>
    <row r="4984" spans="1:4" x14ac:dyDescent="0.25">
      <c r="A4984" s="47">
        <v>91174</v>
      </c>
      <c r="B4984" s="45" t="s">
        <v>6960</v>
      </c>
      <c r="C4984" s="46" t="s">
        <v>96</v>
      </c>
      <c r="D4984" s="47">
        <v>2.67</v>
      </c>
    </row>
    <row r="4985" spans="1:4" x14ac:dyDescent="0.25">
      <c r="A4985" s="47">
        <v>91175</v>
      </c>
      <c r="B4985" s="45" t="s">
        <v>6961</v>
      </c>
      <c r="C4985" s="46" t="s">
        <v>96</v>
      </c>
      <c r="D4985" s="47">
        <v>4.3499999999999996</v>
      </c>
    </row>
    <row r="4986" spans="1:4" x14ac:dyDescent="0.25">
      <c r="A4986" s="47">
        <v>91176</v>
      </c>
      <c r="B4986" s="45" t="s">
        <v>6962</v>
      </c>
      <c r="C4986" s="46" t="s">
        <v>96</v>
      </c>
      <c r="D4986" s="47">
        <v>23.08</v>
      </c>
    </row>
    <row r="4987" spans="1:4" x14ac:dyDescent="0.25">
      <c r="A4987" s="47">
        <v>91177</v>
      </c>
      <c r="B4987" s="45" t="s">
        <v>6963</v>
      </c>
      <c r="C4987" s="46" t="s">
        <v>96</v>
      </c>
      <c r="D4987" s="47">
        <v>11.13</v>
      </c>
    </row>
    <row r="4988" spans="1:4" x14ac:dyDescent="0.25">
      <c r="A4988" s="47">
        <v>91178</v>
      </c>
      <c r="B4988" s="45" t="s">
        <v>6964</v>
      </c>
      <c r="C4988" s="46" t="s">
        <v>96</v>
      </c>
      <c r="D4988" s="47">
        <v>12.94</v>
      </c>
    </row>
    <row r="4989" spans="1:4" x14ac:dyDescent="0.25">
      <c r="A4989" s="47">
        <v>91179</v>
      </c>
      <c r="B4989" s="45" t="s">
        <v>6965</v>
      </c>
      <c r="C4989" s="46" t="s">
        <v>96</v>
      </c>
      <c r="D4989" s="47">
        <v>5.9</v>
      </c>
    </row>
    <row r="4990" spans="1:4" x14ac:dyDescent="0.25">
      <c r="A4990" s="47">
        <v>91180</v>
      </c>
      <c r="B4990" s="45" t="s">
        <v>6966</v>
      </c>
      <c r="C4990" s="46" t="s">
        <v>96</v>
      </c>
      <c r="D4990" s="47">
        <v>5.42</v>
      </c>
    </row>
    <row r="4991" spans="1:4" x14ac:dyDescent="0.25">
      <c r="A4991" s="47">
        <v>91181</v>
      </c>
      <c r="B4991" s="45" t="s">
        <v>6967</v>
      </c>
      <c r="C4991" s="46" t="s">
        <v>96</v>
      </c>
      <c r="D4991" s="47">
        <v>6.07</v>
      </c>
    </row>
    <row r="4992" spans="1:4" x14ac:dyDescent="0.25">
      <c r="A4992" s="47">
        <v>91182</v>
      </c>
      <c r="B4992" s="45" t="s">
        <v>6968</v>
      </c>
      <c r="C4992" s="46" t="s">
        <v>96</v>
      </c>
      <c r="D4992" s="47">
        <v>22.6</v>
      </c>
    </row>
    <row r="4993" spans="1:4" x14ac:dyDescent="0.25">
      <c r="A4993" s="47">
        <v>91183</v>
      </c>
      <c r="B4993" s="45" t="s">
        <v>6969</v>
      </c>
      <c r="C4993" s="46" t="s">
        <v>96</v>
      </c>
      <c r="D4993" s="47">
        <v>11.15</v>
      </c>
    </row>
    <row r="4994" spans="1:4" x14ac:dyDescent="0.25">
      <c r="A4994" s="47">
        <v>91184</v>
      </c>
      <c r="B4994" s="45" t="s">
        <v>6970</v>
      </c>
      <c r="C4994" s="46" t="s">
        <v>96</v>
      </c>
      <c r="D4994" s="47">
        <v>10.41</v>
      </c>
    </row>
    <row r="4995" spans="1:4" x14ac:dyDescent="0.25">
      <c r="A4995" s="47">
        <v>91185</v>
      </c>
      <c r="B4995" s="45" t="s">
        <v>6971</v>
      </c>
      <c r="C4995" s="46" t="s">
        <v>96</v>
      </c>
      <c r="D4995" s="47">
        <v>5.79</v>
      </c>
    </row>
    <row r="4996" spans="1:4" x14ac:dyDescent="0.25">
      <c r="A4996" s="47">
        <v>91186</v>
      </c>
      <c r="B4996" s="45" t="s">
        <v>6972</v>
      </c>
      <c r="C4996" s="46" t="s">
        <v>96</v>
      </c>
      <c r="D4996" s="47">
        <v>4.76</v>
      </c>
    </row>
    <row r="4997" spans="1:4" x14ac:dyDescent="0.25">
      <c r="A4997" s="47">
        <v>91187</v>
      </c>
      <c r="B4997" s="45" t="s">
        <v>6973</v>
      </c>
      <c r="C4997" s="46" t="s">
        <v>96</v>
      </c>
      <c r="D4997" s="47">
        <v>5.49</v>
      </c>
    </row>
    <row r="4998" spans="1:4" x14ac:dyDescent="0.25">
      <c r="A4998" s="47">
        <v>91188</v>
      </c>
      <c r="B4998" s="45" t="s">
        <v>6974</v>
      </c>
      <c r="C4998" s="46" t="s">
        <v>90</v>
      </c>
      <c r="D4998" s="47">
        <v>5.63</v>
      </c>
    </row>
    <row r="4999" spans="1:4" x14ac:dyDescent="0.25">
      <c r="A4999" s="47">
        <v>91189</v>
      </c>
      <c r="B4999" s="45" t="s">
        <v>6975</v>
      </c>
      <c r="C4999" s="46" t="s">
        <v>90</v>
      </c>
      <c r="D4999" s="47">
        <v>37.229999999999997</v>
      </c>
    </row>
    <row r="5000" spans="1:4" x14ac:dyDescent="0.25">
      <c r="A5000" s="47">
        <v>91190</v>
      </c>
      <c r="B5000" s="45" t="s">
        <v>6976</v>
      </c>
      <c r="C5000" s="46" t="s">
        <v>90</v>
      </c>
      <c r="D5000" s="47">
        <v>4.1100000000000003</v>
      </c>
    </row>
    <row r="5001" spans="1:4" x14ac:dyDescent="0.25">
      <c r="A5001" s="47">
        <v>91191</v>
      </c>
      <c r="B5001" s="45" t="s">
        <v>6977</v>
      </c>
      <c r="C5001" s="46" t="s">
        <v>90</v>
      </c>
      <c r="D5001" s="47">
        <v>4.3499999999999996</v>
      </c>
    </row>
    <row r="5002" spans="1:4" x14ac:dyDescent="0.25">
      <c r="A5002" s="47">
        <v>91192</v>
      </c>
      <c r="B5002" s="45" t="s">
        <v>6978</v>
      </c>
      <c r="C5002" s="46" t="s">
        <v>90</v>
      </c>
      <c r="D5002" s="47">
        <v>4.82</v>
      </c>
    </row>
    <row r="5003" spans="1:4" x14ac:dyDescent="0.25">
      <c r="A5003" s="47">
        <v>91222</v>
      </c>
      <c r="B5003" s="45" t="s">
        <v>6979</v>
      </c>
      <c r="C5003" s="46" t="s">
        <v>96</v>
      </c>
      <c r="D5003" s="47">
        <v>11.5</v>
      </c>
    </row>
    <row r="5004" spans="1:4" x14ac:dyDescent="0.25">
      <c r="A5004" s="47">
        <v>94480</v>
      </c>
      <c r="B5004" s="45" t="s">
        <v>6980</v>
      </c>
      <c r="C5004" s="46" t="s">
        <v>90</v>
      </c>
      <c r="D5004" s="48">
        <v>2231.46</v>
      </c>
    </row>
    <row r="5005" spans="1:4" x14ac:dyDescent="0.25">
      <c r="A5005" s="47">
        <v>94481</v>
      </c>
      <c r="B5005" s="45" t="s">
        <v>6981</v>
      </c>
      <c r="C5005" s="46" t="s">
        <v>90</v>
      </c>
      <c r="D5005" s="48">
        <v>1564.28</v>
      </c>
    </row>
    <row r="5006" spans="1:4" x14ac:dyDescent="0.25">
      <c r="A5006" s="47">
        <v>94482</v>
      </c>
      <c r="B5006" s="45" t="s">
        <v>6982</v>
      </c>
      <c r="C5006" s="46" t="s">
        <v>90</v>
      </c>
      <c r="D5006" s="48">
        <v>1233.8399999999999</v>
      </c>
    </row>
    <row r="5007" spans="1:4" x14ac:dyDescent="0.25">
      <c r="A5007" s="47">
        <v>94483</v>
      </c>
      <c r="B5007" s="45" t="s">
        <v>6983</v>
      </c>
      <c r="C5007" s="46" t="s">
        <v>90</v>
      </c>
      <c r="D5007" s="48">
        <v>1036.1600000000001</v>
      </c>
    </row>
    <row r="5008" spans="1:4" x14ac:dyDescent="0.25">
      <c r="A5008" s="47">
        <v>95541</v>
      </c>
      <c r="B5008" s="45" t="s">
        <v>6984</v>
      </c>
      <c r="C5008" s="46" t="s">
        <v>90</v>
      </c>
      <c r="D5008" s="47">
        <v>3.81</v>
      </c>
    </row>
    <row r="5009" spans="1:4" x14ac:dyDescent="0.25">
      <c r="A5009" s="47">
        <v>96559</v>
      </c>
      <c r="B5009" s="45" t="s">
        <v>6985</v>
      </c>
      <c r="C5009" s="46" t="s">
        <v>63</v>
      </c>
      <c r="D5009" s="47">
        <v>27.78</v>
      </c>
    </row>
    <row r="5010" spans="1:4" x14ac:dyDescent="0.25">
      <c r="A5010" s="47">
        <v>96560</v>
      </c>
      <c r="B5010" s="45" t="s">
        <v>6986</v>
      </c>
      <c r="C5010" s="46" t="s">
        <v>63</v>
      </c>
      <c r="D5010" s="47">
        <v>19.54</v>
      </c>
    </row>
    <row r="5011" spans="1:4" x14ac:dyDescent="0.25">
      <c r="A5011" s="47">
        <v>96561</v>
      </c>
      <c r="B5011" s="45" t="s">
        <v>6987</v>
      </c>
      <c r="C5011" s="46" t="s">
        <v>63</v>
      </c>
      <c r="D5011" s="47">
        <v>15.04</v>
      </c>
    </row>
    <row r="5012" spans="1:4" x14ac:dyDescent="0.25">
      <c r="A5012" s="47">
        <v>96562</v>
      </c>
      <c r="B5012" s="45" t="s">
        <v>6988</v>
      </c>
      <c r="C5012" s="46" t="s">
        <v>96</v>
      </c>
      <c r="D5012" s="47">
        <v>17.670000000000002</v>
      </c>
    </row>
    <row r="5013" spans="1:4" x14ac:dyDescent="0.25">
      <c r="A5013" s="47">
        <v>96563</v>
      </c>
      <c r="B5013" s="45" t="s">
        <v>6989</v>
      </c>
      <c r="C5013" s="46" t="s">
        <v>96</v>
      </c>
      <c r="D5013" s="47">
        <v>23.33</v>
      </c>
    </row>
    <row r="5014" spans="1:4" x14ac:dyDescent="0.25">
      <c r="A5014" s="47">
        <v>101802</v>
      </c>
      <c r="B5014" s="45" t="s">
        <v>6990</v>
      </c>
      <c r="C5014" s="46" t="s">
        <v>90</v>
      </c>
      <c r="D5014" s="48">
        <v>1341.31</v>
      </c>
    </row>
    <row r="5015" spans="1:4" x14ac:dyDescent="0.25">
      <c r="A5015" s="47">
        <v>101803</v>
      </c>
      <c r="B5015" s="45" t="s">
        <v>6991</v>
      </c>
      <c r="C5015" s="46" t="s">
        <v>90</v>
      </c>
      <c r="D5015" s="47">
        <v>834.2</v>
      </c>
    </row>
    <row r="5016" spans="1:4" x14ac:dyDescent="0.25">
      <c r="A5016" s="47">
        <v>101804</v>
      </c>
      <c r="B5016" s="45" t="s">
        <v>6992</v>
      </c>
      <c r="C5016" s="46" t="s">
        <v>90</v>
      </c>
      <c r="D5016" s="48">
        <v>1047.26</v>
      </c>
    </row>
    <row r="5017" spans="1:4" x14ac:dyDescent="0.25">
      <c r="A5017" s="47">
        <v>101805</v>
      </c>
      <c r="B5017" s="45" t="s">
        <v>6993</v>
      </c>
      <c r="C5017" s="46" t="s">
        <v>90</v>
      </c>
      <c r="D5017" s="48">
        <v>1336.22</v>
      </c>
    </row>
    <row r="5018" spans="1:4" x14ac:dyDescent="0.25">
      <c r="A5018" s="47">
        <v>102111</v>
      </c>
      <c r="B5018" s="45" t="s">
        <v>6994</v>
      </c>
      <c r="C5018" s="46" t="s">
        <v>90</v>
      </c>
      <c r="D5018" s="47">
        <v>844.78</v>
      </c>
    </row>
    <row r="5019" spans="1:4" x14ac:dyDescent="0.25">
      <c r="A5019" s="47">
        <v>102112</v>
      </c>
      <c r="B5019" s="45" t="s">
        <v>6995</v>
      </c>
      <c r="C5019" s="46" t="s">
        <v>90</v>
      </c>
      <c r="D5019" s="47">
        <v>111.17</v>
      </c>
    </row>
    <row r="5020" spans="1:4" x14ac:dyDescent="0.25">
      <c r="A5020" s="47">
        <v>102113</v>
      </c>
      <c r="B5020" s="45" t="s">
        <v>6996</v>
      </c>
      <c r="C5020" s="46" t="s">
        <v>90</v>
      </c>
      <c r="D5020" s="48">
        <v>1350.51</v>
      </c>
    </row>
    <row r="5021" spans="1:4" x14ac:dyDescent="0.25">
      <c r="A5021" s="47">
        <v>102114</v>
      </c>
      <c r="B5021" s="45" t="s">
        <v>6997</v>
      </c>
      <c r="C5021" s="46" t="s">
        <v>90</v>
      </c>
      <c r="D5021" s="47">
        <v>113.88</v>
      </c>
    </row>
    <row r="5022" spans="1:4" x14ac:dyDescent="0.25">
      <c r="A5022" s="47">
        <v>102115</v>
      </c>
      <c r="B5022" s="45" t="s">
        <v>6998</v>
      </c>
      <c r="C5022" s="46" t="s">
        <v>90</v>
      </c>
      <c r="D5022" s="48">
        <v>2358.0700000000002</v>
      </c>
    </row>
    <row r="5023" spans="1:4" x14ac:dyDescent="0.25">
      <c r="A5023" s="47">
        <v>102116</v>
      </c>
      <c r="B5023" s="45" t="s">
        <v>6999</v>
      </c>
      <c r="C5023" s="46" t="s">
        <v>90</v>
      </c>
      <c r="D5023" s="48">
        <v>1442.83</v>
      </c>
    </row>
    <row r="5024" spans="1:4" x14ac:dyDescent="0.25">
      <c r="A5024" s="47">
        <v>102117</v>
      </c>
      <c r="B5024" s="45" t="s">
        <v>7000</v>
      </c>
      <c r="C5024" s="46" t="s">
        <v>90</v>
      </c>
      <c r="D5024" s="47">
        <v>117.17</v>
      </c>
    </row>
    <row r="5025" spans="1:4" x14ac:dyDescent="0.25">
      <c r="A5025" s="47">
        <v>102118</v>
      </c>
      <c r="B5025" s="45" t="s">
        <v>7001</v>
      </c>
      <c r="C5025" s="46" t="s">
        <v>90</v>
      </c>
      <c r="D5025" s="48">
        <v>1969.74</v>
      </c>
    </row>
    <row r="5026" spans="1:4" x14ac:dyDescent="0.25">
      <c r="A5026" s="47">
        <v>102119</v>
      </c>
      <c r="B5026" s="45" t="s">
        <v>7002</v>
      </c>
      <c r="C5026" s="46" t="s">
        <v>90</v>
      </c>
      <c r="D5026" s="47">
        <v>120.02</v>
      </c>
    </row>
    <row r="5027" spans="1:4" x14ac:dyDescent="0.25">
      <c r="A5027" s="47">
        <v>102121</v>
      </c>
      <c r="B5027" s="45" t="s">
        <v>7003</v>
      </c>
      <c r="C5027" s="46" t="s">
        <v>90</v>
      </c>
      <c r="D5027" s="47">
        <v>149.71</v>
      </c>
    </row>
    <row r="5028" spans="1:4" x14ac:dyDescent="0.25">
      <c r="A5028" s="47">
        <v>102122</v>
      </c>
      <c r="B5028" s="45" t="s">
        <v>7004</v>
      </c>
      <c r="C5028" s="46" t="s">
        <v>90</v>
      </c>
      <c r="D5028" s="48">
        <v>6681.85</v>
      </c>
    </row>
    <row r="5029" spans="1:4" x14ac:dyDescent="0.25">
      <c r="A5029" s="47">
        <v>102123</v>
      </c>
      <c r="B5029" s="45" t="s">
        <v>7005</v>
      </c>
      <c r="C5029" s="46" t="s">
        <v>90</v>
      </c>
      <c r="D5029" s="47">
        <v>158.16999999999999</v>
      </c>
    </row>
    <row r="5030" spans="1:4" x14ac:dyDescent="0.25">
      <c r="A5030" s="47">
        <v>102136</v>
      </c>
      <c r="B5030" s="45" t="s">
        <v>7006</v>
      </c>
      <c r="C5030" s="46" t="s">
        <v>90</v>
      </c>
      <c r="D5030" s="47">
        <v>64.760000000000005</v>
      </c>
    </row>
    <row r="5031" spans="1:4" x14ac:dyDescent="0.25">
      <c r="A5031" s="47">
        <v>102137</v>
      </c>
      <c r="B5031" s="45" t="s">
        <v>7007</v>
      </c>
      <c r="C5031" s="46" t="s">
        <v>90</v>
      </c>
      <c r="D5031" s="47">
        <v>70.88</v>
      </c>
    </row>
    <row r="5032" spans="1:4" x14ac:dyDescent="0.25">
      <c r="A5032" s="47">
        <v>102138</v>
      </c>
      <c r="B5032" s="45" t="s">
        <v>7008</v>
      </c>
      <c r="C5032" s="46" t="s">
        <v>90</v>
      </c>
      <c r="D5032" s="47">
        <v>171.93</v>
      </c>
    </row>
    <row r="5033" spans="1:4" x14ac:dyDescent="0.25">
      <c r="A5033" s="47">
        <v>93350</v>
      </c>
      <c r="B5033" s="45" t="s">
        <v>7009</v>
      </c>
      <c r="C5033" s="46" t="s">
        <v>90</v>
      </c>
      <c r="D5033" s="48">
        <v>1084.2</v>
      </c>
    </row>
    <row r="5034" spans="1:4" x14ac:dyDescent="0.25">
      <c r="A5034" s="47">
        <v>93351</v>
      </c>
      <c r="B5034" s="45" t="s">
        <v>7010</v>
      </c>
      <c r="C5034" s="46" t="s">
        <v>90</v>
      </c>
      <c r="D5034" s="47">
        <v>891.65</v>
      </c>
    </row>
    <row r="5035" spans="1:4" x14ac:dyDescent="0.25">
      <c r="A5035" s="47">
        <v>93352</v>
      </c>
      <c r="B5035" s="45" t="s">
        <v>7011</v>
      </c>
      <c r="C5035" s="46" t="s">
        <v>90</v>
      </c>
      <c r="D5035" s="47">
        <v>700.06</v>
      </c>
    </row>
    <row r="5036" spans="1:4" x14ac:dyDescent="0.25">
      <c r="A5036" s="47">
        <v>93353</v>
      </c>
      <c r="B5036" s="45" t="s">
        <v>7012</v>
      </c>
      <c r="C5036" s="46" t="s">
        <v>90</v>
      </c>
      <c r="D5036" s="47">
        <v>512.61</v>
      </c>
    </row>
    <row r="5037" spans="1:4" x14ac:dyDescent="0.25">
      <c r="A5037" s="47">
        <v>93354</v>
      </c>
      <c r="B5037" s="45" t="s">
        <v>7013</v>
      </c>
      <c r="C5037" s="46" t="s">
        <v>90</v>
      </c>
      <c r="D5037" s="47">
        <v>790.32</v>
      </c>
    </row>
    <row r="5038" spans="1:4" x14ac:dyDescent="0.25">
      <c r="A5038" s="47">
        <v>93355</v>
      </c>
      <c r="B5038" s="45" t="s">
        <v>7014</v>
      </c>
      <c r="C5038" s="46" t="s">
        <v>90</v>
      </c>
      <c r="D5038" s="47">
        <v>660.05</v>
      </c>
    </row>
    <row r="5039" spans="1:4" x14ac:dyDescent="0.25">
      <c r="A5039" s="47">
        <v>93356</v>
      </c>
      <c r="B5039" s="45" t="s">
        <v>7015</v>
      </c>
      <c r="C5039" s="46" t="s">
        <v>90</v>
      </c>
      <c r="D5039" s="47">
        <v>528.98</v>
      </c>
    </row>
    <row r="5040" spans="1:4" x14ac:dyDescent="0.25">
      <c r="A5040" s="47">
        <v>93357</v>
      </c>
      <c r="B5040" s="45" t="s">
        <v>7016</v>
      </c>
      <c r="C5040" s="46" t="s">
        <v>90</v>
      </c>
      <c r="D5040" s="47">
        <v>400.32</v>
      </c>
    </row>
    <row r="5041" spans="1:4" x14ac:dyDescent="0.25">
      <c r="A5041" s="47">
        <v>96520</v>
      </c>
      <c r="B5041" s="45" t="s">
        <v>7017</v>
      </c>
      <c r="C5041" s="46" t="s">
        <v>48</v>
      </c>
      <c r="D5041" s="47">
        <v>90.18</v>
      </c>
    </row>
    <row r="5042" spans="1:4" x14ac:dyDescent="0.25">
      <c r="A5042" s="47">
        <v>96521</v>
      </c>
      <c r="B5042" s="45" t="s">
        <v>7018</v>
      </c>
      <c r="C5042" s="46" t="s">
        <v>48</v>
      </c>
      <c r="D5042" s="47">
        <v>39.75</v>
      </c>
    </row>
    <row r="5043" spans="1:4" x14ac:dyDescent="0.25">
      <c r="A5043" s="47">
        <v>96522</v>
      </c>
      <c r="B5043" s="45" t="s">
        <v>7019</v>
      </c>
      <c r="C5043" s="46" t="s">
        <v>48</v>
      </c>
      <c r="D5043" s="47">
        <v>129.35</v>
      </c>
    </row>
    <row r="5044" spans="1:4" x14ac:dyDescent="0.25">
      <c r="A5044" s="47">
        <v>96523</v>
      </c>
      <c r="B5044" s="45" t="s">
        <v>7020</v>
      </c>
      <c r="C5044" s="46" t="s">
        <v>48</v>
      </c>
      <c r="D5044" s="47">
        <v>81.81</v>
      </c>
    </row>
    <row r="5045" spans="1:4" x14ac:dyDescent="0.25">
      <c r="A5045" s="47">
        <v>96524</v>
      </c>
      <c r="B5045" s="45" t="s">
        <v>7021</v>
      </c>
      <c r="C5045" s="46" t="s">
        <v>48</v>
      </c>
      <c r="D5045" s="47">
        <v>158.1</v>
      </c>
    </row>
    <row r="5046" spans="1:4" x14ac:dyDescent="0.25">
      <c r="A5046" s="47">
        <v>96525</v>
      </c>
      <c r="B5046" s="45" t="s">
        <v>7022</v>
      </c>
      <c r="C5046" s="46" t="s">
        <v>48</v>
      </c>
      <c r="D5046" s="47">
        <v>34.159999999999997</v>
      </c>
    </row>
    <row r="5047" spans="1:4" x14ac:dyDescent="0.25">
      <c r="A5047" s="47">
        <v>96526</v>
      </c>
      <c r="B5047" s="45" t="s">
        <v>7023</v>
      </c>
      <c r="C5047" s="46" t="s">
        <v>48</v>
      </c>
      <c r="D5047" s="47">
        <v>261.99</v>
      </c>
    </row>
    <row r="5048" spans="1:4" x14ac:dyDescent="0.25">
      <c r="A5048" s="47">
        <v>96527</v>
      </c>
      <c r="B5048" s="45" t="s">
        <v>7024</v>
      </c>
      <c r="C5048" s="46" t="s">
        <v>48</v>
      </c>
      <c r="D5048" s="47">
        <v>107.16</v>
      </c>
    </row>
    <row r="5049" spans="1:4" x14ac:dyDescent="0.25">
      <c r="A5049" s="47">
        <v>96528</v>
      </c>
      <c r="B5049" s="45" t="s">
        <v>7025</v>
      </c>
      <c r="C5049" s="46" t="s">
        <v>63</v>
      </c>
      <c r="D5049" s="47">
        <v>201.53</v>
      </c>
    </row>
    <row r="5050" spans="1:4" x14ac:dyDescent="0.25">
      <c r="A5050" s="47">
        <v>101114</v>
      </c>
      <c r="B5050" s="45" t="s">
        <v>7026</v>
      </c>
      <c r="C5050" s="46" t="s">
        <v>48</v>
      </c>
      <c r="D5050" s="47">
        <v>3.41</v>
      </c>
    </row>
    <row r="5051" spans="1:4" x14ac:dyDescent="0.25">
      <c r="A5051" s="47">
        <v>101115</v>
      </c>
      <c r="B5051" s="45" t="s">
        <v>7027</v>
      </c>
      <c r="C5051" s="46" t="s">
        <v>48</v>
      </c>
      <c r="D5051" s="47">
        <v>2.81</v>
      </c>
    </row>
    <row r="5052" spans="1:4" x14ac:dyDescent="0.25">
      <c r="A5052" s="47">
        <v>101116</v>
      </c>
      <c r="B5052" s="45" t="s">
        <v>7028</v>
      </c>
      <c r="C5052" s="46" t="s">
        <v>48</v>
      </c>
      <c r="D5052" s="47">
        <v>1.75</v>
      </c>
    </row>
    <row r="5053" spans="1:4" x14ac:dyDescent="0.25">
      <c r="A5053" s="47">
        <v>101117</v>
      </c>
      <c r="B5053" s="45" t="s">
        <v>7029</v>
      </c>
      <c r="C5053" s="46" t="s">
        <v>48</v>
      </c>
      <c r="D5053" s="47">
        <v>2.35</v>
      </c>
    </row>
    <row r="5054" spans="1:4" x14ac:dyDescent="0.25">
      <c r="A5054" s="47">
        <v>101118</v>
      </c>
      <c r="B5054" s="45" t="s">
        <v>7030</v>
      </c>
      <c r="C5054" s="46" t="s">
        <v>48</v>
      </c>
      <c r="D5054" s="47">
        <v>2.92</v>
      </c>
    </row>
    <row r="5055" spans="1:4" x14ac:dyDescent="0.25">
      <c r="A5055" s="47">
        <v>101119</v>
      </c>
      <c r="B5055" s="45" t="s">
        <v>7031</v>
      </c>
      <c r="C5055" s="46" t="s">
        <v>48</v>
      </c>
      <c r="D5055" s="47">
        <v>6.52</v>
      </c>
    </row>
    <row r="5056" spans="1:4" x14ac:dyDescent="0.25">
      <c r="A5056" s="47">
        <v>101120</v>
      </c>
      <c r="B5056" s="45" t="s">
        <v>7032</v>
      </c>
      <c r="C5056" s="46" t="s">
        <v>48</v>
      </c>
      <c r="D5056" s="47">
        <v>5.4</v>
      </c>
    </row>
    <row r="5057" spans="1:4" x14ac:dyDescent="0.25">
      <c r="A5057" s="47">
        <v>101121</v>
      </c>
      <c r="B5057" s="45" t="s">
        <v>7033</v>
      </c>
      <c r="C5057" s="46" t="s">
        <v>48</v>
      </c>
      <c r="D5057" s="47">
        <v>3.37</v>
      </c>
    </row>
    <row r="5058" spans="1:4" x14ac:dyDescent="0.25">
      <c r="A5058" s="47">
        <v>101122</v>
      </c>
      <c r="B5058" s="45" t="s">
        <v>7034</v>
      </c>
      <c r="C5058" s="46" t="s">
        <v>48</v>
      </c>
      <c r="D5058" s="47">
        <v>4.4800000000000004</v>
      </c>
    </row>
    <row r="5059" spans="1:4" x14ac:dyDescent="0.25">
      <c r="A5059" s="47">
        <v>101123</v>
      </c>
      <c r="B5059" s="45" t="s">
        <v>7035</v>
      </c>
      <c r="C5059" s="46" t="s">
        <v>48</v>
      </c>
      <c r="D5059" s="47">
        <v>5.59</v>
      </c>
    </row>
    <row r="5060" spans="1:4" x14ac:dyDescent="0.25">
      <c r="A5060" s="47">
        <v>101124</v>
      </c>
      <c r="B5060" s="45" t="s">
        <v>7036</v>
      </c>
      <c r="C5060" s="46" t="s">
        <v>48</v>
      </c>
      <c r="D5060" s="47">
        <v>11.58</v>
      </c>
    </row>
    <row r="5061" spans="1:4" x14ac:dyDescent="0.25">
      <c r="A5061" s="47">
        <v>101125</v>
      </c>
      <c r="B5061" s="45" t="s">
        <v>7037</v>
      </c>
      <c r="C5061" s="46" t="s">
        <v>48</v>
      </c>
      <c r="D5061" s="47">
        <v>10.98</v>
      </c>
    </row>
    <row r="5062" spans="1:4" x14ac:dyDescent="0.25">
      <c r="A5062" s="47">
        <v>101126</v>
      </c>
      <c r="B5062" s="45" t="s">
        <v>7038</v>
      </c>
      <c r="C5062" s="46" t="s">
        <v>48</v>
      </c>
      <c r="D5062" s="47">
        <v>9.92</v>
      </c>
    </row>
    <row r="5063" spans="1:4" x14ac:dyDescent="0.25">
      <c r="A5063" s="47">
        <v>101127</v>
      </c>
      <c r="B5063" s="45" t="s">
        <v>7039</v>
      </c>
      <c r="C5063" s="46" t="s">
        <v>48</v>
      </c>
      <c r="D5063" s="47">
        <v>10.52</v>
      </c>
    </row>
    <row r="5064" spans="1:4" x14ac:dyDescent="0.25">
      <c r="A5064" s="47">
        <v>101128</v>
      </c>
      <c r="B5064" s="45" t="s">
        <v>7040</v>
      </c>
      <c r="C5064" s="46" t="s">
        <v>48</v>
      </c>
      <c r="D5064" s="47">
        <v>11.09</v>
      </c>
    </row>
    <row r="5065" spans="1:4" x14ac:dyDescent="0.25">
      <c r="A5065" s="47">
        <v>101129</v>
      </c>
      <c r="B5065" s="45" t="s">
        <v>7041</v>
      </c>
      <c r="C5065" s="46" t="s">
        <v>48</v>
      </c>
      <c r="D5065" s="47">
        <v>15.02</v>
      </c>
    </row>
    <row r="5066" spans="1:4" x14ac:dyDescent="0.25">
      <c r="A5066" s="47">
        <v>101130</v>
      </c>
      <c r="B5066" s="45" t="s">
        <v>7042</v>
      </c>
      <c r="C5066" s="46" t="s">
        <v>48</v>
      </c>
      <c r="D5066" s="47">
        <v>13.9</v>
      </c>
    </row>
    <row r="5067" spans="1:4" x14ac:dyDescent="0.25">
      <c r="A5067" s="47">
        <v>101131</v>
      </c>
      <c r="B5067" s="45" t="s">
        <v>7043</v>
      </c>
      <c r="C5067" s="46" t="s">
        <v>48</v>
      </c>
      <c r="D5067" s="47">
        <v>11.87</v>
      </c>
    </row>
    <row r="5068" spans="1:4" x14ac:dyDescent="0.25">
      <c r="A5068" s="47">
        <v>101132</v>
      </c>
      <c r="B5068" s="45" t="s">
        <v>7044</v>
      </c>
      <c r="C5068" s="46" t="s">
        <v>48</v>
      </c>
      <c r="D5068" s="47">
        <v>12.98</v>
      </c>
    </row>
    <row r="5069" spans="1:4" x14ac:dyDescent="0.25">
      <c r="A5069" s="47">
        <v>101133</v>
      </c>
      <c r="B5069" s="45" t="s">
        <v>7045</v>
      </c>
      <c r="C5069" s="46" t="s">
        <v>48</v>
      </c>
      <c r="D5069" s="47">
        <v>14.09</v>
      </c>
    </row>
    <row r="5070" spans="1:4" x14ac:dyDescent="0.25">
      <c r="A5070" s="47">
        <v>101134</v>
      </c>
      <c r="B5070" s="45" t="s">
        <v>7046</v>
      </c>
      <c r="C5070" s="46" t="s">
        <v>48</v>
      </c>
      <c r="D5070" s="47">
        <v>12.06</v>
      </c>
    </row>
    <row r="5071" spans="1:4" x14ac:dyDescent="0.25">
      <c r="A5071" s="47">
        <v>101135</v>
      </c>
      <c r="B5071" s="45" t="s">
        <v>7047</v>
      </c>
      <c r="C5071" s="46" t="s">
        <v>48</v>
      </c>
      <c r="D5071" s="47">
        <v>11.46</v>
      </c>
    </row>
    <row r="5072" spans="1:4" x14ac:dyDescent="0.25">
      <c r="A5072" s="47">
        <v>101136</v>
      </c>
      <c r="B5072" s="45" t="s">
        <v>7048</v>
      </c>
      <c r="C5072" s="46" t="s">
        <v>48</v>
      </c>
      <c r="D5072" s="47">
        <v>10.4</v>
      </c>
    </row>
    <row r="5073" spans="1:4" x14ac:dyDescent="0.25">
      <c r="A5073" s="47">
        <v>101137</v>
      </c>
      <c r="B5073" s="45" t="s">
        <v>7049</v>
      </c>
      <c r="C5073" s="46" t="s">
        <v>48</v>
      </c>
      <c r="D5073" s="47">
        <v>11</v>
      </c>
    </row>
    <row r="5074" spans="1:4" x14ac:dyDescent="0.25">
      <c r="A5074" s="47">
        <v>101138</v>
      </c>
      <c r="B5074" s="45" t="s">
        <v>7050</v>
      </c>
      <c r="C5074" s="46" t="s">
        <v>48</v>
      </c>
      <c r="D5074" s="47">
        <v>11.57</v>
      </c>
    </row>
    <row r="5075" spans="1:4" x14ac:dyDescent="0.25">
      <c r="A5075" s="47">
        <v>101139</v>
      </c>
      <c r="B5075" s="45" t="s">
        <v>7051</v>
      </c>
      <c r="C5075" s="46" t="s">
        <v>48</v>
      </c>
      <c r="D5075" s="47">
        <v>15.52</v>
      </c>
    </row>
    <row r="5076" spans="1:4" x14ac:dyDescent="0.25">
      <c r="A5076" s="47">
        <v>101140</v>
      </c>
      <c r="B5076" s="45" t="s">
        <v>7052</v>
      </c>
      <c r="C5076" s="46" t="s">
        <v>48</v>
      </c>
      <c r="D5076" s="47">
        <v>14.4</v>
      </c>
    </row>
    <row r="5077" spans="1:4" x14ac:dyDescent="0.25">
      <c r="A5077" s="47">
        <v>101141</v>
      </c>
      <c r="B5077" s="45" t="s">
        <v>7053</v>
      </c>
      <c r="C5077" s="46" t="s">
        <v>48</v>
      </c>
      <c r="D5077" s="47">
        <v>12.37</v>
      </c>
    </row>
    <row r="5078" spans="1:4" x14ac:dyDescent="0.25">
      <c r="A5078" s="47">
        <v>101142</v>
      </c>
      <c r="B5078" s="45" t="s">
        <v>7054</v>
      </c>
      <c r="C5078" s="46" t="s">
        <v>48</v>
      </c>
      <c r="D5078" s="47">
        <v>13.48</v>
      </c>
    </row>
    <row r="5079" spans="1:4" x14ac:dyDescent="0.25">
      <c r="A5079" s="47">
        <v>101143</v>
      </c>
      <c r="B5079" s="45" t="s">
        <v>7055</v>
      </c>
      <c r="C5079" s="46" t="s">
        <v>48</v>
      </c>
      <c r="D5079" s="47">
        <v>14.59</v>
      </c>
    </row>
    <row r="5080" spans="1:4" x14ac:dyDescent="0.25">
      <c r="A5080" s="47">
        <v>101144</v>
      </c>
      <c r="B5080" s="45" t="s">
        <v>7056</v>
      </c>
      <c r="C5080" s="46" t="s">
        <v>48</v>
      </c>
      <c r="D5080" s="47">
        <v>12.27</v>
      </c>
    </row>
    <row r="5081" spans="1:4" x14ac:dyDescent="0.25">
      <c r="A5081" s="47">
        <v>101145</v>
      </c>
      <c r="B5081" s="45" t="s">
        <v>7057</v>
      </c>
      <c r="C5081" s="46" t="s">
        <v>48</v>
      </c>
      <c r="D5081" s="47">
        <v>11.67</v>
      </c>
    </row>
    <row r="5082" spans="1:4" x14ac:dyDescent="0.25">
      <c r="A5082" s="47">
        <v>101146</v>
      </c>
      <c r="B5082" s="45" t="s">
        <v>7058</v>
      </c>
      <c r="C5082" s="46" t="s">
        <v>48</v>
      </c>
      <c r="D5082" s="47">
        <v>10.61</v>
      </c>
    </row>
    <row r="5083" spans="1:4" x14ac:dyDescent="0.25">
      <c r="A5083" s="47">
        <v>101147</v>
      </c>
      <c r="B5083" s="45" t="s">
        <v>7059</v>
      </c>
      <c r="C5083" s="46" t="s">
        <v>48</v>
      </c>
      <c r="D5083" s="47">
        <v>11.21</v>
      </c>
    </row>
    <row r="5084" spans="1:4" x14ac:dyDescent="0.25">
      <c r="A5084" s="47">
        <v>101148</v>
      </c>
      <c r="B5084" s="45" t="s">
        <v>7060</v>
      </c>
      <c r="C5084" s="46" t="s">
        <v>48</v>
      </c>
      <c r="D5084" s="47">
        <v>11.78</v>
      </c>
    </row>
    <row r="5085" spans="1:4" x14ac:dyDescent="0.25">
      <c r="A5085" s="47">
        <v>101149</v>
      </c>
      <c r="B5085" s="45" t="s">
        <v>7061</v>
      </c>
      <c r="C5085" s="46" t="s">
        <v>48</v>
      </c>
      <c r="D5085" s="47">
        <v>15.73</v>
      </c>
    </row>
    <row r="5086" spans="1:4" x14ac:dyDescent="0.25">
      <c r="A5086" s="47">
        <v>101150</v>
      </c>
      <c r="B5086" s="45" t="s">
        <v>7062</v>
      </c>
      <c r="C5086" s="46" t="s">
        <v>48</v>
      </c>
      <c r="D5086" s="47">
        <v>14.61</v>
      </c>
    </row>
    <row r="5087" spans="1:4" x14ac:dyDescent="0.25">
      <c r="A5087" s="47">
        <v>101151</v>
      </c>
      <c r="B5087" s="45" t="s">
        <v>7063</v>
      </c>
      <c r="C5087" s="46" t="s">
        <v>48</v>
      </c>
      <c r="D5087" s="47">
        <v>12.58</v>
      </c>
    </row>
    <row r="5088" spans="1:4" x14ac:dyDescent="0.25">
      <c r="A5088" s="47">
        <v>101152</v>
      </c>
      <c r="B5088" s="45" t="s">
        <v>7064</v>
      </c>
      <c r="C5088" s="46" t="s">
        <v>48</v>
      </c>
      <c r="D5088" s="47">
        <v>13.69</v>
      </c>
    </row>
    <row r="5089" spans="1:4" x14ac:dyDescent="0.25">
      <c r="A5089" s="47">
        <v>101153</v>
      </c>
      <c r="B5089" s="45" t="s">
        <v>7065</v>
      </c>
      <c r="C5089" s="46" t="s">
        <v>48</v>
      </c>
      <c r="D5089" s="47">
        <v>14.8</v>
      </c>
    </row>
    <row r="5090" spans="1:4" x14ac:dyDescent="0.25">
      <c r="A5090" s="47">
        <v>101206</v>
      </c>
      <c r="B5090" s="45" t="s">
        <v>7066</v>
      </c>
      <c r="C5090" s="46" t="s">
        <v>48</v>
      </c>
      <c r="D5090" s="47">
        <v>9.82</v>
      </c>
    </row>
    <row r="5091" spans="1:4" x14ac:dyDescent="0.25">
      <c r="A5091" s="47">
        <v>101207</v>
      </c>
      <c r="B5091" s="45" t="s">
        <v>7067</v>
      </c>
      <c r="C5091" s="46" t="s">
        <v>48</v>
      </c>
      <c r="D5091" s="47">
        <v>8.5500000000000007</v>
      </c>
    </row>
    <row r="5092" spans="1:4" x14ac:dyDescent="0.25">
      <c r="A5092" s="47">
        <v>101208</v>
      </c>
      <c r="B5092" s="45" t="s">
        <v>7068</v>
      </c>
      <c r="C5092" s="46" t="s">
        <v>48</v>
      </c>
      <c r="D5092" s="47">
        <v>8.3000000000000007</v>
      </c>
    </row>
    <row r="5093" spans="1:4" x14ac:dyDescent="0.25">
      <c r="A5093" s="47">
        <v>101209</v>
      </c>
      <c r="B5093" s="45" t="s">
        <v>7069</v>
      </c>
      <c r="C5093" s="46" t="s">
        <v>48</v>
      </c>
      <c r="D5093" s="47">
        <v>7.68</v>
      </c>
    </row>
    <row r="5094" spans="1:4" x14ac:dyDescent="0.25">
      <c r="A5094" s="47">
        <v>101210</v>
      </c>
      <c r="B5094" s="45" t="s">
        <v>7070</v>
      </c>
      <c r="C5094" s="46" t="s">
        <v>48</v>
      </c>
      <c r="D5094" s="47">
        <v>13.63</v>
      </c>
    </row>
    <row r="5095" spans="1:4" x14ac:dyDescent="0.25">
      <c r="A5095" s="47">
        <v>101211</v>
      </c>
      <c r="B5095" s="45" t="s">
        <v>7071</v>
      </c>
      <c r="C5095" s="46" t="s">
        <v>48</v>
      </c>
      <c r="D5095" s="47">
        <v>14.61</v>
      </c>
    </row>
    <row r="5096" spans="1:4" x14ac:dyDescent="0.25">
      <c r="A5096" s="47">
        <v>101212</v>
      </c>
      <c r="B5096" s="45" t="s">
        <v>7072</v>
      </c>
      <c r="C5096" s="46" t="s">
        <v>48</v>
      </c>
      <c r="D5096" s="47">
        <v>16.96</v>
      </c>
    </row>
    <row r="5097" spans="1:4" x14ac:dyDescent="0.25">
      <c r="A5097" s="47">
        <v>101213</v>
      </c>
      <c r="B5097" s="45" t="s">
        <v>7073</v>
      </c>
      <c r="C5097" s="46" t="s">
        <v>48</v>
      </c>
      <c r="D5097" s="47">
        <v>18.88</v>
      </c>
    </row>
    <row r="5098" spans="1:4" x14ac:dyDescent="0.25">
      <c r="A5098" s="47">
        <v>101214</v>
      </c>
      <c r="B5098" s="45" t="s">
        <v>7074</v>
      </c>
      <c r="C5098" s="46" t="s">
        <v>48</v>
      </c>
      <c r="D5098" s="47">
        <v>22.77</v>
      </c>
    </row>
    <row r="5099" spans="1:4" x14ac:dyDescent="0.25">
      <c r="A5099" s="47">
        <v>101215</v>
      </c>
      <c r="B5099" s="45" t="s">
        <v>7075</v>
      </c>
      <c r="C5099" s="46" t="s">
        <v>48</v>
      </c>
      <c r="D5099" s="47">
        <v>13.02</v>
      </c>
    </row>
    <row r="5100" spans="1:4" x14ac:dyDescent="0.25">
      <c r="A5100" s="47">
        <v>101216</v>
      </c>
      <c r="B5100" s="45" t="s">
        <v>7076</v>
      </c>
      <c r="C5100" s="46" t="s">
        <v>48</v>
      </c>
      <c r="D5100" s="47">
        <v>13.65</v>
      </c>
    </row>
    <row r="5101" spans="1:4" x14ac:dyDescent="0.25">
      <c r="A5101" s="47">
        <v>101217</v>
      </c>
      <c r="B5101" s="45" t="s">
        <v>7077</v>
      </c>
      <c r="C5101" s="46" t="s">
        <v>48</v>
      </c>
      <c r="D5101" s="47">
        <v>15.82</v>
      </c>
    </row>
    <row r="5102" spans="1:4" x14ac:dyDescent="0.25">
      <c r="A5102" s="47">
        <v>101218</v>
      </c>
      <c r="B5102" s="45" t="s">
        <v>7078</v>
      </c>
      <c r="C5102" s="46" t="s">
        <v>48</v>
      </c>
      <c r="D5102" s="47">
        <v>16.75</v>
      </c>
    </row>
    <row r="5103" spans="1:4" x14ac:dyDescent="0.25">
      <c r="A5103" s="47">
        <v>101219</v>
      </c>
      <c r="B5103" s="45" t="s">
        <v>7079</v>
      </c>
      <c r="C5103" s="46" t="s">
        <v>48</v>
      </c>
      <c r="D5103" s="47">
        <v>20.239999999999998</v>
      </c>
    </row>
    <row r="5104" spans="1:4" x14ac:dyDescent="0.25">
      <c r="A5104" s="47">
        <v>101220</v>
      </c>
      <c r="B5104" s="45" t="s">
        <v>7080</v>
      </c>
      <c r="C5104" s="46" t="s">
        <v>48</v>
      </c>
      <c r="D5104" s="47">
        <v>12.78</v>
      </c>
    </row>
    <row r="5105" spans="1:4" x14ac:dyDescent="0.25">
      <c r="A5105" s="47">
        <v>101221</v>
      </c>
      <c r="B5105" s="45" t="s">
        <v>7081</v>
      </c>
      <c r="C5105" s="46" t="s">
        <v>48</v>
      </c>
      <c r="D5105" s="47">
        <v>13.51</v>
      </c>
    </row>
    <row r="5106" spans="1:4" x14ac:dyDescent="0.25">
      <c r="A5106" s="47">
        <v>101222</v>
      </c>
      <c r="B5106" s="45" t="s">
        <v>7082</v>
      </c>
      <c r="C5106" s="46" t="s">
        <v>48</v>
      </c>
      <c r="D5106" s="47">
        <v>15.65</v>
      </c>
    </row>
    <row r="5107" spans="1:4" x14ac:dyDescent="0.25">
      <c r="A5107" s="47">
        <v>101223</v>
      </c>
      <c r="B5107" s="45" t="s">
        <v>7083</v>
      </c>
      <c r="C5107" s="46" t="s">
        <v>48</v>
      </c>
      <c r="D5107" s="47">
        <v>17.37</v>
      </c>
    </row>
    <row r="5108" spans="1:4" x14ac:dyDescent="0.25">
      <c r="A5108" s="47">
        <v>101224</v>
      </c>
      <c r="B5108" s="45" t="s">
        <v>7084</v>
      </c>
      <c r="C5108" s="46" t="s">
        <v>48</v>
      </c>
      <c r="D5108" s="47">
        <v>21.7</v>
      </c>
    </row>
    <row r="5109" spans="1:4" x14ac:dyDescent="0.25">
      <c r="A5109" s="47">
        <v>101225</v>
      </c>
      <c r="B5109" s="45" t="s">
        <v>7085</v>
      </c>
      <c r="C5109" s="46" t="s">
        <v>48</v>
      </c>
      <c r="D5109" s="47">
        <v>11.68</v>
      </c>
    </row>
    <row r="5110" spans="1:4" x14ac:dyDescent="0.25">
      <c r="A5110" s="47">
        <v>101226</v>
      </c>
      <c r="B5110" s="45" t="s">
        <v>7086</v>
      </c>
      <c r="C5110" s="46" t="s">
        <v>48</v>
      </c>
      <c r="D5110" s="47">
        <v>12.32</v>
      </c>
    </row>
    <row r="5111" spans="1:4" x14ac:dyDescent="0.25">
      <c r="A5111" s="47">
        <v>101227</v>
      </c>
      <c r="B5111" s="45" t="s">
        <v>7087</v>
      </c>
      <c r="C5111" s="46" t="s">
        <v>48</v>
      </c>
      <c r="D5111" s="47">
        <v>14.23</v>
      </c>
    </row>
    <row r="5112" spans="1:4" x14ac:dyDescent="0.25">
      <c r="A5112" s="47">
        <v>101228</v>
      </c>
      <c r="B5112" s="45" t="s">
        <v>7088</v>
      </c>
      <c r="C5112" s="46" t="s">
        <v>48</v>
      </c>
      <c r="D5112" s="47">
        <v>15.19</v>
      </c>
    </row>
    <row r="5113" spans="1:4" x14ac:dyDescent="0.25">
      <c r="A5113" s="47">
        <v>101229</v>
      </c>
      <c r="B5113" s="45" t="s">
        <v>7089</v>
      </c>
      <c r="C5113" s="46" t="s">
        <v>48</v>
      </c>
      <c r="D5113" s="47">
        <v>19.059999999999999</v>
      </c>
    </row>
    <row r="5114" spans="1:4" x14ac:dyDescent="0.25">
      <c r="A5114" s="47">
        <v>101230</v>
      </c>
      <c r="B5114" s="45" t="s">
        <v>7090</v>
      </c>
      <c r="C5114" s="46" t="s">
        <v>48</v>
      </c>
      <c r="D5114" s="47">
        <v>8.64</v>
      </c>
    </row>
    <row r="5115" spans="1:4" x14ac:dyDescent="0.25">
      <c r="A5115" s="47">
        <v>101231</v>
      </c>
      <c r="B5115" s="45" t="s">
        <v>7091</v>
      </c>
      <c r="C5115" s="46" t="s">
        <v>48</v>
      </c>
      <c r="D5115" s="47">
        <v>8.19</v>
      </c>
    </row>
    <row r="5116" spans="1:4" x14ac:dyDescent="0.25">
      <c r="A5116" s="47">
        <v>101232</v>
      </c>
      <c r="B5116" s="45" t="s">
        <v>7092</v>
      </c>
      <c r="C5116" s="46" t="s">
        <v>48</v>
      </c>
      <c r="D5116" s="47">
        <v>7.42</v>
      </c>
    </row>
    <row r="5117" spans="1:4" x14ac:dyDescent="0.25">
      <c r="A5117" s="47">
        <v>101233</v>
      </c>
      <c r="B5117" s="45" t="s">
        <v>7093</v>
      </c>
      <c r="C5117" s="46" t="s">
        <v>48</v>
      </c>
      <c r="D5117" s="47">
        <v>6.82</v>
      </c>
    </row>
    <row r="5118" spans="1:4" x14ac:dyDescent="0.25">
      <c r="A5118" s="47">
        <v>101234</v>
      </c>
      <c r="B5118" s="45" t="s">
        <v>7094</v>
      </c>
      <c r="C5118" s="46" t="s">
        <v>48</v>
      </c>
      <c r="D5118" s="47">
        <v>13.26</v>
      </c>
    </row>
    <row r="5119" spans="1:4" x14ac:dyDescent="0.25">
      <c r="A5119" s="47">
        <v>101235</v>
      </c>
      <c r="B5119" s="45" t="s">
        <v>7095</v>
      </c>
      <c r="C5119" s="46" t="s">
        <v>48</v>
      </c>
      <c r="D5119" s="47">
        <v>13.96</v>
      </c>
    </row>
    <row r="5120" spans="1:4" x14ac:dyDescent="0.25">
      <c r="A5120" s="47">
        <v>101236</v>
      </c>
      <c r="B5120" s="45" t="s">
        <v>7096</v>
      </c>
      <c r="C5120" s="46" t="s">
        <v>48</v>
      </c>
      <c r="D5120" s="47">
        <v>16.21</v>
      </c>
    </row>
    <row r="5121" spans="1:4" x14ac:dyDescent="0.25">
      <c r="A5121" s="47">
        <v>101237</v>
      </c>
      <c r="B5121" s="45" t="s">
        <v>7097</v>
      </c>
      <c r="C5121" s="46" t="s">
        <v>48</v>
      </c>
      <c r="D5121" s="47">
        <v>17.28</v>
      </c>
    </row>
    <row r="5122" spans="1:4" x14ac:dyDescent="0.25">
      <c r="A5122" s="47">
        <v>101238</v>
      </c>
      <c r="B5122" s="45" t="s">
        <v>7098</v>
      </c>
      <c r="C5122" s="46" t="s">
        <v>48</v>
      </c>
      <c r="D5122" s="47">
        <v>21.75</v>
      </c>
    </row>
    <row r="5123" spans="1:4" x14ac:dyDescent="0.25">
      <c r="A5123" s="47">
        <v>101239</v>
      </c>
      <c r="B5123" s="45" t="s">
        <v>7099</v>
      </c>
      <c r="C5123" s="46" t="s">
        <v>48</v>
      </c>
      <c r="D5123" s="47">
        <v>11.67</v>
      </c>
    </row>
    <row r="5124" spans="1:4" x14ac:dyDescent="0.25">
      <c r="A5124" s="47">
        <v>101240</v>
      </c>
      <c r="B5124" s="45" t="s">
        <v>7100</v>
      </c>
      <c r="C5124" s="46" t="s">
        <v>48</v>
      </c>
      <c r="D5124" s="47">
        <v>12.33</v>
      </c>
    </row>
    <row r="5125" spans="1:4" x14ac:dyDescent="0.25">
      <c r="A5125" s="47">
        <v>101241</v>
      </c>
      <c r="B5125" s="45" t="s">
        <v>7101</v>
      </c>
      <c r="C5125" s="46" t="s">
        <v>48</v>
      </c>
      <c r="D5125" s="47">
        <v>14.33</v>
      </c>
    </row>
    <row r="5126" spans="1:4" x14ac:dyDescent="0.25">
      <c r="A5126" s="47">
        <v>101242</v>
      </c>
      <c r="B5126" s="45" t="s">
        <v>7102</v>
      </c>
      <c r="C5126" s="46" t="s">
        <v>48</v>
      </c>
      <c r="D5126" s="47">
        <v>15.96</v>
      </c>
    </row>
    <row r="5127" spans="1:4" x14ac:dyDescent="0.25">
      <c r="A5127" s="47">
        <v>101243</v>
      </c>
      <c r="B5127" s="45" t="s">
        <v>7103</v>
      </c>
      <c r="C5127" s="46" t="s">
        <v>48</v>
      </c>
      <c r="D5127" s="47">
        <v>19.309999999999999</v>
      </c>
    </row>
    <row r="5128" spans="1:4" x14ac:dyDescent="0.25">
      <c r="A5128" s="47">
        <v>101244</v>
      </c>
      <c r="B5128" s="45" t="s">
        <v>7104</v>
      </c>
      <c r="C5128" s="46" t="s">
        <v>48</v>
      </c>
      <c r="D5128" s="47">
        <v>12.24</v>
      </c>
    </row>
    <row r="5129" spans="1:4" x14ac:dyDescent="0.25">
      <c r="A5129" s="47">
        <v>101245</v>
      </c>
      <c r="B5129" s="45" t="s">
        <v>7105</v>
      </c>
      <c r="C5129" s="46" t="s">
        <v>48</v>
      </c>
      <c r="D5129" s="47">
        <v>12.96</v>
      </c>
    </row>
    <row r="5130" spans="1:4" x14ac:dyDescent="0.25">
      <c r="A5130" s="47">
        <v>101246</v>
      </c>
      <c r="B5130" s="45" t="s">
        <v>7106</v>
      </c>
      <c r="C5130" s="46" t="s">
        <v>48</v>
      </c>
      <c r="D5130" s="47">
        <v>15.01</v>
      </c>
    </row>
    <row r="5131" spans="1:4" x14ac:dyDescent="0.25">
      <c r="A5131" s="47">
        <v>101247</v>
      </c>
      <c r="B5131" s="45" t="s">
        <v>7107</v>
      </c>
      <c r="C5131" s="46" t="s">
        <v>48</v>
      </c>
      <c r="D5131" s="47">
        <v>16.63</v>
      </c>
    </row>
    <row r="5132" spans="1:4" x14ac:dyDescent="0.25">
      <c r="A5132" s="47">
        <v>101248</v>
      </c>
      <c r="B5132" s="45" t="s">
        <v>7108</v>
      </c>
      <c r="C5132" s="46" t="s">
        <v>48</v>
      </c>
      <c r="D5132" s="47">
        <v>20.75</v>
      </c>
    </row>
    <row r="5133" spans="1:4" x14ac:dyDescent="0.25">
      <c r="A5133" s="47">
        <v>101249</v>
      </c>
      <c r="B5133" s="45" t="s">
        <v>7109</v>
      </c>
      <c r="C5133" s="46" t="s">
        <v>48</v>
      </c>
      <c r="D5133" s="47">
        <v>10.64</v>
      </c>
    </row>
    <row r="5134" spans="1:4" x14ac:dyDescent="0.25">
      <c r="A5134" s="47">
        <v>101250</v>
      </c>
      <c r="B5134" s="45" t="s">
        <v>7110</v>
      </c>
      <c r="C5134" s="46" t="s">
        <v>48</v>
      </c>
      <c r="D5134" s="47">
        <v>11.77</v>
      </c>
    </row>
    <row r="5135" spans="1:4" x14ac:dyDescent="0.25">
      <c r="A5135" s="47">
        <v>101251</v>
      </c>
      <c r="B5135" s="45" t="s">
        <v>7111</v>
      </c>
      <c r="C5135" s="46" t="s">
        <v>48</v>
      </c>
      <c r="D5135" s="47">
        <v>13.49</v>
      </c>
    </row>
    <row r="5136" spans="1:4" x14ac:dyDescent="0.25">
      <c r="A5136" s="47">
        <v>101252</v>
      </c>
      <c r="B5136" s="45" t="s">
        <v>7112</v>
      </c>
      <c r="C5136" s="46" t="s">
        <v>48</v>
      </c>
      <c r="D5136" s="47">
        <v>14.53</v>
      </c>
    </row>
    <row r="5137" spans="1:4" x14ac:dyDescent="0.25">
      <c r="A5137" s="47">
        <v>101253</v>
      </c>
      <c r="B5137" s="45" t="s">
        <v>7113</v>
      </c>
      <c r="C5137" s="46" t="s">
        <v>48</v>
      </c>
      <c r="D5137" s="47">
        <v>18.23</v>
      </c>
    </row>
    <row r="5138" spans="1:4" x14ac:dyDescent="0.25">
      <c r="A5138" s="47">
        <v>101254</v>
      </c>
      <c r="B5138" s="45" t="s">
        <v>7114</v>
      </c>
      <c r="C5138" s="46" t="s">
        <v>48</v>
      </c>
      <c r="D5138" s="47">
        <v>9.7899999999999991</v>
      </c>
    </row>
    <row r="5139" spans="1:4" x14ac:dyDescent="0.25">
      <c r="A5139" s="47">
        <v>101255</v>
      </c>
      <c r="B5139" s="45" t="s">
        <v>7115</v>
      </c>
      <c r="C5139" s="46" t="s">
        <v>48</v>
      </c>
      <c r="D5139" s="47">
        <v>8.66</v>
      </c>
    </row>
    <row r="5140" spans="1:4" x14ac:dyDescent="0.25">
      <c r="A5140" s="47">
        <v>101256</v>
      </c>
      <c r="B5140" s="45" t="s">
        <v>7116</v>
      </c>
      <c r="C5140" s="46" t="s">
        <v>48</v>
      </c>
      <c r="D5140" s="47">
        <v>14.81</v>
      </c>
    </row>
    <row r="5141" spans="1:4" x14ac:dyDescent="0.25">
      <c r="A5141" s="47">
        <v>101257</v>
      </c>
      <c r="B5141" s="45" t="s">
        <v>7117</v>
      </c>
      <c r="C5141" s="46" t="s">
        <v>48</v>
      </c>
      <c r="D5141" s="47">
        <v>15.62</v>
      </c>
    </row>
    <row r="5142" spans="1:4" x14ac:dyDescent="0.25">
      <c r="A5142" s="47">
        <v>101258</v>
      </c>
      <c r="B5142" s="45" t="s">
        <v>7118</v>
      </c>
      <c r="C5142" s="46" t="s">
        <v>48</v>
      </c>
      <c r="D5142" s="47">
        <v>18.03</v>
      </c>
    </row>
    <row r="5143" spans="1:4" x14ac:dyDescent="0.25">
      <c r="A5143" s="47">
        <v>101259</v>
      </c>
      <c r="B5143" s="45" t="s">
        <v>7119</v>
      </c>
      <c r="C5143" s="46" t="s">
        <v>48</v>
      </c>
      <c r="D5143" s="47">
        <v>19.940000000000001</v>
      </c>
    </row>
    <row r="5144" spans="1:4" x14ac:dyDescent="0.25">
      <c r="A5144" s="47">
        <v>101260</v>
      </c>
      <c r="B5144" s="45" t="s">
        <v>7120</v>
      </c>
      <c r="C5144" s="46" t="s">
        <v>48</v>
      </c>
      <c r="D5144" s="47">
        <v>24.79</v>
      </c>
    </row>
    <row r="5145" spans="1:4" x14ac:dyDescent="0.25">
      <c r="A5145" s="47">
        <v>101261</v>
      </c>
      <c r="B5145" s="45" t="s">
        <v>7121</v>
      </c>
      <c r="C5145" s="46" t="s">
        <v>48</v>
      </c>
      <c r="D5145" s="47">
        <v>13.99</v>
      </c>
    </row>
    <row r="5146" spans="1:4" x14ac:dyDescent="0.25">
      <c r="A5146" s="47">
        <v>101262</v>
      </c>
      <c r="B5146" s="45" t="s">
        <v>7122</v>
      </c>
      <c r="C5146" s="46" t="s">
        <v>48</v>
      </c>
      <c r="D5146" s="47">
        <v>14.77</v>
      </c>
    </row>
    <row r="5147" spans="1:4" x14ac:dyDescent="0.25">
      <c r="A5147" s="47">
        <v>101263</v>
      </c>
      <c r="B5147" s="45" t="s">
        <v>7123</v>
      </c>
      <c r="C5147" s="46" t="s">
        <v>48</v>
      </c>
      <c r="D5147" s="47">
        <v>17.010000000000002</v>
      </c>
    </row>
    <row r="5148" spans="1:4" x14ac:dyDescent="0.25">
      <c r="A5148" s="47">
        <v>101264</v>
      </c>
      <c r="B5148" s="45" t="s">
        <v>7124</v>
      </c>
      <c r="C5148" s="46" t="s">
        <v>48</v>
      </c>
      <c r="D5148" s="47">
        <v>18.8</v>
      </c>
    </row>
    <row r="5149" spans="1:4" x14ac:dyDescent="0.25">
      <c r="A5149" s="47">
        <v>101265</v>
      </c>
      <c r="B5149" s="45" t="s">
        <v>7125</v>
      </c>
      <c r="C5149" s="46" t="s">
        <v>48</v>
      </c>
      <c r="D5149" s="47">
        <v>23.32</v>
      </c>
    </row>
    <row r="5150" spans="1:4" x14ac:dyDescent="0.25">
      <c r="A5150" s="47">
        <v>101266</v>
      </c>
      <c r="B5150" s="45" t="s">
        <v>7126</v>
      </c>
      <c r="C5150" s="46" t="s">
        <v>48</v>
      </c>
      <c r="D5150" s="47">
        <v>8.6999999999999993</v>
      </c>
    </row>
    <row r="5151" spans="1:4" x14ac:dyDescent="0.25">
      <c r="A5151" s="47">
        <v>101267</v>
      </c>
      <c r="B5151" s="45" t="s">
        <v>7127</v>
      </c>
      <c r="C5151" s="46" t="s">
        <v>48</v>
      </c>
      <c r="D5151" s="47">
        <v>8.3000000000000007</v>
      </c>
    </row>
    <row r="5152" spans="1:4" x14ac:dyDescent="0.25">
      <c r="A5152" s="47">
        <v>101268</v>
      </c>
      <c r="B5152" s="45" t="s">
        <v>7128</v>
      </c>
      <c r="C5152" s="46" t="s">
        <v>48</v>
      </c>
      <c r="D5152" s="47">
        <v>13.46</v>
      </c>
    </row>
    <row r="5153" spans="1:4" x14ac:dyDescent="0.25">
      <c r="A5153" s="47">
        <v>101269</v>
      </c>
      <c r="B5153" s="45" t="s">
        <v>7129</v>
      </c>
      <c r="C5153" s="46" t="s">
        <v>48</v>
      </c>
      <c r="D5153" s="47">
        <v>14.91</v>
      </c>
    </row>
    <row r="5154" spans="1:4" x14ac:dyDescent="0.25">
      <c r="A5154" s="47">
        <v>101270</v>
      </c>
      <c r="B5154" s="45" t="s">
        <v>7130</v>
      </c>
      <c r="C5154" s="46" t="s">
        <v>48</v>
      </c>
      <c r="D5154" s="47">
        <v>17.21</v>
      </c>
    </row>
    <row r="5155" spans="1:4" x14ac:dyDescent="0.25">
      <c r="A5155" s="47">
        <v>101271</v>
      </c>
      <c r="B5155" s="45" t="s">
        <v>7131</v>
      </c>
      <c r="C5155" s="46" t="s">
        <v>48</v>
      </c>
      <c r="D5155" s="47">
        <v>19.02</v>
      </c>
    </row>
    <row r="5156" spans="1:4" x14ac:dyDescent="0.25">
      <c r="A5156" s="47">
        <v>101272</v>
      </c>
      <c r="B5156" s="45" t="s">
        <v>7132</v>
      </c>
      <c r="C5156" s="46" t="s">
        <v>48</v>
      </c>
      <c r="D5156" s="47">
        <v>23.64</v>
      </c>
    </row>
    <row r="5157" spans="1:4" x14ac:dyDescent="0.25">
      <c r="A5157" s="47">
        <v>101273</v>
      </c>
      <c r="B5157" s="45" t="s">
        <v>7133</v>
      </c>
      <c r="C5157" s="46" t="s">
        <v>48</v>
      </c>
      <c r="D5157" s="47">
        <v>12.84</v>
      </c>
    </row>
    <row r="5158" spans="1:4" x14ac:dyDescent="0.25">
      <c r="A5158" s="47">
        <v>101274</v>
      </c>
      <c r="B5158" s="45" t="s">
        <v>7134</v>
      </c>
      <c r="C5158" s="46" t="s">
        <v>48</v>
      </c>
      <c r="D5158" s="47">
        <v>14.13</v>
      </c>
    </row>
    <row r="5159" spans="1:4" x14ac:dyDescent="0.25">
      <c r="A5159" s="47">
        <v>101275</v>
      </c>
      <c r="B5159" s="45" t="s">
        <v>7135</v>
      </c>
      <c r="C5159" s="46" t="s">
        <v>48</v>
      </c>
      <c r="D5159" s="47">
        <v>16.309999999999999</v>
      </c>
    </row>
    <row r="5160" spans="1:4" x14ac:dyDescent="0.25">
      <c r="A5160" s="47">
        <v>101276</v>
      </c>
      <c r="B5160" s="45" t="s">
        <v>7136</v>
      </c>
      <c r="C5160" s="46" t="s">
        <v>48</v>
      </c>
      <c r="D5160" s="47">
        <v>17.989999999999998</v>
      </c>
    </row>
    <row r="5161" spans="1:4" x14ac:dyDescent="0.25">
      <c r="A5161" s="47">
        <v>101277</v>
      </c>
      <c r="B5161" s="45" t="s">
        <v>7137</v>
      </c>
      <c r="C5161" s="46" t="s">
        <v>48</v>
      </c>
      <c r="D5161" s="47">
        <v>22.86</v>
      </c>
    </row>
    <row r="5162" spans="1:4" x14ac:dyDescent="0.25">
      <c r="A5162" s="47">
        <v>102354</v>
      </c>
      <c r="B5162" s="45" t="s">
        <v>7138</v>
      </c>
      <c r="C5162" s="46" t="s">
        <v>48</v>
      </c>
      <c r="D5162" s="47">
        <v>109.58</v>
      </c>
    </row>
    <row r="5163" spans="1:4" x14ac:dyDescent="0.25">
      <c r="A5163" s="47">
        <v>102355</v>
      </c>
      <c r="B5163" s="45" t="s">
        <v>7139</v>
      </c>
      <c r="C5163" s="46" t="s">
        <v>48</v>
      </c>
      <c r="D5163" s="47">
        <v>127.49</v>
      </c>
    </row>
    <row r="5164" spans="1:4" x14ac:dyDescent="0.25">
      <c r="A5164" s="47">
        <v>102360</v>
      </c>
      <c r="B5164" s="45" t="s">
        <v>7140</v>
      </c>
      <c r="C5164" s="46" t="s">
        <v>48</v>
      </c>
      <c r="D5164" s="47">
        <v>22.55</v>
      </c>
    </row>
    <row r="5165" spans="1:4" x14ac:dyDescent="0.25">
      <c r="A5165" s="47">
        <v>102361</v>
      </c>
      <c r="B5165" s="45" t="s">
        <v>7141</v>
      </c>
      <c r="C5165" s="46" t="s">
        <v>48</v>
      </c>
      <c r="D5165" s="47">
        <v>32.799999999999997</v>
      </c>
    </row>
    <row r="5166" spans="1:4" x14ac:dyDescent="0.25">
      <c r="A5166" s="47">
        <v>90082</v>
      </c>
      <c r="B5166" s="45" t="s">
        <v>7142</v>
      </c>
      <c r="C5166" s="46" t="s">
        <v>48</v>
      </c>
      <c r="D5166" s="47">
        <v>10.210000000000001</v>
      </c>
    </row>
    <row r="5167" spans="1:4" x14ac:dyDescent="0.25">
      <c r="A5167" s="47">
        <v>90084</v>
      </c>
      <c r="B5167" s="45" t="s">
        <v>7143</v>
      </c>
      <c r="C5167" s="46" t="s">
        <v>48</v>
      </c>
      <c r="D5167" s="47">
        <v>9.8800000000000008</v>
      </c>
    </row>
    <row r="5168" spans="1:4" x14ac:dyDescent="0.25">
      <c r="A5168" s="47">
        <v>90086</v>
      </c>
      <c r="B5168" s="45" t="s">
        <v>7144</v>
      </c>
      <c r="C5168" s="46" t="s">
        <v>48</v>
      </c>
      <c r="D5168" s="47">
        <v>9.35</v>
      </c>
    </row>
    <row r="5169" spans="1:4" x14ac:dyDescent="0.25">
      <c r="A5169" s="47">
        <v>90087</v>
      </c>
      <c r="B5169" s="45" t="s">
        <v>7145</v>
      </c>
      <c r="C5169" s="46" t="s">
        <v>48</v>
      </c>
      <c r="D5169" s="47">
        <v>8.4600000000000009</v>
      </c>
    </row>
    <row r="5170" spans="1:4" x14ac:dyDescent="0.25">
      <c r="A5170" s="47">
        <v>90090</v>
      </c>
      <c r="B5170" s="45" t="s">
        <v>7146</v>
      </c>
      <c r="C5170" s="46" t="s">
        <v>48</v>
      </c>
      <c r="D5170" s="47">
        <v>8.2899999999999991</v>
      </c>
    </row>
    <row r="5171" spans="1:4" x14ac:dyDescent="0.25">
      <c r="A5171" s="47">
        <v>90091</v>
      </c>
      <c r="B5171" s="45" t="s">
        <v>7147</v>
      </c>
      <c r="C5171" s="46" t="s">
        <v>48</v>
      </c>
      <c r="D5171" s="47">
        <v>5.52</v>
      </c>
    </row>
    <row r="5172" spans="1:4" x14ac:dyDescent="0.25">
      <c r="A5172" s="47">
        <v>90092</v>
      </c>
      <c r="B5172" s="45" t="s">
        <v>7148</v>
      </c>
      <c r="C5172" s="46" t="s">
        <v>48</v>
      </c>
      <c r="D5172" s="47">
        <v>5.46</v>
      </c>
    </row>
    <row r="5173" spans="1:4" x14ac:dyDescent="0.25">
      <c r="A5173" s="47">
        <v>90094</v>
      </c>
      <c r="B5173" s="45" t="s">
        <v>7149</v>
      </c>
      <c r="C5173" s="46" t="s">
        <v>48</v>
      </c>
      <c r="D5173" s="47">
        <v>5.15</v>
      </c>
    </row>
    <row r="5174" spans="1:4" x14ac:dyDescent="0.25">
      <c r="A5174" s="47">
        <v>90095</v>
      </c>
      <c r="B5174" s="45" t="s">
        <v>7150</v>
      </c>
      <c r="C5174" s="46" t="s">
        <v>48</v>
      </c>
      <c r="D5174" s="47">
        <v>4.66</v>
      </c>
    </row>
    <row r="5175" spans="1:4" x14ac:dyDescent="0.25">
      <c r="A5175" s="47">
        <v>90098</v>
      </c>
      <c r="B5175" s="45" t="s">
        <v>7151</v>
      </c>
      <c r="C5175" s="46" t="s">
        <v>48</v>
      </c>
      <c r="D5175" s="47">
        <v>4.58</v>
      </c>
    </row>
    <row r="5176" spans="1:4" x14ac:dyDescent="0.25">
      <c r="A5176" s="47">
        <v>90099</v>
      </c>
      <c r="B5176" s="45" t="s">
        <v>7152</v>
      </c>
      <c r="C5176" s="46" t="s">
        <v>48</v>
      </c>
      <c r="D5176" s="47">
        <v>13.8</v>
      </c>
    </row>
    <row r="5177" spans="1:4" x14ac:dyDescent="0.25">
      <c r="A5177" s="47">
        <v>90100</v>
      </c>
      <c r="B5177" s="45" t="s">
        <v>7153</v>
      </c>
      <c r="C5177" s="46" t="s">
        <v>48</v>
      </c>
      <c r="D5177" s="47">
        <v>11.71</v>
      </c>
    </row>
    <row r="5178" spans="1:4" x14ac:dyDescent="0.25">
      <c r="A5178" s="47">
        <v>90101</v>
      </c>
      <c r="B5178" s="45" t="s">
        <v>7154</v>
      </c>
      <c r="C5178" s="46" t="s">
        <v>48</v>
      </c>
      <c r="D5178" s="47">
        <v>11.57</v>
      </c>
    </row>
    <row r="5179" spans="1:4" x14ac:dyDescent="0.25">
      <c r="A5179" s="47">
        <v>90102</v>
      </c>
      <c r="B5179" s="45" t="s">
        <v>7155</v>
      </c>
      <c r="C5179" s="46" t="s">
        <v>48</v>
      </c>
      <c r="D5179" s="47">
        <v>10.54</v>
      </c>
    </row>
    <row r="5180" spans="1:4" x14ac:dyDescent="0.25">
      <c r="A5180" s="47">
        <v>90105</v>
      </c>
      <c r="B5180" s="45" t="s">
        <v>7156</v>
      </c>
      <c r="C5180" s="46" t="s">
        <v>48</v>
      </c>
      <c r="D5180" s="47">
        <v>7.6</v>
      </c>
    </row>
    <row r="5181" spans="1:4" x14ac:dyDescent="0.25">
      <c r="A5181" s="47">
        <v>90106</v>
      </c>
      <c r="B5181" s="45" t="s">
        <v>7157</v>
      </c>
      <c r="C5181" s="46" t="s">
        <v>48</v>
      </c>
      <c r="D5181" s="47">
        <v>6.47</v>
      </c>
    </row>
    <row r="5182" spans="1:4" x14ac:dyDescent="0.25">
      <c r="A5182" s="47">
        <v>90107</v>
      </c>
      <c r="B5182" s="45" t="s">
        <v>7158</v>
      </c>
      <c r="C5182" s="46" t="s">
        <v>48</v>
      </c>
      <c r="D5182" s="47">
        <v>6.38</v>
      </c>
    </row>
    <row r="5183" spans="1:4" x14ac:dyDescent="0.25">
      <c r="A5183" s="47">
        <v>90108</v>
      </c>
      <c r="B5183" s="45" t="s">
        <v>7159</v>
      </c>
      <c r="C5183" s="46" t="s">
        <v>48</v>
      </c>
      <c r="D5183" s="47">
        <v>5.8</v>
      </c>
    </row>
    <row r="5184" spans="1:4" x14ac:dyDescent="0.25">
      <c r="A5184" s="47">
        <v>93358</v>
      </c>
      <c r="B5184" s="45" t="s">
        <v>7160</v>
      </c>
      <c r="C5184" s="46" t="s">
        <v>48</v>
      </c>
      <c r="D5184" s="47">
        <v>68.39</v>
      </c>
    </row>
    <row r="5185" spans="1:4" x14ac:dyDescent="0.25">
      <c r="A5185" s="47">
        <v>102276</v>
      </c>
      <c r="B5185" s="45" t="s">
        <v>7161</v>
      </c>
      <c r="C5185" s="46" t="s">
        <v>48</v>
      </c>
      <c r="D5185" s="47">
        <v>11.48</v>
      </c>
    </row>
    <row r="5186" spans="1:4" x14ac:dyDescent="0.25">
      <c r="A5186" s="47">
        <v>102277</v>
      </c>
      <c r="B5186" s="45" t="s">
        <v>7162</v>
      </c>
      <c r="C5186" s="46" t="s">
        <v>48</v>
      </c>
      <c r="D5186" s="47">
        <v>9.07</v>
      </c>
    </row>
    <row r="5187" spans="1:4" x14ac:dyDescent="0.25">
      <c r="A5187" s="47">
        <v>102278</v>
      </c>
      <c r="B5187" s="45" t="s">
        <v>7163</v>
      </c>
      <c r="C5187" s="46" t="s">
        <v>48</v>
      </c>
      <c r="D5187" s="47">
        <v>8.82</v>
      </c>
    </row>
    <row r="5188" spans="1:4" x14ac:dyDescent="0.25">
      <c r="A5188" s="47">
        <v>102279</v>
      </c>
      <c r="B5188" s="45" t="s">
        <v>7164</v>
      </c>
      <c r="C5188" s="46" t="s">
        <v>48</v>
      </c>
      <c r="D5188" s="47">
        <v>6.33</v>
      </c>
    </row>
    <row r="5189" spans="1:4" x14ac:dyDescent="0.25">
      <c r="A5189" s="47">
        <v>102280</v>
      </c>
      <c r="B5189" s="45" t="s">
        <v>7165</v>
      </c>
      <c r="C5189" s="46" t="s">
        <v>48</v>
      </c>
      <c r="D5189" s="47">
        <v>5.01</v>
      </c>
    </row>
    <row r="5190" spans="1:4" x14ac:dyDescent="0.25">
      <c r="A5190" s="47">
        <v>102281</v>
      </c>
      <c r="B5190" s="45" t="s">
        <v>7166</v>
      </c>
      <c r="C5190" s="46" t="s">
        <v>48</v>
      </c>
      <c r="D5190" s="47">
        <v>4.87</v>
      </c>
    </row>
    <row r="5191" spans="1:4" x14ac:dyDescent="0.25">
      <c r="A5191" s="47">
        <v>102282</v>
      </c>
      <c r="B5191" s="45" t="s">
        <v>7167</v>
      </c>
      <c r="C5191" s="46" t="s">
        <v>48</v>
      </c>
      <c r="D5191" s="47">
        <v>12.75</v>
      </c>
    </row>
    <row r="5192" spans="1:4" x14ac:dyDescent="0.25">
      <c r="A5192" s="47">
        <v>102283</v>
      </c>
      <c r="B5192" s="45" t="s">
        <v>7168</v>
      </c>
      <c r="C5192" s="46" t="s">
        <v>48</v>
      </c>
      <c r="D5192" s="47">
        <v>11.32</v>
      </c>
    </row>
    <row r="5193" spans="1:4" x14ac:dyDescent="0.25">
      <c r="A5193" s="47">
        <v>102284</v>
      </c>
      <c r="B5193" s="45" t="s">
        <v>7169</v>
      </c>
      <c r="C5193" s="46" t="s">
        <v>48</v>
      </c>
      <c r="D5193" s="47">
        <v>10.97</v>
      </c>
    </row>
    <row r="5194" spans="1:4" x14ac:dyDescent="0.25">
      <c r="A5194" s="47">
        <v>102285</v>
      </c>
      <c r="B5194" s="45" t="s">
        <v>7170</v>
      </c>
      <c r="C5194" s="46" t="s">
        <v>48</v>
      </c>
      <c r="D5194" s="47">
        <v>10.38</v>
      </c>
    </row>
    <row r="5195" spans="1:4" x14ac:dyDescent="0.25">
      <c r="A5195" s="47">
        <v>102286</v>
      </c>
      <c r="B5195" s="45" t="s">
        <v>7171</v>
      </c>
      <c r="C5195" s="46" t="s">
        <v>48</v>
      </c>
      <c r="D5195" s="47">
        <v>10.08</v>
      </c>
    </row>
    <row r="5196" spans="1:4" x14ac:dyDescent="0.25">
      <c r="A5196" s="47">
        <v>102287</v>
      </c>
      <c r="B5196" s="45" t="s">
        <v>7172</v>
      </c>
      <c r="C5196" s="46" t="s">
        <v>48</v>
      </c>
      <c r="D5196" s="47">
        <v>9.81</v>
      </c>
    </row>
    <row r="5197" spans="1:4" x14ac:dyDescent="0.25">
      <c r="A5197" s="47">
        <v>102288</v>
      </c>
      <c r="B5197" s="45" t="s">
        <v>7173</v>
      </c>
      <c r="C5197" s="46" t="s">
        <v>48</v>
      </c>
      <c r="D5197" s="47">
        <v>9.42</v>
      </c>
    </row>
    <row r="5198" spans="1:4" x14ac:dyDescent="0.25">
      <c r="A5198" s="47">
        <v>102289</v>
      </c>
      <c r="B5198" s="45" t="s">
        <v>7174</v>
      </c>
      <c r="C5198" s="46" t="s">
        <v>48</v>
      </c>
      <c r="D5198" s="47">
        <v>9.1999999999999993</v>
      </c>
    </row>
    <row r="5199" spans="1:4" x14ac:dyDescent="0.25">
      <c r="A5199" s="47">
        <v>102290</v>
      </c>
      <c r="B5199" s="45" t="s">
        <v>7175</v>
      </c>
      <c r="C5199" s="46" t="s">
        <v>48</v>
      </c>
      <c r="D5199" s="47">
        <v>7.03</v>
      </c>
    </row>
    <row r="5200" spans="1:4" x14ac:dyDescent="0.25">
      <c r="A5200" s="47">
        <v>102291</v>
      </c>
      <c r="B5200" s="45" t="s">
        <v>7176</v>
      </c>
      <c r="C5200" s="46" t="s">
        <v>48</v>
      </c>
      <c r="D5200" s="47">
        <v>6.25</v>
      </c>
    </row>
    <row r="5201" spans="1:4" x14ac:dyDescent="0.25">
      <c r="A5201" s="47">
        <v>102292</v>
      </c>
      <c r="B5201" s="45" t="s">
        <v>7177</v>
      </c>
      <c r="C5201" s="46" t="s">
        <v>48</v>
      </c>
      <c r="D5201" s="47">
        <v>6.05</v>
      </c>
    </row>
    <row r="5202" spans="1:4" x14ac:dyDescent="0.25">
      <c r="A5202" s="47">
        <v>102293</v>
      </c>
      <c r="B5202" s="45" t="s">
        <v>7178</v>
      </c>
      <c r="C5202" s="46" t="s">
        <v>48</v>
      </c>
      <c r="D5202" s="47">
        <v>5.74</v>
      </c>
    </row>
    <row r="5203" spans="1:4" x14ac:dyDescent="0.25">
      <c r="A5203" s="47">
        <v>102294</v>
      </c>
      <c r="B5203" s="45" t="s">
        <v>7179</v>
      </c>
      <c r="C5203" s="46" t="s">
        <v>48</v>
      </c>
      <c r="D5203" s="47">
        <v>5.57</v>
      </c>
    </row>
    <row r="5204" spans="1:4" x14ac:dyDescent="0.25">
      <c r="A5204" s="47">
        <v>102295</v>
      </c>
      <c r="B5204" s="45" t="s">
        <v>7180</v>
      </c>
      <c r="C5204" s="46" t="s">
        <v>48</v>
      </c>
      <c r="D5204" s="47">
        <v>5.4</v>
      </c>
    </row>
    <row r="5205" spans="1:4" x14ac:dyDescent="0.25">
      <c r="A5205" s="47">
        <v>102296</v>
      </c>
      <c r="B5205" s="45" t="s">
        <v>7181</v>
      </c>
      <c r="C5205" s="46" t="s">
        <v>48</v>
      </c>
      <c r="D5205" s="47">
        <v>5.19</v>
      </c>
    </row>
    <row r="5206" spans="1:4" x14ac:dyDescent="0.25">
      <c r="A5206" s="47">
        <v>102297</v>
      </c>
      <c r="B5206" s="45" t="s">
        <v>7182</v>
      </c>
      <c r="C5206" s="46" t="s">
        <v>48</v>
      </c>
      <c r="D5206" s="47">
        <v>5.07</v>
      </c>
    </row>
    <row r="5207" spans="1:4" x14ac:dyDescent="0.25">
      <c r="A5207" s="47">
        <v>102298</v>
      </c>
      <c r="B5207" s="45" t="s">
        <v>7183</v>
      </c>
      <c r="C5207" s="46" t="s">
        <v>48</v>
      </c>
      <c r="D5207" s="47">
        <v>15.33</v>
      </c>
    </row>
    <row r="5208" spans="1:4" x14ac:dyDescent="0.25">
      <c r="A5208" s="47">
        <v>102299</v>
      </c>
      <c r="B5208" s="45" t="s">
        <v>7184</v>
      </c>
      <c r="C5208" s="46" t="s">
        <v>48</v>
      </c>
      <c r="D5208" s="47">
        <v>13.02</v>
      </c>
    </row>
    <row r="5209" spans="1:4" x14ac:dyDescent="0.25">
      <c r="A5209" s="47">
        <v>102300</v>
      </c>
      <c r="B5209" s="45" t="s">
        <v>7185</v>
      </c>
      <c r="C5209" s="46" t="s">
        <v>48</v>
      </c>
      <c r="D5209" s="47">
        <v>12.87</v>
      </c>
    </row>
    <row r="5210" spans="1:4" x14ac:dyDescent="0.25">
      <c r="A5210" s="47">
        <v>102301</v>
      </c>
      <c r="B5210" s="45" t="s">
        <v>7186</v>
      </c>
      <c r="C5210" s="46" t="s">
        <v>48</v>
      </c>
      <c r="D5210" s="47">
        <v>11.7</v>
      </c>
    </row>
    <row r="5211" spans="1:4" x14ac:dyDescent="0.25">
      <c r="A5211" s="47">
        <v>102302</v>
      </c>
      <c r="B5211" s="45" t="s">
        <v>7187</v>
      </c>
      <c r="C5211" s="46" t="s">
        <v>48</v>
      </c>
      <c r="D5211" s="47">
        <v>8.4499999999999993</v>
      </c>
    </row>
    <row r="5212" spans="1:4" x14ac:dyDescent="0.25">
      <c r="A5212" s="47">
        <v>102303</v>
      </c>
      <c r="B5212" s="45" t="s">
        <v>7188</v>
      </c>
      <c r="C5212" s="46" t="s">
        <v>48</v>
      </c>
      <c r="D5212" s="47">
        <v>7.18</v>
      </c>
    </row>
    <row r="5213" spans="1:4" x14ac:dyDescent="0.25">
      <c r="A5213" s="47">
        <v>102304</v>
      </c>
      <c r="B5213" s="45" t="s">
        <v>7189</v>
      </c>
      <c r="C5213" s="46" t="s">
        <v>48</v>
      </c>
      <c r="D5213" s="47">
        <v>7.09</v>
      </c>
    </row>
    <row r="5214" spans="1:4" x14ac:dyDescent="0.25">
      <c r="A5214" s="47">
        <v>102305</v>
      </c>
      <c r="B5214" s="45" t="s">
        <v>7190</v>
      </c>
      <c r="C5214" s="46" t="s">
        <v>48</v>
      </c>
      <c r="D5214" s="47">
        <v>6.46</v>
      </c>
    </row>
    <row r="5215" spans="1:4" x14ac:dyDescent="0.25">
      <c r="A5215" s="47">
        <v>102306</v>
      </c>
      <c r="B5215" s="45" t="s">
        <v>7191</v>
      </c>
      <c r="C5215" s="46" t="s">
        <v>48</v>
      </c>
      <c r="D5215" s="47">
        <v>14.36</v>
      </c>
    </row>
    <row r="5216" spans="1:4" x14ac:dyDescent="0.25">
      <c r="A5216" s="47">
        <v>102307</v>
      </c>
      <c r="B5216" s="45" t="s">
        <v>7192</v>
      </c>
      <c r="C5216" s="46" t="s">
        <v>48</v>
      </c>
      <c r="D5216" s="47">
        <v>12.75</v>
      </c>
    </row>
    <row r="5217" spans="1:4" x14ac:dyDescent="0.25">
      <c r="A5217" s="47">
        <v>102308</v>
      </c>
      <c r="B5217" s="45" t="s">
        <v>7193</v>
      </c>
      <c r="C5217" s="46" t="s">
        <v>48</v>
      </c>
      <c r="D5217" s="47">
        <v>12.35</v>
      </c>
    </row>
    <row r="5218" spans="1:4" x14ac:dyDescent="0.25">
      <c r="A5218" s="47">
        <v>102309</v>
      </c>
      <c r="B5218" s="45" t="s">
        <v>7194</v>
      </c>
      <c r="C5218" s="46" t="s">
        <v>48</v>
      </c>
      <c r="D5218" s="47">
        <v>11.69</v>
      </c>
    </row>
    <row r="5219" spans="1:4" x14ac:dyDescent="0.25">
      <c r="A5219" s="47">
        <v>102310</v>
      </c>
      <c r="B5219" s="45" t="s">
        <v>7195</v>
      </c>
      <c r="C5219" s="46" t="s">
        <v>48</v>
      </c>
      <c r="D5219" s="47">
        <v>11.35</v>
      </c>
    </row>
    <row r="5220" spans="1:4" x14ac:dyDescent="0.25">
      <c r="A5220" s="47">
        <v>102311</v>
      </c>
      <c r="B5220" s="45" t="s">
        <v>7196</v>
      </c>
      <c r="C5220" s="46" t="s">
        <v>48</v>
      </c>
      <c r="D5220" s="47">
        <v>11.03</v>
      </c>
    </row>
    <row r="5221" spans="1:4" x14ac:dyDescent="0.25">
      <c r="A5221" s="47">
        <v>102312</v>
      </c>
      <c r="B5221" s="45" t="s">
        <v>7197</v>
      </c>
      <c r="C5221" s="46" t="s">
        <v>48</v>
      </c>
      <c r="D5221" s="47">
        <v>10.6</v>
      </c>
    </row>
    <row r="5222" spans="1:4" x14ac:dyDescent="0.25">
      <c r="A5222" s="47">
        <v>102313</v>
      </c>
      <c r="B5222" s="45" t="s">
        <v>7198</v>
      </c>
      <c r="C5222" s="46" t="s">
        <v>48</v>
      </c>
      <c r="D5222" s="47">
        <v>10.37</v>
      </c>
    </row>
    <row r="5223" spans="1:4" x14ac:dyDescent="0.25">
      <c r="A5223" s="47">
        <v>102314</v>
      </c>
      <c r="B5223" s="45" t="s">
        <v>7199</v>
      </c>
      <c r="C5223" s="46" t="s">
        <v>48</v>
      </c>
      <c r="D5223" s="47">
        <v>7.93</v>
      </c>
    </row>
    <row r="5224" spans="1:4" x14ac:dyDescent="0.25">
      <c r="A5224" s="47">
        <v>102315</v>
      </c>
      <c r="B5224" s="45" t="s">
        <v>7200</v>
      </c>
      <c r="C5224" s="46" t="s">
        <v>48</v>
      </c>
      <c r="D5224" s="47">
        <v>7.03</v>
      </c>
    </row>
    <row r="5225" spans="1:4" x14ac:dyDescent="0.25">
      <c r="A5225" s="47">
        <v>102316</v>
      </c>
      <c r="B5225" s="45" t="s">
        <v>7201</v>
      </c>
      <c r="C5225" s="46" t="s">
        <v>48</v>
      </c>
      <c r="D5225" s="47">
        <v>6.81</v>
      </c>
    </row>
    <row r="5226" spans="1:4" x14ac:dyDescent="0.25">
      <c r="A5226" s="47">
        <v>102317</v>
      </c>
      <c r="B5226" s="45" t="s">
        <v>7202</v>
      </c>
      <c r="C5226" s="46" t="s">
        <v>48</v>
      </c>
      <c r="D5226" s="47">
        <v>6.44</v>
      </c>
    </row>
    <row r="5227" spans="1:4" x14ac:dyDescent="0.25">
      <c r="A5227" s="47">
        <v>102318</v>
      </c>
      <c r="B5227" s="45" t="s">
        <v>7203</v>
      </c>
      <c r="C5227" s="46" t="s">
        <v>48</v>
      </c>
      <c r="D5227" s="47">
        <v>6.27</v>
      </c>
    </row>
    <row r="5228" spans="1:4" x14ac:dyDescent="0.25">
      <c r="A5228" s="47">
        <v>102319</v>
      </c>
      <c r="B5228" s="45" t="s">
        <v>7204</v>
      </c>
      <c r="C5228" s="46" t="s">
        <v>48</v>
      </c>
      <c r="D5228" s="47">
        <v>6.07</v>
      </c>
    </row>
    <row r="5229" spans="1:4" x14ac:dyDescent="0.25">
      <c r="A5229" s="47">
        <v>102320</v>
      </c>
      <c r="B5229" s="45" t="s">
        <v>7205</v>
      </c>
      <c r="C5229" s="46" t="s">
        <v>48</v>
      </c>
      <c r="D5229" s="47">
        <v>5.84</v>
      </c>
    </row>
    <row r="5230" spans="1:4" x14ac:dyDescent="0.25">
      <c r="A5230" s="47">
        <v>102321</v>
      </c>
      <c r="B5230" s="45" t="s">
        <v>7206</v>
      </c>
      <c r="C5230" s="46" t="s">
        <v>48</v>
      </c>
      <c r="D5230" s="47">
        <v>5.72</v>
      </c>
    </row>
    <row r="5231" spans="1:4" x14ac:dyDescent="0.25">
      <c r="A5231" s="47">
        <v>102322</v>
      </c>
      <c r="B5231" s="45" t="s">
        <v>7207</v>
      </c>
      <c r="C5231" s="46" t="s">
        <v>48</v>
      </c>
      <c r="D5231" s="47">
        <v>17.25</v>
      </c>
    </row>
    <row r="5232" spans="1:4" x14ac:dyDescent="0.25">
      <c r="A5232" s="47">
        <v>102323</v>
      </c>
      <c r="B5232" s="45" t="s">
        <v>7208</v>
      </c>
      <c r="C5232" s="46" t="s">
        <v>48</v>
      </c>
      <c r="D5232" s="47">
        <v>14.65</v>
      </c>
    </row>
    <row r="5233" spans="1:4" x14ac:dyDescent="0.25">
      <c r="A5233" s="47">
        <v>102324</v>
      </c>
      <c r="B5233" s="45" t="s">
        <v>7209</v>
      </c>
      <c r="C5233" s="46" t="s">
        <v>48</v>
      </c>
      <c r="D5233" s="47">
        <v>14.47</v>
      </c>
    </row>
    <row r="5234" spans="1:4" x14ac:dyDescent="0.25">
      <c r="A5234" s="47">
        <v>102325</v>
      </c>
      <c r="B5234" s="45" t="s">
        <v>7210</v>
      </c>
      <c r="C5234" s="46" t="s">
        <v>48</v>
      </c>
      <c r="D5234" s="47">
        <v>13.17</v>
      </c>
    </row>
    <row r="5235" spans="1:4" x14ac:dyDescent="0.25">
      <c r="A5235" s="47">
        <v>102326</v>
      </c>
      <c r="B5235" s="45" t="s">
        <v>7211</v>
      </c>
      <c r="C5235" s="46" t="s">
        <v>48</v>
      </c>
      <c r="D5235" s="47">
        <v>9.52</v>
      </c>
    </row>
    <row r="5236" spans="1:4" x14ac:dyDescent="0.25">
      <c r="A5236" s="47">
        <v>102327</v>
      </c>
      <c r="B5236" s="45" t="s">
        <v>7212</v>
      </c>
      <c r="C5236" s="46" t="s">
        <v>48</v>
      </c>
      <c r="D5236" s="47">
        <v>8.09</v>
      </c>
    </row>
    <row r="5237" spans="1:4" x14ac:dyDescent="0.25">
      <c r="A5237" s="47">
        <v>102328</v>
      </c>
      <c r="B5237" s="45" t="s">
        <v>7213</v>
      </c>
      <c r="C5237" s="46" t="s">
        <v>48</v>
      </c>
      <c r="D5237" s="47">
        <v>7.97</v>
      </c>
    </row>
    <row r="5238" spans="1:4" x14ac:dyDescent="0.25">
      <c r="A5238" s="47">
        <v>102329</v>
      </c>
      <c r="B5238" s="45" t="s">
        <v>7214</v>
      </c>
      <c r="C5238" s="46" t="s">
        <v>48</v>
      </c>
      <c r="D5238" s="47">
        <v>7.27</v>
      </c>
    </row>
    <row r="5239" spans="1:4" x14ac:dyDescent="0.25">
      <c r="A5239" s="47">
        <v>94304</v>
      </c>
      <c r="B5239" s="45" t="s">
        <v>7215</v>
      </c>
      <c r="C5239" s="46" t="s">
        <v>48</v>
      </c>
      <c r="D5239" s="47">
        <v>31.87</v>
      </c>
    </row>
    <row r="5240" spans="1:4" x14ac:dyDescent="0.25">
      <c r="A5240" s="47">
        <v>94305</v>
      </c>
      <c r="B5240" s="45" t="s">
        <v>7216</v>
      </c>
      <c r="C5240" s="46" t="s">
        <v>48</v>
      </c>
      <c r="D5240" s="47">
        <v>28</v>
      </c>
    </row>
    <row r="5241" spans="1:4" x14ac:dyDescent="0.25">
      <c r="A5241" s="47">
        <v>94306</v>
      </c>
      <c r="B5241" s="45" t="s">
        <v>7217</v>
      </c>
      <c r="C5241" s="46" t="s">
        <v>48</v>
      </c>
      <c r="D5241" s="47">
        <v>23.1</v>
      </c>
    </row>
    <row r="5242" spans="1:4" x14ac:dyDescent="0.25">
      <c r="A5242" s="47">
        <v>94307</v>
      </c>
      <c r="B5242" s="45" t="s">
        <v>7218</v>
      </c>
      <c r="C5242" s="46" t="s">
        <v>48</v>
      </c>
      <c r="D5242" s="47">
        <v>24.21</v>
      </c>
    </row>
    <row r="5243" spans="1:4" x14ac:dyDescent="0.25">
      <c r="A5243" s="47">
        <v>94308</v>
      </c>
      <c r="B5243" s="45" t="s">
        <v>7219</v>
      </c>
      <c r="C5243" s="46" t="s">
        <v>48</v>
      </c>
      <c r="D5243" s="47">
        <v>21.24</v>
      </c>
    </row>
    <row r="5244" spans="1:4" x14ac:dyDescent="0.25">
      <c r="A5244" s="47">
        <v>94309</v>
      </c>
      <c r="B5244" s="45" t="s">
        <v>7220</v>
      </c>
      <c r="C5244" s="46" t="s">
        <v>48</v>
      </c>
      <c r="D5244" s="47">
        <v>22.58</v>
      </c>
    </row>
    <row r="5245" spans="1:4" x14ac:dyDescent="0.25">
      <c r="A5245" s="47">
        <v>94310</v>
      </c>
      <c r="B5245" s="45" t="s">
        <v>7221</v>
      </c>
      <c r="C5245" s="46" t="s">
        <v>48</v>
      </c>
      <c r="D5245" s="47">
        <v>20.309999999999999</v>
      </c>
    </row>
    <row r="5246" spans="1:4" x14ac:dyDescent="0.25">
      <c r="A5246" s="47">
        <v>94315</v>
      </c>
      <c r="B5246" s="45" t="s">
        <v>7222</v>
      </c>
      <c r="C5246" s="46" t="s">
        <v>48</v>
      </c>
      <c r="D5246" s="47">
        <v>39.68</v>
      </c>
    </row>
    <row r="5247" spans="1:4" x14ac:dyDescent="0.25">
      <c r="A5247" s="47">
        <v>94316</v>
      </c>
      <c r="B5247" s="45" t="s">
        <v>7223</v>
      </c>
      <c r="C5247" s="46" t="s">
        <v>48</v>
      </c>
      <c r="D5247" s="47">
        <v>30.68</v>
      </c>
    </row>
    <row r="5248" spans="1:4" x14ac:dyDescent="0.25">
      <c r="A5248" s="47">
        <v>94317</v>
      </c>
      <c r="B5248" s="45" t="s">
        <v>7224</v>
      </c>
      <c r="C5248" s="46" t="s">
        <v>48</v>
      </c>
      <c r="D5248" s="47">
        <v>26.7</v>
      </c>
    </row>
    <row r="5249" spans="1:4" x14ac:dyDescent="0.25">
      <c r="A5249" s="47">
        <v>94318</v>
      </c>
      <c r="B5249" s="45" t="s">
        <v>7225</v>
      </c>
      <c r="C5249" s="46" t="s">
        <v>48</v>
      </c>
      <c r="D5249" s="47">
        <v>21.57</v>
      </c>
    </row>
    <row r="5250" spans="1:4" x14ac:dyDescent="0.25">
      <c r="A5250" s="47">
        <v>94319</v>
      </c>
      <c r="B5250" s="45" t="s">
        <v>7226</v>
      </c>
      <c r="C5250" s="46" t="s">
        <v>48</v>
      </c>
      <c r="D5250" s="47">
        <v>41.87</v>
      </c>
    </row>
    <row r="5251" spans="1:4" x14ac:dyDescent="0.25">
      <c r="A5251" s="47">
        <v>94327</v>
      </c>
      <c r="B5251" s="45" t="s">
        <v>7227</v>
      </c>
      <c r="C5251" s="46" t="s">
        <v>48</v>
      </c>
      <c r="D5251" s="47">
        <v>76.06</v>
      </c>
    </row>
    <row r="5252" spans="1:4" x14ac:dyDescent="0.25">
      <c r="A5252" s="47">
        <v>94328</v>
      </c>
      <c r="B5252" s="45" t="s">
        <v>7228</v>
      </c>
      <c r="C5252" s="46" t="s">
        <v>48</v>
      </c>
      <c r="D5252" s="47">
        <v>72.19</v>
      </c>
    </row>
    <row r="5253" spans="1:4" x14ac:dyDescent="0.25">
      <c r="A5253" s="47">
        <v>94329</v>
      </c>
      <c r="B5253" s="45" t="s">
        <v>7229</v>
      </c>
      <c r="C5253" s="46" t="s">
        <v>48</v>
      </c>
      <c r="D5253" s="47">
        <v>67.290000000000006</v>
      </c>
    </row>
    <row r="5254" spans="1:4" x14ac:dyDescent="0.25">
      <c r="A5254" s="47">
        <v>94330</v>
      </c>
      <c r="B5254" s="45" t="s">
        <v>7230</v>
      </c>
      <c r="C5254" s="46" t="s">
        <v>48</v>
      </c>
      <c r="D5254" s="47">
        <v>68.400000000000006</v>
      </c>
    </row>
    <row r="5255" spans="1:4" x14ac:dyDescent="0.25">
      <c r="A5255" s="47">
        <v>94331</v>
      </c>
      <c r="B5255" s="45" t="s">
        <v>7231</v>
      </c>
      <c r="C5255" s="46" t="s">
        <v>48</v>
      </c>
      <c r="D5255" s="47">
        <v>65.430000000000007</v>
      </c>
    </row>
    <row r="5256" spans="1:4" x14ac:dyDescent="0.25">
      <c r="A5256" s="47">
        <v>94332</v>
      </c>
      <c r="B5256" s="45" t="s">
        <v>7232</v>
      </c>
      <c r="C5256" s="46" t="s">
        <v>48</v>
      </c>
      <c r="D5256" s="47">
        <v>66.77</v>
      </c>
    </row>
    <row r="5257" spans="1:4" x14ac:dyDescent="0.25">
      <c r="A5257" s="47">
        <v>94333</v>
      </c>
      <c r="B5257" s="45" t="s">
        <v>7233</v>
      </c>
      <c r="C5257" s="46" t="s">
        <v>48</v>
      </c>
      <c r="D5257" s="47">
        <v>64.5</v>
      </c>
    </row>
    <row r="5258" spans="1:4" x14ac:dyDescent="0.25">
      <c r="A5258" s="47">
        <v>94338</v>
      </c>
      <c r="B5258" s="45" t="s">
        <v>7234</v>
      </c>
      <c r="C5258" s="46" t="s">
        <v>48</v>
      </c>
      <c r="D5258" s="47">
        <v>83.87</v>
      </c>
    </row>
    <row r="5259" spans="1:4" x14ac:dyDescent="0.25">
      <c r="A5259" s="47">
        <v>94339</v>
      </c>
      <c r="B5259" s="45" t="s">
        <v>7235</v>
      </c>
      <c r="C5259" s="46" t="s">
        <v>48</v>
      </c>
      <c r="D5259" s="47">
        <v>74.87</v>
      </c>
    </row>
    <row r="5260" spans="1:4" x14ac:dyDescent="0.25">
      <c r="A5260" s="47">
        <v>94340</v>
      </c>
      <c r="B5260" s="45" t="s">
        <v>7236</v>
      </c>
      <c r="C5260" s="46" t="s">
        <v>48</v>
      </c>
      <c r="D5260" s="47">
        <v>70.89</v>
      </c>
    </row>
    <row r="5261" spans="1:4" x14ac:dyDescent="0.25">
      <c r="A5261" s="47">
        <v>94341</v>
      </c>
      <c r="B5261" s="45" t="s">
        <v>7237</v>
      </c>
      <c r="C5261" s="46" t="s">
        <v>48</v>
      </c>
      <c r="D5261" s="47">
        <v>65.760000000000005</v>
      </c>
    </row>
    <row r="5262" spans="1:4" x14ac:dyDescent="0.25">
      <c r="A5262" s="47">
        <v>94342</v>
      </c>
      <c r="B5262" s="45" t="s">
        <v>7238</v>
      </c>
      <c r="C5262" s="46" t="s">
        <v>48</v>
      </c>
      <c r="D5262" s="47">
        <v>86.06</v>
      </c>
    </row>
    <row r="5263" spans="1:4" x14ac:dyDescent="0.25">
      <c r="A5263" s="47">
        <v>96385</v>
      </c>
      <c r="B5263" s="45" t="s">
        <v>7239</v>
      </c>
      <c r="C5263" s="46" t="s">
        <v>48</v>
      </c>
      <c r="D5263" s="47">
        <v>9.0500000000000007</v>
      </c>
    </row>
    <row r="5264" spans="1:4" x14ac:dyDescent="0.25">
      <c r="A5264" s="47">
        <v>96386</v>
      </c>
      <c r="B5264" s="45" t="s">
        <v>7240</v>
      </c>
      <c r="C5264" s="46" t="s">
        <v>48</v>
      </c>
      <c r="D5264" s="47">
        <v>6.43</v>
      </c>
    </row>
    <row r="5265" spans="1:4" x14ac:dyDescent="0.25">
      <c r="A5265" s="47">
        <v>93360</v>
      </c>
      <c r="B5265" s="45" t="s">
        <v>7241</v>
      </c>
      <c r="C5265" s="46" t="s">
        <v>48</v>
      </c>
      <c r="D5265" s="47">
        <v>21.16</v>
      </c>
    </row>
    <row r="5266" spans="1:4" x14ac:dyDescent="0.25">
      <c r="A5266" s="47">
        <v>93361</v>
      </c>
      <c r="B5266" s="45" t="s">
        <v>7242</v>
      </c>
      <c r="C5266" s="46" t="s">
        <v>48</v>
      </c>
      <c r="D5266" s="47">
        <v>17.39</v>
      </c>
    </row>
    <row r="5267" spans="1:4" x14ac:dyDescent="0.25">
      <c r="A5267" s="47">
        <v>93362</v>
      </c>
      <c r="B5267" s="45" t="s">
        <v>7243</v>
      </c>
      <c r="C5267" s="46" t="s">
        <v>48</v>
      </c>
      <c r="D5267" s="47">
        <v>12.4</v>
      </c>
    </row>
    <row r="5268" spans="1:4" x14ac:dyDescent="0.25">
      <c r="A5268" s="47">
        <v>93363</v>
      </c>
      <c r="B5268" s="45" t="s">
        <v>7244</v>
      </c>
      <c r="C5268" s="46" t="s">
        <v>48</v>
      </c>
      <c r="D5268" s="47">
        <v>13.5</v>
      </c>
    </row>
    <row r="5269" spans="1:4" x14ac:dyDescent="0.25">
      <c r="A5269" s="47">
        <v>93364</v>
      </c>
      <c r="B5269" s="45" t="s">
        <v>7245</v>
      </c>
      <c r="C5269" s="46" t="s">
        <v>48</v>
      </c>
      <c r="D5269" s="47">
        <v>10.53</v>
      </c>
    </row>
    <row r="5270" spans="1:4" x14ac:dyDescent="0.25">
      <c r="A5270" s="47">
        <v>93365</v>
      </c>
      <c r="B5270" s="45" t="s">
        <v>7246</v>
      </c>
      <c r="C5270" s="46" t="s">
        <v>48</v>
      </c>
      <c r="D5270" s="47">
        <v>11.77</v>
      </c>
    </row>
    <row r="5271" spans="1:4" x14ac:dyDescent="0.25">
      <c r="A5271" s="47">
        <v>93366</v>
      </c>
      <c r="B5271" s="45" t="s">
        <v>7247</v>
      </c>
      <c r="C5271" s="46" t="s">
        <v>48</v>
      </c>
      <c r="D5271" s="47">
        <v>9.6199999999999992</v>
      </c>
    </row>
    <row r="5272" spans="1:4" x14ac:dyDescent="0.25">
      <c r="A5272" s="47">
        <v>93367</v>
      </c>
      <c r="B5272" s="45" t="s">
        <v>7248</v>
      </c>
      <c r="C5272" s="46" t="s">
        <v>48</v>
      </c>
      <c r="D5272" s="47">
        <v>19.79</v>
      </c>
    </row>
    <row r="5273" spans="1:4" x14ac:dyDescent="0.25">
      <c r="A5273" s="47">
        <v>93368</v>
      </c>
      <c r="B5273" s="45" t="s">
        <v>7249</v>
      </c>
      <c r="C5273" s="46" t="s">
        <v>48</v>
      </c>
      <c r="D5273" s="47">
        <v>15.94</v>
      </c>
    </row>
    <row r="5274" spans="1:4" x14ac:dyDescent="0.25">
      <c r="A5274" s="47">
        <v>93369</v>
      </c>
      <c r="B5274" s="45" t="s">
        <v>7250</v>
      </c>
      <c r="C5274" s="46" t="s">
        <v>48</v>
      </c>
      <c r="D5274" s="47">
        <v>11.03</v>
      </c>
    </row>
    <row r="5275" spans="1:4" x14ac:dyDescent="0.25">
      <c r="A5275" s="47">
        <v>93370</v>
      </c>
      <c r="B5275" s="45" t="s">
        <v>7251</v>
      </c>
      <c r="C5275" s="46" t="s">
        <v>48</v>
      </c>
      <c r="D5275" s="47">
        <v>12.14</v>
      </c>
    </row>
    <row r="5276" spans="1:4" x14ac:dyDescent="0.25">
      <c r="A5276" s="47">
        <v>93371</v>
      </c>
      <c r="B5276" s="45" t="s">
        <v>7252</v>
      </c>
      <c r="C5276" s="46" t="s">
        <v>48</v>
      </c>
      <c r="D5276" s="47">
        <v>9.17</v>
      </c>
    </row>
    <row r="5277" spans="1:4" x14ac:dyDescent="0.25">
      <c r="A5277" s="47">
        <v>93372</v>
      </c>
      <c r="B5277" s="45" t="s">
        <v>7253</v>
      </c>
      <c r="C5277" s="46" t="s">
        <v>48</v>
      </c>
      <c r="D5277" s="47">
        <v>10.52</v>
      </c>
    </row>
    <row r="5278" spans="1:4" x14ac:dyDescent="0.25">
      <c r="A5278" s="47">
        <v>93373</v>
      </c>
      <c r="B5278" s="45" t="s">
        <v>7254</v>
      </c>
      <c r="C5278" s="46" t="s">
        <v>48</v>
      </c>
      <c r="D5278" s="47">
        <v>8.26</v>
      </c>
    </row>
    <row r="5279" spans="1:4" x14ac:dyDescent="0.25">
      <c r="A5279" s="47">
        <v>93374</v>
      </c>
      <c r="B5279" s="45" t="s">
        <v>7255</v>
      </c>
      <c r="C5279" s="46" t="s">
        <v>48</v>
      </c>
      <c r="D5279" s="47">
        <v>24.83</v>
      </c>
    </row>
    <row r="5280" spans="1:4" x14ac:dyDescent="0.25">
      <c r="A5280" s="47">
        <v>93375</v>
      </c>
      <c r="B5280" s="45" t="s">
        <v>7256</v>
      </c>
      <c r="C5280" s="46" t="s">
        <v>48</v>
      </c>
      <c r="D5280" s="47">
        <v>19.079999999999998</v>
      </c>
    </row>
    <row r="5281" spans="1:4" x14ac:dyDescent="0.25">
      <c r="A5281" s="47">
        <v>93376</v>
      </c>
      <c r="B5281" s="45" t="s">
        <v>7257</v>
      </c>
      <c r="C5281" s="46" t="s">
        <v>48</v>
      </c>
      <c r="D5281" s="47">
        <v>15.49</v>
      </c>
    </row>
    <row r="5282" spans="1:4" x14ac:dyDescent="0.25">
      <c r="A5282" s="47">
        <v>93377</v>
      </c>
      <c r="B5282" s="45" t="s">
        <v>7258</v>
      </c>
      <c r="C5282" s="46" t="s">
        <v>48</v>
      </c>
      <c r="D5282" s="47">
        <v>10.130000000000001</v>
      </c>
    </row>
    <row r="5283" spans="1:4" x14ac:dyDescent="0.25">
      <c r="A5283" s="47">
        <v>93378</v>
      </c>
      <c r="B5283" s="45" t="s">
        <v>7259</v>
      </c>
      <c r="C5283" s="46" t="s">
        <v>48</v>
      </c>
      <c r="D5283" s="47">
        <v>23.33</v>
      </c>
    </row>
    <row r="5284" spans="1:4" x14ac:dyDescent="0.25">
      <c r="A5284" s="47">
        <v>93379</v>
      </c>
      <c r="B5284" s="45" t="s">
        <v>7260</v>
      </c>
      <c r="C5284" s="46" t="s">
        <v>48</v>
      </c>
      <c r="D5284" s="47">
        <v>17.940000000000001</v>
      </c>
    </row>
    <row r="5285" spans="1:4" x14ac:dyDescent="0.25">
      <c r="A5285" s="47">
        <v>93380</v>
      </c>
      <c r="B5285" s="45" t="s">
        <v>7261</v>
      </c>
      <c r="C5285" s="46" t="s">
        <v>48</v>
      </c>
      <c r="D5285" s="47">
        <v>14.62</v>
      </c>
    </row>
    <row r="5286" spans="1:4" x14ac:dyDescent="0.25">
      <c r="A5286" s="47">
        <v>93381</v>
      </c>
      <c r="B5286" s="45" t="s">
        <v>7262</v>
      </c>
      <c r="C5286" s="46" t="s">
        <v>48</v>
      </c>
      <c r="D5286" s="47">
        <v>9.51</v>
      </c>
    </row>
    <row r="5287" spans="1:4" x14ac:dyDescent="0.25">
      <c r="A5287" s="47">
        <v>93382</v>
      </c>
      <c r="B5287" s="45" t="s">
        <v>148</v>
      </c>
      <c r="C5287" s="46" t="s">
        <v>48</v>
      </c>
      <c r="D5287" s="47">
        <v>29.8</v>
      </c>
    </row>
    <row r="5288" spans="1:4" x14ac:dyDescent="0.25">
      <c r="A5288" s="47">
        <v>96995</v>
      </c>
      <c r="B5288" s="45" t="s">
        <v>146</v>
      </c>
      <c r="C5288" s="46" t="s">
        <v>48</v>
      </c>
      <c r="D5288" s="47">
        <v>41.47</v>
      </c>
    </row>
    <row r="5289" spans="1:4" x14ac:dyDescent="0.25">
      <c r="A5289" s="47">
        <v>97916</v>
      </c>
      <c r="B5289" s="45" t="s">
        <v>7263</v>
      </c>
      <c r="C5289" s="46" t="s">
        <v>7264</v>
      </c>
      <c r="D5289" s="47">
        <v>1.84</v>
      </c>
    </row>
    <row r="5290" spans="1:4" x14ac:dyDescent="0.25">
      <c r="A5290" s="47">
        <v>97917</v>
      </c>
      <c r="B5290" s="45" t="s">
        <v>7265</v>
      </c>
      <c r="C5290" s="46" t="s">
        <v>7264</v>
      </c>
      <c r="D5290" s="47">
        <v>1.59</v>
      </c>
    </row>
    <row r="5291" spans="1:4" x14ac:dyDescent="0.25">
      <c r="A5291" s="47">
        <v>97918</v>
      </c>
      <c r="B5291" s="45" t="s">
        <v>7266</v>
      </c>
      <c r="C5291" s="46" t="s">
        <v>7264</v>
      </c>
      <c r="D5291" s="47">
        <v>1.45</v>
      </c>
    </row>
    <row r="5292" spans="1:4" x14ac:dyDescent="0.25">
      <c r="A5292" s="47">
        <v>97919</v>
      </c>
      <c r="B5292" s="45" t="s">
        <v>7267</v>
      </c>
      <c r="C5292" s="46" t="s">
        <v>7264</v>
      </c>
      <c r="D5292" s="47">
        <v>0.57999999999999996</v>
      </c>
    </row>
    <row r="5293" spans="1:4" x14ac:dyDescent="0.25">
      <c r="A5293" s="47">
        <v>101616</v>
      </c>
      <c r="B5293" s="45" t="s">
        <v>7268</v>
      </c>
      <c r="C5293" s="46" t="s">
        <v>63</v>
      </c>
      <c r="D5293" s="47">
        <v>5.35</v>
      </c>
    </row>
    <row r="5294" spans="1:4" x14ac:dyDescent="0.25">
      <c r="A5294" s="47">
        <v>101617</v>
      </c>
      <c r="B5294" s="45" t="s">
        <v>7269</v>
      </c>
      <c r="C5294" s="46" t="s">
        <v>63</v>
      </c>
      <c r="D5294" s="47">
        <v>2.63</v>
      </c>
    </row>
    <row r="5295" spans="1:4" x14ac:dyDescent="0.25">
      <c r="A5295" s="47">
        <v>101618</v>
      </c>
      <c r="B5295" s="45" t="s">
        <v>7270</v>
      </c>
      <c r="C5295" s="46" t="s">
        <v>48</v>
      </c>
      <c r="D5295" s="47">
        <v>155.72999999999999</v>
      </c>
    </row>
    <row r="5296" spans="1:4" x14ac:dyDescent="0.25">
      <c r="A5296" s="47">
        <v>101619</v>
      </c>
      <c r="B5296" s="45" t="s">
        <v>7271</v>
      </c>
      <c r="C5296" s="46" t="s">
        <v>48</v>
      </c>
      <c r="D5296" s="47">
        <v>228.27</v>
      </c>
    </row>
    <row r="5297" spans="1:4" x14ac:dyDescent="0.25">
      <c r="A5297" s="47">
        <v>101620</v>
      </c>
      <c r="B5297" s="45" t="s">
        <v>7272</v>
      </c>
      <c r="C5297" s="46" t="s">
        <v>48</v>
      </c>
      <c r="D5297" s="47">
        <v>133.94</v>
      </c>
    </row>
    <row r="5298" spans="1:4" x14ac:dyDescent="0.25">
      <c r="A5298" s="47">
        <v>101621</v>
      </c>
      <c r="B5298" s="45" t="s">
        <v>7273</v>
      </c>
      <c r="C5298" s="46" t="s">
        <v>48</v>
      </c>
      <c r="D5298" s="47">
        <v>206.48</v>
      </c>
    </row>
    <row r="5299" spans="1:4" x14ac:dyDescent="0.25">
      <c r="A5299" s="47">
        <v>101622</v>
      </c>
      <c r="B5299" s="45" t="s">
        <v>7274</v>
      </c>
      <c r="C5299" s="46" t="s">
        <v>48</v>
      </c>
      <c r="D5299" s="47">
        <v>134.31</v>
      </c>
    </row>
    <row r="5300" spans="1:4" x14ac:dyDescent="0.25">
      <c r="A5300" s="47">
        <v>101623</v>
      </c>
      <c r="B5300" s="45" t="s">
        <v>7275</v>
      </c>
      <c r="C5300" s="46" t="s">
        <v>48</v>
      </c>
      <c r="D5300" s="47">
        <v>201.85</v>
      </c>
    </row>
    <row r="5301" spans="1:4" x14ac:dyDescent="0.25">
      <c r="A5301" s="47">
        <v>101624</v>
      </c>
      <c r="B5301" s="45" t="s">
        <v>7276</v>
      </c>
      <c r="C5301" s="46" t="s">
        <v>48</v>
      </c>
      <c r="D5301" s="47">
        <v>161.81</v>
      </c>
    </row>
    <row r="5302" spans="1:4" x14ac:dyDescent="0.25">
      <c r="A5302" s="47">
        <v>101625</v>
      </c>
      <c r="B5302" s="45" t="s">
        <v>7277</v>
      </c>
      <c r="C5302" s="46" t="s">
        <v>48</v>
      </c>
      <c r="D5302" s="47">
        <v>99.27</v>
      </c>
    </row>
    <row r="5303" spans="1:4" x14ac:dyDescent="0.25">
      <c r="A5303" s="47">
        <v>95606</v>
      </c>
      <c r="B5303" s="45" t="s">
        <v>7278</v>
      </c>
      <c r="C5303" s="46" t="s">
        <v>48</v>
      </c>
      <c r="D5303" s="47">
        <v>1.65</v>
      </c>
    </row>
    <row r="5304" spans="1:4" x14ac:dyDescent="0.25">
      <c r="A5304" s="47">
        <v>87471</v>
      </c>
      <c r="B5304" s="45" t="s">
        <v>7279</v>
      </c>
      <c r="C5304" s="46" t="s">
        <v>63</v>
      </c>
      <c r="D5304" s="47">
        <v>45.36</v>
      </c>
    </row>
    <row r="5305" spans="1:4" x14ac:dyDescent="0.25">
      <c r="A5305" s="47">
        <v>87472</v>
      </c>
      <c r="B5305" s="45" t="s">
        <v>7280</v>
      </c>
      <c r="C5305" s="46" t="s">
        <v>63</v>
      </c>
      <c r="D5305" s="47">
        <v>46.25</v>
      </c>
    </row>
    <row r="5306" spans="1:4" x14ac:dyDescent="0.25">
      <c r="A5306" s="47">
        <v>87473</v>
      </c>
      <c r="B5306" s="45" t="s">
        <v>7281</v>
      </c>
      <c r="C5306" s="46" t="s">
        <v>63</v>
      </c>
      <c r="D5306" s="47">
        <v>61.95</v>
      </c>
    </row>
    <row r="5307" spans="1:4" x14ac:dyDescent="0.25">
      <c r="A5307" s="47">
        <v>87474</v>
      </c>
      <c r="B5307" s="45" t="s">
        <v>7282</v>
      </c>
      <c r="C5307" s="46" t="s">
        <v>63</v>
      </c>
      <c r="D5307" s="47">
        <v>62.96</v>
      </c>
    </row>
    <row r="5308" spans="1:4" x14ac:dyDescent="0.25">
      <c r="A5308" s="47">
        <v>87475</v>
      </c>
      <c r="B5308" s="45" t="s">
        <v>7283</v>
      </c>
      <c r="C5308" s="46" t="s">
        <v>63</v>
      </c>
      <c r="D5308" s="47">
        <v>76.3</v>
      </c>
    </row>
    <row r="5309" spans="1:4" x14ac:dyDescent="0.25">
      <c r="A5309" s="47">
        <v>87476</v>
      </c>
      <c r="B5309" s="45" t="s">
        <v>7284</v>
      </c>
      <c r="C5309" s="46" t="s">
        <v>63</v>
      </c>
      <c r="D5309" s="47">
        <v>77.47</v>
      </c>
    </row>
    <row r="5310" spans="1:4" x14ac:dyDescent="0.25">
      <c r="A5310" s="47">
        <v>87477</v>
      </c>
      <c r="B5310" s="45" t="s">
        <v>7285</v>
      </c>
      <c r="C5310" s="46" t="s">
        <v>63</v>
      </c>
      <c r="D5310" s="47">
        <v>39.83</v>
      </c>
    </row>
    <row r="5311" spans="1:4" x14ac:dyDescent="0.25">
      <c r="A5311" s="47">
        <v>87478</v>
      </c>
      <c r="B5311" s="45" t="s">
        <v>7286</v>
      </c>
      <c r="C5311" s="46" t="s">
        <v>63</v>
      </c>
      <c r="D5311" s="47">
        <v>40.72</v>
      </c>
    </row>
    <row r="5312" spans="1:4" x14ac:dyDescent="0.25">
      <c r="A5312" s="47">
        <v>87479</v>
      </c>
      <c r="B5312" s="45" t="s">
        <v>7287</v>
      </c>
      <c r="C5312" s="46" t="s">
        <v>63</v>
      </c>
      <c r="D5312" s="47">
        <v>55.25</v>
      </c>
    </row>
    <row r="5313" spans="1:4" x14ac:dyDescent="0.25">
      <c r="A5313" s="47">
        <v>87480</v>
      </c>
      <c r="B5313" s="45" t="s">
        <v>7288</v>
      </c>
      <c r="C5313" s="46" t="s">
        <v>63</v>
      </c>
      <c r="D5313" s="47">
        <v>56.26</v>
      </c>
    </row>
    <row r="5314" spans="1:4" x14ac:dyDescent="0.25">
      <c r="A5314" s="47">
        <v>87481</v>
      </c>
      <c r="B5314" s="45" t="s">
        <v>7289</v>
      </c>
      <c r="C5314" s="46" t="s">
        <v>63</v>
      </c>
      <c r="D5314" s="47">
        <v>67.86</v>
      </c>
    </row>
    <row r="5315" spans="1:4" x14ac:dyDescent="0.25">
      <c r="A5315" s="47">
        <v>87482</v>
      </c>
      <c r="B5315" s="45" t="s">
        <v>7290</v>
      </c>
      <c r="C5315" s="46" t="s">
        <v>63</v>
      </c>
      <c r="D5315" s="47">
        <v>69.03</v>
      </c>
    </row>
    <row r="5316" spans="1:4" x14ac:dyDescent="0.25">
      <c r="A5316" s="47">
        <v>87483</v>
      </c>
      <c r="B5316" s="45" t="s">
        <v>7291</v>
      </c>
      <c r="C5316" s="46" t="s">
        <v>63</v>
      </c>
      <c r="D5316" s="47">
        <v>52.3</v>
      </c>
    </row>
    <row r="5317" spans="1:4" x14ac:dyDescent="0.25">
      <c r="A5317" s="47">
        <v>87484</v>
      </c>
      <c r="B5317" s="45" t="s">
        <v>7292</v>
      </c>
      <c r="C5317" s="46" t="s">
        <v>63</v>
      </c>
      <c r="D5317" s="47">
        <v>53.19</v>
      </c>
    </row>
    <row r="5318" spans="1:4" x14ac:dyDescent="0.25">
      <c r="A5318" s="47">
        <v>87485</v>
      </c>
      <c r="B5318" s="45" t="s">
        <v>7293</v>
      </c>
      <c r="C5318" s="46" t="s">
        <v>63</v>
      </c>
      <c r="D5318" s="47">
        <v>68.97</v>
      </c>
    </row>
    <row r="5319" spans="1:4" x14ac:dyDescent="0.25">
      <c r="A5319" s="47">
        <v>87487</v>
      </c>
      <c r="B5319" s="45" t="s">
        <v>7294</v>
      </c>
      <c r="C5319" s="46" t="s">
        <v>63</v>
      </c>
      <c r="D5319" s="47">
        <v>83.11</v>
      </c>
    </row>
    <row r="5320" spans="1:4" x14ac:dyDescent="0.25">
      <c r="A5320" s="47">
        <v>87488</v>
      </c>
      <c r="B5320" s="45" t="s">
        <v>7295</v>
      </c>
      <c r="C5320" s="46" t="s">
        <v>63</v>
      </c>
      <c r="D5320" s="47">
        <v>84.28</v>
      </c>
    </row>
    <row r="5321" spans="1:4" x14ac:dyDescent="0.25">
      <c r="A5321" s="47">
        <v>87489</v>
      </c>
      <c r="B5321" s="45" t="s">
        <v>7296</v>
      </c>
      <c r="C5321" s="46" t="s">
        <v>63</v>
      </c>
      <c r="D5321" s="47">
        <v>43.8</v>
      </c>
    </row>
    <row r="5322" spans="1:4" x14ac:dyDescent="0.25">
      <c r="A5322" s="47">
        <v>87490</v>
      </c>
      <c r="B5322" s="45" t="s">
        <v>7297</v>
      </c>
      <c r="C5322" s="46" t="s">
        <v>63</v>
      </c>
      <c r="D5322" s="47">
        <v>44.69</v>
      </c>
    </row>
    <row r="5323" spans="1:4" x14ac:dyDescent="0.25">
      <c r="A5323" s="47">
        <v>87491</v>
      </c>
      <c r="B5323" s="45" t="s">
        <v>7298</v>
      </c>
      <c r="C5323" s="46" t="s">
        <v>63</v>
      </c>
      <c r="D5323" s="47">
        <v>59.3</v>
      </c>
    </row>
    <row r="5324" spans="1:4" x14ac:dyDescent="0.25">
      <c r="A5324" s="47">
        <v>87492</v>
      </c>
      <c r="B5324" s="45" t="s">
        <v>7299</v>
      </c>
      <c r="C5324" s="46" t="s">
        <v>63</v>
      </c>
      <c r="D5324" s="47">
        <v>60.31</v>
      </c>
    </row>
    <row r="5325" spans="1:4" x14ac:dyDescent="0.25">
      <c r="A5325" s="47">
        <v>87493</v>
      </c>
      <c r="B5325" s="45" t="s">
        <v>7300</v>
      </c>
      <c r="C5325" s="46" t="s">
        <v>63</v>
      </c>
      <c r="D5325" s="47">
        <v>72.02</v>
      </c>
    </row>
    <row r="5326" spans="1:4" x14ac:dyDescent="0.25">
      <c r="A5326" s="47">
        <v>87494</v>
      </c>
      <c r="B5326" s="45" t="s">
        <v>7301</v>
      </c>
      <c r="C5326" s="46" t="s">
        <v>63</v>
      </c>
      <c r="D5326" s="47">
        <v>73.19</v>
      </c>
    </row>
    <row r="5327" spans="1:4" x14ac:dyDescent="0.25">
      <c r="A5327" s="47">
        <v>87495</v>
      </c>
      <c r="B5327" s="45" t="s">
        <v>7302</v>
      </c>
      <c r="C5327" s="46" t="s">
        <v>63</v>
      </c>
      <c r="D5327" s="47">
        <v>78.150000000000006</v>
      </c>
    </row>
    <row r="5328" spans="1:4" x14ac:dyDescent="0.25">
      <c r="A5328" s="47">
        <v>87496</v>
      </c>
      <c r="B5328" s="45" t="s">
        <v>7303</v>
      </c>
      <c r="C5328" s="46" t="s">
        <v>63</v>
      </c>
      <c r="D5328" s="47">
        <v>78.98</v>
      </c>
    </row>
    <row r="5329" spans="1:4" x14ac:dyDescent="0.25">
      <c r="A5329" s="47">
        <v>87497</v>
      </c>
      <c r="B5329" s="45" t="s">
        <v>7304</v>
      </c>
      <c r="C5329" s="46" t="s">
        <v>63</v>
      </c>
      <c r="D5329" s="47">
        <v>76.489999999999995</v>
      </c>
    </row>
    <row r="5330" spans="1:4" x14ac:dyDescent="0.25">
      <c r="A5330" s="47">
        <v>87498</v>
      </c>
      <c r="B5330" s="45" t="s">
        <v>7305</v>
      </c>
      <c r="C5330" s="46" t="s">
        <v>63</v>
      </c>
      <c r="D5330" s="47">
        <v>77.55</v>
      </c>
    </row>
    <row r="5331" spans="1:4" x14ac:dyDescent="0.25">
      <c r="A5331" s="47">
        <v>87499</v>
      </c>
      <c r="B5331" s="45" t="s">
        <v>7306</v>
      </c>
      <c r="C5331" s="46" t="s">
        <v>63</v>
      </c>
      <c r="D5331" s="47">
        <v>90.65</v>
      </c>
    </row>
    <row r="5332" spans="1:4" x14ac:dyDescent="0.25">
      <c r="A5332" s="47">
        <v>87500</v>
      </c>
      <c r="B5332" s="45" t="s">
        <v>7307</v>
      </c>
      <c r="C5332" s="46" t="s">
        <v>63</v>
      </c>
      <c r="D5332" s="47">
        <v>91.55</v>
      </c>
    </row>
    <row r="5333" spans="1:4" x14ac:dyDescent="0.25">
      <c r="A5333" s="47">
        <v>87501</v>
      </c>
      <c r="B5333" s="45" t="s">
        <v>7308</v>
      </c>
      <c r="C5333" s="46" t="s">
        <v>63</v>
      </c>
      <c r="D5333" s="47">
        <v>142.69</v>
      </c>
    </row>
    <row r="5334" spans="1:4" x14ac:dyDescent="0.25">
      <c r="A5334" s="47">
        <v>87502</v>
      </c>
      <c r="B5334" s="45" t="s">
        <v>7309</v>
      </c>
      <c r="C5334" s="46" t="s">
        <v>63</v>
      </c>
      <c r="D5334" s="47">
        <v>143.84</v>
      </c>
    </row>
    <row r="5335" spans="1:4" x14ac:dyDescent="0.25">
      <c r="A5335" s="47">
        <v>87503</v>
      </c>
      <c r="B5335" s="45" t="s">
        <v>7310</v>
      </c>
      <c r="C5335" s="46" t="s">
        <v>63</v>
      </c>
      <c r="D5335" s="47">
        <v>65.680000000000007</v>
      </c>
    </row>
    <row r="5336" spans="1:4" x14ac:dyDescent="0.25">
      <c r="A5336" s="47">
        <v>87504</v>
      </c>
      <c r="B5336" s="45" t="s">
        <v>7311</v>
      </c>
      <c r="C5336" s="46" t="s">
        <v>63</v>
      </c>
      <c r="D5336" s="47">
        <v>66.510000000000005</v>
      </c>
    </row>
    <row r="5337" spans="1:4" x14ac:dyDescent="0.25">
      <c r="A5337" s="47">
        <v>87505</v>
      </c>
      <c r="B5337" s="45" t="s">
        <v>7312</v>
      </c>
      <c r="C5337" s="46" t="s">
        <v>63</v>
      </c>
      <c r="D5337" s="47">
        <v>63.68</v>
      </c>
    </row>
    <row r="5338" spans="1:4" x14ac:dyDescent="0.25">
      <c r="A5338" s="47">
        <v>87506</v>
      </c>
      <c r="B5338" s="45" t="s">
        <v>7313</v>
      </c>
      <c r="C5338" s="46" t="s">
        <v>63</v>
      </c>
      <c r="D5338" s="47">
        <v>64.739999999999995</v>
      </c>
    </row>
    <row r="5339" spans="1:4" x14ac:dyDescent="0.25">
      <c r="A5339" s="47">
        <v>87507</v>
      </c>
      <c r="B5339" s="45" t="s">
        <v>7314</v>
      </c>
      <c r="C5339" s="46" t="s">
        <v>63</v>
      </c>
      <c r="D5339" s="47">
        <v>74.069999999999993</v>
      </c>
    </row>
    <row r="5340" spans="1:4" x14ac:dyDescent="0.25">
      <c r="A5340" s="47">
        <v>87508</v>
      </c>
      <c r="B5340" s="45" t="s">
        <v>7315</v>
      </c>
      <c r="C5340" s="46" t="s">
        <v>63</v>
      </c>
      <c r="D5340" s="47">
        <v>74.97</v>
      </c>
    </row>
    <row r="5341" spans="1:4" x14ac:dyDescent="0.25">
      <c r="A5341" s="47">
        <v>87509</v>
      </c>
      <c r="B5341" s="45" t="s">
        <v>7316</v>
      </c>
      <c r="C5341" s="46" t="s">
        <v>63</v>
      </c>
      <c r="D5341" s="47">
        <v>115.13</v>
      </c>
    </row>
    <row r="5342" spans="1:4" x14ac:dyDescent="0.25">
      <c r="A5342" s="47">
        <v>87510</v>
      </c>
      <c r="B5342" s="45" t="s">
        <v>7317</v>
      </c>
      <c r="C5342" s="46" t="s">
        <v>63</v>
      </c>
      <c r="D5342" s="47">
        <v>116.28</v>
      </c>
    </row>
    <row r="5343" spans="1:4" x14ac:dyDescent="0.25">
      <c r="A5343" s="47">
        <v>87511</v>
      </c>
      <c r="B5343" s="45" t="s">
        <v>7318</v>
      </c>
      <c r="C5343" s="46" t="s">
        <v>63</v>
      </c>
      <c r="D5343" s="47">
        <v>87.93</v>
      </c>
    </row>
    <row r="5344" spans="1:4" x14ac:dyDescent="0.25">
      <c r="A5344" s="47">
        <v>87512</v>
      </c>
      <c r="B5344" s="45" t="s">
        <v>7319</v>
      </c>
      <c r="C5344" s="46" t="s">
        <v>63</v>
      </c>
      <c r="D5344" s="47">
        <v>88.76</v>
      </c>
    </row>
    <row r="5345" spans="1:4" x14ac:dyDescent="0.25">
      <c r="A5345" s="47">
        <v>87513</v>
      </c>
      <c r="B5345" s="45" t="s">
        <v>7320</v>
      </c>
      <c r="C5345" s="46" t="s">
        <v>63</v>
      </c>
      <c r="D5345" s="47">
        <v>86.66</v>
      </c>
    </row>
    <row r="5346" spans="1:4" x14ac:dyDescent="0.25">
      <c r="A5346" s="47">
        <v>87514</v>
      </c>
      <c r="B5346" s="45" t="s">
        <v>7321</v>
      </c>
      <c r="C5346" s="46" t="s">
        <v>63</v>
      </c>
      <c r="D5346" s="47">
        <v>87.72</v>
      </c>
    </row>
    <row r="5347" spans="1:4" x14ac:dyDescent="0.25">
      <c r="A5347" s="47">
        <v>87515</v>
      </c>
      <c r="B5347" s="45" t="s">
        <v>7322</v>
      </c>
      <c r="C5347" s="46" t="s">
        <v>63</v>
      </c>
      <c r="D5347" s="47">
        <v>104.33</v>
      </c>
    </row>
    <row r="5348" spans="1:4" x14ac:dyDescent="0.25">
      <c r="A5348" s="47">
        <v>87516</v>
      </c>
      <c r="B5348" s="45" t="s">
        <v>7323</v>
      </c>
      <c r="C5348" s="46" t="s">
        <v>63</v>
      </c>
      <c r="D5348" s="47">
        <v>105.23</v>
      </c>
    </row>
    <row r="5349" spans="1:4" x14ac:dyDescent="0.25">
      <c r="A5349" s="47">
        <v>87517</v>
      </c>
      <c r="B5349" s="45" t="s">
        <v>7324</v>
      </c>
      <c r="C5349" s="46" t="s">
        <v>63</v>
      </c>
      <c r="D5349" s="47">
        <v>163.96</v>
      </c>
    </row>
    <row r="5350" spans="1:4" x14ac:dyDescent="0.25">
      <c r="A5350" s="47">
        <v>87518</v>
      </c>
      <c r="B5350" s="45" t="s">
        <v>7325</v>
      </c>
      <c r="C5350" s="46" t="s">
        <v>63</v>
      </c>
      <c r="D5350" s="47">
        <v>165.11</v>
      </c>
    </row>
    <row r="5351" spans="1:4" x14ac:dyDescent="0.25">
      <c r="A5351" s="47">
        <v>87519</v>
      </c>
      <c r="B5351" s="45" t="s">
        <v>7326</v>
      </c>
      <c r="C5351" s="46" t="s">
        <v>63</v>
      </c>
      <c r="D5351" s="47">
        <v>71.819999999999993</v>
      </c>
    </row>
    <row r="5352" spans="1:4" x14ac:dyDescent="0.25">
      <c r="A5352" s="47">
        <v>87520</v>
      </c>
      <c r="B5352" s="45" t="s">
        <v>7327</v>
      </c>
      <c r="C5352" s="46" t="s">
        <v>63</v>
      </c>
      <c r="D5352" s="47">
        <v>72.650000000000006</v>
      </c>
    </row>
    <row r="5353" spans="1:4" x14ac:dyDescent="0.25">
      <c r="A5353" s="47">
        <v>87521</v>
      </c>
      <c r="B5353" s="45" t="s">
        <v>7328</v>
      </c>
      <c r="C5353" s="46" t="s">
        <v>63</v>
      </c>
      <c r="D5353" s="47">
        <v>69.89</v>
      </c>
    </row>
    <row r="5354" spans="1:4" x14ac:dyDescent="0.25">
      <c r="A5354" s="47">
        <v>87522</v>
      </c>
      <c r="B5354" s="45" t="s">
        <v>7329</v>
      </c>
      <c r="C5354" s="46" t="s">
        <v>63</v>
      </c>
      <c r="D5354" s="47">
        <v>70.95</v>
      </c>
    </row>
    <row r="5355" spans="1:4" x14ac:dyDescent="0.25">
      <c r="A5355" s="47">
        <v>87523</v>
      </c>
      <c r="B5355" s="45" t="s">
        <v>7330</v>
      </c>
      <c r="C5355" s="46" t="s">
        <v>63</v>
      </c>
      <c r="D5355" s="47">
        <v>82.41</v>
      </c>
    </row>
    <row r="5356" spans="1:4" x14ac:dyDescent="0.25">
      <c r="A5356" s="47">
        <v>87524</v>
      </c>
      <c r="B5356" s="45" t="s">
        <v>7331</v>
      </c>
      <c r="C5356" s="46" t="s">
        <v>63</v>
      </c>
      <c r="D5356" s="47">
        <v>83.31</v>
      </c>
    </row>
    <row r="5357" spans="1:4" x14ac:dyDescent="0.25">
      <c r="A5357" s="47">
        <v>87525</v>
      </c>
      <c r="B5357" s="45" t="s">
        <v>7332</v>
      </c>
      <c r="C5357" s="46" t="s">
        <v>63</v>
      </c>
      <c r="D5357" s="47">
        <v>128.03</v>
      </c>
    </row>
    <row r="5358" spans="1:4" x14ac:dyDescent="0.25">
      <c r="A5358" s="47">
        <v>87526</v>
      </c>
      <c r="B5358" s="45" t="s">
        <v>7333</v>
      </c>
      <c r="C5358" s="46" t="s">
        <v>63</v>
      </c>
      <c r="D5358" s="47">
        <v>129.18</v>
      </c>
    </row>
    <row r="5359" spans="1:4" x14ac:dyDescent="0.25">
      <c r="A5359" s="47">
        <v>89043</v>
      </c>
      <c r="B5359" s="45" t="s">
        <v>7334</v>
      </c>
      <c r="C5359" s="46" t="s">
        <v>63</v>
      </c>
      <c r="D5359" s="47">
        <v>73.61</v>
      </c>
    </row>
    <row r="5360" spans="1:4" x14ac:dyDescent="0.25">
      <c r="A5360" s="47">
        <v>89168</v>
      </c>
      <c r="B5360" s="45" t="s">
        <v>7335</v>
      </c>
      <c r="C5360" s="46" t="s">
        <v>63</v>
      </c>
      <c r="D5360" s="47">
        <v>76.010000000000005</v>
      </c>
    </row>
    <row r="5361" spans="1:4" x14ac:dyDescent="0.25">
      <c r="A5361" s="47">
        <v>89977</v>
      </c>
      <c r="B5361" s="45" t="s">
        <v>7336</v>
      </c>
      <c r="C5361" s="46" t="s">
        <v>63</v>
      </c>
      <c r="D5361" s="47">
        <v>137.68</v>
      </c>
    </row>
    <row r="5362" spans="1:4" x14ac:dyDescent="0.25">
      <c r="A5362" s="47">
        <v>90112</v>
      </c>
      <c r="B5362" s="45" t="s">
        <v>7337</v>
      </c>
      <c r="C5362" s="46" t="s">
        <v>63</v>
      </c>
      <c r="D5362" s="47">
        <v>69.98</v>
      </c>
    </row>
    <row r="5363" spans="1:4" x14ac:dyDescent="0.25">
      <c r="A5363" s="47">
        <v>101159</v>
      </c>
      <c r="B5363" s="45" t="s">
        <v>7338</v>
      </c>
      <c r="C5363" s="46" t="s">
        <v>63</v>
      </c>
      <c r="D5363" s="47">
        <v>107.72</v>
      </c>
    </row>
    <row r="5364" spans="1:4" x14ac:dyDescent="0.25">
      <c r="A5364" s="47">
        <v>89282</v>
      </c>
      <c r="B5364" s="45" t="s">
        <v>7339</v>
      </c>
      <c r="C5364" s="46" t="s">
        <v>63</v>
      </c>
      <c r="D5364" s="47">
        <v>58.24</v>
      </c>
    </row>
    <row r="5365" spans="1:4" x14ac:dyDescent="0.25">
      <c r="A5365" s="47">
        <v>89283</v>
      </c>
      <c r="B5365" s="45" t="s">
        <v>7340</v>
      </c>
      <c r="C5365" s="46" t="s">
        <v>63</v>
      </c>
      <c r="D5365" s="47">
        <v>59.2</v>
      </c>
    </row>
    <row r="5366" spans="1:4" x14ac:dyDescent="0.25">
      <c r="A5366" s="47">
        <v>89284</v>
      </c>
      <c r="B5366" s="45" t="s">
        <v>7341</v>
      </c>
      <c r="C5366" s="46" t="s">
        <v>63</v>
      </c>
      <c r="D5366" s="47">
        <v>50.93</v>
      </c>
    </row>
    <row r="5367" spans="1:4" x14ac:dyDescent="0.25">
      <c r="A5367" s="47">
        <v>89285</v>
      </c>
      <c r="B5367" s="45" t="s">
        <v>7342</v>
      </c>
      <c r="C5367" s="46" t="s">
        <v>63</v>
      </c>
      <c r="D5367" s="47">
        <v>51.89</v>
      </c>
    </row>
    <row r="5368" spans="1:4" x14ac:dyDescent="0.25">
      <c r="A5368" s="47">
        <v>89286</v>
      </c>
      <c r="B5368" s="45" t="s">
        <v>7343</v>
      </c>
      <c r="C5368" s="46" t="s">
        <v>63</v>
      </c>
      <c r="D5368" s="47">
        <v>62.58</v>
      </c>
    </row>
    <row r="5369" spans="1:4" x14ac:dyDescent="0.25">
      <c r="A5369" s="47">
        <v>89287</v>
      </c>
      <c r="B5369" s="45" t="s">
        <v>7344</v>
      </c>
      <c r="C5369" s="46" t="s">
        <v>63</v>
      </c>
      <c r="D5369" s="47">
        <v>63.54</v>
      </c>
    </row>
    <row r="5370" spans="1:4" x14ac:dyDescent="0.25">
      <c r="A5370" s="47">
        <v>89288</v>
      </c>
      <c r="B5370" s="45" t="s">
        <v>7345</v>
      </c>
      <c r="C5370" s="46" t="s">
        <v>63</v>
      </c>
      <c r="D5370" s="47">
        <v>53.27</v>
      </c>
    </row>
    <row r="5371" spans="1:4" x14ac:dyDescent="0.25">
      <c r="A5371" s="47">
        <v>89289</v>
      </c>
      <c r="B5371" s="45" t="s">
        <v>7346</v>
      </c>
      <c r="C5371" s="46" t="s">
        <v>63</v>
      </c>
      <c r="D5371" s="47">
        <v>54.23</v>
      </c>
    </row>
    <row r="5372" spans="1:4" x14ac:dyDescent="0.25">
      <c r="A5372" s="47">
        <v>89290</v>
      </c>
      <c r="B5372" s="45" t="s">
        <v>7347</v>
      </c>
      <c r="C5372" s="46" t="s">
        <v>63</v>
      </c>
      <c r="D5372" s="47">
        <v>67.95</v>
      </c>
    </row>
    <row r="5373" spans="1:4" x14ac:dyDescent="0.25">
      <c r="A5373" s="47">
        <v>89291</v>
      </c>
      <c r="B5373" s="45" t="s">
        <v>7348</v>
      </c>
      <c r="C5373" s="46" t="s">
        <v>63</v>
      </c>
      <c r="D5373" s="47">
        <v>69.02</v>
      </c>
    </row>
    <row r="5374" spans="1:4" x14ac:dyDescent="0.25">
      <c r="A5374" s="47">
        <v>89292</v>
      </c>
      <c r="B5374" s="45" t="s">
        <v>7349</v>
      </c>
      <c r="C5374" s="46" t="s">
        <v>63</v>
      </c>
      <c r="D5374" s="47">
        <v>60.61</v>
      </c>
    </row>
    <row r="5375" spans="1:4" x14ac:dyDescent="0.25">
      <c r="A5375" s="47">
        <v>89293</v>
      </c>
      <c r="B5375" s="45" t="s">
        <v>7350</v>
      </c>
      <c r="C5375" s="46" t="s">
        <v>63</v>
      </c>
      <c r="D5375" s="47">
        <v>61.68</v>
      </c>
    </row>
    <row r="5376" spans="1:4" x14ac:dyDescent="0.25">
      <c r="A5376" s="47">
        <v>89294</v>
      </c>
      <c r="B5376" s="45" t="s">
        <v>7351</v>
      </c>
      <c r="C5376" s="46" t="s">
        <v>63</v>
      </c>
      <c r="D5376" s="47">
        <v>74.260000000000005</v>
      </c>
    </row>
    <row r="5377" spans="1:4" x14ac:dyDescent="0.25">
      <c r="A5377" s="47">
        <v>89295</v>
      </c>
      <c r="B5377" s="45" t="s">
        <v>7352</v>
      </c>
      <c r="C5377" s="46" t="s">
        <v>63</v>
      </c>
      <c r="D5377" s="47">
        <v>75.33</v>
      </c>
    </row>
    <row r="5378" spans="1:4" x14ac:dyDescent="0.25">
      <c r="A5378" s="47">
        <v>89296</v>
      </c>
      <c r="B5378" s="45" t="s">
        <v>7353</v>
      </c>
      <c r="C5378" s="46" t="s">
        <v>63</v>
      </c>
      <c r="D5378" s="47">
        <v>64.03</v>
      </c>
    </row>
    <row r="5379" spans="1:4" x14ac:dyDescent="0.25">
      <c r="A5379" s="47">
        <v>89297</v>
      </c>
      <c r="B5379" s="45" t="s">
        <v>7354</v>
      </c>
      <c r="C5379" s="46" t="s">
        <v>63</v>
      </c>
      <c r="D5379" s="47">
        <v>65.099999999999994</v>
      </c>
    </row>
    <row r="5380" spans="1:4" x14ac:dyDescent="0.25">
      <c r="A5380" s="47">
        <v>89298</v>
      </c>
      <c r="B5380" s="45" t="s">
        <v>7355</v>
      </c>
      <c r="C5380" s="46" t="s">
        <v>63</v>
      </c>
      <c r="D5380" s="47">
        <v>70.010000000000005</v>
      </c>
    </row>
    <row r="5381" spans="1:4" x14ac:dyDescent="0.25">
      <c r="A5381" s="47">
        <v>89299</v>
      </c>
      <c r="B5381" s="45" t="s">
        <v>7356</v>
      </c>
      <c r="C5381" s="46" t="s">
        <v>63</v>
      </c>
      <c r="D5381" s="47">
        <v>71.37</v>
      </c>
    </row>
    <row r="5382" spans="1:4" x14ac:dyDescent="0.25">
      <c r="A5382" s="47">
        <v>89300</v>
      </c>
      <c r="B5382" s="45" t="s">
        <v>7357</v>
      </c>
      <c r="C5382" s="46" t="s">
        <v>63</v>
      </c>
      <c r="D5382" s="47">
        <v>62.7</v>
      </c>
    </row>
    <row r="5383" spans="1:4" x14ac:dyDescent="0.25">
      <c r="A5383" s="47">
        <v>89301</v>
      </c>
      <c r="B5383" s="45" t="s">
        <v>7358</v>
      </c>
      <c r="C5383" s="46" t="s">
        <v>63</v>
      </c>
      <c r="D5383" s="47">
        <v>64.06</v>
      </c>
    </row>
    <row r="5384" spans="1:4" x14ac:dyDescent="0.25">
      <c r="A5384" s="47">
        <v>89302</v>
      </c>
      <c r="B5384" s="45" t="s">
        <v>7359</v>
      </c>
      <c r="C5384" s="46" t="s">
        <v>63</v>
      </c>
      <c r="D5384" s="47">
        <v>77.819999999999993</v>
      </c>
    </row>
    <row r="5385" spans="1:4" x14ac:dyDescent="0.25">
      <c r="A5385" s="47">
        <v>89303</v>
      </c>
      <c r="B5385" s="45" t="s">
        <v>7360</v>
      </c>
      <c r="C5385" s="46" t="s">
        <v>63</v>
      </c>
      <c r="D5385" s="47">
        <v>79.180000000000007</v>
      </c>
    </row>
    <row r="5386" spans="1:4" x14ac:dyDescent="0.25">
      <c r="A5386" s="47">
        <v>89304</v>
      </c>
      <c r="B5386" s="45" t="s">
        <v>7361</v>
      </c>
      <c r="C5386" s="46" t="s">
        <v>63</v>
      </c>
      <c r="D5386" s="47">
        <v>67.2</v>
      </c>
    </row>
    <row r="5387" spans="1:4" x14ac:dyDescent="0.25">
      <c r="A5387" s="47">
        <v>89305</v>
      </c>
      <c r="B5387" s="45" t="s">
        <v>7362</v>
      </c>
      <c r="C5387" s="46" t="s">
        <v>63</v>
      </c>
      <c r="D5387" s="47">
        <v>68.56</v>
      </c>
    </row>
    <row r="5388" spans="1:4" x14ac:dyDescent="0.25">
      <c r="A5388" s="47">
        <v>89306</v>
      </c>
      <c r="B5388" s="45" t="s">
        <v>7363</v>
      </c>
      <c r="C5388" s="46" t="s">
        <v>63</v>
      </c>
      <c r="D5388" s="47">
        <v>79.98</v>
      </c>
    </row>
    <row r="5389" spans="1:4" x14ac:dyDescent="0.25">
      <c r="A5389" s="47">
        <v>89307</v>
      </c>
      <c r="B5389" s="45" t="s">
        <v>7364</v>
      </c>
      <c r="C5389" s="46" t="s">
        <v>63</v>
      </c>
      <c r="D5389" s="47">
        <v>81.489999999999995</v>
      </c>
    </row>
    <row r="5390" spans="1:4" x14ac:dyDescent="0.25">
      <c r="A5390" s="47">
        <v>89308</v>
      </c>
      <c r="B5390" s="45" t="s">
        <v>7365</v>
      </c>
      <c r="C5390" s="46" t="s">
        <v>63</v>
      </c>
      <c r="D5390" s="47">
        <v>72.64</v>
      </c>
    </row>
    <row r="5391" spans="1:4" x14ac:dyDescent="0.25">
      <c r="A5391" s="47">
        <v>89309</v>
      </c>
      <c r="B5391" s="45" t="s">
        <v>7366</v>
      </c>
      <c r="C5391" s="46" t="s">
        <v>63</v>
      </c>
      <c r="D5391" s="47">
        <v>74.150000000000006</v>
      </c>
    </row>
    <row r="5392" spans="1:4" x14ac:dyDescent="0.25">
      <c r="A5392" s="47">
        <v>89310</v>
      </c>
      <c r="B5392" s="45" t="s">
        <v>7367</v>
      </c>
      <c r="C5392" s="46" t="s">
        <v>63</v>
      </c>
      <c r="D5392" s="47">
        <v>93.91</v>
      </c>
    </row>
    <row r="5393" spans="1:4" x14ac:dyDescent="0.25">
      <c r="A5393" s="47">
        <v>89311</v>
      </c>
      <c r="B5393" s="45" t="s">
        <v>7368</v>
      </c>
      <c r="C5393" s="46" t="s">
        <v>63</v>
      </c>
      <c r="D5393" s="47">
        <v>95.42</v>
      </c>
    </row>
    <row r="5394" spans="1:4" x14ac:dyDescent="0.25">
      <c r="A5394" s="47">
        <v>89312</v>
      </c>
      <c r="B5394" s="45" t="s">
        <v>7369</v>
      </c>
      <c r="C5394" s="46" t="s">
        <v>63</v>
      </c>
      <c r="D5394" s="47">
        <v>78.22</v>
      </c>
    </row>
    <row r="5395" spans="1:4" x14ac:dyDescent="0.25">
      <c r="A5395" s="47">
        <v>89313</v>
      </c>
      <c r="B5395" s="45" t="s">
        <v>7370</v>
      </c>
      <c r="C5395" s="46" t="s">
        <v>63</v>
      </c>
      <c r="D5395" s="47">
        <v>79.73</v>
      </c>
    </row>
    <row r="5396" spans="1:4" x14ac:dyDescent="0.25">
      <c r="A5396" s="47">
        <v>101162</v>
      </c>
      <c r="B5396" s="45" t="s">
        <v>7371</v>
      </c>
      <c r="C5396" s="46" t="s">
        <v>63</v>
      </c>
      <c r="D5396" s="47">
        <v>118.95</v>
      </c>
    </row>
    <row r="5397" spans="1:4" x14ac:dyDescent="0.25">
      <c r="A5397" s="47">
        <v>87447</v>
      </c>
      <c r="B5397" s="45" t="s">
        <v>7372</v>
      </c>
      <c r="C5397" s="46" t="s">
        <v>63</v>
      </c>
      <c r="D5397" s="47">
        <v>60.65</v>
      </c>
    </row>
    <row r="5398" spans="1:4" x14ac:dyDescent="0.25">
      <c r="A5398" s="47">
        <v>87448</v>
      </c>
      <c r="B5398" s="45" t="s">
        <v>7373</v>
      </c>
      <c r="C5398" s="46" t="s">
        <v>63</v>
      </c>
      <c r="D5398" s="47">
        <v>60.98</v>
      </c>
    </row>
    <row r="5399" spans="1:4" x14ac:dyDescent="0.25">
      <c r="A5399" s="47">
        <v>87449</v>
      </c>
      <c r="B5399" s="45" t="s">
        <v>7374</v>
      </c>
      <c r="C5399" s="46" t="s">
        <v>63</v>
      </c>
      <c r="D5399" s="47">
        <v>80.02</v>
      </c>
    </row>
    <row r="5400" spans="1:4" x14ac:dyDescent="0.25">
      <c r="A5400" s="47">
        <v>87450</v>
      </c>
      <c r="B5400" s="45" t="s">
        <v>7375</v>
      </c>
      <c r="C5400" s="46" t="s">
        <v>63</v>
      </c>
      <c r="D5400" s="47">
        <v>80.89</v>
      </c>
    </row>
    <row r="5401" spans="1:4" x14ac:dyDescent="0.25">
      <c r="A5401" s="47">
        <v>87451</v>
      </c>
      <c r="B5401" s="45" t="s">
        <v>7376</v>
      </c>
      <c r="C5401" s="46" t="s">
        <v>63</v>
      </c>
      <c r="D5401" s="47">
        <v>98.41</v>
      </c>
    </row>
    <row r="5402" spans="1:4" x14ac:dyDescent="0.25">
      <c r="A5402" s="47">
        <v>87452</v>
      </c>
      <c r="B5402" s="45" t="s">
        <v>7377</v>
      </c>
      <c r="C5402" s="46" t="s">
        <v>63</v>
      </c>
      <c r="D5402" s="47">
        <v>98.91</v>
      </c>
    </row>
    <row r="5403" spans="1:4" x14ac:dyDescent="0.25">
      <c r="A5403" s="47">
        <v>87453</v>
      </c>
      <c r="B5403" s="45" t="s">
        <v>7378</v>
      </c>
      <c r="C5403" s="46" t="s">
        <v>63</v>
      </c>
      <c r="D5403" s="47">
        <v>55.45</v>
      </c>
    </row>
    <row r="5404" spans="1:4" x14ac:dyDescent="0.25">
      <c r="A5404" s="47">
        <v>87454</v>
      </c>
      <c r="B5404" s="45" t="s">
        <v>7379</v>
      </c>
      <c r="C5404" s="46" t="s">
        <v>63</v>
      </c>
      <c r="D5404" s="47">
        <v>56.19</v>
      </c>
    </row>
    <row r="5405" spans="1:4" x14ac:dyDescent="0.25">
      <c r="A5405" s="47">
        <v>87455</v>
      </c>
      <c r="B5405" s="45" t="s">
        <v>7380</v>
      </c>
      <c r="C5405" s="46" t="s">
        <v>63</v>
      </c>
      <c r="D5405" s="47">
        <v>73.260000000000005</v>
      </c>
    </row>
    <row r="5406" spans="1:4" x14ac:dyDescent="0.25">
      <c r="A5406" s="47">
        <v>87456</v>
      </c>
      <c r="B5406" s="45" t="s">
        <v>7381</v>
      </c>
      <c r="C5406" s="46" t="s">
        <v>63</v>
      </c>
      <c r="D5406" s="47">
        <v>74.53</v>
      </c>
    </row>
    <row r="5407" spans="1:4" x14ac:dyDescent="0.25">
      <c r="A5407" s="47">
        <v>87457</v>
      </c>
      <c r="B5407" s="45" t="s">
        <v>7382</v>
      </c>
      <c r="C5407" s="46" t="s">
        <v>63</v>
      </c>
      <c r="D5407" s="47">
        <v>89.2</v>
      </c>
    </row>
    <row r="5408" spans="1:4" x14ac:dyDescent="0.25">
      <c r="A5408" s="47">
        <v>87458</v>
      </c>
      <c r="B5408" s="45" t="s">
        <v>7383</v>
      </c>
      <c r="C5408" s="46" t="s">
        <v>63</v>
      </c>
      <c r="D5408" s="47">
        <v>90.29</v>
      </c>
    </row>
    <row r="5409" spans="1:4" x14ac:dyDescent="0.25">
      <c r="A5409" s="47">
        <v>87459</v>
      </c>
      <c r="B5409" s="45" t="s">
        <v>7384</v>
      </c>
      <c r="C5409" s="46" t="s">
        <v>63</v>
      </c>
      <c r="D5409" s="47">
        <v>67.48</v>
      </c>
    </row>
    <row r="5410" spans="1:4" x14ac:dyDescent="0.25">
      <c r="A5410" s="47">
        <v>87460</v>
      </c>
      <c r="B5410" s="45" t="s">
        <v>7385</v>
      </c>
      <c r="C5410" s="46" t="s">
        <v>63</v>
      </c>
      <c r="D5410" s="47">
        <v>68.22</v>
      </c>
    </row>
    <row r="5411" spans="1:4" x14ac:dyDescent="0.25">
      <c r="A5411" s="47">
        <v>87461</v>
      </c>
      <c r="B5411" s="45" t="s">
        <v>7386</v>
      </c>
      <c r="C5411" s="46" t="s">
        <v>63</v>
      </c>
      <c r="D5411" s="47">
        <v>86.9</v>
      </c>
    </row>
    <row r="5412" spans="1:4" x14ac:dyDescent="0.25">
      <c r="A5412" s="47">
        <v>87462</v>
      </c>
      <c r="B5412" s="45" t="s">
        <v>7387</v>
      </c>
      <c r="C5412" s="46" t="s">
        <v>63</v>
      </c>
      <c r="D5412" s="47">
        <v>87.77</v>
      </c>
    </row>
    <row r="5413" spans="1:4" x14ac:dyDescent="0.25">
      <c r="A5413" s="47">
        <v>87463</v>
      </c>
      <c r="B5413" s="45" t="s">
        <v>7388</v>
      </c>
      <c r="C5413" s="46" t="s">
        <v>63</v>
      </c>
      <c r="D5413" s="47">
        <v>104.76</v>
      </c>
    </row>
    <row r="5414" spans="1:4" x14ac:dyDescent="0.25">
      <c r="A5414" s="47">
        <v>87464</v>
      </c>
      <c r="B5414" s="45" t="s">
        <v>7389</v>
      </c>
      <c r="C5414" s="46" t="s">
        <v>63</v>
      </c>
      <c r="D5414" s="47">
        <v>105.85</v>
      </c>
    </row>
    <row r="5415" spans="1:4" x14ac:dyDescent="0.25">
      <c r="A5415" s="47">
        <v>87465</v>
      </c>
      <c r="B5415" s="45" t="s">
        <v>7390</v>
      </c>
      <c r="C5415" s="46" t="s">
        <v>63</v>
      </c>
      <c r="D5415" s="47">
        <v>59.31</v>
      </c>
    </row>
    <row r="5416" spans="1:4" x14ac:dyDescent="0.25">
      <c r="A5416" s="47">
        <v>87466</v>
      </c>
      <c r="B5416" s="45" t="s">
        <v>7391</v>
      </c>
      <c r="C5416" s="46" t="s">
        <v>63</v>
      </c>
      <c r="D5416" s="47">
        <v>60.05</v>
      </c>
    </row>
    <row r="5417" spans="1:4" x14ac:dyDescent="0.25">
      <c r="A5417" s="47">
        <v>87467</v>
      </c>
      <c r="B5417" s="45" t="s">
        <v>7392</v>
      </c>
      <c r="C5417" s="46" t="s">
        <v>63</v>
      </c>
      <c r="D5417" s="47">
        <v>77.569999999999993</v>
      </c>
    </row>
    <row r="5418" spans="1:4" x14ac:dyDescent="0.25">
      <c r="A5418" s="47">
        <v>87468</v>
      </c>
      <c r="B5418" s="45" t="s">
        <v>7393</v>
      </c>
      <c r="C5418" s="46" t="s">
        <v>63</v>
      </c>
      <c r="D5418" s="47">
        <v>78.44</v>
      </c>
    </row>
    <row r="5419" spans="1:4" x14ac:dyDescent="0.25">
      <c r="A5419" s="47">
        <v>87469</v>
      </c>
      <c r="B5419" s="45" t="s">
        <v>7394</v>
      </c>
      <c r="C5419" s="46" t="s">
        <v>63</v>
      </c>
      <c r="D5419" s="47">
        <v>93.67</v>
      </c>
    </row>
    <row r="5420" spans="1:4" x14ac:dyDescent="0.25">
      <c r="A5420" s="47">
        <v>87470</v>
      </c>
      <c r="B5420" s="45" t="s">
        <v>7395</v>
      </c>
      <c r="C5420" s="46" t="s">
        <v>63</v>
      </c>
      <c r="D5420" s="47">
        <v>94.76</v>
      </c>
    </row>
    <row r="5421" spans="1:4" x14ac:dyDescent="0.25">
      <c r="A5421" s="47">
        <v>89044</v>
      </c>
      <c r="B5421" s="45" t="s">
        <v>7396</v>
      </c>
      <c r="C5421" s="46" t="s">
        <v>63</v>
      </c>
      <c r="D5421" s="47">
        <v>59.75</v>
      </c>
    </row>
    <row r="5422" spans="1:4" x14ac:dyDescent="0.25">
      <c r="A5422" s="47">
        <v>89169</v>
      </c>
      <c r="B5422" s="45" t="s">
        <v>7397</v>
      </c>
      <c r="C5422" s="46" t="s">
        <v>63</v>
      </c>
      <c r="D5422" s="47">
        <v>60.83</v>
      </c>
    </row>
    <row r="5423" spans="1:4" x14ac:dyDescent="0.25">
      <c r="A5423" s="47">
        <v>89978</v>
      </c>
      <c r="B5423" s="45" t="s">
        <v>7398</v>
      </c>
      <c r="C5423" s="46" t="s">
        <v>63</v>
      </c>
      <c r="D5423" s="47">
        <v>79.55</v>
      </c>
    </row>
    <row r="5424" spans="1:4" x14ac:dyDescent="0.25">
      <c r="A5424" s="47">
        <v>89453</v>
      </c>
      <c r="B5424" s="45" t="s">
        <v>7399</v>
      </c>
      <c r="C5424" s="46" t="s">
        <v>63</v>
      </c>
      <c r="D5424" s="47">
        <v>70.31</v>
      </c>
    </row>
    <row r="5425" spans="1:4" x14ac:dyDescent="0.25">
      <c r="A5425" s="47">
        <v>89454</v>
      </c>
      <c r="B5425" s="45" t="s">
        <v>7400</v>
      </c>
      <c r="C5425" s="46" t="s">
        <v>63</v>
      </c>
      <c r="D5425" s="47">
        <v>65.400000000000006</v>
      </c>
    </row>
    <row r="5426" spans="1:4" x14ac:dyDescent="0.25">
      <c r="A5426" s="47">
        <v>89455</v>
      </c>
      <c r="B5426" s="45" t="s">
        <v>7401</v>
      </c>
      <c r="C5426" s="46" t="s">
        <v>63</v>
      </c>
      <c r="D5426" s="47">
        <v>86.2</v>
      </c>
    </row>
    <row r="5427" spans="1:4" x14ac:dyDescent="0.25">
      <c r="A5427" s="47">
        <v>89456</v>
      </c>
      <c r="B5427" s="45" t="s">
        <v>7402</v>
      </c>
      <c r="C5427" s="46" t="s">
        <v>63</v>
      </c>
      <c r="D5427" s="47">
        <v>80.77</v>
      </c>
    </row>
    <row r="5428" spans="1:4" x14ac:dyDescent="0.25">
      <c r="A5428" s="47">
        <v>89457</v>
      </c>
      <c r="B5428" s="45" t="s">
        <v>7403</v>
      </c>
      <c r="C5428" s="46" t="s">
        <v>63</v>
      </c>
      <c r="D5428" s="47">
        <v>74.45</v>
      </c>
    </row>
    <row r="5429" spans="1:4" x14ac:dyDescent="0.25">
      <c r="A5429" s="47">
        <v>89458</v>
      </c>
      <c r="B5429" s="45" t="s">
        <v>7404</v>
      </c>
      <c r="C5429" s="46" t="s">
        <v>63</v>
      </c>
      <c r="D5429" s="47">
        <v>67.8</v>
      </c>
    </row>
    <row r="5430" spans="1:4" x14ac:dyDescent="0.25">
      <c r="A5430" s="47">
        <v>89459</v>
      </c>
      <c r="B5430" s="45" t="s">
        <v>7405</v>
      </c>
      <c r="C5430" s="46" t="s">
        <v>63</v>
      </c>
      <c r="D5430" s="47">
        <v>90.75</v>
      </c>
    </row>
    <row r="5431" spans="1:4" x14ac:dyDescent="0.25">
      <c r="A5431" s="47">
        <v>89460</v>
      </c>
      <c r="B5431" s="45" t="s">
        <v>7406</v>
      </c>
      <c r="C5431" s="46" t="s">
        <v>63</v>
      </c>
      <c r="D5431" s="47">
        <v>83.54</v>
      </c>
    </row>
    <row r="5432" spans="1:4" x14ac:dyDescent="0.25">
      <c r="A5432" s="47">
        <v>89462</v>
      </c>
      <c r="B5432" s="45" t="s">
        <v>7407</v>
      </c>
      <c r="C5432" s="46" t="s">
        <v>63</v>
      </c>
      <c r="D5432" s="47">
        <v>83.57</v>
      </c>
    </row>
    <row r="5433" spans="1:4" x14ac:dyDescent="0.25">
      <c r="A5433" s="47">
        <v>89463</v>
      </c>
      <c r="B5433" s="45" t="s">
        <v>7408</v>
      </c>
      <c r="C5433" s="46" t="s">
        <v>63</v>
      </c>
      <c r="D5433" s="47">
        <v>78.58</v>
      </c>
    </row>
    <row r="5434" spans="1:4" x14ac:dyDescent="0.25">
      <c r="A5434" s="47">
        <v>89464</v>
      </c>
      <c r="B5434" s="45" t="s">
        <v>7409</v>
      </c>
      <c r="C5434" s="46" t="s">
        <v>63</v>
      </c>
      <c r="D5434" s="47">
        <v>99.61</v>
      </c>
    </row>
    <row r="5435" spans="1:4" x14ac:dyDescent="0.25">
      <c r="A5435" s="47">
        <v>89465</v>
      </c>
      <c r="B5435" s="45" t="s">
        <v>7410</v>
      </c>
      <c r="C5435" s="46" t="s">
        <v>63</v>
      </c>
      <c r="D5435" s="47">
        <v>94.29</v>
      </c>
    </row>
    <row r="5436" spans="1:4" x14ac:dyDescent="0.25">
      <c r="A5436" s="47">
        <v>89466</v>
      </c>
      <c r="B5436" s="45" t="s">
        <v>7411</v>
      </c>
      <c r="C5436" s="46" t="s">
        <v>63</v>
      </c>
      <c r="D5436" s="47">
        <v>89.32</v>
      </c>
    </row>
    <row r="5437" spans="1:4" x14ac:dyDescent="0.25">
      <c r="A5437" s="47">
        <v>89467</v>
      </c>
      <c r="B5437" s="45" t="s">
        <v>7412</v>
      </c>
      <c r="C5437" s="46" t="s">
        <v>63</v>
      </c>
      <c r="D5437" s="47">
        <v>81.96</v>
      </c>
    </row>
    <row r="5438" spans="1:4" x14ac:dyDescent="0.25">
      <c r="A5438" s="47">
        <v>89468</v>
      </c>
      <c r="B5438" s="45" t="s">
        <v>7413</v>
      </c>
      <c r="C5438" s="46" t="s">
        <v>63</v>
      </c>
      <c r="D5438" s="47">
        <v>105.65</v>
      </c>
    </row>
    <row r="5439" spans="1:4" x14ac:dyDescent="0.25">
      <c r="A5439" s="47">
        <v>89469</v>
      </c>
      <c r="B5439" s="45" t="s">
        <v>7414</v>
      </c>
      <c r="C5439" s="46" t="s">
        <v>63</v>
      </c>
      <c r="D5439" s="47">
        <v>97.95</v>
      </c>
    </row>
    <row r="5440" spans="1:4" x14ac:dyDescent="0.25">
      <c r="A5440" s="47">
        <v>89470</v>
      </c>
      <c r="B5440" s="45" t="s">
        <v>7415</v>
      </c>
      <c r="C5440" s="46" t="s">
        <v>63</v>
      </c>
      <c r="D5440" s="47">
        <v>83.86</v>
      </c>
    </row>
    <row r="5441" spans="1:4" x14ac:dyDescent="0.25">
      <c r="A5441" s="47">
        <v>89471</v>
      </c>
      <c r="B5441" s="45" t="s">
        <v>7416</v>
      </c>
      <c r="C5441" s="46" t="s">
        <v>63</v>
      </c>
      <c r="D5441" s="47">
        <v>78.930000000000007</v>
      </c>
    </row>
    <row r="5442" spans="1:4" x14ac:dyDescent="0.25">
      <c r="A5442" s="47">
        <v>89472</v>
      </c>
      <c r="B5442" s="45" t="s">
        <v>7417</v>
      </c>
      <c r="C5442" s="46" t="s">
        <v>63</v>
      </c>
      <c r="D5442" s="47">
        <v>99.48</v>
      </c>
    </row>
    <row r="5443" spans="1:4" x14ac:dyDescent="0.25">
      <c r="A5443" s="47">
        <v>89473</v>
      </c>
      <c r="B5443" s="45" t="s">
        <v>7418</v>
      </c>
      <c r="C5443" s="46" t="s">
        <v>63</v>
      </c>
      <c r="D5443" s="47">
        <v>94.3</v>
      </c>
    </row>
    <row r="5444" spans="1:4" x14ac:dyDescent="0.25">
      <c r="A5444" s="47">
        <v>89474</v>
      </c>
      <c r="B5444" s="45" t="s">
        <v>7419</v>
      </c>
      <c r="C5444" s="46" t="s">
        <v>63</v>
      </c>
      <c r="D5444" s="47">
        <v>91.82</v>
      </c>
    </row>
    <row r="5445" spans="1:4" x14ac:dyDescent="0.25">
      <c r="A5445" s="47">
        <v>89475</v>
      </c>
      <c r="B5445" s="45" t="s">
        <v>7420</v>
      </c>
      <c r="C5445" s="46" t="s">
        <v>63</v>
      </c>
      <c r="D5445" s="47">
        <v>83.42</v>
      </c>
    </row>
    <row r="5446" spans="1:4" x14ac:dyDescent="0.25">
      <c r="A5446" s="47">
        <v>89476</v>
      </c>
      <c r="B5446" s="45" t="s">
        <v>7421</v>
      </c>
      <c r="C5446" s="46" t="s">
        <v>63</v>
      </c>
      <c r="D5446" s="47">
        <v>108.1</v>
      </c>
    </row>
    <row r="5447" spans="1:4" x14ac:dyDescent="0.25">
      <c r="A5447" s="47">
        <v>89477</v>
      </c>
      <c r="B5447" s="45" t="s">
        <v>7422</v>
      </c>
      <c r="C5447" s="46" t="s">
        <v>63</v>
      </c>
      <c r="D5447" s="47">
        <v>99.4</v>
      </c>
    </row>
    <row r="5448" spans="1:4" x14ac:dyDescent="0.25">
      <c r="A5448" s="47">
        <v>89478</v>
      </c>
      <c r="B5448" s="45" t="s">
        <v>7423</v>
      </c>
      <c r="C5448" s="46" t="s">
        <v>63</v>
      </c>
      <c r="D5448" s="47">
        <v>97.34</v>
      </c>
    </row>
    <row r="5449" spans="1:4" x14ac:dyDescent="0.25">
      <c r="A5449" s="47">
        <v>89479</v>
      </c>
      <c r="B5449" s="45" t="s">
        <v>7424</v>
      </c>
      <c r="C5449" s="46" t="s">
        <v>63</v>
      </c>
      <c r="D5449" s="47">
        <v>92.36</v>
      </c>
    </row>
    <row r="5450" spans="1:4" x14ac:dyDescent="0.25">
      <c r="A5450" s="47">
        <v>89480</v>
      </c>
      <c r="B5450" s="45" t="s">
        <v>7425</v>
      </c>
      <c r="C5450" s="46" t="s">
        <v>63</v>
      </c>
      <c r="D5450" s="47">
        <v>113.14</v>
      </c>
    </row>
    <row r="5451" spans="1:4" x14ac:dyDescent="0.25">
      <c r="A5451" s="47">
        <v>89483</v>
      </c>
      <c r="B5451" s="45" t="s">
        <v>7426</v>
      </c>
      <c r="C5451" s="46" t="s">
        <v>63</v>
      </c>
      <c r="D5451" s="47">
        <v>108.06</v>
      </c>
    </row>
    <row r="5452" spans="1:4" x14ac:dyDescent="0.25">
      <c r="A5452" s="47">
        <v>89484</v>
      </c>
      <c r="B5452" s="45" t="s">
        <v>7427</v>
      </c>
      <c r="C5452" s="46" t="s">
        <v>63</v>
      </c>
      <c r="D5452" s="47">
        <v>106.93</v>
      </c>
    </row>
    <row r="5453" spans="1:4" x14ac:dyDescent="0.25">
      <c r="A5453" s="47">
        <v>89486</v>
      </c>
      <c r="B5453" s="45" t="s">
        <v>7428</v>
      </c>
      <c r="C5453" s="46" t="s">
        <v>63</v>
      </c>
      <c r="D5453" s="47">
        <v>98.07</v>
      </c>
    </row>
    <row r="5454" spans="1:4" x14ac:dyDescent="0.25">
      <c r="A5454" s="47">
        <v>89487</v>
      </c>
      <c r="B5454" s="45" t="s">
        <v>7429</v>
      </c>
      <c r="C5454" s="46" t="s">
        <v>63</v>
      </c>
      <c r="D5454" s="47">
        <v>123.25</v>
      </c>
    </row>
    <row r="5455" spans="1:4" x14ac:dyDescent="0.25">
      <c r="A5455" s="47">
        <v>89488</v>
      </c>
      <c r="B5455" s="45" t="s">
        <v>7430</v>
      </c>
      <c r="C5455" s="46" t="s">
        <v>63</v>
      </c>
      <c r="D5455" s="47">
        <v>114.05</v>
      </c>
    </row>
    <row r="5456" spans="1:4" x14ac:dyDescent="0.25">
      <c r="A5456" s="47">
        <v>91815</v>
      </c>
      <c r="B5456" s="45" t="s">
        <v>7431</v>
      </c>
      <c r="C5456" s="46" t="s">
        <v>63</v>
      </c>
      <c r="D5456" s="47">
        <v>69.430000000000007</v>
      </c>
    </row>
    <row r="5457" spans="1:4" x14ac:dyDescent="0.25">
      <c r="A5457" s="47">
        <v>91816</v>
      </c>
      <c r="B5457" s="45" t="s">
        <v>7432</v>
      </c>
      <c r="C5457" s="46" t="s">
        <v>63</v>
      </c>
      <c r="D5457" s="47">
        <v>83.21</v>
      </c>
    </row>
    <row r="5458" spans="1:4" x14ac:dyDescent="0.25">
      <c r="A5458" s="47">
        <v>101161</v>
      </c>
      <c r="B5458" s="45" t="s">
        <v>7433</v>
      </c>
      <c r="C5458" s="46" t="s">
        <v>63</v>
      </c>
      <c r="D5458" s="47">
        <v>171.46</v>
      </c>
    </row>
    <row r="5459" spans="1:4" x14ac:dyDescent="0.25">
      <c r="A5459" s="47">
        <v>101163</v>
      </c>
      <c r="B5459" s="45" t="s">
        <v>7434</v>
      </c>
      <c r="C5459" s="46" t="s">
        <v>63</v>
      </c>
      <c r="D5459" s="47">
        <v>603.41999999999996</v>
      </c>
    </row>
    <row r="5460" spans="1:4" x14ac:dyDescent="0.25">
      <c r="A5460" s="47">
        <v>101164</v>
      </c>
      <c r="B5460" s="45" t="s">
        <v>7435</v>
      </c>
      <c r="C5460" s="46" t="s">
        <v>63</v>
      </c>
      <c r="D5460" s="47">
        <v>611.82000000000005</v>
      </c>
    </row>
    <row r="5461" spans="1:4" x14ac:dyDescent="0.25">
      <c r="A5461" s="47">
        <v>96358</v>
      </c>
      <c r="B5461" s="45" t="s">
        <v>7436</v>
      </c>
      <c r="C5461" s="46" t="s">
        <v>63</v>
      </c>
      <c r="D5461" s="47">
        <v>87.17</v>
      </c>
    </row>
    <row r="5462" spans="1:4" x14ac:dyDescent="0.25">
      <c r="A5462" s="47">
        <v>96359</v>
      </c>
      <c r="B5462" s="45" t="s">
        <v>7437</v>
      </c>
      <c r="C5462" s="46" t="s">
        <v>63</v>
      </c>
      <c r="D5462" s="47">
        <v>101.98</v>
      </c>
    </row>
    <row r="5463" spans="1:4" x14ac:dyDescent="0.25">
      <c r="A5463" s="47">
        <v>96360</v>
      </c>
      <c r="B5463" s="45" t="s">
        <v>7438</v>
      </c>
      <c r="C5463" s="46" t="s">
        <v>63</v>
      </c>
      <c r="D5463" s="47">
        <v>124.97</v>
      </c>
    </row>
    <row r="5464" spans="1:4" x14ac:dyDescent="0.25">
      <c r="A5464" s="47">
        <v>96361</v>
      </c>
      <c r="B5464" s="45" t="s">
        <v>7439</v>
      </c>
      <c r="C5464" s="46" t="s">
        <v>63</v>
      </c>
      <c r="D5464" s="47">
        <v>153.97</v>
      </c>
    </row>
    <row r="5465" spans="1:4" x14ac:dyDescent="0.25">
      <c r="A5465" s="47">
        <v>96362</v>
      </c>
      <c r="B5465" s="45" t="s">
        <v>7440</v>
      </c>
      <c r="C5465" s="46" t="s">
        <v>63</v>
      </c>
      <c r="D5465" s="47">
        <v>107.81</v>
      </c>
    </row>
    <row r="5466" spans="1:4" x14ac:dyDescent="0.25">
      <c r="A5466" s="47">
        <v>96363</v>
      </c>
      <c r="B5466" s="45" t="s">
        <v>7441</v>
      </c>
      <c r="C5466" s="46" t="s">
        <v>63</v>
      </c>
      <c r="D5466" s="47">
        <v>123.04</v>
      </c>
    </row>
    <row r="5467" spans="1:4" x14ac:dyDescent="0.25">
      <c r="A5467" s="47">
        <v>96364</v>
      </c>
      <c r="B5467" s="45" t="s">
        <v>7442</v>
      </c>
      <c r="C5467" s="46" t="s">
        <v>63</v>
      </c>
      <c r="D5467" s="47">
        <v>145.62</v>
      </c>
    </row>
    <row r="5468" spans="1:4" x14ac:dyDescent="0.25">
      <c r="A5468" s="47">
        <v>96365</v>
      </c>
      <c r="B5468" s="45" t="s">
        <v>7443</v>
      </c>
      <c r="C5468" s="46" t="s">
        <v>63</v>
      </c>
      <c r="D5468" s="47">
        <v>175.02</v>
      </c>
    </row>
    <row r="5469" spans="1:4" x14ac:dyDescent="0.25">
      <c r="A5469" s="47">
        <v>96366</v>
      </c>
      <c r="B5469" s="45" t="s">
        <v>7444</v>
      </c>
      <c r="C5469" s="46" t="s">
        <v>63</v>
      </c>
      <c r="D5469" s="47">
        <v>128.47</v>
      </c>
    </row>
    <row r="5470" spans="1:4" x14ac:dyDescent="0.25">
      <c r="A5470" s="47">
        <v>96367</v>
      </c>
      <c r="B5470" s="45" t="s">
        <v>7445</v>
      </c>
      <c r="C5470" s="46" t="s">
        <v>63</v>
      </c>
      <c r="D5470" s="47">
        <v>144.11000000000001</v>
      </c>
    </row>
    <row r="5471" spans="1:4" x14ac:dyDescent="0.25">
      <c r="A5471" s="47">
        <v>96368</v>
      </c>
      <c r="B5471" s="45" t="s">
        <v>7446</v>
      </c>
      <c r="C5471" s="46" t="s">
        <v>63</v>
      </c>
      <c r="D5471" s="47">
        <v>166.28</v>
      </c>
    </row>
    <row r="5472" spans="1:4" x14ac:dyDescent="0.25">
      <c r="A5472" s="47">
        <v>96369</v>
      </c>
      <c r="B5472" s="45" t="s">
        <v>7447</v>
      </c>
      <c r="C5472" s="46" t="s">
        <v>63</v>
      </c>
      <c r="D5472" s="47">
        <v>196.08</v>
      </c>
    </row>
    <row r="5473" spans="1:4" x14ac:dyDescent="0.25">
      <c r="A5473" s="47">
        <v>96370</v>
      </c>
      <c r="B5473" s="45" t="s">
        <v>7448</v>
      </c>
      <c r="C5473" s="46" t="s">
        <v>63</v>
      </c>
      <c r="D5473" s="47">
        <v>63.08</v>
      </c>
    </row>
    <row r="5474" spans="1:4" x14ac:dyDescent="0.25">
      <c r="A5474" s="47">
        <v>96371</v>
      </c>
      <c r="B5474" s="45" t="s">
        <v>7449</v>
      </c>
      <c r="C5474" s="46" t="s">
        <v>63</v>
      </c>
      <c r="D5474" s="47">
        <v>77.66</v>
      </c>
    </row>
    <row r="5475" spans="1:4" x14ac:dyDescent="0.25">
      <c r="A5475" s="47">
        <v>96373</v>
      </c>
      <c r="B5475" s="45" t="s">
        <v>7450</v>
      </c>
      <c r="C5475" s="46" t="s">
        <v>96</v>
      </c>
      <c r="D5475" s="47">
        <v>13.57</v>
      </c>
    </row>
    <row r="5476" spans="1:4" x14ac:dyDescent="0.25">
      <c r="A5476" s="47">
        <v>96374</v>
      </c>
      <c r="B5476" s="45" t="s">
        <v>7451</v>
      </c>
      <c r="C5476" s="46" t="s">
        <v>96</v>
      </c>
      <c r="D5476" s="47">
        <v>29.89</v>
      </c>
    </row>
    <row r="5477" spans="1:4" x14ac:dyDescent="0.25">
      <c r="A5477" s="47">
        <v>102235</v>
      </c>
      <c r="B5477" s="45" t="s">
        <v>7452</v>
      </c>
      <c r="C5477" s="46" t="s">
        <v>63</v>
      </c>
      <c r="D5477" s="47">
        <v>579.76</v>
      </c>
    </row>
    <row r="5478" spans="1:4" x14ac:dyDescent="0.25">
      <c r="A5478" s="47">
        <v>102253</v>
      </c>
      <c r="B5478" s="45" t="s">
        <v>7453</v>
      </c>
      <c r="C5478" s="46" t="s">
        <v>63</v>
      </c>
      <c r="D5478" s="47">
        <v>416.58</v>
      </c>
    </row>
    <row r="5479" spans="1:4" x14ac:dyDescent="0.25">
      <c r="A5479" s="47">
        <v>102254</v>
      </c>
      <c r="B5479" s="45" t="s">
        <v>7454</v>
      </c>
      <c r="C5479" s="46" t="s">
        <v>63</v>
      </c>
      <c r="D5479" s="47">
        <v>589.34</v>
      </c>
    </row>
    <row r="5480" spans="1:4" x14ac:dyDescent="0.25">
      <c r="A5480" s="47">
        <v>102255</v>
      </c>
      <c r="B5480" s="45" t="s">
        <v>7455</v>
      </c>
      <c r="C5480" s="46" t="s">
        <v>63</v>
      </c>
      <c r="D5480" s="47">
        <v>462.06</v>
      </c>
    </row>
    <row r="5481" spans="1:4" x14ac:dyDescent="0.25">
      <c r="A5481" s="47">
        <v>102256</v>
      </c>
      <c r="B5481" s="45" t="s">
        <v>7456</v>
      </c>
      <c r="C5481" s="46" t="s">
        <v>63</v>
      </c>
      <c r="D5481" s="47">
        <v>727.66</v>
      </c>
    </row>
    <row r="5482" spans="1:4" x14ac:dyDescent="0.25">
      <c r="A5482" s="47">
        <v>102257</v>
      </c>
      <c r="B5482" s="45" t="s">
        <v>7457</v>
      </c>
      <c r="C5482" s="46" t="s">
        <v>63</v>
      </c>
      <c r="D5482" s="47">
        <v>277.2</v>
      </c>
    </row>
    <row r="5483" spans="1:4" x14ac:dyDescent="0.25">
      <c r="A5483" s="47">
        <v>102258</v>
      </c>
      <c r="B5483" s="45" t="s">
        <v>7458</v>
      </c>
      <c r="C5483" s="46" t="s">
        <v>63</v>
      </c>
      <c r="D5483" s="47">
        <v>322.08999999999997</v>
      </c>
    </row>
    <row r="5484" spans="1:4" x14ac:dyDescent="0.25">
      <c r="A5484" s="47">
        <v>101154</v>
      </c>
      <c r="B5484" s="45" t="s">
        <v>7459</v>
      </c>
      <c r="C5484" s="46" t="s">
        <v>63</v>
      </c>
      <c r="D5484" s="47">
        <v>100.9</v>
      </c>
    </row>
    <row r="5485" spans="1:4" x14ac:dyDescent="0.25">
      <c r="A5485" s="47">
        <v>101155</v>
      </c>
      <c r="B5485" s="45" t="s">
        <v>7460</v>
      </c>
      <c r="C5485" s="46" t="s">
        <v>63</v>
      </c>
      <c r="D5485" s="47">
        <v>141.79</v>
      </c>
    </row>
    <row r="5486" spans="1:4" x14ac:dyDescent="0.25">
      <c r="A5486" s="47">
        <v>101156</v>
      </c>
      <c r="B5486" s="45" t="s">
        <v>7461</v>
      </c>
      <c r="C5486" s="46" t="s">
        <v>63</v>
      </c>
      <c r="D5486" s="47">
        <v>208.5</v>
      </c>
    </row>
    <row r="5487" spans="1:4" x14ac:dyDescent="0.25">
      <c r="A5487" s="47">
        <v>101810</v>
      </c>
      <c r="B5487" s="45" t="s">
        <v>7462</v>
      </c>
      <c r="C5487" s="46" t="s">
        <v>48</v>
      </c>
      <c r="D5487" s="48">
        <v>1363.63</v>
      </c>
    </row>
    <row r="5488" spans="1:4" x14ac:dyDescent="0.25">
      <c r="A5488" s="47">
        <v>101811</v>
      </c>
      <c r="B5488" s="45" t="s">
        <v>7463</v>
      </c>
      <c r="C5488" s="46" t="s">
        <v>48</v>
      </c>
      <c r="D5488" s="48">
        <v>1173.52</v>
      </c>
    </row>
    <row r="5489" spans="1:4" x14ac:dyDescent="0.25">
      <c r="A5489" s="47">
        <v>101812</v>
      </c>
      <c r="B5489" s="45" t="s">
        <v>7464</v>
      </c>
      <c r="C5489" s="46" t="s">
        <v>48</v>
      </c>
      <c r="D5489" s="48">
        <v>1528.08</v>
      </c>
    </row>
    <row r="5490" spans="1:4" x14ac:dyDescent="0.25">
      <c r="A5490" s="47">
        <v>101813</v>
      </c>
      <c r="B5490" s="45" t="s">
        <v>7465</v>
      </c>
      <c r="C5490" s="46" t="s">
        <v>48</v>
      </c>
      <c r="D5490" s="48">
        <v>1337.97</v>
      </c>
    </row>
    <row r="5491" spans="1:4" x14ac:dyDescent="0.25">
      <c r="A5491" s="47">
        <v>101814</v>
      </c>
      <c r="B5491" s="45" t="s">
        <v>7466</v>
      </c>
      <c r="C5491" s="46" t="s">
        <v>63</v>
      </c>
      <c r="D5491" s="47">
        <v>34.46</v>
      </c>
    </row>
    <row r="5492" spans="1:4" x14ac:dyDescent="0.25">
      <c r="A5492" s="47">
        <v>101815</v>
      </c>
      <c r="B5492" s="45" t="s">
        <v>7467</v>
      </c>
      <c r="C5492" s="46" t="s">
        <v>63</v>
      </c>
      <c r="D5492" s="47">
        <v>68.34</v>
      </c>
    </row>
    <row r="5493" spans="1:4" x14ac:dyDescent="0.25">
      <c r="A5493" s="47">
        <v>101816</v>
      </c>
      <c r="B5493" s="45" t="s">
        <v>7468</v>
      </c>
      <c r="C5493" s="46" t="s">
        <v>63</v>
      </c>
      <c r="D5493" s="47">
        <v>52.21</v>
      </c>
    </row>
    <row r="5494" spans="1:4" x14ac:dyDescent="0.25">
      <c r="A5494" s="47">
        <v>101817</v>
      </c>
      <c r="B5494" s="45" t="s">
        <v>7469</v>
      </c>
      <c r="C5494" s="46" t="s">
        <v>63</v>
      </c>
      <c r="D5494" s="47">
        <v>38.01</v>
      </c>
    </row>
    <row r="5495" spans="1:4" x14ac:dyDescent="0.25">
      <c r="A5495" s="47">
        <v>101818</v>
      </c>
      <c r="B5495" s="45" t="s">
        <v>7470</v>
      </c>
      <c r="C5495" s="46" t="s">
        <v>63</v>
      </c>
      <c r="D5495" s="47">
        <v>54.9</v>
      </c>
    </row>
    <row r="5496" spans="1:4" x14ac:dyDescent="0.25">
      <c r="A5496" s="47">
        <v>101819</v>
      </c>
      <c r="B5496" s="45" t="s">
        <v>7471</v>
      </c>
      <c r="C5496" s="46" t="s">
        <v>63</v>
      </c>
      <c r="D5496" s="47">
        <v>48.15</v>
      </c>
    </row>
    <row r="5497" spans="1:4" x14ac:dyDescent="0.25">
      <c r="A5497" s="47">
        <v>101820</v>
      </c>
      <c r="B5497" s="45" t="s">
        <v>7472</v>
      </c>
      <c r="C5497" s="46" t="s">
        <v>63</v>
      </c>
      <c r="D5497" s="47">
        <v>31.63</v>
      </c>
    </row>
    <row r="5498" spans="1:4" x14ac:dyDescent="0.25">
      <c r="A5498" s="47">
        <v>101822</v>
      </c>
      <c r="B5498" s="45" t="s">
        <v>7473</v>
      </c>
      <c r="C5498" s="46" t="s">
        <v>48</v>
      </c>
      <c r="D5498" s="47">
        <v>103.79</v>
      </c>
    </row>
    <row r="5499" spans="1:4" x14ac:dyDescent="0.25">
      <c r="A5499" s="47">
        <v>101823</v>
      </c>
      <c r="B5499" s="45" t="s">
        <v>7474</v>
      </c>
      <c r="C5499" s="46" t="s">
        <v>48</v>
      </c>
      <c r="D5499" s="47">
        <v>130.76</v>
      </c>
    </row>
    <row r="5500" spans="1:4" x14ac:dyDescent="0.25">
      <c r="A5500" s="47">
        <v>101824</v>
      </c>
      <c r="B5500" s="45" t="s">
        <v>7475</v>
      </c>
      <c r="C5500" s="46" t="s">
        <v>48</v>
      </c>
      <c r="D5500" s="47">
        <v>155.88</v>
      </c>
    </row>
    <row r="5501" spans="1:4" x14ac:dyDescent="0.25">
      <c r="A5501" s="47">
        <v>101825</v>
      </c>
      <c r="B5501" s="45" t="s">
        <v>7476</v>
      </c>
      <c r="C5501" s="46" t="s">
        <v>48</v>
      </c>
      <c r="D5501" s="47">
        <v>180.32</v>
      </c>
    </row>
    <row r="5502" spans="1:4" x14ac:dyDescent="0.25">
      <c r="A5502" s="47">
        <v>101826</v>
      </c>
      <c r="B5502" s="45" t="s">
        <v>7477</v>
      </c>
      <c r="C5502" s="46" t="s">
        <v>48</v>
      </c>
      <c r="D5502" s="47">
        <v>204.43</v>
      </c>
    </row>
    <row r="5503" spans="1:4" x14ac:dyDescent="0.25">
      <c r="A5503" s="47">
        <v>101827</v>
      </c>
      <c r="B5503" s="45" t="s">
        <v>7478</v>
      </c>
      <c r="C5503" s="46" t="s">
        <v>48</v>
      </c>
      <c r="D5503" s="47">
        <v>167.65</v>
      </c>
    </row>
    <row r="5504" spans="1:4" x14ac:dyDescent="0.25">
      <c r="A5504" s="47">
        <v>101828</v>
      </c>
      <c r="B5504" s="45" t="s">
        <v>7479</v>
      </c>
      <c r="C5504" s="46" t="s">
        <v>48</v>
      </c>
      <c r="D5504" s="47">
        <v>157.01</v>
      </c>
    </row>
    <row r="5505" spans="1:4" x14ac:dyDescent="0.25">
      <c r="A5505" s="47">
        <v>101829</v>
      </c>
      <c r="B5505" s="45" t="s">
        <v>7480</v>
      </c>
      <c r="C5505" s="46" t="s">
        <v>48</v>
      </c>
      <c r="D5505" s="47">
        <v>217.18</v>
      </c>
    </row>
    <row r="5506" spans="1:4" x14ac:dyDescent="0.25">
      <c r="A5506" s="47">
        <v>101830</v>
      </c>
      <c r="B5506" s="45" t="s">
        <v>7481</v>
      </c>
      <c r="C5506" s="46" t="s">
        <v>48</v>
      </c>
      <c r="D5506" s="47">
        <v>240.35</v>
      </c>
    </row>
    <row r="5507" spans="1:4" x14ac:dyDescent="0.25">
      <c r="A5507" s="47">
        <v>101831</v>
      </c>
      <c r="B5507" s="45" t="s">
        <v>7482</v>
      </c>
      <c r="C5507" s="46" t="s">
        <v>48</v>
      </c>
      <c r="D5507" s="47">
        <v>263.18</v>
      </c>
    </row>
    <row r="5508" spans="1:4" x14ac:dyDescent="0.25">
      <c r="A5508" s="47">
        <v>101832</v>
      </c>
      <c r="B5508" s="45" t="s">
        <v>7483</v>
      </c>
      <c r="C5508" s="46" t="s">
        <v>48</v>
      </c>
      <c r="D5508" s="47">
        <v>206.97</v>
      </c>
    </row>
    <row r="5509" spans="1:4" x14ac:dyDescent="0.25">
      <c r="A5509" s="47">
        <v>101833</v>
      </c>
      <c r="B5509" s="45" t="s">
        <v>7484</v>
      </c>
      <c r="C5509" s="46" t="s">
        <v>48</v>
      </c>
      <c r="D5509" s="47">
        <v>230.34</v>
      </c>
    </row>
    <row r="5510" spans="1:4" x14ac:dyDescent="0.25">
      <c r="A5510" s="47">
        <v>101834</v>
      </c>
      <c r="B5510" s="45" t="s">
        <v>7485</v>
      </c>
      <c r="C5510" s="46" t="s">
        <v>48</v>
      </c>
      <c r="D5510" s="47">
        <v>253.39</v>
      </c>
    </row>
    <row r="5511" spans="1:4" x14ac:dyDescent="0.25">
      <c r="A5511" s="47">
        <v>101835</v>
      </c>
      <c r="B5511" s="45" t="s">
        <v>7486</v>
      </c>
      <c r="C5511" s="46" t="s">
        <v>48</v>
      </c>
      <c r="D5511" s="47">
        <v>227.06</v>
      </c>
    </row>
    <row r="5512" spans="1:4" x14ac:dyDescent="0.25">
      <c r="A5512" s="47">
        <v>101836</v>
      </c>
      <c r="B5512" s="45" t="s">
        <v>7487</v>
      </c>
      <c r="C5512" s="46" t="s">
        <v>48</v>
      </c>
      <c r="D5512" s="47">
        <v>21.63</v>
      </c>
    </row>
    <row r="5513" spans="1:4" x14ac:dyDescent="0.25">
      <c r="A5513" s="47">
        <v>101837</v>
      </c>
      <c r="B5513" s="45" t="s">
        <v>7488</v>
      </c>
      <c r="C5513" s="46" t="s">
        <v>48</v>
      </c>
      <c r="D5513" s="47">
        <v>48.6</v>
      </c>
    </row>
    <row r="5514" spans="1:4" x14ac:dyDescent="0.25">
      <c r="A5514" s="47">
        <v>101838</v>
      </c>
      <c r="B5514" s="45" t="s">
        <v>7489</v>
      </c>
      <c r="C5514" s="46" t="s">
        <v>48</v>
      </c>
      <c r="D5514" s="47">
        <v>73.72</v>
      </c>
    </row>
    <row r="5515" spans="1:4" x14ac:dyDescent="0.25">
      <c r="A5515" s="47">
        <v>101839</v>
      </c>
      <c r="B5515" s="45" t="s">
        <v>7490</v>
      </c>
      <c r="C5515" s="46" t="s">
        <v>48</v>
      </c>
      <c r="D5515" s="47">
        <v>98.15</v>
      </c>
    </row>
    <row r="5516" spans="1:4" x14ac:dyDescent="0.25">
      <c r="A5516" s="47">
        <v>101840</v>
      </c>
      <c r="B5516" s="45" t="s">
        <v>7491</v>
      </c>
      <c r="C5516" s="46" t="s">
        <v>48</v>
      </c>
      <c r="D5516" s="47">
        <v>165.91</v>
      </c>
    </row>
    <row r="5517" spans="1:4" x14ac:dyDescent="0.25">
      <c r="A5517" s="47">
        <v>101841</v>
      </c>
      <c r="B5517" s="45" t="s">
        <v>7492</v>
      </c>
      <c r="C5517" s="46" t="s">
        <v>48</v>
      </c>
      <c r="D5517" s="47">
        <v>85.49</v>
      </c>
    </row>
    <row r="5518" spans="1:4" x14ac:dyDescent="0.25">
      <c r="A5518" s="47">
        <v>101842</v>
      </c>
      <c r="B5518" s="45" t="s">
        <v>7493</v>
      </c>
      <c r="C5518" s="46" t="s">
        <v>48</v>
      </c>
      <c r="D5518" s="47">
        <v>74.849999999999994</v>
      </c>
    </row>
    <row r="5519" spans="1:4" x14ac:dyDescent="0.25">
      <c r="A5519" s="47">
        <v>101843</v>
      </c>
      <c r="B5519" s="45" t="s">
        <v>7494</v>
      </c>
      <c r="C5519" s="46" t="s">
        <v>48</v>
      </c>
      <c r="D5519" s="47">
        <v>135.02000000000001</v>
      </c>
    </row>
    <row r="5520" spans="1:4" x14ac:dyDescent="0.25">
      <c r="A5520" s="47">
        <v>101844</v>
      </c>
      <c r="B5520" s="45" t="s">
        <v>7495</v>
      </c>
      <c r="C5520" s="46" t="s">
        <v>48</v>
      </c>
      <c r="D5520" s="47">
        <v>158.19</v>
      </c>
    </row>
    <row r="5521" spans="1:4" x14ac:dyDescent="0.25">
      <c r="A5521" s="47">
        <v>101845</v>
      </c>
      <c r="B5521" s="45" t="s">
        <v>7496</v>
      </c>
      <c r="C5521" s="46" t="s">
        <v>48</v>
      </c>
      <c r="D5521" s="47">
        <v>181.02</v>
      </c>
    </row>
    <row r="5522" spans="1:4" x14ac:dyDescent="0.25">
      <c r="A5522" s="47">
        <v>101846</v>
      </c>
      <c r="B5522" s="45" t="s">
        <v>7497</v>
      </c>
      <c r="C5522" s="46" t="s">
        <v>48</v>
      </c>
      <c r="D5522" s="47">
        <v>124.81</v>
      </c>
    </row>
    <row r="5523" spans="1:4" x14ac:dyDescent="0.25">
      <c r="A5523" s="47">
        <v>101847</v>
      </c>
      <c r="B5523" s="45" t="s">
        <v>7498</v>
      </c>
      <c r="C5523" s="46" t="s">
        <v>48</v>
      </c>
      <c r="D5523" s="47">
        <v>148.18</v>
      </c>
    </row>
    <row r="5524" spans="1:4" x14ac:dyDescent="0.25">
      <c r="A5524" s="47">
        <v>101848</v>
      </c>
      <c r="B5524" s="45" t="s">
        <v>7499</v>
      </c>
      <c r="C5524" s="46" t="s">
        <v>48</v>
      </c>
      <c r="D5524" s="47">
        <v>171.23</v>
      </c>
    </row>
    <row r="5525" spans="1:4" x14ac:dyDescent="0.25">
      <c r="A5525" s="47">
        <v>101849</v>
      </c>
      <c r="B5525" s="45" t="s">
        <v>7500</v>
      </c>
      <c r="C5525" s="46" t="s">
        <v>48</v>
      </c>
      <c r="D5525" s="47">
        <v>144.9</v>
      </c>
    </row>
    <row r="5526" spans="1:4" x14ac:dyDescent="0.25">
      <c r="A5526" s="47">
        <v>101850</v>
      </c>
      <c r="B5526" s="45" t="s">
        <v>7501</v>
      </c>
      <c r="C5526" s="46" t="s">
        <v>63</v>
      </c>
      <c r="D5526" s="47">
        <v>45.88</v>
      </c>
    </row>
    <row r="5527" spans="1:4" x14ac:dyDescent="0.25">
      <c r="A5527" s="47">
        <v>101851</v>
      </c>
      <c r="B5527" s="45" t="s">
        <v>7502</v>
      </c>
      <c r="C5527" s="46" t="s">
        <v>63</v>
      </c>
      <c r="D5527" s="47">
        <v>105.56</v>
      </c>
    </row>
    <row r="5528" spans="1:4" x14ac:dyDescent="0.25">
      <c r="A5528" s="47">
        <v>101852</v>
      </c>
      <c r="B5528" s="45" t="s">
        <v>7503</v>
      </c>
      <c r="C5528" s="46" t="s">
        <v>63</v>
      </c>
      <c r="D5528" s="47">
        <v>56.41</v>
      </c>
    </row>
    <row r="5529" spans="1:4" x14ac:dyDescent="0.25">
      <c r="A5529" s="47">
        <v>101853</v>
      </c>
      <c r="B5529" s="45" t="s">
        <v>7504</v>
      </c>
      <c r="C5529" s="46" t="s">
        <v>63</v>
      </c>
      <c r="D5529" s="47">
        <v>40.72</v>
      </c>
    </row>
    <row r="5530" spans="1:4" x14ac:dyDescent="0.25">
      <c r="A5530" s="47">
        <v>101854</v>
      </c>
      <c r="B5530" s="45" t="s">
        <v>7505</v>
      </c>
      <c r="C5530" s="46" t="s">
        <v>63</v>
      </c>
      <c r="D5530" s="47">
        <v>110.03</v>
      </c>
    </row>
    <row r="5531" spans="1:4" x14ac:dyDescent="0.25">
      <c r="A5531" s="47">
        <v>101855</v>
      </c>
      <c r="B5531" s="45" t="s">
        <v>7506</v>
      </c>
      <c r="C5531" s="46" t="s">
        <v>63</v>
      </c>
      <c r="D5531" s="47">
        <v>58.79</v>
      </c>
    </row>
    <row r="5532" spans="1:4" x14ac:dyDescent="0.25">
      <c r="A5532" s="47">
        <v>101856</v>
      </c>
      <c r="B5532" s="45" t="s">
        <v>7507</v>
      </c>
      <c r="C5532" s="46" t="s">
        <v>63</v>
      </c>
      <c r="D5532" s="47">
        <v>19.37</v>
      </c>
    </row>
    <row r="5533" spans="1:4" x14ac:dyDescent="0.25">
      <c r="A5533" s="47">
        <v>101857</v>
      </c>
      <c r="B5533" s="45" t="s">
        <v>7508</v>
      </c>
      <c r="C5533" s="46" t="s">
        <v>63</v>
      </c>
      <c r="D5533" s="47">
        <v>24.84</v>
      </c>
    </row>
    <row r="5534" spans="1:4" x14ac:dyDescent="0.25">
      <c r="A5534" s="47">
        <v>101858</v>
      </c>
      <c r="B5534" s="45" t="s">
        <v>7509</v>
      </c>
      <c r="C5534" s="46" t="s">
        <v>63</v>
      </c>
      <c r="D5534" s="47">
        <v>19.829999999999998</v>
      </c>
    </row>
    <row r="5535" spans="1:4" x14ac:dyDescent="0.25">
      <c r="A5535" s="47">
        <v>101859</v>
      </c>
      <c r="B5535" s="45" t="s">
        <v>7510</v>
      </c>
      <c r="C5535" s="46" t="s">
        <v>63</v>
      </c>
      <c r="D5535" s="47">
        <v>22.19</v>
      </c>
    </row>
    <row r="5536" spans="1:4" x14ac:dyDescent="0.25">
      <c r="A5536" s="47">
        <v>101860</v>
      </c>
      <c r="B5536" s="45" t="s">
        <v>7511</v>
      </c>
      <c r="C5536" s="46" t="s">
        <v>63</v>
      </c>
      <c r="D5536" s="47">
        <v>25.89</v>
      </c>
    </row>
    <row r="5537" spans="1:4" x14ac:dyDescent="0.25">
      <c r="A5537" s="47">
        <v>101861</v>
      </c>
      <c r="B5537" s="45" t="s">
        <v>7512</v>
      </c>
      <c r="C5537" s="46" t="s">
        <v>63</v>
      </c>
      <c r="D5537" s="47">
        <v>24.04</v>
      </c>
    </row>
    <row r="5538" spans="1:4" x14ac:dyDescent="0.25">
      <c r="A5538" s="47">
        <v>101862</v>
      </c>
      <c r="B5538" s="45" t="s">
        <v>7513</v>
      </c>
      <c r="C5538" s="46" t="s">
        <v>63</v>
      </c>
      <c r="D5538" s="47">
        <v>26.45</v>
      </c>
    </row>
    <row r="5539" spans="1:4" x14ac:dyDescent="0.25">
      <c r="A5539" s="47">
        <v>101863</v>
      </c>
      <c r="B5539" s="45" t="s">
        <v>7514</v>
      </c>
      <c r="C5539" s="46" t="s">
        <v>63</v>
      </c>
      <c r="D5539" s="47">
        <v>20.16</v>
      </c>
    </row>
    <row r="5540" spans="1:4" x14ac:dyDescent="0.25">
      <c r="A5540" s="47">
        <v>101864</v>
      </c>
      <c r="B5540" s="45" t="s">
        <v>7515</v>
      </c>
      <c r="C5540" s="46" t="s">
        <v>63</v>
      </c>
      <c r="D5540" s="47">
        <v>23.86</v>
      </c>
    </row>
    <row r="5541" spans="1:4" x14ac:dyDescent="0.25">
      <c r="A5541" s="47">
        <v>101865</v>
      </c>
      <c r="B5541" s="45" t="s">
        <v>7516</v>
      </c>
      <c r="C5541" s="46" t="s">
        <v>63</v>
      </c>
      <c r="D5541" s="47">
        <v>27.55</v>
      </c>
    </row>
    <row r="5542" spans="1:4" x14ac:dyDescent="0.25">
      <c r="A5542" s="47">
        <v>101866</v>
      </c>
      <c r="B5542" s="45" t="s">
        <v>7517</v>
      </c>
      <c r="C5542" s="46" t="s">
        <v>63</v>
      </c>
      <c r="D5542" s="47">
        <v>24.23</v>
      </c>
    </row>
    <row r="5543" spans="1:4" x14ac:dyDescent="0.25">
      <c r="A5543" s="47">
        <v>101867</v>
      </c>
      <c r="B5543" s="45" t="s">
        <v>7518</v>
      </c>
      <c r="C5543" s="46" t="s">
        <v>63</v>
      </c>
      <c r="D5543" s="47">
        <v>27.93</v>
      </c>
    </row>
    <row r="5544" spans="1:4" x14ac:dyDescent="0.25">
      <c r="A5544" s="47">
        <v>101868</v>
      </c>
      <c r="B5544" s="45" t="s">
        <v>7519</v>
      </c>
      <c r="C5544" s="46" t="s">
        <v>63</v>
      </c>
      <c r="D5544" s="47">
        <v>21.65</v>
      </c>
    </row>
    <row r="5545" spans="1:4" x14ac:dyDescent="0.25">
      <c r="A5545" s="47">
        <v>101869</v>
      </c>
      <c r="B5545" s="45" t="s">
        <v>7520</v>
      </c>
      <c r="C5545" s="46" t="s">
        <v>63</v>
      </c>
      <c r="D5545" s="47">
        <v>25.35</v>
      </c>
    </row>
    <row r="5546" spans="1:4" x14ac:dyDescent="0.25">
      <c r="A5546" s="47">
        <v>101870</v>
      </c>
      <c r="B5546" s="45" t="s">
        <v>7521</v>
      </c>
      <c r="C5546" s="46" t="s">
        <v>63</v>
      </c>
      <c r="D5546" s="47">
        <v>29.04</v>
      </c>
    </row>
    <row r="5547" spans="1:4" x14ac:dyDescent="0.25">
      <c r="A5547" s="47">
        <v>102096</v>
      </c>
      <c r="B5547" s="45" t="s">
        <v>7522</v>
      </c>
      <c r="C5547" s="46" t="s">
        <v>48</v>
      </c>
      <c r="D5547" s="48">
        <v>1695.37</v>
      </c>
    </row>
    <row r="5548" spans="1:4" x14ac:dyDescent="0.25">
      <c r="A5548" s="47">
        <v>102098</v>
      </c>
      <c r="B5548" s="45" t="s">
        <v>7523</v>
      </c>
      <c r="C5548" s="46" t="s">
        <v>48</v>
      </c>
      <c r="D5548" s="48">
        <v>1859.82</v>
      </c>
    </row>
    <row r="5549" spans="1:4" x14ac:dyDescent="0.25">
      <c r="A5549" s="47">
        <v>102101</v>
      </c>
      <c r="B5549" s="45" t="s">
        <v>7524</v>
      </c>
      <c r="C5549" s="46" t="s">
        <v>63</v>
      </c>
      <c r="D5549" s="47">
        <v>3.31</v>
      </c>
    </row>
    <row r="5550" spans="1:4" x14ac:dyDescent="0.25">
      <c r="A5550" s="47">
        <v>102988</v>
      </c>
      <c r="B5550" s="45" t="s">
        <v>7525</v>
      </c>
      <c r="C5550" s="46" t="s">
        <v>63</v>
      </c>
      <c r="D5550" s="47">
        <v>42.78</v>
      </c>
    </row>
    <row r="5551" spans="1:4" x14ac:dyDescent="0.25">
      <c r="A5551" s="47">
        <v>100576</v>
      </c>
      <c r="B5551" s="45" t="s">
        <v>7526</v>
      </c>
      <c r="C5551" s="46" t="s">
        <v>63</v>
      </c>
      <c r="D5551" s="47">
        <v>1.94</v>
      </c>
    </row>
    <row r="5552" spans="1:4" x14ac:dyDescent="0.25">
      <c r="A5552" s="47">
        <v>100577</v>
      </c>
      <c r="B5552" s="45" t="s">
        <v>7527</v>
      </c>
      <c r="C5552" s="46" t="s">
        <v>63</v>
      </c>
      <c r="D5552" s="47">
        <v>0.9</v>
      </c>
    </row>
    <row r="5553" spans="1:4" x14ac:dyDescent="0.25">
      <c r="A5553" s="47">
        <v>96388</v>
      </c>
      <c r="B5553" s="45" t="s">
        <v>7528</v>
      </c>
      <c r="C5553" s="46" t="s">
        <v>48</v>
      </c>
      <c r="D5553" s="47">
        <v>9.09</v>
      </c>
    </row>
    <row r="5554" spans="1:4" x14ac:dyDescent="0.25">
      <c r="A5554" s="47">
        <v>96389</v>
      </c>
      <c r="B5554" s="45" t="s">
        <v>7529</v>
      </c>
      <c r="C5554" s="46" t="s">
        <v>48</v>
      </c>
      <c r="D5554" s="47">
        <v>40.33</v>
      </c>
    </row>
    <row r="5555" spans="1:4" x14ac:dyDescent="0.25">
      <c r="A5555" s="47">
        <v>96390</v>
      </c>
      <c r="B5555" s="45" t="s">
        <v>7530</v>
      </c>
      <c r="C5555" s="46" t="s">
        <v>48</v>
      </c>
      <c r="D5555" s="47">
        <v>63.89</v>
      </c>
    </row>
    <row r="5556" spans="1:4" x14ac:dyDescent="0.25">
      <c r="A5556" s="47">
        <v>96391</v>
      </c>
      <c r="B5556" s="45" t="s">
        <v>7531</v>
      </c>
      <c r="C5556" s="46" t="s">
        <v>48</v>
      </c>
      <c r="D5556" s="47">
        <v>89.11</v>
      </c>
    </row>
    <row r="5557" spans="1:4" x14ac:dyDescent="0.25">
      <c r="A5557" s="47">
        <v>96392</v>
      </c>
      <c r="B5557" s="45" t="s">
        <v>7532</v>
      </c>
      <c r="C5557" s="46" t="s">
        <v>48</v>
      </c>
      <c r="D5557" s="47">
        <v>113.22</v>
      </c>
    </row>
    <row r="5558" spans="1:4" x14ac:dyDescent="0.25">
      <c r="A5558" s="47">
        <v>96396</v>
      </c>
      <c r="B5558" s="45" t="s">
        <v>7533</v>
      </c>
      <c r="C5558" s="46" t="s">
        <v>48</v>
      </c>
      <c r="D5558" s="47">
        <v>133.4</v>
      </c>
    </row>
    <row r="5559" spans="1:4" x14ac:dyDescent="0.25">
      <c r="A5559" s="47">
        <v>96397</v>
      </c>
      <c r="B5559" s="45" t="s">
        <v>7534</v>
      </c>
      <c r="C5559" s="46" t="s">
        <v>48</v>
      </c>
      <c r="D5559" s="47">
        <v>181.54</v>
      </c>
    </row>
    <row r="5560" spans="1:4" x14ac:dyDescent="0.25">
      <c r="A5560" s="47">
        <v>96398</v>
      </c>
      <c r="B5560" s="45" t="s">
        <v>7535</v>
      </c>
      <c r="C5560" s="46" t="s">
        <v>48</v>
      </c>
      <c r="D5560" s="47">
        <v>245.38</v>
      </c>
    </row>
    <row r="5561" spans="1:4" x14ac:dyDescent="0.25">
      <c r="A5561" s="47">
        <v>96399</v>
      </c>
      <c r="B5561" s="45" t="s">
        <v>7536</v>
      </c>
      <c r="C5561" s="46" t="s">
        <v>48</v>
      </c>
      <c r="D5561" s="47">
        <v>92.44</v>
      </c>
    </row>
    <row r="5562" spans="1:4" x14ac:dyDescent="0.25">
      <c r="A5562" s="47">
        <v>96400</v>
      </c>
      <c r="B5562" s="45" t="s">
        <v>7537</v>
      </c>
      <c r="C5562" s="46" t="s">
        <v>48</v>
      </c>
      <c r="D5562" s="47">
        <v>120.58</v>
      </c>
    </row>
    <row r="5563" spans="1:4" x14ac:dyDescent="0.25">
      <c r="A5563" s="47">
        <v>96402</v>
      </c>
      <c r="B5563" s="45" t="s">
        <v>7538</v>
      </c>
      <c r="C5563" s="46" t="s">
        <v>63</v>
      </c>
      <c r="D5563" s="47">
        <v>2.4900000000000002</v>
      </c>
    </row>
    <row r="5564" spans="1:4" x14ac:dyDescent="0.25">
      <c r="A5564" s="47">
        <v>100564</v>
      </c>
      <c r="B5564" s="45" t="s">
        <v>7539</v>
      </c>
      <c r="C5564" s="46" t="s">
        <v>48</v>
      </c>
      <c r="D5564" s="47">
        <v>81.99</v>
      </c>
    </row>
    <row r="5565" spans="1:4" x14ac:dyDescent="0.25">
      <c r="A5565" s="47">
        <v>100565</v>
      </c>
      <c r="B5565" s="45" t="s">
        <v>7540</v>
      </c>
      <c r="C5565" s="46" t="s">
        <v>48</v>
      </c>
      <c r="D5565" s="47">
        <v>71.39</v>
      </c>
    </row>
    <row r="5566" spans="1:4" x14ac:dyDescent="0.25">
      <c r="A5566" s="47">
        <v>100566</v>
      </c>
      <c r="B5566" s="45" t="s">
        <v>7541</v>
      </c>
      <c r="C5566" s="46" t="s">
        <v>48</v>
      </c>
      <c r="D5566" s="47">
        <v>131.53</v>
      </c>
    </row>
    <row r="5567" spans="1:4" x14ac:dyDescent="0.25">
      <c r="A5567" s="47">
        <v>100567</v>
      </c>
      <c r="B5567" s="45" t="s">
        <v>7542</v>
      </c>
      <c r="C5567" s="46" t="s">
        <v>48</v>
      </c>
      <c r="D5567" s="47">
        <v>154.72999999999999</v>
      </c>
    </row>
    <row r="5568" spans="1:4" x14ac:dyDescent="0.25">
      <c r="A5568" s="47">
        <v>100568</v>
      </c>
      <c r="B5568" s="45" t="s">
        <v>7543</v>
      </c>
      <c r="C5568" s="46" t="s">
        <v>48</v>
      </c>
      <c r="D5568" s="47">
        <v>177.52</v>
      </c>
    </row>
    <row r="5569" spans="1:4" x14ac:dyDescent="0.25">
      <c r="A5569" s="47">
        <v>100569</v>
      </c>
      <c r="B5569" s="45" t="s">
        <v>7544</v>
      </c>
      <c r="C5569" s="46" t="s">
        <v>48</v>
      </c>
      <c r="D5569" s="47">
        <v>121.31</v>
      </c>
    </row>
    <row r="5570" spans="1:4" x14ac:dyDescent="0.25">
      <c r="A5570" s="47">
        <v>100570</v>
      </c>
      <c r="B5570" s="45" t="s">
        <v>7545</v>
      </c>
      <c r="C5570" s="46" t="s">
        <v>48</v>
      </c>
      <c r="D5570" s="47">
        <v>146.43</v>
      </c>
    </row>
    <row r="5571" spans="1:4" x14ac:dyDescent="0.25">
      <c r="A5571" s="47">
        <v>100571</v>
      </c>
      <c r="B5571" s="45" t="s">
        <v>7546</v>
      </c>
      <c r="C5571" s="46" t="s">
        <v>48</v>
      </c>
      <c r="D5571" s="47">
        <v>167.77</v>
      </c>
    </row>
    <row r="5572" spans="1:4" x14ac:dyDescent="0.25">
      <c r="A5572" s="47">
        <v>100572</v>
      </c>
      <c r="B5572" s="45" t="s">
        <v>7547</v>
      </c>
      <c r="C5572" s="46" t="s">
        <v>48</v>
      </c>
      <c r="D5572" s="47">
        <v>86.42</v>
      </c>
    </row>
    <row r="5573" spans="1:4" x14ac:dyDescent="0.25">
      <c r="A5573" s="47">
        <v>100573</v>
      </c>
      <c r="B5573" s="45" t="s">
        <v>7548</v>
      </c>
      <c r="C5573" s="46" t="s">
        <v>48</v>
      </c>
      <c r="D5573" s="47">
        <v>75.819999999999993</v>
      </c>
    </row>
    <row r="5574" spans="1:4" x14ac:dyDescent="0.25">
      <c r="A5574" s="47">
        <v>100574</v>
      </c>
      <c r="B5574" s="45" t="s">
        <v>7549</v>
      </c>
      <c r="C5574" s="46" t="s">
        <v>48</v>
      </c>
      <c r="D5574" s="47">
        <v>1.1399999999999999</v>
      </c>
    </row>
    <row r="5575" spans="1:4" x14ac:dyDescent="0.25">
      <c r="A5575" s="47">
        <v>100575</v>
      </c>
      <c r="B5575" s="45" t="s">
        <v>7550</v>
      </c>
      <c r="C5575" s="46" t="s">
        <v>63</v>
      </c>
      <c r="D5575" s="47">
        <v>0.1</v>
      </c>
    </row>
    <row r="5576" spans="1:4" x14ac:dyDescent="0.25">
      <c r="A5576" s="47">
        <v>101767</v>
      </c>
      <c r="B5576" s="45" t="s">
        <v>7551</v>
      </c>
      <c r="C5576" s="46" t="s">
        <v>48</v>
      </c>
      <c r="D5576" s="47">
        <v>22.54</v>
      </c>
    </row>
    <row r="5577" spans="1:4" x14ac:dyDescent="0.25">
      <c r="A5577" s="47">
        <v>101768</v>
      </c>
      <c r="B5577" s="45" t="s">
        <v>7552</v>
      </c>
      <c r="C5577" s="46" t="s">
        <v>48</v>
      </c>
      <c r="D5577" s="47">
        <v>33.9</v>
      </c>
    </row>
    <row r="5578" spans="1:4" x14ac:dyDescent="0.25">
      <c r="A5578" s="47">
        <v>92391</v>
      </c>
      <c r="B5578" s="45" t="s">
        <v>7553</v>
      </c>
      <c r="C5578" s="46" t="s">
        <v>63</v>
      </c>
      <c r="D5578" s="47">
        <v>52.33</v>
      </c>
    </row>
    <row r="5579" spans="1:4" x14ac:dyDescent="0.25">
      <c r="A5579" s="47">
        <v>92392</v>
      </c>
      <c r="B5579" s="45" t="s">
        <v>7554</v>
      </c>
      <c r="C5579" s="46" t="s">
        <v>63</v>
      </c>
      <c r="D5579" s="47">
        <v>109.83</v>
      </c>
    </row>
    <row r="5580" spans="1:4" x14ac:dyDescent="0.25">
      <c r="A5580" s="47">
        <v>92393</v>
      </c>
      <c r="B5580" s="45" t="s">
        <v>7555</v>
      </c>
      <c r="C5580" s="46" t="s">
        <v>63</v>
      </c>
      <c r="D5580" s="47">
        <v>52.24</v>
      </c>
    </row>
    <row r="5581" spans="1:4" x14ac:dyDescent="0.25">
      <c r="A5581" s="47">
        <v>92394</v>
      </c>
      <c r="B5581" s="45" t="s">
        <v>7556</v>
      </c>
      <c r="C5581" s="46" t="s">
        <v>63</v>
      </c>
      <c r="D5581" s="47">
        <v>66.010000000000005</v>
      </c>
    </row>
    <row r="5582" spans="1:4" x14ac:dyDescent="0.25">
      <c r="A5582" s="47">
        <v>92395</v>
      </c>
      <c r="B5582" s="45" t="s">
        <v>7557</v>
      </c>
      <c r="C5582" s="46" t="s">
        <v>63</v>
      </c>
      <c r="D5582" s="47">
        <v>80.819999999999993</v>
      </c>
    </row>
    <row r="5583" spans="1:4" x14ac:dyDescent="0.25">
      <c r="A5583" s="47">
        <v>92396</v>
      </c>
      <c r="B5583" s="45" t="s">
        <v>7558</v>
      </c>
      <c r="C5583" s="46" t="s">
        <v>63</v>
      </c>
      <c r="D5583" s="47">
        <v>64.89</v>
      </c>
    </row>
    <row r="5584" spans="1:4" x14ac:dyDescent="0.25">
      <c r="A5584" s="47">
        <v>92397</v>
      </c>
      <c r="B5584" s="45" t="s">
        <v>7559</v>
      </c>
      <c r="C5584" s="46" t="s">
        <v>63</v>
      </c>
      <c r="D5584" s="47">
        <v>52.44</v>
      </c>
    </row>
    <row r="5585" spans="1:4" x14ac:dyDescent="0.25">
      <c r="A5585" s="47">
        <v>92398</v>
      </c>
      <c r="B5585" s="45" t="s">
        <v>7560</v>
      </c>
      <c r="C5585" s="46" t="s">
        <v>63</v>
      </c>
      <c r="D5585" s="47">
        <v>67.66</v>
      </c>
    </row>
    <row r="5586" spans="1:4" x14ac:dyDescent="0.25">
      <c r="A5586" s="47">
        <v>92399</v>
      </c>
      <c r="B5586" s="45" t="s">
        <v>7561</v>
      </c>
      <c r="C5586" s="46" t="s">
        <v>63</v>
      </c>
      <c r="D5586" s="47">
        <v>69.12</v>
      </c>
    </row>
    <row r="5587" spans="1:4" x14ac:dyDescent="0.25">
      <c r="A5587" s="47">
        <v>92400</v>
      </c>
      <c r="B5587" s="45" t="s">
        <v>7562</v>
      </c>
      <c r="C5587" s="46" t="s">
        <v>63</v>
      </c>
      <c r="D5587" s="47">
        <v>81.28</v>
      </c>
    </row>
    <row r="5588" spans="1:4" x14ac:dyDescent="0.25">
      <c r="A5588" s="47">
        <v>92401</v>
      </c>
      <c r="B5588" s="45" t="s">
        <v>7563</v>
      </c>
      <c r="C5588" s="46" t="s">
        <v>63</v>
      </c>
      <c r="D5588" s="47">
        <v>82.83</v>
      </c>
    </row>
    <row r="5589" spans="1:4" x14ac:dyDescent="0.25">
      <c r="A5589" s="47">
        <v>92402</v>
      </c>
      <c r="B5589" s="45" t="s">
        <v>7564</v>
      </c>
      <c r="C5589" s="46" t="s">
        <v>63</v>
      </c>
      <c r="D5589" s="47">
        <v>66.569999999999993</v>
      </c>
    </row>
    <row r="5590" spans="1:4" x14ac:dyDescent="0.25">
      <c r="A5590" s="47">
        <v>92403</v>
      </c>
      <c r="B5590" s="45" t="s">
        <v>7565</v>
      </c>
      <c r="C5590" s="46" t="s">
        <v>63</v>
      </c>
      <c r="D5590" s="47">
        <v>54.01</v>
      </c>
    </row>
    <row r="5591" spans="1:4" x14ac:dyDescent="0.25">
      <c r="A5591" s="47">
        <v>92404</v>
      </c>
      <c r="B5591" s="45" t="s">
        <v>7566</v>
      </c>
      <c r="C5591" s="46" t="s">
        <v>63</v>
      </c>
      <c r="D5591" s="47">
        <v>69.25</v>
      </c>
    </row>
    <row r="5592" spans="1:4" x14ac:dyDescent="0.25">
      <c r="A5592" s="47">
        <v>92405</v>
      </c>
      <c r="B5592" s="45" t="s">
        <v>7567</v>
      </c>
      <c r="C5592" s="46" t="s">
        <v>63</v>
      </c>
      <c r="D5592" s="47">
        <v>70.680000000000007</v>
      </c>
    </row>
    <row r="5593" spans="1:4" x14ac:dyDescent="0.25">
      <c r="A5593" s="47">
        <v>92406</v>
      </c>
      <c r="B5593" s="45" t="s">
        <v>7568</v>
      </c>
      <c r="C5593" s="46" t="s">
        <v>63</v>
      </c>
      <c r="D5593" s="47">
        <v>82.89</v>
      </c>
    </row>
    <row r="5594" spans="1:4" x14ac:dyDescent="0.25">
      <c r="A5594" s="47">
        <v>92407</v>
      </c>
      <c r="B5594" s="45" t="s">
        <v>7569</v>
      </c>
      <c r="C5594" s="46" t="s">
        <v>63</v>
      </c>
      <c r="D5594" s="47">
        <v>84.4</v>
      </c>
    </row>
    <row r="5595" spans="1:4" x14ac:dyDescent="0.25">
      <c r="A5595" s="47">
        <v>93679</v>
      </c>
      <c r="B5595" s="45" t="s">
        <v>7570</v>
      </c>
      <c r="C5595" s="46" t="s">
        <v>63</v>
      </c>
      <c r="D5595" s="47">
        <v>72.010000000000005</v>
      </c>
    </row>
    <row r="5596" spans="1:4" x14ac:dyDescent="0.25">
      <c r="A5596" s="47">
        <v>93680</v>
      </c>
      <c r="B5596" s="45" t="s">
        <v>7571</v>
      </c>
      <c r="C5596" s="46" t="s">
        <v>63</v>
      </c>
      <c r="D5596" s="47">
        <v>59.25</v>
      </c>
    </row>
    <row r="5597" spans="1:4" x14ac:dyDescent="0.25">
      <c r="A5597" s="47">
        <v>93681</v>
      </c>
      <c r="B5597" s="45" t="s">
        <v>7572</v>
      </c>
      <c r="C5597" s="46" t="s">
        <v>63</v>
      </c>
      <c r="D5597" s="47">
        <v>73.11</v>
      </c>
    </row>
    <row r="5598" spans="1:4" x14ac:dyDescent="0.25">
      <c r="A5598" s="47">
        <v>93682</v>
      </c>
      <c r="B5598" s="45" t="s">
        <v>7573</v>
      </c>
      <c r="C5598" s="46" t="s">
        <v>63</v>
      </c>
      <c r="D5598" s="47">
        <v>74.62</v>
      </c>
    </row>
    <row r="5599" spans="1:4" x14ac:dyDescent="0.25">
      <c r="A5599" s="47">
        <v>97104</v>
      </c>
      <c r="B5599" s="45" t="s">
        <v>7574</v>
      </c>
      <c r="C5599" s="46" t="s">
        <v>63</v>
      </c>
      <c r="D5599" s="47">
        <v>99.95</v>
      </c>
    </row>
    <row r="5600" spans="1:4" x14ac:dyDescent="0.25">
      <c r="A5600" s="47">
        <v>97105</v>
      </c>
      <c r="B5600" s="45" t="s">
        <v>7575</v>
      </c>
      <c r="C5600" s="46" t="s">
        <v>63</v>
      </c>
      <c r="D5600" s="47">
        <v>118</v>
      </c>
    </row>
    <row r="5601" spans="1:4" x14ac:dyDescent="0.25">
      <c r="A5601" s="47">
        <v>97106</v>
      </c>
      <c r="B5601" s="45" t="s">
        <v>7576</v>
      </c>
      <c r="C5601" s="46" t="s">
        <v>63</v>
      </c>
      <c r="D5601" s="47">
        <v>128.1</v>
      </c>
    </row>
    <row r="5602" spans="1:4" x14ac:dyDescent="0.25">
      <c r="A5602" s="47">
        <v>97107</v>
      </c>
      <c r="B5602" s="45" t="s">
        <v>7577</v>
      </c>
      <c r="C5602" s="46" t="s">
        <v>63</v>
      </c>
      <c r="D5602" s="47">
        <v>138.16</v>
      </c>
    </row>
    <row r="5603" spans="1:4" x14ac:dyDescent="0.25">
      <c r="A5603" s="47">
        <v>97108</v>
      </c>
      <c r="B5603" s="45" t="s">
        <v>7578</v>
      </c>
      <c r="C5603" s="46" t="s">
        <v>63</v>
      </c>
      <c r="D5603" s="47">
        <v>164.17</v>
      </c>
    </row>
    <row r="5604" spans="1:4" x14ac:dyDescent="0.25">
      <c r="A5604" s="47">
        <v>97109</v>
      </c>
      <c r="B5604" s="45" t="s">
        <v>7579</v>
      </c>
      <c r="C5604" s="46" t="s">
        <v>63</v>
      </c>
      <c r="D5604" s="47">
        <v>174.22</v>
      </c>
    </row>
    <row r="5605" spans="1:4" x14ac:dyDescent="0.25">
      <c r="A5605" s="47">
        <v>97110</v>
      </c>
      <c r="B5605" s="45" t="s">
        <v>7580</v>
      </c>
      <c r="C5605" s="46" t="s">
        <v>63</v>
      </c>
      <c r="D5605" s="47">
        <v>190.97</v>
      </c>
    </row>
    <row r="5606" spans="1:4" x14ac:dyDescent="0.25">
      <c r="A5606" s="47">
        <v>97111</v>
      </c>
      <c r="B5606" s="45" t="s">
        <v>7581</v>
      </c>
      <c r="C5606" s="46" t="s">
        <v>63</v>
      </c>
      <c r="D5606" s="47">
        <v>217.59</v>
      </c>
    </row>
    <row r="5607" spans="1:4" x14ac:dyDescent="0.25">
      <c r="A5607" s="47">
        <v>97112</v>
      </c>
      <c r="B5607" s="45" t="s">
        <v>7582</v>
      </c>
      <c r="C5607" s="46" t="s">
        <v>63</v>
      </c>
      <c r="D5607" s="47">
        <v>226.52</v>
      </c>
    </row>
    <row r="5608" spans="1:4" x14ac:dyDescent="0.25">
      <c r="A5608" s="47">
        <v>97113</v>
      </c>
      <c r="B5608" s="45" t="s">
        <v>7583</v>
      </c>
      <c r="C5608" s="46" t="s">
        <v>63</v>
      </c>
      <c r="D5608" s="47">
        <v>1.75</v>
      </c>
    </row>
    <row r="5609" spans="1:4" x14ac:dyDescent="0.25">
      <c r="A5609" s="47">
        <v>97114</v>
      </c>
      <c r="B5609" s="45" t="s">
        <v>7584</v>
      </c>
      <c r="C5609" s="46" t="s">
        <v>96</v>
      </c>
      <c r="D5609" s="47">
        <v>0.46</v>
      </c>
    </row>
    <row r="5610" spans="1:4" x14ac:dyDescent="0.25">
      <c r="A5610" s="47">
        <v>97115</v>
      </c>
      <c r="B5610" s="45" t="s">
        <v>7585</v>
      </c>
      <c r="C5610" s="46" t="s">
        <v>247</v>
      </c>
      <c r="D5610" s="47">
        <v>50.5</v>
      </c>
    </row>
    <row r="5611" spans="1:4" x14ac:dyDescent="0.25">
      <c r="A5611" s="47">
        <v>97116</v>
      </c>
      <c r="B5611" s="45" t="s">
        <v>7586</v>
      </c>
      <c r="C5611" s="46" t="s">
        <v>247</v>
      </c>
      <c r="D5611" s="47">
        <v>23.11</v>
      </c>
    </row>
    <row r="5612" spans="1:4" x14ac:dyDescent="0.25">
      <c r="A5612" s="47">
        <v>97117</v>
      </c>
      <c r="B5612" s="45" t="s">
        <v>7587</v>
      </c>
      <c r="C5612" s="46" t="s">
        <v>247</v>
      </c>
      <c r="D5612" s="47">
        <v>22.64</v>
      </c>
    </row>
    <row r="5613" spans="1:4" x14ac:dyDescent="0.25">
      <c r="A5613" s="47">
        <v>97118</v>
      </c>
      <c r="B5613" s="45" t="s">
        <v>7588</v>
      </c>
      <c r="C5613" s="46" t="s">
        <v>247</v>
      </c>
      <c r="D5613" s="47">
        <v>20.04</v>
      </c>
    </row>
    <row r="5614" spans="1:4" x14ac:dyDescent="0.25">
      <c r="A5614" s="47">
        <v>97119</v>
      </c>
      <c r="B5614" s="45" t="s">
        <v>7589</v>
      </c>
      <c r="C5614" s="46" t="s">
        <v>247</v>
      </c>
      <c r="D5614" s="47">
        <v>19.309999999999999</v>
      </c>
    </row>
    <row r="5615" spans="1:4" x14ac:dyDescent="0.25">
      <c r="A5615" s="47">
        <v>97120</v>
      </c>
      <c r="B5615" s="45" t="s">
        <v>7590</v>
      </c>
      <c r="C5615" s="46" t="s">
        <v>247</v>
      </c>
      <c r="D5615" s="47">
        <v>14.09</v>
      </c>
    </row>
    <row r="5616" spans="1:4" x14ac:dyDescent="0.25">
      <c r="A5616" s="47">
        <v>97802</v>
      </c>
      <c r="B5616" s="45" t="s">
        <v>7591</v>
      </c>
      <c r="C5616" s="46" t="s">
        <v>63</v>
      </c>
      <c r="D5616" s="47">
        <v>6.38</v>
      </c>
    </row>
    <row r="5617" spans="1:4" x14ac:dyDescent="0.25">
      <c r="A5617" s="47">
        <v>97803</v>
      </c>
      <c r="B5617" s="45" t="s">
        <v>7592</v>
      </c>
      <c r="C5617" s="46" t="s">
        <v>63</v>
      </c>
      <c r="D5617" s="47">
        <v>9.64</v>
      </c>
    </row>
    <row r="5618" spans="1:4" x14ac:dyDescent="0.25">
      <c r="A5618" s="47">
        <v>97805</v>
      </c>
      <c r="B5618" s="45" t="s">
        <v>7593</v>
      </c>
      <c r="C5618" s="46" t="s">
        <v>63</v>
      </c>
      <c r="D5618" s="47">
        <v>16.059999999999999</v>
      </c>
    </row>
    <row r="5619" spans="1:4" x14ac:dyDescent="0.25">
      <c r="A5619" s="47">
        <v>97806</v>
      </c>
      <c r="B5619" s="45" t="s">
        <v>7594</v>
      </c>
      <c r="C5619" s="46" t="s">
        <v>63</v>
      </c>
      <c r="D5619" s="47">
        <v>19.29</v>
      </c>
    </row>
    <row r="5620" spans="1:4" x14ac:dyDescent="0.25">
      <c r="A5620" s="47">
        <v>97807</v>
      </c>
      <c r="B5620" s="45" t="s">
        <v>7595</v>
      </c>
      <c r="C5620" s="46" t="s">
        <v>63</v>
      </c>
      <c r="D5620" s="47">
        <v>21.78</v>
      </c>
    </row>
    <row r="5621" spans="1:4" x14ac:dyDescent="0.25">
      <c r="A5621" s="47">
        <v>97809</v>
      </c>
      <c r="B5621" s="45" t="s">
        <v>7596</v>
      </c>
      <c r="C5621" s="46" t="s">
        <v>63</v>
      </c>
      <c r="D5621" s="47">
        <v>17.8</v>
      </c>
    </row>
    <row r="5622" spans="1:4" x14ac:dyDescent="0.25">
      <c r="A5622" s="47">
        <v>97810</v>
      </c>
      <c r="B5622" s="45" t="s">
        <v>7597</v>
      </c>
      <c r="C5622" s="46" t="s">
        <v>63</v>
      </c>
      <c r="D5622" s="47">
        <v>19.309999999999999</v>
      </c>
    </row>
    <row r="5623" spans="1:4" x14ac:dyDescent="0.25">
      <c r="A5623" s="47">
        <v>97811</v>
      </c>
      <c r="B5623" s="45" t="s">
        <v>7598</v>
      </c>
      <c r="C5623" s="46" t="s">
        <v>63</v>
      </c>
      <c r="D5623" s="47">
        <v>21.89</v>
      </c>
    </row>
    <row r="5624" spans="1:4" x14ac:dyDescent="0.25">
      <c r="A5624" s="47">
        <v>101167</v>
      </c>
      <c r="B5624" s="45" t="s">
        <v>7599</v>
      </c>
      <c r="C5624" s="46" t="s">
        <v>63</v>
      </c>
      <c r="D5624" s="47">
        <v>122.14</v>
      </c>
    </row>
    <row r="5625" spans="1:4" x14ac:dyDescent="0.25">
      <c r="A5625" s="47">
        <v>101168</v>
      </c>
      <c r="B5625" s="45" t="s">
        <v>7600</v>
      </c>
      <c r="C5625" s="46" t="s">
        <v>63</v>
      </c>
      <c r="D5625" s="47">
        <v>161.41999999999999</v>
      </c>
    </row>
    <row r="5626" spans="1:4" x14ac:dyDescent="0.25">
      <c r="A5626" s="47">
        <v>101169</v>
      </c>
      <c r="B5626" s="45" t="s">
        <v>7601</v>
      </c>
      <c r="C5626" s="46" t="s">
        <v>63</v>
      </c>
      <c r="D5626" s="47">
        <v>132.71</v>
      </c>
    </row>
    <row r="5627" spans="1:4" x14ac:dyDescent="0.25">
      <c r="A5627" s="47">
        <v>101170</v>
      </c>
      <c r="B5627" s="45" t="s">
        <v>7602</v>
      </c>
      <c r="C5627" s="46" t="s">
        <v>63</v>
      </c>
      <c r="D5627" s="47">
        <v>31.53</v>
      </c>
    </row>
    <row r="5628" spans="1:4" x14ac:dyDescent="0.25">
      <c r="A5628" s="47">
        <v>101171</v>
      </c>
      <c r="B5628" s="45" t="s">
        <v>7603</v>
      </c>
      <c r="C5628" s="46" t="s">
        <v>63</v>
      </c>
      <c r="D5628" s="47">
        <v>83.67</v>
      </c>
    </row>
    <row r="5629" spans="1:4" x14ac:dyDescent="0.25">
      <c r="A5629" s="47">
        <v>101172</v>
      </c>
      <c r="B5629" s="45" t="s">
        <v>7604</v>
      </c>
      <c r="C5629" s="46" t="s">
        <v>63</v>
      </c>
      <c r="D5629" s="47">
        <v>49.71</v>
      </c>
    </row>
    <row r="5630" spans="1:4" x14ac:dyDescent="0.25">
      <c r="A5630" s="47">
        <v>95995</v>
      </c>
      <c r="B5630" s="45" t="s">
        <v>171</v>
      </c>
      <c r="C5630" s="46" t="s">
        <v>48</v>
      </c>
      <c r="D5630" s="48">
        <v>1483.02</v>
      </c>
    </row>
    <row r="5631" spans="1:4" x14ac:dyDescent="0.25">
      <c r="A5631" s="47">
        <v>95996</v>
      </c>
      <c r="B5631" s="45" t="s">
        <v>7605</v>
      </c>
      <c r="C5631" s="46" t="s">
        <v>48</v>
      </c>
      <c r="D5631" s="48">
        <v>1411.81</v>
      </c>
    </row>
    <row r="5632" spans="1:4" x14ac:dyDescent="0.25">
      <c r="A5632" s="47">
        <v>96001</v>
      </c>
      <c r="B5632" s="45" t="s">
        <v>7606</v>
      </c>
      <c r="C5632" s="46" t="s">
        <v>63</v>
      </c>
      <c r="D5632" s="47">
        <v>6.8</v>
      </c>
    </row>
    <row r="5633" spans="1:4" x14ac:dyDescent="0.25">
      <c r="A5633" s="47">
        <v>96393</v>
      </c>
      <c r="B5633" s="45" t="s">
        <v>7607</v>
      </c>
      <c r="C5633" s="46" t="s">
        <v>48</v>
      </c>
      <c r="D5633" s="47">
        <v>123.27</v>
      </c>
    </row>
    <row r="5634" spans="1:4" x14ac:dyDescent="0.25">
      <c r="A5634" s="47">
        <v>96394</v>
      </c>
      <c r="B5634" s="45" t="s">
        <v>7608</v>
      </c>
      <c r="C5634" s="46" t="s">
        <v>48</v>
      </c>
      <c r="D5634" s="47">
        <v>170.04</v>
      </c>
    </row>
    <row r="5635" spans="1:4" x14ac:dyDescent="0.25">
      <c r="A5635" s="47">
        <v>96395</v>
      </c>
      <c r="B5635" s="45" t="s">
        <v>7609</v>
      </c>
      <c r="C5635" s="46" t="s">
        <v>48</v>
      </c>
      <c r="D5635" s="47">
        <v>235.25</v>
      </c>
    </row>
    <row r="5636" spans="1:4" x14ac:dyDescent="0.25">
      <c r="A5636" s="47">
        <v>100624</v>
      </c>
      <c r="B5636" s="45" t="s">
        <v>7610</v>
      </c>
      <c r="C5636" s="46" t="s">
        <v>48</v>
      </c>
      <c r="D5636" s="47">
        <v>922.11</v>
      </c>
    </row>
    <row r="5637" spans="1:4" x14ac:dyDescent="0.25">
      <c r="A5637" s="47">
        <v>100625</v>
      </c>
      <c r="B5637" s="45" t="s">
        <v>7611</v>
      </c>
      <c r="C5637" s="46" t="s">
        <v>48</v>
      </c>
      <c r="D5637" s="47">
        <v>878.74</v>
      </c>
    </row>
    <row r="5638" spans="1:4" x14ac:dyDescent="0.25">
      <c r="A5638" s="47">
        <v>101020</v>
      </c>
      <c r="B5638" s="45" t="s">
        <v>7612</v>
      </c>
      <c r="C5638" s="46" t="s">
        <v>78</v>
      </c>
      <c r="D5638" s="47">
        <v>423.5</v>
      </c>
    </row>
    <row r="5639" spans="1:4" x14ac:dyDescent="0.25">
      <c r="A5639" s="47">
        <v>101021</v>
      </c>
      <c r="B5639" s="45" t="s">
        <v>7613</v>
      </c>
      <c r="C5639" s="46" t="s">
        <v>78</v>
      </c>
      <c r="D5639" s="47">
        <v>456.6</v>
      </c>
    </row>
    <row r="5640" spans="1:4" x14ac:dyDescent="0.25">
      <c r="A5640" s="47">
        <v>101022</v>
      </c>
      <c r="B5640" s="45" t="s">
        <v>7614</v>
      </c>
      <c r="C5640" s="46" t="s">
        <v>78</v>
      </c>
      <c r="D5640" s="47">
        <v>377.55</v>
      </c>
    </row>
    <row r="5641" spans="1:4" x14ac:dyDescent="0.25">
      <c r="A5641" s="47">
        <v>101023</v>
      </c>
      <c r="B5641" s="45" t="s">
        <v>7615</v>
      </c>
      <c r="C5641" s="46" t="s">
        <v>78</v>
      </c>
      <c r="D5641" s="47">
        <v>410.65</v>
      </c>
    </row>
    <row r="5642" spans="1:4" x14ac:dyDescent="0.25">
      <c r="A5642" s="47">
        <v>101024</v>
      </c>
      <c r="B5642" s="45" t="s">
        <v>7616</v>
      </c>
      <c r="C5642" s="46" t="s">
        <v>78</v>
      </c>
      <c r="D5642" s="47">
        <v>383.26</v>
      </c>
    </row>
    <row r="5643" spans="1:4" x14ac:dyDescent="0.25">
      <c r="A5643" s="47">
        <v>101025</v>
      </c>
      <c r="B5643" s="45" t="s">
        <v>7617</v>
      </c>
      <c r="C5643" s="46" t="s">
        <v>78</v>
      </c>
      <c r="D5643" s="47">
        <v>416.36</v>
      </c>
    </row>
    <row r="5644" spans="1:4" x14ac:dyDescent="0.25">
      <c r="A5644" s="47">
        <v>101026</v>
      </c>
      <c r="B5644" s="45" t="s">
        <v>7618</v>
      </c>
      <c r="C5644" s="46" t="s">
        <v>78</v>
      </c>
      <c r="D5644" s="47">
        <v>340.15</v>
      </c>
    </row>
    <row r="5645" spans="1:4" x14ac:dyDescent="0.25">
      <c r="A5645" s="47">
        <v>101027</v>
      </c>
      <c r="B5645" s="45" t="s">
        <v>7619</v>
      </c>
      <c r="C5645" s="46" t="s">
        <v>78</v>
      </c>
      <c r="D5645" s="47">
        <v>350.86</v>
      </c>
    </row>
    <row r="5646" spans="1:4" x14ac:dyDescent="0.25">
      <c r="A5646" s="47">
        <v>88411</v>
      </c>
      <c r="B5646" s="45" t="s">
        <v>7620</v>
      </c>
      <c r="C5646" s="46" t="s">
        <v>63</v>
      </c>
      <c r="D5646" s="47">
        <v>2.99</v>
      </c>
    </row>
    <row r="5647" spans="1:4" x14ac:dyDescent="0.25">
      <c r="A5647" s="47">
        <v>88412</v>
      </c>
      <c r="B5647" s="45" t="s">
        <v>7621</v>
      </c>
      <c r="C5647" s="46" t="s">
        <v>63</v>
      </c>
      <c r="D5647" s="47">
        <v>2.33</v>
      </c>
    </row>
    <row r="5648" spans="1:4" x14ac:dyDescent="0.25">
      <c r="A5648" s="47">
        <v>88413</v>
      </c>
      <c r="B5648" s="45" t="s">
        <v>7622</v>
      </c>
      <c r="C5648" s="46" t="s">
        <v>63</v>
      </c>
      <c r="D5648" s="47">
        <v>4.32</v>
      </c>
    </row>
    <row r="5649" spans="1:4" x14ac:dyDescent="0.25">
      <c r="A5649" s="47">
        <v>88414</v>
      </c>
      <c r="B5649" s="45" t="s">
        <v>7623</v>
      </c>
      <c r="C5649" s="46" t="s">
        <v>63</v>
      </c>
      <c r="D5649" s="47">
        <v>4.75</v>
      </c>
    </row>
    <row r="5650" spans="1:4" x14ac:dyDescent="0.25">
      <c r="A5650" s="47">
        <v>88415</v>
      </c>
      <c r="B5650" s="45" t="s">
        <v>7624</v>
      </c>
      <c r="C5650" s="46" t="s">
        <v>63</v>
      </c>
      <c r="D5650" s="47">
        <v>3.21</v>
      </c>
    </row>
    <row r="5651" spans="1:4" x14ac:dyDescent="0.25">
      <c r="A5651" s="47">
        <v>88416</v>
      </c>
      <c r="B5651" s="45" t="s">
        <v>7625</v>
      </c>
      <c r="C5651" s="46" t="s">
        <v>63</v>
      </c>
      <c r="D5651" s="47">
        <v>18.66</v>
      </c>
    </row>
    <row r="5652" spans="1:4" x14ac:dyDescent="0.25">
      <c r="A5652" s="47">
        <v>88417</v>
      </c>
      <c r="B5652" s="45" t="s">
        <v>7626</v>
      </c>
      <c r="C5652" s="46" t="s">
        <v>63</v>
      </c>
      <c r="D5652" s="47">
        <v>16.309999999999999</v>
      </c>
    </row>
    <row r="5653" spans="1:4" x14ac:dyDescent="0.25">
      <c r="A5653" s="47">
        <v>88420</v>
      </c>
      <c r="B5653" s="45" t="s">
        <v>7627</v>
      </c>
      <c r="C5653" s="46" t="s">
        <v>63</v>
      </c>
      <c r="D5653" s="47">
        <v>23.41</v>
      </c>
    </row>
    <row r="5654" spans="1:4" x14ac:dyDescent="0.25">
      <c r="A5654" s="47">
        <v>88421</v>
      </c>
      <c r="B5654" s="45" t="s">
        <v>7628</v>
      </c>
      <c r="C5654" s="46" t="s">
        <v>63</v>
      </c>
      <c r="D5654" s="47">
        <v>24.92</v>
      </c>
    </row>
    <row r="5655" spans="1:4" x14ac:dyDescent="0.25">
      <c r="A5655" s="47">
        <v>88423</v>
      </c>
      <c r="B5655" s="45" t="s">
        <v>7629</v>
      </c>
      <c r="C5655" s="46" t="s">
        <v>63</v>
      </c>
      <c r="D5655" s="47">
        <v>19.41</v>
      </c>
    </row>
    <row r="5656" spans="1:4" x14ac:dyDescent="0.25">
      <c r="A5656" s="47">
        <v>88424</v>
      </c>
      <c r="B5656" s="45" t="s">
        <v>7630</v>
      </c>
      <c r="C5656" s="46" t="s">
        <v>63</v>
      </c>
      <c r="D5656" s="47">
        <v>21.9</v>
      </c>
    </row>
    <row r="5657" spans="1:4" x14ac:dyDescent="0.25">
      <c r="A5657" s="47">
        <v>88426</v>
      </c>
      <c r="B5657" s="45" t="s">
        <v>7631</v>
      </c>
      <c r="C5657" s="46" t="s">
        <v>63</v>
      </c>
      <c r="D5657" s="47">
        <v>17.829999999999998</v>
      </c>
    </row>
    <row r="5658" spans="1:4" x14ac:dyDescent="0.25">
      <c r="A5658" s="47">
        <v>88428</v>
      </c>
      <c r="B5658" s="45" t="s">
        <v>7632</v>
      </c>
      <c r="C5658" s="46" t="s">
        <v>63</v>
      </c>
      <c r="D5658" s="47">
        <v>30.07</v>
      </c>
    </row>
    <row r="5659" spans="1:4" x14ac:dyDescent="0.25">
      <c r="A5659" s="47">
        <v>88429</v>
      </c>
      <c r="B5659" s="45" t="s">
        <v>7633</v>
      </c>
      <c r="C5659" s="46" t="s">
        <v>63</v>
      </c>
      <c r="D5659" s="47">
        <v>32.69</v>
      </c>
    </row>
    <row r="5660" spans="1:4" x14ac:dyDescent="0.25">
      <c r="A5660" s="47">
        <v>88431</v>
      </c>
      <c r="B5660" s="45" t="s">
        <v>7634</v>
      </c>
      <c r="C5660" s="46" t="s">
        <v>63</v>
      </c>
      <c r="D5660" s="47">
        <v>23.18</v>
      </c>
    </row>
    <row r="5661" spans="1:4" x14ac:dyDescent="0.25">
      <c r="A5661" s="47">
        <v>88432</v>
      </c>
      <c r="B5661" s="45" t="s">
        <v>7635</v>
      </c>
      <c r="C5661" s="46" t="s">
        <v>63</v>
      </c>
      <c r="D5661" s="47">
        <v>16.809999999999999</v>
      </c>
    </row>
    <row r="5662" spans="1:4" x14ac:dyDescent="0.25">
      <c r="A5662" s="47">
        <v>88484</v>
      </c>
      <c r="B5662" s="45" t="s">
        <v>7636</v>
      </c>
      <c r="C5662" s="46" t="s">
        <v>63</v>
      </c>
      <c r="D5662" s="47">
        <v>3.21</v>
      </c>
    </row>
    <row r="5663" spans="1:4" x14ac:dyDescent="0.25">
      <c r="A5663" s="47">
        <v>88485</v>
      </c>
      <c r="B5663" s="45" t="s">
        <v>7637</v>
      </c>
      <c r="C5663" s="46" t="s">
        <v>63</v>
      </c>
      <c r="D5663" s="47">
        <v>2.83</v>
      </c>
    </row>
    <row r="5664" spans="1:4" x14ac:dyDescent="0.25">
      <c r="A5664" s="47">
        <v>88488</v>
      </c>
      <c r="B5664" s="45" t="s">
        <v>7638</v>
      </c>
      <c r="C5664" s="46" t="s">
        <v>63</v>
      </c>
      <c r="D5664" s="47">
        <v>15.56</v>
      </c>
    </row>
    <row r="5665" spans="1:4" x14ac:dyDescent="0.25">
      <c r="A5665" s="47">
        <v>88489</v>
      </c>
      <c r="B5665" s="45" t="s">
        <v>7639</v>
      </c>
      <c r="C5665" s="46" t="s">
        <v>63</v>
      </c>
      <c r="D5665" s="47">
        <v>13.77</v>
      </c>
    </row>
    <row r="5666" spans="1:4" x14ac:dyDescent="0.25">
      <c r="A5666" s="47">
        <v>88494</v>
      </c>
      <c r="B5666" s="45" t="s">
        <v>7640</v>
      </c>
      <c r="C5666" s="46" t="s">
        <v>63</v>
      </c>
      <c r="D5666" s="47">
        <v>19.46</v>
      </c>
    </row>
    <row r="5667" spans="1:4" x14ac:dyDescent="0.25">
      <c r="A5667" s="47">
        <v>88495</v>
      </c>
      <c r="B5667" s="45" t="s">
        <v>7641</v>
      </c>
      <c r="C5667" s="46" t="s">
        <v>63</v>
      </c>
      <c r="D5667" s="47">
        <v>10.89</v>
      </c>
    </row>
    <row r="5668" spans="1:4" x14ac:dyDescent="0.25">
      <c r="A5668" s="47">
        <v>88496</v>
      </c>
      <c r="B5668" s="45" t="s">
        <v>7642</v>
      </c>
      <c r="C5668" s="46" t="s">
        <v>63</v>
      </c>
      <c r="D5668" s="47">
        <v>26.53</v>
      </c>
    </row>
    <row r="5669" spans="1:4" x14ac:dyDescent="0.25">
      <c r="A5669" s="47">
        <v>88497</v>
      </c>
      <c r="B5669" s="45" t="s">
        <v>7643</v>
      </c>
      <c r="C5669" s="46" t="s">
        <v>63</v>
      </c>
      <c r="D5669" s="47">
        <v>15.09</v>
      </c>
    </row>
    <row r="5670" spans="1:4" x14ac:dyDescent="0.25">
      <c r="A5670" s="47">
        <v>95305</v>
      </c>
      <c r="B5670" s="45" t="s">
        <v>7644</v>
      </c>
      <c r="C5670" s="46" t="s">
        <v>63</v>
      </c>
      <c r="D5670" s="47">
        <v>14.3</v>
      </c>
    </row>
    <row r="5671" spans="1:4" x14ac:dyDescent="0.25">
      <c r="A5671" s="47">
        <v>95306</v>
      </c>
      <c r="B5671" s="45" t="s">
        <v>7645</v>
      </c>
      <c r="C5671" s="46" t="s">
        <v>63</v>
      </c>
      <c r="D5671" s="47">
        <v>16.559999999999999</v>
      </c>
    </row>
    <row r="5672" spans="1:4" x14ac:dyDescent="0.25">
      <c r="A5672" s="47">
        <v>95622</v>
      </c>
      <c r="B5672" s="45" t="s">
        <v>7646</v>
      </c>
      <c r="C5672" s="46" t="s">
        <v>63</v>
      </c>
      <c r="D5672" s="47">
        <v>13.92</v>
      </c>
    </row>
    <row r="5673" spans="1:4" x14ac:dyDescent="0.25">
      <c r="A5673" s="47">
        <v>95623</v>
      </c>
      <c r="B5673" s="45" t="s">
        <v>7647</v>
      </c>
      <c r="C5673" s="46" t="s">
        <v>63</v>
      </c>
      <c r="D5673" s="47">
        <v>10.71</v>
      </c>
    </row>
    <row r="5674" spans="1:4" x14ac:dyDescent="0.25">
      <c r="A5674" s="47">
        <v>95624</v>
      </c>
      <c r="B5674" s="45" t="s">
        <v>7648</v>
      </c>
      <c r="C5674" s="46" t="s">
        <v>63</v>
      </c>
      <c r="D5674" s="47">
        <v>20.46</v>
      </c>
    </row>
    <row r="5675" spans="1:4" x14ac:dyDescent="0.25">
      <c r="A5675" s="47">
        <v>95625</v>
      </c>
      <c r="B5675" s="45" t="s">
        <v>7649</v>
      </c>
      <c r="C5675" s="46" t="s">
        <v>63</v>
      </c>
      <c r="D5675" s="47">
        <v>22.52</v>
      </c>
    </row>
    <row r="5676" spans="1:4" x14ac:dyDescent="0.25">
      <c r="A5676" s="47">
        <v>95626</v>
      </c>
      <c r="B5676" s="45" t="s">
        <v>7650</v>
      </c>
      <c r="C5676" s="46" t="s">
        <v>63</v>
      </c>
      <c r="D5676" s="47">
        <v>14.96</v>
      </c>
    </row>
    <row r="5677" spans="1:4" x14ac:dyDescent="0.25">
      <c r="A5677" s="47">
        <v>96126</v>
      </c>
      <c r="B5677" s="45" t="s">
        <v>7651</v>
      </c>
      <c r="C5677" s="46" t="s">
        <v>63</v>
      </c>
      <c r="D5677" s="47">
        <v>18.38</v>
      </c>
    </row>
    <row r="5678" spans="1:4" x14ac:dyDescent="0.25">
      <c r="A5678" s="47">
        <v>96127</v>
      </c>
      <c r="B5678" s="45" t="s">
        <v>7652</v>
      </c>
      <c r="C5678" s="46" t="s">
        <v>63</v>
      </c>
      <c r="D5678" s="47">
        <v>14.36</v>
      </c>
    </row>
    <row r="5679" spans="1:4" x14ac:dyDescent="0.25">
      <c r="A5679" s="47">
        <v>96128</v>
      </c>
      <c r="B5679" s="45" t="s">
        <v>7653</v>
      </c>
      <c r="C5679" s="46" t="s">
        <v>63</v>
      </c>
      <c r="D5679" s="47">
        <v>26.52</v>
      </c>
    </row>
    <row r="5680" spans="1:4" x14ac:dyDescent="0.25">
      <c r="A5680" s="47">
        <v>96129</v>
      </c>
      <c r="B5680" s="45" t="s">
        <v>7654</v>
      </c>
      <c r="C5680" s="46" t="s">
        <v>63</v>
      </c>
      <c r="D5680" s="47">
        <v>29.11</v>
      </c>
    </row>
    <row r="5681" spans="1:4" x14ac:dyDescent="0.25">
      <c r="A5681" s="47">
        <v>96130</v>
      </c>
      <c r="B5681" s="45" t="s">
        <v>7655</v>
      </c>
      <c r="C5681" s="46" t="s">
        <v>63</v>
      </c>
      <c r="D5681" s="47">
        <v>19.649999999999999</v>
      </c>
    </row>
    <row r="5682" spans="1:4" x14ac:dyDescent="0.25">
      <c r="A5682" s="47">
        <v>96131</v>
      </c>
      <c r="B5682" s="45" t="s">
        <v>7656</v>
      </c>
      <c r="C5682" s="46" t="s">
        <v>63</v>
      </c>
      <c r="D5682" s="47">
        <v>25.56</v>
      </c>
    </row>
    <row r="5683" spans="1:4" x14ac:dyDescent="0.25">
      <c r="A5683" s="47">
        <v>96132</v>
      </c>
      <c r="B5683" s="45" t="s">
        <v>7657</v>
      </c>
      <c r="C5683" s="46" t="s">
        <v>63</v>
      </c>
      <c r="D5683" s="47">
        <v>20.21</v>
      </c>
    </row>
    <row r="5684" spans="1:4" x14ac:dyDescent="0.25">
      <c r="A5684" s="47">
        <v>96133</v>
      </c>
      <c r="B5684" s="45" t="s">
        <v>7658</v>
      </c>
      <c r="C5684" s="46" t="s">
        <v>63</v>
      </c>
      <c r="D5684" s="47">
        <v>36.380000000000003</v>
      </c>
    </row>
    <row r="5685" spans="1:4" x14ac:dyDescent="0.25">
      <c r="A5685" s="47">
        <v>96134</v>
      </c>
      <c r="B5685" s="45" t="s">
        <v>7659</v>
      </c>
      <c r="C5685" s="46" t="s">
        <v>63</v>
      </c>
      <c r="D5685" s="47">
        <v>39.82</v>
      </c>
    </row>
    <row r="5686" spans="1:4" x14ac:dyDescent="0.25">
      <c r="A5686" s="47">
        <v>96135</v>
      </c>
      <c r="B5686" s="45" t="s">
        <v>7660</v>
      </c>
      <c r="C5686" s="46" t="s">
        <v>63</v>
      </c>
      <c r="D5686" s="47">
        <v>27.27</v>
      </c>
    </row>
    <row r="5687" spans="1:4" x14ac:dyDescent="0.25">
      <c r="A5687" s="47">
        <v>102193</v>
      </c>
      <c r="B5687" s="45" t="s">
        <v>7661</v>
      </c>
      <c r="C5687" s="46" t="s">
        <v>63</v>
      </c>
      <c r="D5687" s="47">
        <v>1.73</v>
      </c>
    </row>
    <row r="5688" spans="1:4" x14ac:dyDescent="0.25">
      <c r="A5688" s="47">
        <v>102194</v>
      </c>
      <c r="B5688" s="45" t="s">
        <v>7662</v>
      </c>
      <c r="C5688" s="46" t="s">
        <v>63</v>
      </c>
      <c r="D5688" s="47">
        <v>7.06</v>
      </c>
    </row>
    <row r="5689" spans="1:4" x14ac:dyDescent="0.25">
      <c r="A5689" s="47">
        <v>102197</v>
      </c>
      <c r="B5689" s="45" t="s">
        <v>7663</v>
      </c>
      <c r="C5689" s="46" t="s">
        <v>63</v>
      </c>
      <c r="D5689" s="47">
        <v>22.13</v>
      </c>
    </row>
    <row r="5690" spans="1:4" x14ac:dyDescent="0.25">
      <c r="A5690" s="47">
        <v>102200</v>
      </c>
      <c r="B5690" s="45" t="s">
        <v>7664</v>
      </c>
      <c r="C5690" s="46" t="s">
        <v>63</v>
      </c>
      <c r="D5690" s="47">
        <v>18.09</v>
      </c>
    </row>
    <row r="5691" spans="1:4" x14ac:dyDescent="0.25">
      <c r="A5691" s="47">
        <v>102202</v>
      </c>
      <c r="B5691" s="45" t="s">
        <v>7665</v>
      </c>
      <c r="C5691" s="46" t="s">
        <v>63</v>
      </c>
      <c r="D5691" s="47">
        <v>45.86</v>
      </c>
    </row>
    <row r="5692" spans="1:4" x14ac:dyDescent="0.25">
      <c r="A5692" s="47">
        <v>102203</v>
      </c>
      <c r="B5692" s="45" t="s">
        <v>7666</v>
      </c>
      <c r="C5692" s="46" t="s">
        <v>63</v>
      </c>
      <c r="D5692" s="47">
        <v>8.9700000000000006</v>
      </c>
    </row>
    <row r="5693" spans="1:4" x14ac:dyDescent="0.25">
      <c r="A5693" s="47">
        <v>102204</v>
      </c>
      <c r="B5693" s="45" t="s">
        <v>7667</v>
      </c>
      <c r="C5693" s="46" t="s">
        <v>63</v>
      </c>
      <c r="D5693" s="47">
        <v>9.08</v>
      </c>
    </row>
    <row r="5694" spans="1:4" x14ac:dyDescent="0.25">
      <c r="A5694" s="47">
        <v>102205</v>
      </c>
      <c r="B5694" s="45" t="s">
        <v>7668</v>
      </c>
      <c r="C5694" s="46" t="s">
        <v>63</v>
      </c>
      <c r="D5694" s="47">
        <v>8.2200000000000006</v>
      </c>
    </row>
    <row r="5695" spans="1:4" x14ac:dyDescent="0.25">
      <c r="A5695" s="47">
        <v>102207</v>
      </c>
      <c r="B5695" s="45" t="s">
        <v>7669</v>
      </c>
      <c r="C5695" s="46" t="s">
        <v>63</v>
      </c>
      <c r="D5695" s="47">
        <v>7.35</v>
      </c>
    </row>
    <row r="5696" spans="1:4" x14ac:dyDescent="0.25">
      <c r="A5696" s="47">
        <v>102208</v>
      </c>
      <c r="B5696" s="45" t="s">
        <v>7670</v>
      </c>
      <c r="C5696" s="46" t="s">
        <v>63</v>
      </c>
      <c r="D5696" s="47">
        <v>7.03</v>
      </c>
    </row>
    <row r="5697" spans="1:4" x14ac:dyDescent="0.25">
      <c r="A5697" s="47">
        <v>102209</v>
      </c>
      <c r="B5697" s="45" t="s">
        <v>7671</v>
      </c>
      <c r="C5697" s="46" t="s">
        <v>63</v>
      </c>
      <c r="D5697" s="47">
        <v>7.24</v>
      </c>
    </row>
    <row r="5698" spans="1:4" x14ac:dyDescent="0.25">
      <c r="A5698" s="47">
        <v>102210</v>
      </c>
      <c r="B5698" s="45" t="s">
        <v>7672</v>
      </c>
      <c r="C5698" s="46" t="s">
        <v>63</v>
      </c>
      <c r="D5698" s="47">
        <v>6.92</v>
      </c>
    </row>
    <row r="5699" spans="1:4" x14ac:dyDescent="0.25">
      <c r="A5699" s="47">
        <v>102213</v>
      </c>
      <c r="B5699" s="45" t="s">
        <v>7673</v>
      </c>
      <c r="C5699" s="46" t="s">
        <v>63</v>
      </c>
      <c r="D5699" s="47">
        <v>17.96</v>
      </c>
    </row>
    <row r="5700" spans="1:4" x14ac:dyDescent="0.25">
      <c r="A5700" s="47">
        <v>102214</v>
      </c>
      <c r="B5700" s="45" t="s">
        <v>7674</v>
      </c>
      <c r="C5700" s="46" t="s">
        <v>63</v>
      </c>
      <c r="D5700" s="47">
        <v>18.18</v>
      </c>
    </row>
    <row r="5701" spans="1:4" x14ac:dyDescent="0.25">
      <c r="A5701" s="47">
        <v>102215</v>
      </c>
      <c r="B5701" s="45" t="s">
        <v>7675</v>
      </c>
      <c r="C5701" s="46" t="s">
        <v>63</v>
      </c>
      <c r="D5701" s="47">
        <v>16.440000000000001</v>
      </c>
    </row>
    <row r="5702" spans="1:4" x14ac:dyDescent="0.25">
      <c r="A5702" s="47">
        <v>102217</v>
      </c>
      <c r="B5702" s="45" t="s">
        <v>7676</v>
      </c>
      <c r="C5702" s="46" t="s">
        <v>63</v>
      </c>
      <c r="D5702" s="47">
        <v>14.72</v>
      </c>
    </row>
    <row r="5703" spans="1:4" x14ac:dyDescent="0.25">
      <c r="A5703" s="47">
        <v>102218</v>
      </c>
      <c r="B5703" s="45" t="s">
        <v>7677</v>
      </c>
      <c r="C5703" s="46" t="s">
        <v>63</v>
      </c>
      <c r="D5703" s="47">
        <v>14.07</v>
      </c>
    </row>
    <row r="5704" spans="1:4" x14ac:dyDescent="0.25">
      <c r="A5704" s="47">
        <v>102219</v>
      </c>
      <c r="B5704" s="45" t="s">
        <v>7678</v>
      </c>
      <c r="C5704" s="46" t="s">
        <v>63</v>
      </c>
      <c r="D5704" s="47">
        <v>14.49</v>
      </c>
    </row>
    <row r="5705" spans="1:4" x14ac:dyDescent="0.25">
      <c r="A5705" s="47">
        <v>102220</v>
      </c>
      <c r="B5705" s="45" t="s">
        <v>7679</v>
      </c>
      <c r="C5705" s="46" t="s">
        <v>63</v>
      </c>
      <c r="D5705" s="47">
        <v>13.85</v>
      </c>
    </row>
    <row r="5706" spans="1:4" x14ac:dyDescent="0.25">
      <c r="A5706" s="47">
        <v>102223</v>
      </c>
      <c r="B5706" s="45" t="s">
        <v>7680</v>
      </c>
      <c r="C5706" s="46" t="s">
        <v>63</v>
      </c>
      <c r="D5706" s="47">
        <v>26.93</v>
      </c>
    </row>
    <row r="5707" spans="1:4" x14ac:dyDescent="0.25">
      <c r="A5707" s="47">
        <v>102224</v>
      </c>
      <c r="B5707" s="45" t="s">
        <v>7681</v>
      </c>
      <c r="C5707" s="46" t="s">
        <v>63</v>
      </c>
      <c r="D5707" s="47">
        <v>27.27</v>
      </c>
    </row>
    <row r="5708" spans="1:4" x14ac:dyDescent="0.25">
      <c r="A5708" s="47">
        <v>102225</v>
      </c>
      <c r="B5708" s="45" t="s">
        <v>7682</v>
      </c>
      <c r="C5708" s="46" t="s">
        <v>63</v>
      </c>
      <c r="D5708" s="47">
        <v>24.67</v>
      </c>
    </row>
    <row r="5709" spans="1:4" x14ac:dyDescent="0.25">
      <c r="A5709" s="47">
        <v>102227</v>
      </c>
      <c r="B5709" s="45" t="s">
        <v>7683</v>
      </c>
      <c r="C5709" s="46" t="s">
        <v>63</v>
      </c>
      <c r="D5709" s="47">
        <v>22.08</v>
      </c>
    </row>
    <row r="5710" spans="1:4" x14ac:dyDescent="0.25">
      <c r="A5710" s="47">
        <v>102228</v>
      </c>
      <c r="B5710" s="45" t="s">
        <v>7684</v>
      </c>
      <c r="C5710" s="46" t="s">
        <v>63</v>
      </c>
      <c r="D5710" s="47">
        <v>21.11</v>
      </c>
    </row>
    <row r="5711" spans="1:4" x14ac:dyDescent="0.25">
      <c r="A5711" s="47">
        <v>102229</v>
      </c>
      <c r="B5711" s="45" t="s">
        <v>7685</v>
      </c>
      <c r="C5711" s="46" t="s">
        <v>63</v>
      </c>
      <c r="D5711" s="47">
        <v>21.75</v>
      </c>
    </row>
    <row r="5712" spans="1:4" x14ac:dyDescent="0.25">
      <c r="A5712" s="47">
        <v>102230</v>
      </c>
      <c r="B5712" s="45" t="s">
        <v>7686</v>
      </c>
      <c r="C5712" s="46" t="s">
        <v>63</v>
      </c>
      <c r="D5712" s="47">
        <v>20.78</v>
      </c>
    </row>
    <row r="5713" spans="1:4" x14ac:dyDescent="0.25">
      <c r="A5713" s="47">
        <v>102233</v>
      </c>
      <c r="B5713" s="45" t="s">
        <v>7687</v>
      </c>
      <c r="C5713" s="46" t="s">
        <v>63</v>
      </c>
      <c r="D5713" s="47">
        <v>9.4600000000000009</v>
      </c>
    </row>
    <row r="5714" spans="1:4" x14ac:dyDescent="0.25">
      <c r="A5714" s="47">
        <v>102234</v>
      </c>
      <c r="B5714" s="45" t="s">
        <v>7688</v>
      </c>
      <c r="C5714" s="46" t="s">
        <v>63</v>
      </c>
      <c r="D5714" s="47">
        <v>18.93</v>
      </c>
    </row>
    <row r="5715" spans="1:4" x14ac:dyDescent="0.25">
      <c r="A5715" s="47">
        <v>100716</v>
      </c>
      <c r="B5715" s="45" t="s">
        <v>7689</v>
      </c>
      <c r="C5715" s="46" t="s">
        <v>63</v>
      </c>
      <c r="D5715" s="47">
        <v>25.19</v>
      </c>
    </row>
    <row r="5716" spans="1:4" x14ac:dyDescent="0.25">
      <c r="A5716" s="47">
        <v>100717</v>
      </c>
      <c r="B5716" s="45" t="s">
        <v>7690</v>
      </c>
      <c r="C5716" s="46" t="s">
        <v>63</v>
      </c>
      <c r="D5716" s="47">
        <v>8.73</v>
      </c>
    </row>
    <row r="5717" spans="1:4" x14ac:dyDescent="0.25">
      <c r="A5717" s="47">
        <v>100718</v>
      </c>
      <c r="B5717" s="45" t="s">
        <v>7691</v>
      </c>
      <c r="C5717" s="46" t="s">
        <v>96</v>
      </c>
      <c r="D5717" s="47">
        <v>1.2</v>
      </c>
    </row>
    <row r="5718" spans="1:4" x14ac:dyDescent="0.25">
      <c r="A5718" s="47">
        <v>100719</v>
      </c>
      <c r="B5718" s="45" t="s">
        <v>1984</v>
      </c>
      <c r="C5718" s="46" t="s">
        <v>63</v>
      </c>
      <c r="D5718" s="47">
        <v>9.07</v>
      </c>
    </row>
    <row r="5719" spans="1:4" x14ac:dyDescent="0.25">
      <c r="A5719" s="47">
        <v>100720</v>
      </c>
      <c r="B5719" s="45" t="s">
        <v>7692</v>
      </c>
      <c r="C5719" s="46" t="s">
        <v>63</v>
      </c>
      <c r="D5719" s="47">
        <v>9.26</v>
      </c>
    </row>
    <row r="5720" spans="1:4" x14ac:dyDescent="0.25">
      <c r="A5720" s="47">
        <v>100721</v>
      </c>
      <c r="B5720" s="45" t="s">
        <v>7693</v>
      </c>
      <c r="C5720" s="46" t="s">
        <v>63</v>
      </c>
      <c r="D5720" s="47">
        <v>21.45</v>
      </c>
    </row>
    <row r="5721" spans="1:4" x14ac:dyDescent="0.25">
      <c r="A5721" s="47">
        <v>100722</v>
      </c>
      <c r="B5721" s="45" t="s">
        <v>7694</v>
      </c>
      <c r="C5721" s="46" t="s">
        <v>63</v>
      </c>
      <c r="D5721" s="47">
        <v>21.16</v>
      </c>
    </row>
    <row r="5722" spans="1:4" x14ac:dyDescent="0.25">
      <c r="A5722" s="47">
        <v>100723</v>
      </c>
      <c r="B5722" s="45" t="s">
        <v>7695</v>
      </c>
      <c r="C5722" s="46" t="s">
        <v>63</v>
      </c>
      <c r="D5722" s="47">
        <v>9.73</v>
      </c>
    </row>
    <row r="5723" spans="1:4" x14ac:dyDescent="0.25">
      <c r="A5723" s="47">
        <v>100724</v>
      </c>
      <c r="B5723" s="45" t="s">
        <v>7696</v>
      </c>
      <c r="C5723" s="46" t="s">
        <v>63</v>
      </c>
      <c r="D5723" s="47">
        <v>11.95</v>
      </c>
    </row>
    <row r="5724" spans="1:4" x14ac:dyDescent="0.25">
      <c r="A5724" s="47">
        <v>100725</v>
      </c>
      <c r="B5724" s="45" t="s">
        <v>7697</v>
      </c>
      <c r="C5724" s="46" t="s">
        <v>63</v>
      </c>
      <c r="D5724" s="47">
        <v>21.67</v>
      </c>
    </row>
    <row r="5725" spans="1:4" x14ac:dyDescent="0.25">
      <c r="A5725" s="47">
        <v>100726</v>
      </c>
      <c r="B5725" s="45" t="s">
        <v>7698</v>
      </c>
      <c r="C5725" s="46" t="s">
        <v>63</v>
      </c>
      <c r="D5725" s="47">
        <v>23.75</v>
      </c>
    </row>
    <row r="5726" spans="1:4" x14ac:dyDescent="0.25">
      <c r="A5726" s="47">
        <v>100727</v>
      </c>
      <c r="B5726" s="45" t="s">
        <v>7699</v>
      </c>
      <c r="C5726" s="46" t="s">
        <v>63</v>
      </c>
      <c r="D5726" s="47">
        <v>22.32</v>
      </c>
    </row>
    <row r="5727" spans="1:4" x14ac:dyDescent="0.25">
      <c r="A5727" s="47">
        <v>100728</v>
      </c>
      <c r="B5727" s="45" t="s">
        <v>7700</v>
      </c>
      <c r="C5727" s="46" t="s">
        <v>63</v>
      </c>
      <c r="D5727" s="47">
        <v>20.5</v>
      </c>
    </row>
    <row r="5728" spans="1:4" x14ac:dyDescent="0.25">
      <c r="A5728" s="47">
        <v>100729</v>
      </c>
      <c r="B5728" s="45" t="s">
        <v>7701</v>
      </c>
      <c r="C5728" s="46" t="s">
        <v>63</v>
      </c>
      <c r="D5728" s="47">
        <v>16.829999999999998</v>
      </c>
    </row>
    <row r="5729" spans="1:4" x14ac:dyDescent="0.25">
      <c r="A5729" s="47">
        <v>100730</v>
      </c>
      <c r="B5729" s="45" t="s">
        <v>7702</v>
      </c>
      <c r="C5729" s="46" t="s">
        <v>63</v>
      </c>
      <c r="D5729" s="47">
        <v>20.14</v>
      </c>
    </row>
    <row r="5730" spans="1:4" x14ac:dyDescent="0.25">
      <c r="A5730" s="47">
        <v>100733</v>
      </c>
      <c r="B5730" s="45" t="s">
        <v>7703</v>
      </c>
      <c r="C5730" s="46" t="s">
        <v>63</v>
      </c>
      <c r="D5730" s="47">
        <v>11.41</v>
      </c>
    </row>
    <row r="5731" spans="1:4" x14ac:dyDescent="0.25">
      <c r="A5731" s="47">
        <v>100734</v>
      </c>
      <c r="B5731" s="45" t="s">
        <v>7704</v>
      </c>
      <c r="C5731" s="46" t="s">
        <v>63</v>
      </c>
      <c r="D5731" s="47">
        <v>14.32</v>
      </c>
    </row>
    <row r="5732" spans="1:4" x14ac:dyDescent="0.25">
      <c r="A5732" s="47">
        <v>100735</v>
      </c>
      <c r="B5732" s="45" t="s">
        <v>7705</v>
      </c>
      <c r="C5732" s="46" t="s">
        <v>63</v>
      </c>
      <c r="D5732" s="47">
        <v>9.66</v>
      </c>
    </row>
    <row r="5733" spans="1:4" x14ac:dyDescent="0.25">
      <c r="A5733" s="47">
        <v>100736</v>
      </c>
      <c r="B5733" s="45" t="s">
        <v>7706</v>
      </c>
      <c r="C5733" s="46" t="s">
        <v>63</v>
      </c>
      <c r="D5733" s="47">
        <v>12.89</v>
      </c>
    </row>
    <row r="5734" spans="1:4" x14ac:dyDescent="0.25">
      <c r="A5734" s="47">
        <v>100739</v>
      </c>
      <c r="B5734" s="45" t="s">
        <v>7707</v>
      </c>
      <c r="C5734" s="46" t="s">
        <v>63</v>
      </c>
      <c r="D5734" s="47">
        <v>8.92</v>
      </c>
    </row>
    <row r="5735" spans="1:4" x14ac:dyDescent="0.25">
      <c r="A5735" s="47">
        <v>100740</v>
      </c>
      <c r="B5735" s="45" t="s">
        <v>7708</v>
      </c>
      <c r="C5735" s="46" t="s">
        <v>63</v>
      </c>
      <c r="D5735" s="47">
        <v>9.73</v>
      </c>
    </row>
    <row r="5736" spans="1:4" x14ac:dyDescent="0.25">
      <c r="A5736" s="47">
        <v>100741</v>
      </c>
      <c r="B5736" s="45" t="s">
        <v>7709</v>
      </c>
      <c r="C5736" s="46" t="s">
        <v>63</v>
      </c>
      <c r="D5736" s="47">
        <v>21.15</v>
      </c>
    </row>
    <row r="5737" spans="1:4" x14ac:dyDescent="0.25">
      <c r="A5737" s="47">
        <v>100742</v>
      </c>
      <c r="B5737" s="45" t="s">
        <v>7710</v>
      </c>
      <c r="C5737" s="46" t="s">
        <v>63</v>
      </c>
      <c r="D5737" s="47">
        <v>21.6</v>
      </c>
    </row>
    <row r="5738" spans="1:4" x14ac:dyDescent="0.25">
      <c r="A5738" s="47">
        <v>100743</v>
      </c>
      <c r="B5738" s="45" t="s">
        <v>7711</v>
      </c>
      <c r="C5738" s="46" t="s">
        <v>63</v>
      </c>
      <c r="D5738" s="47">
        <v>8.7200000000000006</v>
      </c>
    </row>
    <row r="5739" spans="1:4" x14ac:dyDescent="0.25">
      <c r="A5739" s="47">
        <v>100744</v>
      </c>
      <c r="B5739" s="45" t="s">
        <v>7712</v>
      </c>
      <c r="C5739" s="46" t="s">
        <v>63</v>
      </c>
      <c r="D5739" s="47">
        <v>9.6</v>
      </c>
    </row>
    <row r="5740" spans="1:4" x14ac:dyDescent="0.25">
      <c r="A5740" s="47">
        <v>100745</v>
      </c>
      <c r="B5740" s="45" t="s">
        <v>7713</v>
      </c>
      <c r="C5740" s="46" t="s">
        <v>63</v>
      </c>
      <c r="D5740" s="47">
        <v>20.93</v>
      </c>
    </row>
    <row r="5741" spans="1:4" x14ac:dyDescent="0.25">
      <c r="A5741" s="47">
        <v>100746</v>
      </c>
      <c r="B5741" s="45" t="s">
        <v>7714</v>
      </c>
      <c r="C5741" s="46" t="s">
        <v>63</v>
      </c>
      <c r="D5741" s="47">
        <v>21.47</v>
      </c>
    </row>
    <row r="5742" spans="1:4" x14ac:dyDescent="0.25">
      <c r="A5742" s="47">
        <v>100747</v>
      </c>
      <c r="B5742" s="45" t="s">
        <v>7715</v>
      </c>
      <c r="C5742" s="46" t="s">
        <v>63</v>
      </c>
      <c r="D5742" s="47">
        <v>8.8000000000000007</v>
      </c>
    </row>
    <row r="5743" spans="1:4" x14ac:dyDescent="0.25">
      <c r="A5743" s="47">
        <v>100748</v>
      </c>
      <c r="B5743" s="45" t="s">
        <v>7716</v>
      </c>
      <c r="C5743" s="46" t="s">
        <v>63</v>
      </c>
      <c r="D5743" s="47">
        <v>9.66</v>
      </c>
    </row>
    <row r="5744" spans="1:4" x14ac:dyDescent="0.25">
      <c r="A5744" s="47">
        <v>100749</v>
      </c>
      <c r="B5744" s="45" t="s">
        <v>7717</v>
      </c>
      <c r="C5744" s="46" t="s">
        <v>63</v>
      </c>
      <c r="D5744" s="47">
        <v>21.02</v>
      </c>
    </row>
    <row r="5745" spans="1:4" x14ac:dyDescent="0.25">
      <c r="A5745" s="47">
        <v>100750</v>
      </c>
      <c r="B5745" s="45" t="s">
        <v>7718</v>
      </c>
      <c r="C5745" s="46" t="s">
        <v>63</v>
      </c>
      <c r="D5745" s="47">
        <v>21.52</v>
      </c>
    </row>
    <row r="5746" spans="1:4" x14ac:dyDescent="0.25">
      <c r="A5746" s="47">
        <v>100751</v>
      </c>
      <c r="B5746" s="45" t="s">
        <v>7719</v>
      </c>
      <c r="C5746" s="46" t="s">
        <v>63</v>
      </c>
      <c r="D5746" s="47">
        <v>33.67</v>
      </c>
    </row>
    <row r="5747" spans="1:4" x14ac:dyDescent="0.25">
      <c r="A5747" s="47">
        <v>100752</v>
      </c>
      <c r="B5747" s="45" t="s">
        <v>7720</v>
      </c>
      <c r="C5747" s="46" t="s">
        <v>63</v>
      </c>
      <c r="D5747" s="47">
        <v>40.29</v>
      </c>
    </row>
    <row r="5748" spans="1:4" x14ac:dyDescent="0.25">
      <c r="A5748" s="47">
        <v>100753</v>
      </c>
      <c r="B5748" s="45" t="s">
        <v>7721</v>
      </c>
      <c r="C5748" s="46" t="s">
        <v>63</v>
      </c>
      <c r="D5748" s="47">
        <v>19.329999999999998</v>
      </c>
    </row>
    <row r="5749" spans="1:4" x14ac:dyDescent="0.25">
      <c r="A5749" s="47">
        <v>100754</v>
      </c>
      <c r="B5749" s="45" t="s">
        <v>7722</v>
      </c>
      <c r="C5749" s="46" t="s">
        <v>63</v>
      </c>
      <c r="D5749" s="47">
        <v>25.79</v>
      </c>
    </row>
    <row r="5750" spans="1:4" x14ac:dyDescent="0.25">
      <c r="A5750" s="47">
        <v>100757</v>
      </c>
      <c r="B5750" s="45" t="s">
        <v>1983</v>
      </c>
      <c r="C5750" s="46" t="s">
        <v>63</v>
      </c>
      <c r="D5750" s="47">
        <v>42.3</v>
      </c>
    </row>
    <row r="5751" spans="1:4" x14ac:dyDescent="0.25">
      <c r="A5751" s="47">
        <v>100758</v>
      </c>
      <c r="B5751" s="45" t="s">
        <v>7723</v>
      </c>
      <c r="C5751" s="46" t="s">
        <v>63</v>
      </c>
      <c r="D5751" s="47">
        <v>43.23</v>
      </c>
    </row>
    <row r="5752" spans="1:4" x14ac:dyDescent="0.25">
      <c r="A5752" s="47">
        <v>100759</v>
      </c>
      <c r="B5752" s="45" t="s">
        <v>7724</v>
      </c>
      <c r="C5752" s="46" t="s">
        <v>63</v>
      </c>
      <c r="D5752" s="47">
        <v>41.86</v>
      </c>
    </row>
    <row r="5753" spans="1:4" x14ac:dyDescent="0.25">
      <c r="A5753" s="47">
        <v>100760</v>
      </c>
      <c r="B5753" s="45" t="s">
        <v>7725</v>
      </c>
      <c r="C5753" s="46" t="s">
        <v>63</v>
      </c>
      <c r="D5753" s="47">
        <v>42.96</v>
      </c>
    </row>
    <row r="5754" spans="1:4" x14ac:dyDescent="0.25">
      <c r="A5754" s="47">
        <v>100761</v>
      </c>
      <c r="B5754" s="45" t="s">
        <v>7726</v>
      </c>
      <c r="C5754" s="46" t="s">
        <v>63</v>
      </c>
      <c r="D5754" s="47">
        <v>42.05</v>
      </c>
    </row>
    <row r="5755" spans="1:4" x14ac:dyDescent="0.25">
      <c r="A5755" s="47">
        <v>100762</v>
      </c>
      <c r="B5755" s="45" t="s">
        <v>7727</v>
      </c>
      <c r="C5755" s="46" t="s">
        <v>63</v>
      </c>
      <c r="D5755" s="47">
        <v>43.07</v>
      </c>
    </row>
    <row r="5756" spans="1:4" x14ac:dyDescent="0.25">
      <c r="A5756" s="47">
        <v>102488</v>
      </c>
      <c r="B5756" s="45" t="s">
        <v>7728</v>
      </c>
      <c r="C5756" s="46" t="s">
        <v>63</v>
      </c>
      <c r="D5756" s="47">
        <v>3.1</v>
      </c>
    </row>
    <row r="5757" spans="1:4" x14ac:dyDescent="0.25">
      <c r="A5757" s="47">
        <v>102489</v>
      </c>
      <c r="B5757" s="45" t="s">
        <v>7729</v>
      </c>
      <c r="C5757" s="46" t="s">
        <v>63</v>
      </c>
      <c r="D5757" s="47">
        <v>23.75</v>
      </c>
    </row>
    <row r="5758" spans="1:4" x14ac:dyDescent="0.25">
      <c r="A5758" s="47">
        <v>102491</v>
      </c>
      <c r="B5758" s="45" t="s">
        <v>7730</v>
      </c>
      <c r="C5758" s="46" t="s">
        <v>63</v>
      </c>
      <c r="D5758" s="47">
        <v>17.41</v>
      </c>
    </row>
    <row r="5759" spans="1:4" x14ac:dyDescent="0.25">
      <c r="A5759" s="47">
        <v>102492</v>
      </c>
      <c r="B5759" s="45" t="s">
        <v>7731</v>
      </c>
      <c r="C5759" s="46" t="s">
        <v>63</v>
      </c>
      <c r="D5759" s="47">
        <v>20.34</v>
      </c>
    </row>
    <row r="5760" spans="1:4" x14ac:dyDescent="0.25">
      <c r="A5760" s="47">
        <v>102494</v>
      </c>
      <c r="B5760" s="45" t="s">
        <v>7732</v>
      </c>
      <c r="C5760" s="46" t="s">
        <v>63</v>
      </c>
      <c r="D5760" s="47">
        <v>52.52</v>
      </c>
    </row>
    <row r="5761" spans="1:4" x14ac:dyDescent="0.25">
      <c r="A5761" s="47">
        <v>102496</v>
      </c>
      <c r="B5761" s="45" t="s">
        <v>7733</v>
      </c>
      <c r="C5761" s="46" t="s">
        <v>96</v>
      </c>
      <c r="D5761" s="47">
        <v>11.11</v>
      </c>
    </row>
    <row r="5762" spans="1:4" x14ac:dyDescent="0.25">
      <c r="A5762" s="47">
        <v>102497</v>
      </c>
      <c r="B5762" s="45" t="s">
        <v>7734</v>
      </c>
      <c r="C5762" s="46" t="s">
        <v>96</v>
      </c>
      <c r="D5762" s="47">
        <v>4.18</v>
      </c>
    </row>
    <row r="5763" spans="1:4" x14ac:dyDescent="0.25">
      <c r="A5763" s="47">
        <v>102498</v>
      </c>
      <c r="B5763" s="45" t="s">
        <v>7735</v>
      </c>
      <c r="C5763" s="46" t="s">
        <v>96</v>
      </c>
      <c r="D5763" s="47">
        <v>1.36</v>
      </c>
    </row>
    <row r="5764" spans="1:4" x14ac:dyDescent="0.25">
      <c r="A5764" s="47">
        <v>102499</v>
      </c>
      <c r="B5764" s="45" t="s">
        <v>7736</v>
      </c>
      <c r="C5764" s="46" t="s">
        <v>63</v>
      </c>
      <c r="D5764" s="47">
        <v>2.5</v>
      </c>
    </row>
    <row r="5765" spans="1:4" x14ac:dyDescent="0.25">
      <c r="A5765" s="47">
        <v>102500</v>
      </c>
      <c r="B5765" s="45" t="s">
        <v>7737</v>
      </c>
      <c r="C5765" s="46" t="s">
        <v>96</v>
      </c>
      <c r="D5765" s="47">
        <v>3.7</v>
      </c>
    </row>
    <row r="5766" spans="1:4" x14ac:dyDescent="0.25">
      <c r="A5766" s="47">
        <v>102501</v>
      </c>
      <c r="B5766" s="45" t="s">
        <v>7738</v>
      </c>
      <c r="C5766" s="46" t="s">
        <v>63</v>
      </c>
      <c r="D5766" s="47">
        <v>20.94</v>
      </c>
    </row>
    <row r="5767" spans="1:4" x14ac:dyDescent="0.25">
      <c r="A5767" s="47">
        <v>102504</v>
      </c>
      <c r="B5767" s="45" t="s">
        <v>7739</v>
      </c>
      <c r="C5767" s="46" t="s">
        <v>96</v>
      </c>
      <c r="D5767" s="47">
        <v>8.44</v>
      </c>
    </row>
    <row r="5768" spans="1:4" x14ac:dyDescent="0.25">
      <c r="A5768" s="47">
        <v>102505</v>
      </c>
      <c r="B5768" s="45" t="s">
        <v>7740</v>
      </c>
      <c r="C5768" s="46" t="s">
        <v>96</v>
      </c>
      <c r="D5768" s="47">
        <v>8.98</v>
      </c>
    </row>
    <row r="5769" spans="1:4" x14ac:dyDescent="0.25">
      <c r="A5769" s="47">
        <v>102506</v>
      </c>
      <c r="B5769" s="45" t="s">
        <v>7741</v>
      </c>
      <c r="C5769" s="46" t="s">
        <v>96</v>
      </c>
      <c r="D5769" s="47">
        <v>9.26</v>
      </c>
    </row>
    <row r="5770" spans="1:4" x14ac:dyDescent="0.25">
      <c r="A5770" s="47">
        <v>102507</v>
      </c>
      <c r="B5770" s="45" t="s">
        <v>7742</v>
      </c>
      <c r="C5770" s="46" t="s">
        <v>96</v>
      </c>
      <c r="D5770" s="47">
        <v>5.33</v>
      </c>
    </row>
    <row r="5771" spans="1:4" x14ac:dyDescent="0.25">
      <c r="A5771" s="47">
        <v>102508</v>
      </c>
      <c r="B5771" s="45" t="s">
        <v>7743</v>
      </c>
      <c r="C5771" s="46" t="s">
        <v>63</v>
      </c>
      <c r="D5771" s="47">
        <v>37.65</v>
      </c>
    </row>
    <row r="5772" spans="1:4" x14ac:dyDescent="0.25">
      <c r="A5772" s="47">
        <v>102509</v>
      </c>
      <c r="B5772" s="45" t="s">
        <v>7744</v>
      </c>
      <c r="C5772" s="46" t="s">
        <v>63</v>
      </c>
      <c r="D5772" s="47">
        <v>24.81</v>
      </c>
    </row>
    <row r="5773" spans="1:4" x14ac:dyDescent="0.25">
      <c r="A5773" s="47">
        <v>102512</v>
      </c>
      <c r="B5773" s="45" t="s">
        <v>7745</v>
      </c>
      <c r="C5773" s="46" t="s">
        <v>96</v>
      </c>
      <c r="D5773" s="47">
        <v>4.49</v>
      </c>
    </row>
    <row r="5774" spans="1:4" x14ac:dyDescent="0.25">
      <c r="A5774" s="47">
        <v>102513</v>
      </c>
      <c r="B5774" s="45" t="s">
        <v>7746</v>
      </c>
      <c r="C5774" s="46" t="s">
        <v>63</v>
      </c>
      <c r="D5774" s="47">
        <v>39.92</v>
      </c>
    </row>
    <row r="5775" spans="1:4" x14ac:dyDescent="0.25">
      <c r="A5775" s="47">
        <v>102520</v>
      </c>
      <c r="B5775" s="45" t="s">
        <v>7747</v>
      </c>
      <c r="C5775" s="46" t="s">
        <v>63</v>
      </c>
      <c r="D5775" s="47">
        <v>69.52</v>
      </c>
    </row>
    <row r="5776" spans="1:4" x14ac:dyDescent="0.25">
      <c r="A5776" s="47">
        <v>101749</v>
      </c>
      <c r="B5776" s="45" t="s">
        <v>7748</v>
      </c>
      <c r="C5776" s="46" t="s">
        <v>63</v>
      </c>
      <c r="D5776" s="47">
        <v>41.2</v>
      </c>
    </row>
    <row r="5777" spans="1:4" x14ac:dyDescent="0.25">
      <c r="A5777" s="47">
        <v>101750</v>
      </c>
      <c r="B5777" s="45" t="s">
        <v>7749</v>
      </c>
      <c r="C5777" s="46" t="s">
        <v>63</v>
      </c>
      <c r="D5777" s="47">
        <v>39.07</v>
      </c>
    </row>
    <row r="5778" spans="1:4" x14ac:dyDescent="0.25">
      <c r="A5778" s="47">
        <v>101729</v>
      </c>
      <c r="B5778" s="45" t="s">
        <v>7750</v>
      </c>
      <c r="C5778" s="46" t="s">
        <v>63</v>
      </c>
      <c r="D5778" s="47">
        <v>152.43</v>
      </c>
    </row>
    <row r="5779" spans="1:4" x14ac:dyDescent="0.25">
      <c r="A5779" s="47">
        <v>101746</v>
      </c>
      <c r="B5779" s="45" t="s">
        <v>7751</v>
      </c>
      <c r="C5779" s="46" t="s">
        <v>63</v>
      </c>
      <c r="D5779" s="47">
        <v>228.64</v>
      </c>
    </row>
    <row r="5780" spans="1:4" x14ac:dyDescent="0.25">
      <c r="A5780" s="47">
        <v>101751</v>
      </c>
      <c r="B5780" s="45" t="s">
        <v>7752</v>
      </c>
      <c r="C5780" s="46" t="s">
        <v>63</v>
      </c>
      <c r="D5780" s="47">
        <v>158.86000000000001</v>
      </c>
    </row>
    <row r="5781" spans="1:4" x14ac:dyDescent="0.25">
      <c r="A5781" s="47">
        <v>87246</v>
      </c>
      <c r="B5781" s="45" t="s">
        <v>7753</v>
      </c>
      <c r="C5781" s="46" t="s">
        <v>63</v>
      </c>
      <c r="D5781" s="47">
        <v>55.64</v>
      </c>
    </row>
    <row r="5782" spans="1:4" x14ac:dyDescent="0.25">
      <c r="A5782" s="47">
        <v>87247</v>
      </c>
      <c r="B5782" s="45" t="s">
        <v>7754</v>
      </c>
      <c r="C5782" s="46" t="s">
        <v>63</v>
      </c>
      <c r="D5782" s="47">
        <v>48.71</v>
      </c>
    </row>
    <row r="5783" spans="1:4" x14ac:dyDescent="0.25">
      <c r="A5783" s="47">
        <v>87248</v>
      </c>
      <c r="B5783" s="45" t="s">
        <v>7755</v>
      </c>
      <c r="C5783" s="46" t="s">
        <v>63</v>
      </c>
      <c r="D5783" s="47">
        <v>43.04</v>
      </c>
    </row>
    <row r="5784" spans="1:4" x14ac:dyDescent="0.25">
      <c r="A5784" s="47">
        <v>87249</v>
      </c>
      <c r="B5784" s="45" t="s">
        <v>7756</v>
      </c>
      <c r="C5784" s="46" t="s">
        <v>63</v>
      </c>
      <c r="D5784" s="47">
        <v>62.18</v>
      </c>
    </row>
    <row r="5785" spans="1:4" x14ac:dyDescent="0.25">
      <c r="A5785" s="47">
        <v>87250</v>
      </c>
      <c r="B5785" s="45" t="s">
        <v>7757</v>
      </c>
      <c r="C5785" s="46" t="s">
        <v>63</v>
      </c>
      <c r="D5785" s="47">
        <v>51.24</v>
      </c>
    </row>
    <row r="5786" spans="1:4" x14ac:dyDescent="0.25">
      <c r="A5786" s="47">
        <v>87251</v>
      </c>
      <c r="B5786" s="45" t="s">
        <v>7758</v>
      </c>
      <c r="C5786" s="46" t="s">
        <v>63</v>
      </c>
      <c r="D5786" s="47">
        <v>44.09</v>
      </c>
    </row>
    <row r="5787" spans="1:4" x14ac:dyDescent="0.25">
      <c r="A5787" s="47">
        <v>87255</v>
      </c>
      <c r="B5787" s="45" t="s">
        <v>7759</v>
      </c>
      <c r="C5787" s="46" t="s">
        <v>63</v>
      </c>
      <c r="D5787" s="47">
        <v>101.23</v>
      </c>
    </row>
    <row r="5788" spans="1:4" x14ac:dyDescent="0.25">
      <c r="A5788" s="47">
        <v>87256</v>
      </c>
      <c r="B5788" s="45" t="s">
        <v>7760</v>
      </c>
      <c r="C5788" s="46" t="s">
        <v>63</v>
      </c>
      <c r="D5788" s="47">
        <v>88.02</v>
      </c>
    </row>
    <row r="5789" spans="1:4" x14ac:dyDescent="0.25">
      <c r="A5789" s="47">
        <v>87257</v>
      </c>
      <c r="B5789" s="45" t="s">
        <v>7761</v>
      </c>
      <c r="C5789" s="46" t="s">
        <v>63</v>
      </c>
      <c r="D5789" s="47">
        <v>79.63</v>
      </c>
    </row>
    <row r="5790" spans="1:4" x14ac:dyDescent="0.25">
      <c r="A5790" s="47">
        <v>87258</v>
      </c>
      <c r="B5790" s="45" t="s">
        <v>7762</v>
      </c>
      <c r="C5790" s="46" t="s">
        <v>63</v>
      </c>
      <c r="D5790" s="47">
        <v>132.47999999999999</v>
      </c>
    </row>
    <row r="5791" spans="1:4" x14ac:dyDescent="0.25">
      <c r="A5791" s="47">
        <v>87259</v>
      </c>
      <c r="B5791" s="45" t="s">
        <v>7763</v>
      </c>
      <c r="C5791" s="46" t="s">
        <v>63</v>
      </c>
      <c r="D5791" s="47">
        <v>119.95</v>
      </c>
    </row>
    <row r="5792" spans="1:4" x14ac:dyDescent="0.25">
      <c r="A5792" s="47">
        <v>87260</v>
      </c>
      <c r="B5792" s="45" t="s">
        <v>7764</v>
      </c>
      <c r="C5792" s="46" t="s">
        <v>63</v>
      </c>
      <c r="D5792" s="47">
        <v>112.55</v>
      </c>
    </row>
    <row r="5793" spans="1:4" x14ac:dyDescent="0.25">
      <c r="A5793" s="47">
        <v>87261</v>
      </c>
      <c r="B5793" s="45" t="s">
        <v>7765</v>
      </c>
      <c r="C5793" s="46" t="s">
        <v>63</v>
      </c>
      <c r="D5793" s="47">
        <v>153.13999999999999</v>
      </c>
    </row>
    <row r="5794" spans="1:4" x14ac:dyDescent="0.25">
      <c r="A5794" s="47">
        <v>87262</v>
      </c>
      <c r="B5794" s="45" t="s">
        <v>7766</v>
      </c>
      <c r="C5794" s="46" t="s">
        <v>63</v>
      </c>
      <c r="D5794" s="47">
        <v>138.56</v>
      </c>
    </row>
    <row r="5795" spans="1:4" x14ac:dyDescent="0.25">
      <c r="A5795" s="47">
        <v>87263</v>
      </c>
      <c r="B5795" s="45" t="s">
        <v>7767</v>
      </c>
      <c r="C5795" s="46" t="s">
        <v>63</v>
      </c>
      <c r="D5795" s="47">
        <v>129.83000000000001</v>
      </c>
    </row>
    <row r="5796" spans="1:4" x14ac:dyDescent="0.25">
      <c r="A5796" s="47">
        <v>89046</v>
      </c>
      <c r="B5796" s="45" t="s">
        <v>7768</v>
      </c>
      <c r="C5796" s="46" t="s">
        <v>63</v>
      </c>
      <c r="D5796" s="47">
        <v>48.39</v>
      </c>
    </row>
    <row r="5797" spans="1:4" x14ac:dyDescent="0.25">
      <c r="A5797" s="47">
        <v>89171</v>
      </c>
      <c r="B5797" s="45" t="s">
        <v>7769</v>
      </c>
      <c r="C5797" s="46" t="s">
        <v>63</v>
      </c>
      <c r="D5797" s="47">
        <v>45.62</v>
      </c>
    </row>
    <row r="5798" spans="1:4" x14ac:dyDescent="0.25">
      <c r="A5798" s="47">
        <v>93389</v>
      </c>
      <c r="B5798" s="45" t="s">
        <v>7770</v>
      </c>
      <c r="C5798" s="46" t="s">
        <v>63</v>
      </c>
      <c r="D5798" s="47">
        <v>50.26</v>
      </c>
    </row>
    <row r="5799" spans="1:4" x14ac:dyDescent="0.25">
      <c r="A5799" s="47">
        <v>93390</v>
      </c>
      <c r="B5799" s="45" t="s">
        <v>7771</v>
      </c>
      <c r="C5799" s="46" t="s">
        <v>63</v>
      </c>
      <c r="D5799" s="47">
        <v>43.43</v>
      </c>
    </row>
    <row r="5800" spans="1:4" x14ac:dyDescent="0.25">
      <c r="A5800" s="47">
        <v>93391</v>
      </c>
      <c r="B5800" s="45" t="s">
        <v>7772</v>
      </c>
      <c r="C5800" s="46" t="s">
        <v>63</v>
      </c>
      <c r="D5800" s="47">
        <v>37.76</v>
      </c>
    </row>
    <row r="5801" spans="1:4" x14ac:dyDescent="0.25">
      <c r="A5801" s="47">
        <v>98671</v>
      </c>
      <c r="B5801" s="45" t="s">
        <v>7773</v>
      </c>
      <c r="C5801" s="46" t="s">
        <v>63</v>
      </c>
      <c r="D5801" s="47">
        <v>208.5</v>
      </c>
    </row>
    <row r="5802" spans="1:4" x14ac:dyDescent="0.25">
      <c r="A5802" s="47">
        <v>98672</v>
      </c>
      <c r="B5802" s="45" t="s">
        <v>7774</v>
      </c>
      <c r="C5802" s="46" t="s">
        <v>63</v>
      </c>
      <c r="D5802" s="47">
        <v>403.3</v>
      </c>
    </row>
    <row r="5803" spans="1:4" x14ac:dyDescent="0.25">
      <c r="A5803" s="47">
        <v>98678</v>
      </c>
      <c r="B5803" s="45" t="s">
        <v>7775</v>
      </c>
      <c r="C5803" s="46" t="s">
        <v>63</v>
      </c>
      <c r="D5803" s="47">
        <v>414.02</v>
      </c>
    </row>
    <row r="5804" spans="1:4" x14ac:dyDescent="0.25">
      <c r="A5804" s="47">
        <v>98679</v>
      </c>
      <c r="B5804" s="45" t="s">
        <v>7776</v>
      </c>
      <c r="C5804" s="46" t="s">
        <v>63</v>
      </c>
      <c r="D5804" s="47">
        <v>28.58</v>
      </c>
    </row>
    <row r="5805" spans="1:4" x14ac:dyDescent="0.25">
      <c r="A5805" s="47">
        <v>98680</v>
      </c>
      <c r="B5805" s="45" t="s">
        <v>7777</v>
      </c>
      <c r="C5805" s="46" t="s">
        <v>63</v>
      </c>
      <c r="D5805" s="47">
        <v>35.520000000000003</v>
      </c>
    </row>
    <row r="5806" spans="1:4" x14ac:dyDescent="0.25">
      <c r="A5806" s="47">
        <v>98681</v>
      </c>
      <c r="B5806" s="45" t="s">
        <v>7778</v>
      </c>
      <c r="C5806" s="46" t="s">
        <v>63</v>
      </c>
      <c r="D5806" s="47">
        <v>26.44</v>
      </c>
    </row>
    <row r="5807" spans="1:4" x14ac:dyDescent="0.25">
      <c r="A5807" s="47">
        <v>98682</v>
      </c>
      <c r="B5807" s="45" t="s">
        <v>7779</v>
      </c>
      <c r="C5807" s="46" t="s">
        <v>63</v>
      </c>
      <c r="D5807" s="47">
        <v>33.39</v>
      </c>
    </row>
    <row r="5808" spans="1:4" x14ac:dyDescent="0.25">
      <c r="A5808" s="47">
        <v>98685</v>
      </c>
      <c r="B5808" s="45" t="s">
        <v>7780</v>
      </c>
      <c r="C5808" s="46" t="s">
        <v>96</v>
      </c>
      <c r="D5808" s="47">
        <v>39.049999999999997</v>
      </c>
    </row>
    <row r="5809" spans="1:4" x14ac:dyDescent="0.25">
      <c r="A5809" s="47">
        <v>98686</v>
      </c>
      <c r="B5809" s="45" t="s">
        <v>7781</v>
      </c>
      <c r="C5809" s="46" t="s">
        <v>96</v>
      </c>
      <c r="D5809" s="47">
        <v>36.6</v>
      </c>
    </row>
    <row r="5810" spans="1:4" x14ac:dyDescent="0.25">
      <c r="A5810" s="47">
        <v>98688</v>
      </c>
      <c r="B5810" s="45" t="s">
        <v>7782</v>
      </c>
      <c r="C5810" s="46" t="s">
        <v>96</v>
      </c>
      <c r="D5810" s="47">
        <v>55.55</v>
      </c>
    </row>
    <row r="5811" spans="1:4" x14ac:dyDescent="0.25">
      <c r="A5811" s="47">
        <v>98689</v>
      </c>
      <c r="B5811" s="45" t="s">
        <v>7783</v>
      </c>
      <c r="C5811" s="46" t="s">
        <v>96</v>
      </c>
      <c r="D5811" s="47">
        <v>57.59</v>
      </c>
    </row>
    <row r="5812" spans="1:4" x14ac:dyDescent="0.25">
      <c r="A5812" s="47">
        <v>101090</v>
      </c>
      <c r="B5812" s="45" t="s">
        <v>7784</v>
      </c>
      <c r="C5812" s="46" t="s">
        <v>63</v>
      </c>
      <c r="D5812" s="47">
        <v>171.83</v>
      </c>
    </row>
    <row r="5813" spans="1:4" x14ac:dyDescent="0.25">
      <c r="A5813" s="47">
        <v>101091</v>
      </c>
      <c r="B5813" s="45" t="s">
        <v>7785</v>
      </c>
      <c r="C5813" s="46" t="s">
        <v>63</v>
      </c>
      <c r="D5813" s="47">
        <v>117.34</v>
      </c>
    </row>
    <row r="5814" spans="1:4" x14ac:dyDescent="0.25">
      <c r="A5814" s="47">
        <v>101725</v>
      </c>
      <c r="B5814" s="45" t="s">
        <v>7786</v>
      </c>
      <c r="C5814" s="46" t="s">
        <v>63</v>
      </c>
      <c r="D5814" s="47">
        <v>235.24</v>
      </c>
    </row>
    <row r="5815" spans="1:4" x14ac:dyDescent="0.25">
      <c r="A5815" s="47">
        <v>101726</v>
      </c>
      <c r="B5815" s="45" t="s">
        <v>7787</v>
      </c>
      <c r="C5815" s="46" t="s">
        <v>63</v>
      </c>
      <c r="D5815" s="47">
        <v>153.97</v>
      </c>
    </row>
    <row r="5816" spans="1:4" x14ac:dyDescent="0.25">
      <c r="A5816" s="47">
        <v>101731</v>
      </c>
      <c r="B5816" s="45" t="s">
        <v>7788</v>
      </c>
      <c r="C5816" s="46" t="s">
        <v>63</v>
      </c>
      <c r="D5816" s="47">
        <v>258.66000000000003</v>
      </c>
    </row>
    <row r="5817" spans="1:4" x14ac:dyDescent="0.25">
      <c r="A5817" s="47">
        <v>101732</v>
      </c>
      <c r="B5817" s="45" t="s">
        <v>7789</v>
      </c>
      <c r="C5817" s="46" t="s">
        <v>63</v>
      </c>
      <c r="D5817" s="47">
        <v>78.260000000000005</v>
      </c>
    </row>
    <row r="5818" spans="1:4" x14ac:dyDescent="0.25">
      <c r="A5818" s="47">
        <v>101094</v>
      </c>
      <c r="B5818" s="45" t="s">
        <v>7790</v>
      </c>
      <c r="C5818" s="46" t="s">
        <v>96</v>
      </c>
      <c r="D5818" s="47">
        <v>148.22999999999999</v>
      </c>
    </row>
    <row r="5819" spans="1:4" x14ac:dyDescent="0.25">
      <c r="A5819" s="47">
        <v>101727</v>
      </c>
      <c r="B5819" s="45" t="s">
        <v>7791</v>
      </c>
      <c r="C5819" s="46" t="s">
        <v>63</v>
      </c>
      <c r="D5819" s="47">
        <v>175.68</v>
      </c>
    </row>
    <row r="5820" spans="1:4" x14ac:dyDescent="0.25">
      <c r="A5820" s="47">
        <v>101733</v>
      </c>
      <c r="B5820" s="45" t="s">
        <v>7792</v>
      </c>
      <c r="C5820" s="46" t="s">
        <v>63</v>
      </c>
      <c r="D5820" s="47">
        <v>239.09</v>
      </c>
    </row>
    <row r="5821" spans="1:4" x14ac:dyDescent="0.25">
      <c r="A5821" s="47">
        <v>101734</v>
      </c>
      <c r="B5821" s="45" t="s">
        <v>7793</v>
      </c>
      <c r="C5821" s="46" t="s">
        <v>63</v>
      </c>
      <c r="D5821" s="47">
        <v>362.69</v>
      </c>
    </row>
    <row r="5822" spans="1:4" x14ac:dyDescent="0.25">
      <c r="A5822" s="47">
        <v>101735</v>
      </c>
      <c r="B5822" s="45" t="s">
        <v>7794</v>
      </c>
      <c r="C5822" s="46" t="s">
        <v>63</v>
      </c>
      <c r="D5822" s="47">
        <v>371.66</v>
      </c>
    </row>
    <row r="5823" spans="1:4" x14ac:dyDescent="0.25">
      <c r="A5823" s="47">
        <v>101736</v>
      </c>
      <c r="B5823" s="45" t="s">
        <v>7795</v>
      </c>
      <c r="C5823" s="46" t="s">
        <v>63</v>
      </c>
      <c r="D5823" s="47">
        <v>95.97</v>
      </c>
    </row>
    <row r="5824" spans="1:4" x14ac:dyDescent="0.25">
      <c r="A5824" s="47">
        <v>101737</v>
      </c>
      <c r="B5824" s="45" t="s">
        <v>7796</v>
      </c>
      <c r="C5824" s="46" t="s">
        <v>63</v>
      </c>
      <c r="D5824" s="47">
        <v>113.7</v>
      </c>
    </row>
    <row r="5825" spans="1:4" x14ac:dyDescent="0.25">
      <c r="A5825" s="47">
        <v>101748</v>
      </c>
      <c r="B5825" s="45" t="s">
        <v>7797</v>
      </c>
      <c r="C5825" s="46" t="s">
        <v>63</v>
      </c>
      <c r="D5825" s="47">
        <v>3.1</v>
      </c>
    </row>
    <row r="5826" spans="1:4" x14ac:dyDescent="0.25">
      <c r="A5826" s="47">
        <v>101092</v>
      </c>
      <c r="B5826" s="45" t="s">
        <v>7798</v>
      </c>
      <c r="C5826" s="46" t="s">
        <v>63</v>
      </c>
      <c r="D5826" s="47">
        <v>218.24</v>
      </c>
    </row>
    <row r="5827" spans="1:4" x14ac:dyDescent="0.25">
      <c r="A5827" s="47">
        <v>101093</v>
      </c>
      <c r="B5827" s="45" t="s">
        <v>7799</v>
      </c>
      <c r="C5827" s="46" t="s">
        <v>63</v>
      </c>
      <c r="D5827" s="47">
        <v>413.04</v>
      </c>
    </row>
    <row r="5828" spans="1:4" x14ac:dyDescent="0.25">
      <c r="A5828" s="47">
        <v>98695</v>
      </c>
      <c r="B5828" s="45" t="s">
        <v>7800</v>
      </c>
      <c r="C5828" s="46" t="s">
        <v>96</v>
      </c>
      <c r="D5828" s="47">
        <v>74.02</v>
      </c>
    </row>
    <row r="5829" spans="1:4" x14ac:dyDescent="0.25">
      <c r="A5829" s="47">
        <v>98697</v>
      </c>
      <c r="B5829" s="45" t="s">
        <v>7801</v>
      </c>
      <c r="C5829" s="46" t="s">
        <v>96</v>
      </c>
      <c r="D5829" s="47">
        <v>48.55</v>
      </c>
    </row>
    <row r="5830" spans="1:4" x14ac:dyDescent="0.25">
      <c r="A5830" s="47">
        <v>101738</v>
      </c>
      <c r="B5830" s="45" t="s">
        <v>7802</v>
      </c>
      <c r="C5830" s="46" t="s">
        <v>96</v>
      </c>
      <c r="D5830" s="47">
        <v>25.52</v>
      </c>
    </row>
    <row r="5831" spans="1:4" x14ac:dyDescent="0.25">
      <c r="A5831" s="47">
        <v>101739</v>
      </c>
      <c r="B5831" s="45" t="s">
        <v>7803</v>
      </c>
      <c r="C5831" s="46" t="s">
        <v>96</v>
      </c>
      <c r="D5831" s="47">
        <v>28.31</v>
      </c>
    </row>
    <row r="5832" spans="1:4" x14ac:dyDescent="0.25">
      <c r="A5832" s="47">
        <v>88648</v>
      </c>
      <c r="B5832" s="45" t="s">
        <v>7804</v>
      </c>
      <c r="C5832" s="46" t="s">
        <v>96</v>
      </c>
      <c r="D5832" s="47">
        <v>6.49</v>
      </c>
    </row>
    <row r="5833" spans="1:4" x14ac:dyDescent="0.25">
      <c r="A5833" s="47">
        <v>88649</v>
      </c>
      <c r="B5833" s="45" t="s">
        <v>7805</v>
      </c>
      <c r="C5833" s="46" t="s">
        <v>96</v>
      </c>
      <c r="D5833" s="47">
        <v>7.38</v>
      </c>
    </row>
    <row r="5834" spans="1:4" x14ac:dyDescent="0.25">
      <c r="A5834" s="47">
        <v>88650</v>
      </c>
      <c r="B5834" s="45" t="s">
        <v>7806</v>
      </c>
      <c r="C5834" s="46" t="s">
        <v>96</v>
      </c>
      <c r="D5834" s="47">
        <v>14.45</v>
      </c>
    </row>
    <row r="5835" spans="1:4" x14ac:dyDescent="0.25">
      <c r="A5835" s="47">
        <v>96467</v>
      </c>
      <c r="B5835" s="45" t="s">
        <v>7807</v>
      </c>
      <c r="C5835" s="46" t="s">
        <v>96</v>
      </c>
      <c r="D5835" s="47">
        <v>5.87</v>
      </c>
    </row>
    <row r="5836" spans="1:4" x14ac:dyDescent="0.25">
      <c r="A5836" s="47">
        <v>101740</v>
      </c>
      <c r="B5836" s="45" t="s">
        <v>7808</v>
      </c>
      <c r="C5836" s="46" t="s">
        <v>96</v>
      </c>
      <c r="D5836" s="47">
        <v>41.39</v>
      </c>
    </row>
    <row r="5837" spans="1:4" x14ac:dyDescent="0.25">
      <c r="A5837" s="47">
        <v>101741</v>
      </c>
      <c r="B5837" s="45" t="s">
        <v>7809</v>
      </c>
      <c r="C5837" s="46" t="s">
        <v>96</v>
      </c>
      <c r="D5837" s="47">
        <v>20.22</v>
      </c>
    </row>
    <row r="5838" spans="1:4" x14ac:dyDescent="0.25">
      <c r="A5838" s="47">
        <v>94990</v>
      </c>
      <c r="B5838" s="45" t="s">
        <v>7810</v>
      </c>
      <c r="C5838" s="46" t="s">
        <v>48</v>
      </c>
      <c r="D5838" s="47">
        <v>619.57000000000005</v>
      </c>
    </row>
    <row r="5839" spans="1:4" x14ac:dyDescent="0.25">
      <c r="A5839" s="47">
        <v>94991</v>
      </c>
      <c r="B5839" s="45" t="s">
        <v>7811</v>
      </c>
      <c r="C5839" s="46" t="s">
        <v>48</v>
      </c>
      <c r="D5839" s="47">
        <v>522.29</v>
      </c>
    </row>
    <row r="5840" spans="1:4" x14ac:dyDescent="0.25">
      <c r="A5840" s="47">
        <v>94992</v>
      </c>
      <c r="B5840" s="45" t="s">
        <v>7812</v>
      </c>
      <c r="C5840" s="46" t="s">
        <v>63</v>
      </c>
      <c r="D5840" s="47">
        <v>101.67</v>
      </c>
    </row>
    <row r="5841" spans="1:4" x14ac:dyDescent="0.25">
      <c r="A5841" s="47">
        <v>94993</v>
      </c>
      <c r="B5841" s="45" t="s">
        <v>7813</v>
      </c>
      <c r="C5841" s="46" t="s">
        <v>63</v>
      </c>
      <c r="D5841" s="47">
        <v>95.82</v>
      </c>
    </row>
    <row r="5842" spans="1:4" x14ac:dyDescent="0.25">
      <c r="A5842" s="47">
        <v>94994</v>
      </c>
      <c r="B5842" s="45" t="s">
        <v>7814</v>
      </c>
      <c r="C5842" s="46" t="s">
        <v>63</v>
      </c>
      <c r="D5842" s="47">
        <v>115.91</v>
      </c>
    </row>
    <row r="5843" spans="1:4" x14ac:dyDescent="0.25">
      <c r="A5843" s="47">
        <v>94995</v>
      </c>
      <c r="B5843" s="45" t="s">
        <v>7815</v>
      </c>
      <c r="C5843" s="46" t="s">
        <v>63</v>
      </c>
      <c r="D5843" s="47">
        <v>108.13</v>
      </c>
    </row>
    <row r="5844" spans="1:4" x14ac:dyDescent="0.25">
      <c r="A5844" s="47">
        <v>94996</v>
      </c>
      <c r="B5844" s="45" t="s">
        <v>7816</v>
      </c>
      <c r="C5844" s="46" t="s">
        <v>63</v>
      </c>
      <c r="D5844" s="47">
        <v>128.37</v>
      </c>
    </row>
    <row r="5845" spans="1:4" x14ac:dyDescent="0.25">
      <c r="A5845" s="47">
        <v>94997</v>
      </c>
      <c r="B5845" s="45" t="s">
        <v>7817</v>
      </c>
      <c r="C5845" s="46" t="s">
        <v>63</v>
      </c>
      <c r="D5845" s="47">
        <v>118.64</v>
      </c>
    </row>
    <row r="5846" spans="1:4" x14ac:dyDescent="0.25">
      <c r="A5846" s="47">
        <v>94998</v>
      </c>
      <c r="B5846" s="45" t="s">
        <v>7818</v>
      </c>
      <c r="C5846" s="46" t="s">
        <v>63</v>
      </c>
      <c r="D5846" s="47">
        <v>141.91</v>
      </c>
    </row>
    <row r="5847" spans="1:4" x14ac:dyDescent="0.25">
      <c r="A5847" s="47">
        <v>94999</v>
      </c>
      <c r="B5847" s="45" t="s">
        <v>7819</v>
      </c>
      <c r="C5847" s="46" t="s">
        <v>63</v>
      </c>
      <c r="D5847" s="47">
        <v>130.25</v>
      </c>
    </row>
    <row r="5848" spans="1:4" x14ac:dyDescent="0.25">
      <c r="A5848" s="47">
        <v>101747</v>
      </c>
      <c r="B5848" s="45" t="s">
        <v>7820</v>
      </c>
      <c r="C5848" s="46" t="s">
        <v>63</v>
      </c>
      <c r="D5848" s="47">
        <v>59.83</v>
      </c>
    </row>
    <row r="5849" spans="1:4" x14ac:dyDescent="0.25">
      <c r="A5849" s="47">
        <v>101743</v>
      </c>
      <c r="B5849" s="45" t="s">
        <v>7821</v>
      </c>
      <c r="C5849" s="46" t="s">
        <v>63</v>
      </c>
      <c r="D5849" s="47">
        <v>156.81</v>
      </c>
    </row>
    <row r="5850" spans="1:4" x14ac:dyDescent="0.25">
      <c r="A5850" s="47">
        <v>101744</v>
      </c>
      <c r="B5850" s="45" t="s">
        <v>7822</v>
      </c>
      <c r="C5850" s="46" t="s">
        <v>63</v>
      </c>
      <c r="D5850" s="47">
        <v>125</v>
      </c>
    </row>
    <row r="5851" spans="1:4" x14ac:dyDescent="0.25">
      <c r="A5851" s="47">
        <v>101745</v>
      </c>
      <c r="B5851" s="45" t="s">
        <v>7823</v>
      </c>
      <c r="C5851" s="46" t="s">
        <v>63</v>
      </c>
      <c r="D5851" s="47">
        <v>153.57</v>
      </c>
    </row>
    <row r="5852" spans="1:4" x14ac:dyDescent="0.25">
      <c r="A5852" s="47">
        <v>87620</v>
      </c>
      <c r="B5852" s="45" t="s">
        <v>7824</v>
      </c>
      <c r="C5852" s="46" t="s">
        <v>63</v>
      </c>
      <c r="D5852" s="47">
        <v>23.18</v>
      </c>
    </row>
    <row r="5853" spans="1:4" x14ac:dyDescent="0.25">
      <c r="A5853" s="47">
        <v>87622</v>
      </c>
      <c r="B5853" s="45" t="s">
        <v>7825</v>
      </c>
      <c r="C5853" s="46" t="s">
        <v>63</v>
      </c>
      <c r="D5853" s="47">
        <v>25.59</v>
      </c>
    </row>
    <row r="5854" spans="1:4" x14ac:dyDescent="0.25">
      <c r="A5854" s="47">
        <v>87623</v>
      </c>
      <c r="B5854" s="45" t="s">
        <v>7826</v>
      </c>
      <c r="C5854" s="46" t="s">
        <v>63</v>
      </c>
      <c r="D5854" s="47">
        <v>53.08</v>
      </c>
    </row>
    <row r="5855" spans="1:4" x14ac:dyDescent="0.25">
      <c r="A5855" s="47">
        <v>87624</v>
      </c>
      <c r="B5855" s="45" t="s">
        <v>7826</v>
      </c>
      <c r="C5855" s="46" t="s">
        <v>63</v>
      </c>
      <c r="D5855" s="47">
        <v>57.97</v>
      </c>
    </row>
    <row r="5856" spans="1:4" x14ac:dyDescent="0.25">
      <c r="A5856" s="47">
        <v>87630</v>
      </c>
      <c r="B5856" s="45" t="s">
        <v>7827</v>
      </c>
      <c r="C5856" s="46" t="s">
        <v>63</v>
      </c>
      <c r="D5856" s="47">
        <v>29.39</v>
      </c>
    </row>
    <row r="5857" spans="1:4" x14ac:dyDescent="0.25">
      <c r="A5857" s="47">
        <v>87632</v>
      </c>
      <c r="B5857" s="45" t="s">
        <v>7828</v>
      </c>
      <c r="C5857" s="46" t="s">
        <v>63</v>
      </c>
      <c r="D5857" s="47">
        <v>32.74</v>
      </c>
    </row>
    <row r="5858" spans="1:4" x14ac:dyDescent="0.25">
      <c r="A5858" s="47">
        <v>87633</v>
      </c>
      <c r="B5858" s="45" t="s">
        <v>7829</v>
      </c>
      <c r="C5858" s="46" t="s">
        <v>63</v>
      </c>
      <c r="D5858" s="47">
        <v>70.959999999999994</v>
      </c>
    </row>
    <row r="5859" spans="1:4" x14ac:dyDescent="0.25">
      <c r="A5859" s="47">
        <v>87634</v>
      </c>
      <c r="B5859" s="45" t="s">
        <v>7830</v>
      </c>
      <c r="C5859" s="46" t="s">
        <v>63</v>
      </c>
      <c r="D5859" s="47">
        <v>77.77</v>
      </c>
    </row>
    <row r="5860" spans="1:4" x14ac:dyDescent="0.25">
      <c r="A5860" s="47">
        <v>87640</v>
      </c>
      <c r="B5860" s="45" t="s">
        <v>7831</v>
      </c>
      <c r="C5860" s="46" t="s">
        <v>63</v>
      </c>
      <c r="D5860" s="47">
        <v>34.49</v>
      </c>
    </row>
    <row r="5861" spans="1:4" x14ac:dyDescent="0.25">
      <c r="A5861" s="47">
        <v>87642</v>
      </c>
      <c r="B5861" s="45" t="s">
        <v>7832</v>
      </c>
      <c r="C5861" s="46" t="s">
        <v>63</v>
      </c>
      <c r="D5861" s="47">
        <v>38.6</v>
      </c>
    </row>
    <row r="5862" spans="1:4" x14ac:dyDescent="0.25">
      <c r="A5862" s="47">
        <v>87643</v>
      </c>
      <c r="B5862" s="45" t="s">
        <v>7833</v>
      </c>
      <c r="C5862" s="46" t="s">
        <v>63</v>
      </c>
      <c r="D5862" s="47">
        <v>85.61</v>
      </c>
    </row>
    <row r="5863" spans="1:4" x14ac:dyDescent="0.25">
      <c r="A5863" s="47">
        <v>87644</v>
      </c>
      <c r="B5863" s="45" t="s">
        <v>7834</v>
      </c>
      <c r="C5863" s="46" t="s">
        <v>63</v>
      </c>
      <c r="D5863" s="47">
        <v>93.98</v>
      </c>
    </row>
    <row r="5864" spans="1:4" x14ac:dyDescent="0.25">
      <c r="A5864" s="47">
        <v>87680</v>
      </c>
      <c r="B5864" s="45" t="s">
        <v>7835</v>
      </c>
      <c r="C5864" s="46" t="s">
        <v>63</v>
      </c>
      <c r="D5864" s="47">
        <v>30.88</v>
      </c>
    </row>
    <row r="5865" spans="1:4" x14ac:dyDescent="0.25">
      <c r="A5865" s="47">
        <v>87682</v>
      </c>
      <c r="B5865" s="45" t="s">
        <v>7836</v>
      </c>
      <c r="C5865" s="46" t="s">
        <v>63</v>
      </c>
      <c r="D5865" s="47">
        <v>34.99</v>
      </c>
    </row>
    <row r="5866" spans="1:4" x14ac:dyDescent="0.25">
      <c r="A5866" s="47">
        <v>87683</v>
      </c>
      <c r="B5866" s="45" t="s">
        <v>7837</v>
      </c>
      <c r="C5866" s="46" t="s">
        <v>63</v>
      </c>
      <c r="D5866" s="47">
        <v>82</v>
      </c>
    </row>
    <row r="5867" spans="1:4" x14ac:dyDescent="0.25">
      <c r="A5867" s="47">
        <v>87684</v>
      </c>
      <c r="B5867" s="45" t="s">
        <v>7838</v>
      </c>
      <c r="C5867" s="46" t="s">
        <v>63</v>
      </c>
      <c r="D5867" s="47">
        <v>90.37</v>
      </c>
    </row>
    <row r="5868" spans="1:4" x14ac:dyDescent="0.25">
      <c r="A5868" s="47">
        <v>87690</v>
      </c>
      <c r="B5868" s="45" t="s">
        <v>7839</v>
      </c>
      <c r="C5868" s="46" t="s">
        <v>63</v>
      </c>
      <c r="D5868" s="47">
        <v>35.380000000000003</v>
      </c>
    </row>
    <row r="5869" spans="1:4" x14ac:dyDescent="0.25">
      <c r="A5869" s="47">
        <v>87692</v>
      </c>
      <c r="B5869" s="45" t="s">
        <v>7840</v>
      </c>
      <c r="C5869" s="46" t="s">
        <v>63</v>
      </c>
      <c r="D5869" s="47">
        <v>40.1</v>
      </c>
    </row>
    <row r="5870" spans="1:4" x14ac:dyDescent="0.25">
      <c r="A5870" s="47">
        <v>87693</v>
      </c>
      <c r="B5870" s="45" t="s">
        <v>7841</v>
      </c>
      <c r="C5870" s="46" t="s">
        <v>63</v>
      </c>
      <c r="D5870" s="47">
        <v>93.93</v>
      </c>
    </row>
    <row r="5871" spans="1:4" x14ac:dyDescent="0.25">
      <c r="A5871" s="47">
        <v>87694</v>
      </c>
      <c r="B5871" s="45" t="s">
        <v>7842</v>
      </c>
      <c r="C5871" s="46" t="s">
        <v>63</v>
      </c>
      <c r="D5871" s="47">
        <v>103.52</v>
      </c>
    </row>
    <row r="5872" spans="1:4" x14ac:dyDescent="0.25">
      <c r="A5872" s="47">
        <v>87700</v>
      </c>
      <c r="B5872" s="45" t="s">
        <v>7843</v>
      </c>
      <c r="C5872" s="46" t="s">
        <v>63</v>
      </c>
      <c r="D5872" s="47">
        <v>38.159999999999997</v>
      </c>
    </row>
    <row r="5873" spans="1:4" x14ac:dyDescent="0.25">
      <c r="A5873" s="47">
        <v>87702</v>
      </c>
      <c r="B5873" s="45" t="s">
        <v>7844</v>
      </c>
      <c r="C5873" s="46" t="s">
        <v>63</v>
      </c>
      <c r="D5873" s="47">
        <v>43.3</v>
      </c>
    </row>
    <row r="5874" spans="1:4" x14ac:dyDescent="0.25">
      <c r="A5874" s="47">
        <v>87703</v>
      </c>
      <c r="B5874" s="45" t="s">
        <v>7845</v>
      </c>
      <c r="C5874" s="46" t="s">
        <v>63</v>
      </c>
      <c r="D5874" s="47">
        <v>101.93</v>
      </c>
    </row>
    <row r="5875" spans="1:4" x14ac:dyDescent="0.25">
      <c r="A5875" s="47">
        <v>87704</v>
      </c>
      <c r="B5875" s="45" t="s">
        <v>7846</v>
      </c>
      <c r="C5875" s="46" t="s">
        <v>63</v>
      </c>
      <c r="D5875" s="47">
        <v>112.36</v>
      </c>
    </row>
    <row r="5876" spans="1:4" x14ac:dyDescent="0.25">
      <c r="A5876" s="47">
        <v>87735</v>
      </c>
      <c r="B5876" s="45" t="s">
        <v>7847</v>
      </c>
      <c r="C5876" s="46" t="s">
        <v>63</v>
      </c>
      <c r="D5876" s="47">
        <v>33.6</v>
      </c>
    </row>
    <row r="5877" spans="1:4" x14ac:dyDescent="0.25">
      <c r="A5877" s="47">
        <v>87737</v>
      </c>
      <c r="B5877" s="45" t="s">
        <v>7848</v>
      </c>
      <c r="C5877" s="46" t="s">
        <v>63</v>
      </c>
      <c r="D5877" s="47">
        <v>36.01</v>
      </c>
    </row>
    <row r="5878" spans="1:4" x14ac:dyDescent="0.25">
      <c r="A5878" s="47">
        <v>87738</v>
      </c>
      <c r="B5878" s="45" t="s">
        <v>7849</v>
      </c>
      <c r="C5878" s="46" t="s">
        <v>63</v>
      </c>
      <c r="D5878" s="47">
        <v>63.5</v>
      </c>
    </row>
    <row r="5879" spans="1:4" x14ac:dyDescent="0.25">
      <c r="A5879" s="47">
        <v>87739</v>
      </c>
      <c r="B5879" s="45" t="s">
        <v>7850</v>
      </c>
      <c r="C5879" s="46" t="s">
        <v>63</v>
      </c>
      <c r="D5879" s="47">
        <v>68.39</v>
      </c>
    </row>
    <row r="5880" spans="1:4" x14ac:dyDescent="0.25">
      <c r="A5880" s="47">
        <v>87745</v>
      </c>
      <c r="B5880" s="45" t="s">
        <v>7851</v>
      </c>
      <c r="C5880" s="46" t="s">
        <v>63</v>
      </c>
      <c r="D5880" s="47">
        <v>39.82</v>
      </c>
    </row>
    <row r="5881" spans="1:4" x14ac:dyDescent="0.25">
      <c r="A5881" s="47">
        <v>87747</v>
      </c>
      <c r="B5881" s="45" t="s">
        <v>7852</v>
      </c>
      <c r="C5881" s="46" t="s">
        <v>63</v>
      </c>
      <c r="D5881" s="47">
        <v>43.17</v>
      </c>
    </row>
    <row r="5882" spans="1:4" x14ac:dyDescent="0.25">
      <c r="A5882" s="47">
        <v>87748</v>
      </c>
      <c r="B5882" s="45" t="s">
        <v>7853</v>
      </c>
      <c r="C5882" s="46" t="s">
        <v>63</v>
      </c>
      <c r="D5882" s="47">
        <v>81.39</v>
      </c>
    </row>
    <row r="5883" spans="1:4" x14ac:dyDescent="0.25">
      <c r="A5883" s="47">
        <v>87749</v>
      </c>
      <c r="B5883" s="45" t="s">
        <v>7854</v>
      </c>
      <c r="C5883" s="46" t="s">
        <v>63</v>
      </c>
      <c r="D5883" s="47">
        <v>88.2</v>
      </c>
    </row>
    <row r="5884" spans="1:4" x14ac:dyDescent="0.25">
      <c r="A5884" s="47">
        <v>87755</v>
      </c>
      <c r="B5884" s="45" t="s">
        <v>7855</v>
      </c>
      <c r="C5884" s="46" t="s">
        <v>63</v>
      </c>
      <c r="D5884" s="47">
        <v>38.19</v>
      </c>
    </row>
    <row r="5885" spans="1:4" x14ac:dyDescent="0.25">
      <c r="A5885" s="47">
        <v>87757</v>
      </c>
      <c r="B5885" s="45" t="s">
        <v>7856</v>
      </c>
      <c r="C5885" s="46" t="s">
        <v>63</v>
      </c>
      <c r="D5885" s="47">
        <v>41.54</v>
      </c>
    </row>
    <row r="5886" spans="1:4" x14ac:dyDescent="0.25">
      <c r="A5886" s="47">
        <v>87758</v>
      </c>
      <c r="B5886" s="45" t="s">
        <v>7857</v>
      </c>
      <c r="C5886" s="46" t="s">
        <v>63</v>
      </c>
      <c r="D5886" s="47">
        <v>79.760000000000005</v>
      </c>
    </row>
    <row r="5887" spans="1:4" x14ac:dyDescent="0.25">
      <c r="A5887" s="47">
        <v>87759</v>
      </c>
      <c r="B5887" s="45" t="s">
        <v>7858</v>
      </c>
      <c r="C5887" s="46" t="s">
        <v>63</v>
      </c>
      <c r="D5887" s="47">
        <v>86.57</v>
      </c>
    </row>
    <row r="5888" spans="1:4" x14ac:dyDescent="0.25">
      <c r="A5888" s="47">
        <v>87765</v>
      </c>
      <c r="B5888" s="45" t="s">
        <v>7859</v>
      </c>
      <c r="C5888" s="46" t="s">
        <v>63</v>
      </c>
      <c r="D5888" s="47">
        <v>43.33</v>
      </c>
    </row>
    <row r="5889" spans="1:4" x14ac:dyDescent="0.25">
      <c r="A5889" s="47">
        <v>87767</v>
      </c>
      <c r="B5889" s="45" t="s">
        <v>7860</v>
      </c>
      <c r="C5889" s="46" t="s">
        <v>63</v>
      </c>
      <c r="D5889" s="47">
        <v>47.44</v>
      </c>
    </row>
    <row r="5890" spans="1:4" x14ac:dyDescent="0.25">
      <c r="A5890" s="47">
        <v>87768</v>
      </c>
      <c r="B5890" s="45" t="s">
        <v>7861</v>
      </c>
      <c r="C5890" s="46" t="s">
        <v>63</v>
      </c>
      <c r="D5890" s="47">
        <v>94.45</v>
      </c>
    </row>
    <row r="5891" spans="1:4" x14ac:dyDescent="0.25">
      <c r="A5891" s="47">
        <v>87769</v>
      </c>
      <c r="B5891" s="45" t="s">
        <v>7862</v>
      </c>
      <c r="C5891" s="46" t="s">
        <v>63</v>
      </c>
      <c r="D5891" s="47">
        <v>102.82</v>
      </c>
    </row>
    <row r="5892" spans="1:4" x14ac:dyDescent="0.25">
      <c r="A5892" s="47">
        <v>88470</v>
      </c>
      <c r="B5892" s="45" t="s">
        <v>7863</v>
      </c>
      <c r="C5892" s="46" t="s">
        <v>63</v>
      </c>
      <c r="D5892" s="47">
        <v>17.75</v>
      </c>
    </row>
    <row r="5893" spans="1:4" x14ac:dyDescent="0.25">
      <c r="A5893" s="47">
        <v>88471</v>
      </c>
      <c r="B5893" s="45" t="s">
        <v>7864</v>
      </c>
      <c r="C5893" s="46" t="s">
        <v>63</v>
      </c>
      <c r="D5893" s="47">
        <v>22.3</v>
      </c>
    </row>
    <row r="5894" spans="1:4" x14ac:dyDescent="0.25">
      <c r="A5894" s="47">
        <v>88472</v>
      </c>
      <c r="B5894" s="45" t="s">
        <v>7865</v>
      </c>
      <c r="C5894" s="46" t="s">
        <v>63</v>
      </c>
      <c r="D5894" s="47">
        <v>25.91</v>
      </c>
    </row>
    <row r="5895" spans="1:4" x14ac:dyDescent="0.25">
      <c r="A5895" s="47">
        <v>88476</v>
      </c>
      <c r="B5895" s="45" t="s">
        <v>7866</v>
      </c>
      <c r="C5895" s="46" t="s">
        <v>63</v>
      </c>
      <c r="D5895" s="47">
        <v>15.11</v>
      </c>
    </row>
    <row r="5896" spans="1:4" x14ac:dyDescent="0.25">
      <c r="A5896" s="47">
        <v>88477</v>
      </c>
      <c r="B5896" s="45" t="s">
        <v>7867</v>
      </c>
      <c r="C5896" s="46" t="s">
        <v>63</v>
      </c>
      <c r="D5896" s="47">
        <v>20.87</v>
      </c>
    </row>
    <row r="5897" spans="1:4" x14ac:dyDescent="0.25">
      <c r="A5897" s="47">
        <v>88478</v>
      </c>
      <c r="B5897" s="45" t="s">
        <v>7868</v>
      </c>
      <c r="C5897" s="46" t="s">
        <v>63</v>
      </c>
      <c r="D5897" s="47">
        <v>25.61</v>
      </c>
    </row>
    <row r="5898" spans="1:4" x14ac:dyDescent="0.25">
      <c r="A5898" s="47">
        <v>90930</v>
      </c>
      <c r="B5898" s="45" t="s">
        <v>7869</v>
      </c>
      <c r="C5898" s="46" t="s">
        <v>63</v>
      </c>
      <c r="D5898" s="47">
        <v>65.3</v>
      </c>
    </row>
    <row r="5899" spans="1:4" x14ac:dyDescent="0.25">
      <c r="A5899" s="47">
        <v>90932</v>
      </c>
      <c r="B5899" s="45" t="s">
        <v>7870</v>
      </c>
      <c r="C5899" s="46" t="s">
        <v>63</v>
      </c>
      <c r="D5899" s="47">
        <v>70.02</v>
      </c>
    </row>
    <row r="5900" spans="1:4" x14ac:dyDescent="0.25">
      <c r="A5900" s="47">
        <v>90933</v>
      </c>
      <c r="B5900" s="45" t="s">
        <v>7871</v>
      </c>
      <c r="C5900" s="46" t="s">
        <v>63</v>
      </c>
      <c r="D5900" s="47">
        <v>123.85</v>
      </c>
    </row>
    <row r="5901" spans="1:4" x14ac:dyDescent="0.25">
      <c r="A5901" s="47">
        <v>90934</v>
      </c>
      <c r="B5901" s="45" t="s">
        <v>7872</v>
      </c>
      <c r="C5901" s="46" t="s">
        <v>63</v>
      </c>
      <c r="D5901" s="47">
        <v>133.44</v>
      </c>
    </row>
    <row r="5902" spans="1:4" x14ac:dyDescent="0.25">
      <c r="A5902" s="47">
        <v>90940</v>
      </c>
      <c r="B5902" s="45" t="s">
        <v>7873</v>
      </c>
      <c r="C5902" s="46" t="s">
        <v>63</v>
      </c>
      <c r="D5902" s="47">
        <v>69.19</v>
      </c>
    </row>
    <row r="5903" spans="1:4" x14ac:dyDescent="0.25">
      <c r="A5903" s="47">
        <v>90942</v>
      </c>
      <c r="B5903" s="45" t="s">
        <v>7874</v>
      </c>
      <c r="C5903" s="46" t="s">
        <v>63</v>
      </c>
      <c r="D5903" s="47">
        <v>74.33</v>
      </c>
    </row>
    <row r="5904" spans="1:4" x14ac:dyDescent="0.25">
      <c r="A5904" s="47">
        <v>90943</v>
      </c>
      <c r="B5904" s="45" t="s">
        <v>7875</v>
      </c>
      <c r="C5904" s="46" t="s">
        <v>63</v>
      </c>
      <c r="D5904" s="47">
        <v>132.96</v>
      </c>
    </row>
    <row r="5905" spans="1:4" x14ac:dyDescent="0.25">
      <c r="A5905" s="47">
        <v>90944</v>
      </c>
      <c r="B5905" s="45" t="s">
        <v>7876</v>
      </c>
      <c r="C5905" s="46" t="s">
        <v>63</v>
      </c>
      <c r="D5905" s="47">
        <v>143.38999999999999</v>
      </c>
    </row>
    <row r="5906" spans="1:4" x14ac:dyDescent="0.25">
      <c r="A5906" s="47">
        <v>90950</v>
      </c>
      <c r="B5906" s="45" t="s">
        <v>7877</v>
      </c>
      <c r="C5906" s="46" t="s">
        <v>63</v>
      </c>
      <c r="D5906" s="47">
        <v>76.33</v>
      </c>
    </row>
    <row r="5907" spans="1:4" x14ac:dyDescent="0.25">
      <c r="A5907" s="47">
        <v>90952</v>
      </c>
      <c r="B5907" s="45" t="s">
        <v>7878</v>
      </c>
      <c r="C5907" s="46" t="s">
        <v>63</v>
      </c>
      <c r="D5907" s="47">
        <v>82.24</v>
      </c>
    </row>
    <row r="5908" spans="1:4" x14ac:dyDescent="0.25">
      <c r="A5908" s="47">
        <v>90953</v>
      </c>
      <c r="B5908" s="45" t="s">
        <v>7879</v>
      </c>
      <c r="C5908" s="46" t="s">
        <v>63</v>
      </c>
      <c r="D5908" s="47">
        <v>149.63999999999999</v>
      </c>
    </row>
    <row r="5909" spans="1:4" x14ac:dyDescent="0.25">
      <c r="A5909" s="47">
        <v>90954</v>
      </c>
      <c r="B5909" s="45" t="s">
        <v>7880</v>
      </c>
      <c r="C5909" s="46" t="s">
        <v>63</v>
      </c>
      <c r="D5909" s="47">
        <v>161.63999999999999</v>
      </c>
    </row>
    <row r="5910" spans="1:4" x14ac:dyDescent="0.25">
      <c r="A5910" s="47">
        <v>94438</v>
      </c>
      <c r="B5910" s="45" t="s">
        <v>7881</v>
      </c>
      <c r="C5910" s="46" t="s">
        <v>63</v>
      </c>
      <c r="D5910" s="47">
        <v>32.880000000000003</v>
      </c>
    </row>
    <row r="5911" spans="1:4" x14ac:dyDescent="0.25">
      <c r="A5911" s="47">
        <v>94439</v>
      </c>
      <c r="B5911" s="45" t="s">
        <v>7882</v>
      </c>
      <c r="C5911" s="46" t="s">
        <v>63</v>
      </c>
      <c r="D5911" s="47">
        <v>36.97</v>
      </c>
    </row>
    <row r="5912" spans="1:4" x14ac:dyDescent="0.25">
      <c r="A5912" s="47">
        <v>94779</v>
      </c>
      <c r="B5912" s="45" t="s">
        <v>7883</v>
      </c>
      <c r="C5912" s="46" t="s">
        <v>63</v>
      </c>
      <c r="D5912" s="47">
        <v>31.54</v>
      </c>
    </row>
    <row r="5913" spans="1:4" x14ac:dyDescent="0.25">
      <c r="A5913" s="47">
        <v>94782</v>
      </c>
      <c r="B5913" s="45" t="s">
        <v>7884</v>
      </c>
      <c r="C5913" s="46" t="s">
        <v>63</v>
      </c>
      <c r="D5913" s="47">
        <v>36.07</v>
      </c>
    </row>
    <row r="5914" spans="1:4" x14ac:dyDescent="0.25">
      <c r="A5914" s="47">
        <v>102803</v>
      </c>
      <c r="B5914" s="45" t="s">
        <v>7885</v>
      </c>
      <c r="C5914" s="46" t="s">
        <v>63</v>
      </c>
      <c r="D5914" s="47">
        <v>1.98</v>
      </c>
    </row>
    <row r="5915" spans="1:4" x14ac:dyDescent="0.25">
      <c r="A5915" s="47">
        <v>101742</v>
      </c>
      <c r="B5915" s="45" t="s">
        <v>7886</v>
      </c>
      <c r="C5915" s="46" t="s">
        <v>96</v>
      </c>
      <c r="D5915" s="47">
        <v>52.25</v>
      </c>
    </row>
    <row r="5916" spans="1:4" x14ac:dyDescent="0.25">
      <c r="A5916" s="47">
        <v>87871</v>
      </c>
      <c r="B5916" s="45" t="s">
        <v>7887</v>
      </c>
      <c r="C5916" s="46" t="s">
        <v>63</v>
      </c>
      <c r="D5916" s="47">
        <v>11.7</v>
      </c>
    </row>
    <row r="5917" spans="1:4" x14ac:dyDescent="0.25">
      <c r="A5917" s="47">
        <v>87872</v>
      </c>
      <c r="B5917" s="45" t="s">
        <v>7888</v>
      </c>
      <c r="C5917" s="46" t="s">
        <v>63</v>
      </c>
      <c r="D5917" s="47">
        <v>11.13</v>
      </c>
    </row>
    <row r="5918" spans="1:4" x14ac:dyDescent="0.25">
      <c r="A5918" s="47">
        <v>87873</v>
      </c>
      <c r="B5918" s="45" t="s">
        <v>7889</v>
      </c>
      <c r="C5918" s="46" t="s">
        <v>63</v>
      </c>
      <c r="D5918" s="47">
        <v>5.12</v>
      </c>
    </row>
    <row r="5919" spans="1:4" x14ac:dyDescent="0.25">
      <c r="A5919" s="47">
        <v>87874</v>
      </c>
      <c r="B5919" s="45" t="s">
        <v>7890</v>
      </c>
      <c r="C5919" s="46" t="s">
        <v>63</v>
      </c>
      <c r="D5919" s="47">
        <v>5.01</v>
      </c>
    </row>
    <row r="5920" spans="1:4" x14ac:dyDescent="0.25">
      <c r="A5920" s="47">
        <v>87876</v>
      </c>
      <c r="B5920" s="45" t="s">
        <v>7891</v>
      </c>
      <c r="C5920" s="46" t="s">
        <v>63</v>
      </c>
      <c r="D5920" s="47">
        <v>6.88</v>
      </c>
    </row>
    <row r="5921" spans="1:4" x14ac:dyDescent="0.25">
      <c r="A5921" s="47">
        <v>87877</v>
      </c>
      <c r="B5921" s="45" t="s">
        <v>7892</v>
      </c>
      <c r="C5921" s="46" t="s">
        <v>63</v>
      </c>
      <c r="D5921" s="47">
        <v>6.6</v>
      </c>
    </row>
    <row r="5922" spans="1:4" x14ac:dyDescent="0.25">
      <c r="A5922" s="47">
        <v>87878</v>
      </c>
      <c r="B5922" s="45" t="s">
        <v>7893</v>
      </c>
      <c r="C5922" s="46" t="s">
        <v>63</v>
      </c>
      <c r="D5922" s="47">
        <v>3.85</v>
      </c>
    </row>
    <row r="5923" spans="1:4" x14ac:dyDescent="0.25">
      <c r="A5923" s="47">
        <v>87879</v>
      </c>
      <c r="B5923" s="45" t="s">
        <v>7894</v>
      </c>
      <c r="C5923" s="46" t="s">
        <v>63</v>
      </c>
      <c r="D5923" s="47">
        <v>3.47</v>
      </c>
    </row>
    <row r="5924" spans="1:4" x14ac:dyDescent="0.25">
      <c r="A5924" s="47">
        <v>87881</v>
      </c>
      <c r="B5924" s="45" t="s">
        <v>7895</v>
      </c>
      <c r="C5924" s="46" t="s">
        <v>63</v>
      </c>
      <c r="D5924" s="47">
        <v>5.01</v>
      </c>
    </row>
    <row r="5925" spans="1:4" x14ac:dyDescent="0.25">
      <c r="A5925" s="47">
        <v>87882</v>
      </c>
      <c r="B5925" s="45" t="s">
        <v>7896</v>
      </c>
      <c r="C5925" s="46" t="s">
        <v>63</v>
      </c>
      <c r="D5925" s="47">
        <v>4.9000000000000004</v>
      </c>
    </row>
    <row r="5926" spans="1:4" x14ac:dyDescent="0.25">
      <c r="A5926" s="47">
        <v>87884</v>
      </c>
      <c r="B5926" s="45" t="s">
        <v>7897</v>
      </c>
      <c r="C5926" s="46" t="s">
        <v>63</v>
      </c>
      <c r="D5926" s="47">
        <v>6.77</v>
      </c>
    </row>
    <row r="5927" spans="1:4" x14ac:dyDescent="0.25">
      <c r="A5927" s="47">
        <v>87885</v>
      </c>
      <c r="B5927" s="45" t="s">
        <v>7898</v>
      </c>
      <c r="C5927" s="46" t="s">
        <v>63</v>
      </c>
      <c r="D5927" s="47">
        <v>6.49</v>
      </c>
    </row>
    <row r="5928" spans="1:4" x14ac:dyDescent="0.25">
      <c r="A5928" s="47">
        <v>87886</v>
      </c>
      <c r="B5928" s="45" t="s">
        <v>7899</v>
      </c>
      <c r="C5928" s="46" t="s">
        <v>63</v>
      </c>
      <c r="D5928" s="47">
        <v>18.05</v>
      </c>
    </row>
    <row r="5929" spans="1:4" x14ac:dyDescent="0.25">
      <c r="A5929" s="47">
        <v>87887</v>
      </c>
      <c r="B5929" s="45" t="s">
        <v>7900</v>
      </c>
      <c r="C5929" s="46" t="s">
        <v>63</v>
      </c>
      <c r="D5929" s="47">
        <v>17.48</v>
      </c>
    </row>
    <row r="5930" spans="1:4" x14ac:dyDescent="0.25">
      <c r="A5930" s="47">
        <v>87888</v>
      </c>
      <c r="B5930" s="45" t="s">
        <v>7901</v>
      </c>
      <c r="C5930" s="46" t="s">
        <v>63</v>
      </c>
      <c r="D5930" s="47">
        <v>6.43</v>
      </c>
    </row>
    <row r="5931" spans="1:4" x14ac:dyDescent="0.25">
      <c r="A5931" s="47">
        <v>87889</v>
      </c>
      <c r="B5931" s="45" t="s">
        <v>7902</v>
      </c>
      <c r="C5931" s="46" t="s">
        <v>63</v>
      </c>
      <c r="D5931" s="47">
        <v>6.32</v>
      </c>
    </row>
    <row r="5932" spans="1:4" x14ac:dyDescent="0.25">
      <c r="A5932" s="47">
        <v>87891</v>
      </c>
      <c r="B5932" s="45" t="s">
        <v>7903</v>
      </c>
      <c r="C5932" s="46" t="s">
        <v>63</v>
      </c>
      <c r="D5932" s="47">
        <v>8.19</v>
      </c>
    </row>
    <row r="5933" spans="1:4" x14ac:dyDescent="0.25">
      <c r="A5933" s="47">
        <v>87892</v>
      </c>
      <c r="B5933" s="45" t="s">
        <v>7904</v>
      </c>
      <c r="C5933" s="46" t="s">
        <v>63</v>
      </c>
      <c r="D5933" s="47">
        <v>7.91</v>
      </c>
    </row>
    <row r="5934" spans="1:4" x14ac:dyDescent="0.25">
      <c r="A5934" s="47">
        <v>87893</v>
      </c>
      <c r="B5934" s="45" t="s">
        <v>7905</v>
      </c>
      <c r="C5934" s="46" t="s">
        <v>63</v>
      </c>
      <c r="D5934" s="47">
        <v>6.12</v>
      </c>
    </row>
    <row r="5935" spans="1:4" x14ac:dyDescent="0.25">
      <c r="A5935" s="47">
        <v>87894</v>
      </c>
      <c r="B5935" s="45" t="s">
        <v>7906</v>
      </c>
      <c r="C5935" s="46" t="s">
        <v>63</v>
      </c>
      <c r="D5935" s="47">
        <v>5.74</v>
      </c>
    </row>
    <row r="5936" spans="1:4" x14ac:dyDescent="0.25">
      <c r="A5936" s="47">
        <v>87896</v>
      </c>
      <c r="B5936" s="45" t="s">
        <v>7907</v>
      </c>
      <c r="C5936" s="46" t="s">
        <v>63</v>
      </c>
      <c r="D5936" s="47">
        <v>5.57</v>
      </c>
    </row>
    <row r="5937" spans="1:4" x14ac:dyDescent="0.25">
      <c r="A5937" s="47">
        <v>87897</v>
      </c>
      <c r="B5937" s="45" t="s">
        <v>7908</v>
      </c>
      <c r="C5937" s="46" t="s">
        <v>63</v>
      </c>
      <c r="D5937" s="47">
        <v>5.19</v>
      </c>
    </row>
    <row r="5938" spans="1:4" x14ac:dyDescent="0.25">
      <c r="A5938" s="47">
        <v>87899</v>
      </c>
      <c r="B5938" s="45" t="s">
        <v>7909</v>
      </c>
      <c r="C5938" s="46" t="s">
        <v>63</v>
      </c>
      <c r="D5938" s="47">
        <v>7.59</v>
      </c>
    </row>
    <row r="5939" spans="1:4" x14ac:dyDescent="0.25">
      <c r="A5939" s="47">
        <v>87900</v>
      </c>
      <c r="B5939" s="45" t="s">
        <v>7910</v>
      </c>
      <c r="C5939" s="46" t="s">
        <v>63</v>
      </c>
      <c r="D5939" s="47">
        <v>7.48</v>
      </c>
    </row>
    <row r="5940" spans="1:4" x14ac:dyDescent="0.25">
      <c r="A5940" s="47">
        <v>87902</v>
      </c>
      <c r="B5940" s="45" t="s">
        <v>7911</v>
      </c>
      <c r="C5940" s="46" t="s">
        <v>63</v>
      </c>
      <c r="D5940" s="47">
        <v>9.35</v>
      </c>
    </row>
    <row r="5941" spans="1:4" x14ac:dyDescent="0.25">
      <c r="A5941" s="47">
        <v>87903</v>
      </c>
      <c r="B5941" s="45" t="s">
        <v>7912</v>
      </c>
      <c r="C5941" s="46" t="s">
        <v>63</v>
      </c>
      <c r="D5941" s="47">
        <v>9.07</v>
      </c>
    </row>
    <row r="5942" spans="1:4" x14ac:dyDescent="0.25">
      <c r="A5942" s="47">
        <v>87904</v>
      </c>
      <c r="B5942" s="45" t="s">
        <v>7913</v>
      </c>
      <c r="C5942" s="46" t="s">
        <v>63</v>
      </c>
      <c r="D5942" s="47">
        <v>8.06</v>
      </c>
    </row>
    <row r="5943" spans="1:4" x14ac:dyDescent="0.25">
      <c r="A5943" s="47">
        <v>87905</v>
      </c>
      <c r="B5943" s="45" t="s">
        <v>7914</v>
      </c>
      <c r="C5943" s="46" t="s">
        <v>63</v>
      </c>
      <c r="D5943" s="47">
        <v>7.68</v>
      </c>
    </row>
    <row r="5944" spans="1:4" x14ac:dyDescent="0.25">
      <c r="A5944" s="47">
        <v>87907</v>
      </c>
      <c r="B5944" s="45" t="s">
        <v>7915</v>
      </c>
      <c r="C5944" s="46" t="s">
        <v>63</v>
      </c>
      <c r="D5944" s="47">
        <v>7.28</v>
      </c>
    </row>
    <row r="5945" spans="1:4" x14ac:dyDescent="0.25">
      <c r="A5945" s="47">
        <v>87908</v>
      </c>
      <c r="B5945" s="45" t="s">
        <v>7916</v>
      </c>
      <c r="C5945" s="46" t="s">
        <v>63</v>
      </c>
      <c r="D5945" s="47">
        <v>6.9</v>
      </c>
    </row>
    <row r="5946" spans="1:4" x14ac:dyDescent="0.25">
      <c r="A5946" s="47">
        <v>87910</v>
      </c>
      <c r="B5946" s="45" t="s">
        <v>7917</v>
      </c>
      <c r="C5946" s="46" t="s">
        <v>63</v>
      </c>
      <c r="D5946" s="47">
        <v>17.670000000000002</v>
      </c>
    </row>
    <row r="5947" spans="1:4" x14ac:dyDescent="0.25">
      <c r="A5947" s="47">
        <v>87911</v>
      </c>
      <c r="B5947" s="45" t="s">
        <v>7918</v>
      </c>
      <c r="C5947" s="46" t="s">
        <v>63</v>
      </c>
      <c r="D5947" s="47">
        <v>17.100000000000001</v>
      </c>
    </row>
    <row r="5948" spans="1:4" x14ac:dyDescent="0.25">
      <c r="A5948" s="47">
        <v>87411</v>
      </c>
      <c r="B5948" s="45" t="s">
        <v>7919</v>
      </c>
      <c r="C5948" s="46" t="s">
        <v>63</v>
      </c>
      <c r="D5948" s="47">
        <v>11.07</v>
      </c>
    </row>
    <row r="5949" spans="1:4" x14ac:dyDescent="0.25">
      <c r="A5949" s="47">
        <v>87412</v>
      </c>
      <c r="B5949" s="45" t="s">
        <v>7920</v>
      </c>
      <c r="C5949" s="46" t="s">
        <v>63</v>
      </c>
      <c r="D5949" s="47">
        <v>16.39</v>
      </c>
    </row>
    <row r="5950" spans="1:4" x14ac:dyDescent="0.25">
      <c r="A5950" s="47">
        <v>87413</v>
      </c>
      <c r="B5950" s="45" t="s">
        <v>7921</v>
      </c>
      <c r="C5950" s="46" t="s">
        <v>63</v>
      </c>
      <c r="D5950" s="47">
        <v>19.43</v>
      </c>
    </row>
    <row r="5951" spans="1:4" x14ac:dyDescent="0.25">
      <c r="A5951" s="47">
        <v>87414</v>
      </c>
      <c r="B5951" s="45" t="s">
        <v>7922</v>
      </c>
      <c r="C5951" s="46" t="s">
        <v>63</v>
      </c>
      <c r="D5951" s="47">
        <v>16.059999999999999</v>
      </c>
    </row>
    <row r="5952" spans="1:4" x14ac:dyDescent="0.25">
      <c r="A5952" s="47">
        <v>87415</v>
      </c>
      <c r="B5952" s="45" t="s">
        <v>7923</v>
      </c>
      <c r="C5952" s="46" t="s">
        <v>63</v>
      </c>
      <c r="D5952" s="47">
        <v>21.21</v>
      </c>
    </row>
    <row r="5953" spans="1:4" x14ac:dyDescent="0.25">
      <c r="A5953" s="47">
        <v>87416</v>
      </c>
      <c r="B5953" s="45" t="s">
        <v>7924</v>
      </c>
      <c r="C5953" s="46" t="s">
        <v>63</v>
      </c>
      <c r="D5953" s="47">
        <v>24.43</v>
      </c>
    </row>
    <row r="5954" spans="1:4" x14ac:dyDescent="0.25">
      <c r="A5954" s="47">
        <v>87417</v>
      </c>
      <c r="B5954" s="45" t="s">
        <v>7925</v>
      </c>
      <c r="C5954" s="46" t="s">
        <v>63</v>
      </c>
      <c r="D5954" s="47">
        <v>11.83</v>
      </c>
    </row>
    <row r="5955" spans="1:4" x14ac:dyDescent="0.25">
      <c r="A5955" s="47">
        <v>87418</v>
      </c>
      <c r="B5955" s="45" t="s">
        <v>7926</v>
      </c>
      <c r="C5955" s="46" t="s">
        <v>63</v>
      </c>
      <c r="D5955" s="47">
        <v>12.22</v>
      </c>
    </row>
    <row r="5956" spans="1:4" x14ac:dyDescent="0.25">
      <c r="A5956" s="47">
        <v>87419</v>
      </c>
      <c r="B5956" s="45" t="s">
        <v>7927</v>
      </c>
      <c r="C5956" s="46" t="s">
        <v>63</v>
      </c>
      <c r="D5956" s="47">
        <v>13.36</v>
      </c>
    </row>
    <row r="5957" spans="1:4" x14ac:dyDescent="0.25">
      <c r="A5957" s="47">
        <v>87420</v>
      </c>
      <c r="B5957" s="45" t="s">
        <v>7928</v>
      </c>
      <c r="C5957" s="46" t="s">
        <v>63</v>
      </c>
      <c r="D5957" s="47">
        <v>17.399999999999999</v>
      </c>
    </row>
    <row r="5958" spans="1:4" x14ac:dyDescent="0.25">
      <c r="A5958" s="47">
        <v>87421</v>
      </c>
      <c r="B5958" s="45" t="s">
        <v>7929</v>
      </c>
      <c r="C5958" s="46" t="s">
        <v>63</v>
      </c>
      <c r="D5958" s="47">
        <v>17.78</v>
      </c>
    </row>
    <row r="5959" spans="1:4" x14ac:dyDescent="0.25">
      <c r="A5959" s="47">
        <v>87422</v>
      </c>
      <c r="B5959" s="45" t="s">
        <v>7930</v>
      </c>
      <c r="C5959" s="46" t="s">
        <v>63</v>
      </c>
      <c r="D5959" s="47">
        <v>18.920000000000002</v>
      </c>
    </row>
    <row r="5960" spans="1:4" x14ac:dyDescent="0.25">
      <c r="A5960" s="47">
        <v>87423</v>
      </c>
      <c r="B5960" s="45" t="s">
        <v>7931</v>
      </c>
      <c r="C5960" s="46" t="s">
        <v>63</v>
      </c>
      <c r="D5960" s="47">
        <v>23.85</v>
      </c>
    </row>
    <row r="5961" spans="1:4" x14ac:dyDescent="0.25">
      <c r="A5961" s="47">
        <v>87424</v>
      </c>
      <c r="B5961" s="45" t="s">
        <v>7932</v>
      </c>
      <c r="C5961" s="46" t="s">
        <v>63</v>
      </c>
      <c r="D5961" s="47">
        <v>24.43</v>
      </c>
    </row>
    <row r="5962" spans="1:4" x14ac:dyDescent="0.25">
      <c r="A5962" s="47">
        <v>87425</v>
      </c>
      <c r="B5962" s="45" t="s">
        <v>7933</v>
      </c>
      <c r="C5962" s="46" t="s">
        <v>63</v>
      </c>
      <c r="D5962" s="47">
        <v>25.38</v>
      </c>
    </row>
    <row r="5963" spans="1:4" x14ac:dyDescent="0.25">
      <c r="A5963" s="47">
        <v>87426</v>
      </c>
      <c r="B5963" s="45" t="s">
        <v>7934</v>
      </c>
      <c r="C5963" s="46" t="s">
        <v>63</v>
      </c>
      <c r="D5963" s="47">
        <v>27.71</v>
      </c>
    </row>
    <row r="5964" spans="1:4" x14ac:dyDescent="0.25">
      <c r="A5964" s="47">
        <v>87427</v>
      </c>
      <c r="B5964" s="45" t="s">
        <v>7935</v>
      </c>
      <c r="C5964" s="46" t="s">
        <v>63</v>
      </c>
      <c r="D5964" s="47">
        <v>28.29</v>
      </c>
    </row>
    <row r="5965" spans="1:4" x14ac:dyDescent="0.25">
      <c r="A5965" s="47">
        <v>87428</v>
      </c>
      <c r="B5965" s="45" t="s">
        <v>7936</v>
      </c>
      <c r="C5965" s="46" t="s">
        <v>63</v>
      </c>
      <c r="D5965" s="47">
        <v>29.23</v>
      </c>
    </row>
    <row r="5966" spans="1:4" x14ac:dyDescent="0.25">
      <c r="A5966" s="47">
        <v>87429</v>
      </c>
      <c r="B5966" s="45" t="s">
        <v>7937</v>
      </c>
      <c r="C5966" s="46" t="s">
        <v>63</v>
      </c>
      <c r="D5966" s="47">
        <v>16.14</v>
      </c>
    </row>
    <row r="5967" spans="1:4" x14ac:dyDescent="0.25">
      <c r="A5967" s="47">
        <v>87430</v>
      </c>
      <c r="B5967" s="45" t="s">
        <v>7938</v>
      </c>
      <c r="C5967" s="46" t="s">
        <v>63</v>
      </c>
      <c r="D5967" s="47">
        <v>16.53</v>
      </c>
    </row>
    <row r="5968" spans="1:4" x14ac:dyDescent="0.25">
      <c r="A5968" s="47">
        <v>87431</v>
      </c>
      <c r="B5968" s="45" t="s">
        <v>7939</v>
      </c>
      <c r="C5968" s="46" t="s">
        <v>63</v>
      </c>
      <c r="D5968" s="47">
        <v>16.72</v>
      </c>
    </row>
    <row r="5969" spans="1:4" x14ac:dyDescent="0.25">
      <c r="A5969" s="47">
        <v>87432</v>
      </c>
      <c r="B5969" s="45" t="s">
        <v>7940</v>
      </c>
      <c r="C5969" s="46" t="s">
        <v>63</v>
      </c>
      <c r="D5969" s="47">
        <v>23.7</v>
      </c>
    </row>
    <row r="5970" spans="1:4" x14ac:dyDescent="0.25">
      <c r="A5970" s="47">
        <v>87433</v>
      </c>
      <c r="B5970" s="45" t="s">
        <v>7941</v>
      </c>
      <c r="C5970" s="46" t="s">
        <v>63</v>
      </c>
      <c r="D5970" s="47">
        <v>24.48</v>
      </c>
    </row>
    <row r="5971" spans="1:4" x14ac:dyDescent="0.25">
      <c r="A5971" s="47">
        <v>87434</v>
      </c>
      <c r="B5971" s="45" t="s">
        <v>7942</v>
      </c>
      <c r="C5971" s="46" t="s">
        <v>63</v>
      </c>
      <c r="D5971" s="47">
        <v>25.04</v>
      </c>
    </row>
    <row r="5972" spans="1:4" x14ac:dyDescent="0.25">
      <c r="A5972" s="47">
        <v>87435</v>
      </c>
      <c r="B5972" s="45" t="s">
        <v>7943</v>
      </c>
      <c r="C5972" s="46" t="s">
        <v>63</v>
      </c>
      <c r="D5972" s="47">
        <v>26.17</v>
      </c>
    </row>
    <row r="5973" spans="1:4" x14ac:dyDescent="0.25">
      <c r="A5973" s="47">
        <v>87436</v>
      </c>
      <c r="B5973" s="45" t="s">
        <v>7944</v>
      </c>
      <c r="C5973" s="46" t="s">
        <v>63</v>
      </c>
      <c r="D5973" s="47">
        <v>27.51</v>
      </c>
    </row>
    <row r="5974" spans="1:4" x14ac:dyDescent="0.25">
      <c r="A5974" s="47">
        <v>87437</v>
      </c>
      <c r="B5974" s="45" t="s">
        <v>7945</v>
      </c>
      <c r="C5974" s="46" t="s">
        <v>63</v>
      </c>
      <c r="D5974" s="47">
        <v>28.46</v>
      </c>
    </row>
    <row r="5975" spans="1:4" x14ac:dyDescent="0.25">
      <c r="A5975" s="47">
        <v>87438</v>
      </c>
      <c r="B5975" s="45" t="s">
        <v>7946</v>
      </c>
      <c r="C5975" s="46" t="s">
        <v>63</v>
      </c>
      <c r="D5975" s="47">
        <v>32.479999999999997</v>
      </c>
    </row>
    <row r="5976" spans="1:4" x14ac:dyDescent="0.25">
      <c r="A5976" s="47">
        <v>87439</v>
      </c>
      <c r="B5976" s="45" t="s">
        <v>7947</v>
      </c>
      <c r="C5976" s="46" t="s">
        <v>63</v>
      </c>
      <c r="D5976" s="47">
        <v>34.17</v>
      </c>
    </row>
    <row r="5977" spans="1:4" x14ac:dyDescent="0.25">
      <c r="A5977" s="47">
        <v>87440</v>
      </c>
      <c r="B5977" s="45" t="s">
        <v>7948</v>
      </c>
      <c r="C5977" s="46" t="s">
        <v>63</v>
      </c>
      <c r="D5977" s="47">
        <v>34.950000000000003</v>
      </c>
    </row>
    <row r="5978" spans="1:4" x14ac:dyDescent="0.25">
      <c r="A5978" s="47">
        <v>87527</v>
      </c>
      <c r="B5978" s="45" t="s">
        <v>7949</v>
      </c>
      <c r="C5978" s="46" t="s">
        <v>63</v>
      </c>
      <c r="D5978" s="47">
        <v>33.92</v>
      </c>
    </row>
    <row r="5979" spans="1:4" x14ac:dyDescent="0.25">
      <c r="A5979" s="47">
        <v>87528</v>
      </c>
      <c r="B5979" s="45" t="s">
        <v>7950</v>
      </c>
      <c r="C5979" s="46" t="s">
        <v>63</v>
      </c>
      <c r="D5979" s="47">
        <v>37.11</v>
      </c>
    </row>
    <row r="5980" spans="1:4" x14ac:dyDescent="0.25">
      <c r="A5980" s="47">
        <v>87529</v>
      </c>
      <c r="B5980" s="45" t="s">
        <v>7951</v>
      </c>
      <c r="C5980" s="46" t="s">
        <v>63</v>
      </c>
      <c r="D5980" s="47">
        <v>30.54</v>
      </c>
    </row>
    <row r="5981" spans="1:4" x14ac:dyDescent="0.25">
      <c r="A5981" s="47">
        <v>87530</v>
      </c>
      <c r="B5981" s="45" t="s">
        <v>7952</v>
      </c>
      <c r="C5981" s="46" t="s">
        <v>63</v>
      </c>
      <c r="D5981" s="47">
        <v>33.729999999999997</v>
      </c>
    </row>
    <row r="5982" spans="1:4" x14ac:dyDescent="0.25">
      <c r="A5982" s="47">
        <v>87531</v>
      </c>
      <c r="B5982" s="45" t="s">
        <v>7953</v>
      </c>
      <c r="C5982" s="46" t="s">
        <v>63</v>
      </c>
      <c r="D5982" s="47">
        <v>29.35</v>
      </c>
    </row>
    <row r="5983" spans="1:4" x14ac:dyDescent="0.25">
      <c r="A5983" s="47">
        <v>87532</v>
      </c>
      <c r="B5983" s="45" t="s">
        <v>7954</v>
      </c>
      <c r="C5983" s="46" t="s">
        <v>63</v>
      </c>
      <c r="D5983" s="47">
        <v>32.54</v>
      </c>
    </row>
    <row r="5984" spans="1:4" x14ac:dyDescent="0.25">
      <c r="A5984" s="47">
        <v>87535</v>
      </c>
      <c r="B5984" s="45" t="s">
        <v>7955</v>
      </c>
      <c r="C5984" s="46" t="s">
        <v>63</v>
      </c>
      <c r="D5984" s="47">
        <v>25.97</v>
      </c>
    </row>
    <row r="5985" spans="1:4" x14ac:dyDescent="0.25">
      <c r="A5985" s="47">
        <v>87536</v>
      </c>
      <c r="B5985" s="45" t="s">
        <v>7956</v>
      </c>
      <c r="C5985" s="46" t="s">
        <v>63</v>
      </c>
      <c r="D5985" s="47">
        <v>29.16</v>
      </c>
    </row>
    <row r="5986" spans="1:4" x14ac:dyDescent="0.25">
      <c r="A5986" s="47">
        <v>87537</v>
      </c>
      <c r="B5986" s="45" t="s">
        <v>7957</v>
      </c>
      <c r="C5986" s="46" t="s">
        <v>63</v>
      </c>
      <c r="D5986" s="47">
        <v>60.9</v>
      </c>
    </row>
    <row r="5987" spans="1:4" x14ac:dyDescent="0.25">
      <c r="A5987" s="47">
        <v>87538</v>
      </c>
      <c r="B5987" s="45" t="s">
        <v>7958</v>
      </c>
      <c r="C5987" s="46" t="s">
        <v>63</v>
      </c>
      <c r="D5987" s="47">
        <v>57.98</v>
      </c>
    </row>
    <row r="5988" spans="1:4" x14ac:dyDescent="0.25">
      <c r="A5988" s="47">
        <v>87539</v>
      </c>
      <c r="B5988" s="45" t="s">
        <v>7959</v>
      </c>
      <c r="C5988" s="46" t="s">
        <v>63</v>
      </c>
      <c r="D5988" s="47">
        <v>56.93</v>
      </c>
    </row>
    <row r="5989" spans="1:4" x14ac:dyDescent="0.25">
      <c r="A5989" s="47">
        <v>87541</v>
      </c>
      <c r="B5989" s="45" t="s">
        <v>7960</v>
      </c>
      <c r="C5989" s="46" t="s">
        <v>63</v>
      </c>
      <c r="D5989" s="47">
        <v>54</v>
      </c>
    </row>
    <row r="5990" spans="1:4" x14ac:dyDescent="0.25">
      <c r="A5990" s="47">
        <v>87543</v>
      </c>
      <c r="B5990" s="45" t="s">
        <v>7961</v>
      </c>
      <c r="C5990" s="46" t="s">
        <v>63</v>
      </c>
      <c r="D5990" s="47">
        <v>19.3</v>
      </c>
    </row>
    <row r="5991" spans="1:4" x14ac:dyDescent="0.25">
      <c r="A5991" s="47">
        <v>87545</v>
      </c>
      <c r="B5991" s="45" t="s">
        <v>7962</v>
      </c>
      <c r="C5991" s="46" t="s">
        <v>63</v>
      </c>
      <c r="D5991" s="47">
        <v>23.24</v>
      </c>
    </row>
    <row r="5992" spans="1:4" x14ac:dyDescent="0.25">
      <c r="A5992" s="47">
        <v>87546</v>
      </c>
      <c r="B5992" s="45" t="s">
        <v>7963</v>
      </c>
      <c r="C5992" s="46" t="s">
        <v>63</v>
      </c>
      <c r="D5992" s="47">
        <v>25.04</v>
      </c>
    </row>
    <row r="5993" spans="1:4" x14ac:dyDescent="0.25">
      <c r="A5993" s="47">
        <v>87547</v>
      </c>
      <c r="B5993" s="45" t="s">
        <v>7964</v>
      </c>
      <c r="C5993" s="46" t="s">
        <v>63</v>
      </c>
      <c r="D5993" s="47">
        <v>19.88</v>
      </c>
    </row>
    <row r="5994" spans="1:4" x14ac:dyDescent="0.25">
      <c r="A5994" s="47">
        <v>87548</v>
      </c>
      <c r="B5994" s="45" t="s">
        <v>7965</v>
      </c>
      <c r="C5994" s="46" t="s">
        <v>63</v>
      </c>
      <c r="D5994" s="47">
        <v>21.68</v>
      </c>
    </row>
    <row r="5995" spans="1:4" x14ac:dyDescent="0.25">
      <c r="A5995" s="47">
        <v>87549</v>
      </c>
      <c r="B5995" s="45" t="s">
        <v>7966</v>
      </c>
      <c r="C5995" s="46" t="s">
        <v>63</v>
      </c>
      <c r="D5995" s="47">
        <v>18.670000000000002</v>
      </c>
    </row>
    <row r="5996" spans="1:4" x14ac:dyDescent="0.25">
      <c r="A5996" s="47">
        <v>87550</v>
      </c>
      <c r="B5996" s="45" t="s">
        <v>7967</v>
      </c>
      <c r="C5996" s="46" t="s">
        <v>63</v>
      </c>
      <c r="D5996" s="47">
        <v>20.47</v>
      </c>
    </row>
    <row r="5997" spans="1:4" x14ac:dyDescent="0.25">
      <c r="A5997" s="47">
        <v>87553</v>
      </c>
      <c r="B5997" s="45" t="s">
        <v>7968</v>
      </c>
      <c r="C5997" s="46" t="s">
        <v>63</v>
      </c>
      <c r="D5997" s="47">
        <v>15.28</v>
      </c>
    </row>
    <row r="5998" spans="1:4" x14ac:dyDescent="0.25">
      <c r="A5998" s="47">
        <v>87554</v>
      </c>
      <c r="B5998" s="45" t="s">
        <v>7969</v>
      </c>
      <c r="C5998" s="46" t="s">
        <v>63</v>
      </c>
      <c r="D5998" s="47">
        <v>17.079999999999998</v>
      </c>
    </row>
    <row r="5999" spans="1:4" x14ac:dyDescent="0.25">
      <c r="A5999" s="47">
        <v>87555</v>
      </c>
      <c r="B5999" s="45" t="s">
        <v>7970</v>
      </c>
      <c r="C5999" s="46" t="s">
        <v>63</v>
      </c>
      <c r="D5999" s="47">
        <v>37.520000000000003</v>
      </c>
    </row>
    <row r="6000" spans="1:4" x14ac:dyDescent="0.25">
      <c r="A6000" s="47">
        <v>87556</v>
      </c>
      <c r="B6000" s="45" t="s">
        <v>7971</v>
      </c>
      <c r="C6000" s="46" t="s">
        <v>63</v>
      </c>
      <c r="D6000" s="47">
        <v>34.619999999999997</v>
      </c>
    </row>
    <row r="6001" spans="1:4" x14ac:dyDescent="0.25">
      <c r="A6001" s="47">
        <v>87557</v>
      </c>
      <c r="B6001" s="45" t="s">
        <v>7972</v>
      </c>
      <c r="C6001" s="46" t="s">
        <v>63</v>
      </c>
      <c r="D6001" s="47">
        <v>33.549999999999997</v>
      </c>
    </row>
    <row r="6002" spans="1:4" x14ac:dyDescent="0.25">
      <c r="A6002" s="47">
        <v>87559</v>
      </c>
      <c r="B6002" s="45" t="s">
        <v>7973</v>
      </c>
      <c r="C6002" s="46" t="s">
        <v>63</v>
      </c>
      <c r="D6002" s="47">
        <v>30.62</v>
      </c>
    </row>
    <row r="6003" spans="1:4" x14ac:dyDescent="0.25">
      <c r="A6003" s="47">
        <v>87561</v>
      </c>
      <c r="B6003" s="45" t="s">
        <v>7974</v>
      </c>
      <c r="C6003" s="46" t="s">
        <v>63</v>
      </c>
      <c r="D6003" s="47">
        <v>33.81</v>
      </c>
    </row>
    <row r="6004" spans="1:4" x14ac:dyDescent="0.25">
      <c r="A6004" s="47">
        <v>87775</v>
      </c>
      <c r="B6004" s="45" t="s">
        <v>7975</v>
      </c>
      <c r="C6004" s="46" t="s">
        <v>63</v>
      </c>
      <c r="D6004" s="47">
        <v>50.75</v>
      </c>
    </row>
    <row r="6005" spans="1:4" x14ac:dyDescent="0.25">
      <c r="A6005" s="47">
        <v>87777</v>
      </c>
      <c r="B6005" s="45" t="s">
        <v>7976</v>
      </c>
      <c r="C6005" s="46" t="s">
        <v>63</v>
      </c>
      <c r="D6005" s="47">
        <v>53.41</v>
      </c>
    </row>
    <row r="6006" spans="1:4" x14ac:dyDescent="0.25">
      <c r="A6006" s="47">
        <v>87778</v>
      </c>
      <c r="B6006" s="45" t="s">
        <v>7977</v>
      </c>
      <c r="C6006" s="46" t="s">
        <v>63</v>
      </c>
      <c r="D6006" s="47">
        <v>70.760000000000005</v>
      </c>
    </row>
    <row r="6007" spans="1:4" x14ac:dyDescent="0.25">
      <c r="A6007" s="47">
        <v>87779</v>
      </c>
      <c r="B6007" s="45" t="s">
        <v>7978</v>
      </c>
      <c r="C6007" s="46" t="s">
        <v>63</v>
      </c>
      <c r="D6007" s="47">
        <v>58.68</v>
      </c>
    </row>
    <row r="6008" spans="1:4" x14ac:dyDescent="0.25">
      <c r="A6008" s="47">
        <v>87781</v>
      </c>
      <c r="B6008" s="45" t="s">
        <v>7979</v>
      </c>
      <c r="C6008" s="46" t="s">
        <v>63</v>
      </c>
      <c r="D6008" s="47">
        <v>62.25</v>
      </c>
    </row>
    <row r="6009" spans="1:4" x14ac:dyDescent="0.25">
      <c r="A6009" s="47">
        <v>87783</v>
      </c>
      <c r="B6009" s="45" t="s">
        <v>7980</v>
      </c>
      <c r="C6009" s="46" t="s">
        <v>63</v>
      </c>
      <c r="D6009" s="47">
        <v>87.36</v>
      </c>
    </row>
    <row r="6010" spans="1:4" x14ac:dyDescent="0.25">
      <c r="A6010" s="47">
        <v>87784</v>
      </c>
      <c r="B6010" s="45" t="s">
        <v>7981</v>
      </c>
      <c r="C6010" s="46" t="s">
        <v>63</v>
      </c>
      <c r="D6010" s="47">
        <v>66.61</v>
      </c>
    </row>
    <row r="6011" spans="1:4" x14ac:dyDescent="0.25">
      <c r="A6011" s="47">
        <v>87786</v>
      </c>
      <c r="B6011" s="45" t="s">
        <v>7982</v>
      </c>
      <c r="C6011" s="46" t="s">
        <v>63</v>
      </c>
      <c r="D6011" s="47">
        <v>71.08</v>
      </c>
    </row>
    <row r="6012" spans="1:4" x14ac:dyDescent="0.25">
      <c r="A6012" s="47">
        <v>87787</v>
      </c>
      <c r="B6012" s="45" t="s">
        <v>7983</v>
      </c>
      <c r="C6012" s="46" t="s">
        <v>63</v>
      </c>
      <c r="D6012" s="47">
        <v>103.95</v>
      </c>
    </row>
    <row r="6013" spans="1:4" x14ac:dyDescent="0.25">
      <c r="A6013" s="47">
        <v>87788</v>
      </c>
      <c r="B6013" s="45" t="s">
        <v>7984</v>
      </c>
      <c r="C6013" s="46" t="s">
        <v>63</v>
      </c>
      <c r="D6013" s="47">
        <v>85.14</v>
      </c>
    </row>
    <row r="6014" spans="1:4" x14ac:dyDescent="0.25">
      <c r="A6014" s="47">
        <v>87790</v>
      </c>
      <c r="B6014" s="45" t="s">
        <v>7985</v>
      </c>
      <c r="C6014" s="46" t="s">
        <v>63</v>
      </c>
      <c r="D6014" s="47">
        <v>90.06</v>
      </c>
    </row>
    <row r="6015" spans="1:4" x14ac:dyDescent="0.25">
      <c r="A6015" s="47">
        <v>87791</v>
      </c>
      <c r="B6015" s="45" t="s">
        <v>7986</v>
      </c>
      <c r="C6015" s="46" t="s">
        <v>63</v>
      </c>
      <c r="D6015" s="47">
        <v>123.03</v>
      </c>
    </row>
    <row r="6016" spans="1:4" x14ac:dyDescent="0.25">
      <c r="A6016" s="47">
        <v>87792</v>
      </c>
      <c r="B6016" s="45" t="s">
        <v>7987</v>
      </c>
      <c r="C6016" s="46" t="s">
        <v>63</v>
      </c>
      <c r="D6016" s="47">
        <v>34.67</v>
      </c>
    </row>
    <row r="6017" spans="1:4" x14ac:dyDescent="0.25">
      <c r="A6017" s="47">
        <v>87794</v>
      </c>
      <c r="B6017" s="45" t="s">
        <v>7988</v>
      </c>
      <c r="C6017" s="46" t="s">
        <v>63</v>
      </c>
      <c r="D6017" s="47">
        <v>37.15</v>
      </c>
    </row>
    <row r="6018" spans="1:4" x14ac:dyDescent="0.25">
      <c r="A6018" s="47">
        <v>87795</v>
      </c>
      <c r="B6018" s="45" t="s">
        <v>7989</v>
      </c>
      <c r="C6018" s="46" t="s">
        <v>63</v>
      </c>
      <c r="D6018" s="47">
        <v>52.98</v>
      </c>
    </row>
    <row r="6019" spans="1:4" x14ac:dyDescent="0.25">
      <c r="A6019" s="47">
        <v>87797</v>
      </c>
      <c r="B6019" s="45" t="s">
        <v>7990</v>
      </c>
      <c r="C6019" s="46" t="s">
        <v>63</v>
      </c>
      <c r="D6019" s="47">
        <v>42.3</v>
      </c>
    </row>
    <row r="6020" spans="1:4" x14ac:dyDescent="0.25">
      <c r="A6020" s="47">
        <v>87799</v>
      </c>
      <c r="B6020" s="45" t="s">
        <v>7991</v>
      </c>
      <c r="C6020" s="46" t="s">
        <v>63</v>
      </c>
      <c r="D6020" s="47">
        <v>45.63</v>
      </c>
    </row>
    <row r="6021" spans="1:4" x14ac:dyDescent="0.25">
      <c r="A6021" s="47">
        <v>87800</v>
      </c>
      <c r="B6021" s="45" t="s">
        <v>7992</v>
      </c>
      <c r="C6021" s="46" t="s">
        <v>63</v>
      </c>
      <c r="D6021" s="47">
        <v>68.709999999999994</v>
      </c>
    </row>
    <row r="6022" spans="1:4" x14ac:dyDescent="0.25">
      <c r="A6022" s="47">
        <v>87801</v>
      </c>
      <c r="B6022" s="45" t="s">
        <v>7993</v>
      </c>
      <c r="C6022" s="46" t="s">
        <v>63</v>
      </c>
      <c r="D6022" s="47">
        <v>49.92</v>
      </c>
    </row>
    <row r="6023" spans="1:4" x14ac:dyDescent="0.25">
      <c r="A6023" s="47">
        <v>87803</v>
      </c>
      <c r="B6023" s="45" t="s">
        <v>7994</v>
      </c>
      <c r="C6023" s="46" t="s">
        <v>63</v>
      </c>
      <c r="D6023" s="47">
        <v>54.1</v>
      </c>
    </row>
    <row r="6024" spans="1:4" x14ac:dyDescent="0.25">
      <c r="A6024" s="47">
        <v>87804</v>
      </c>
      <c r="B6024" s="45" t="s">
        <v>7995</v>
      </c>
      <c r="C6024" s="46" t="s">
        <v>63</v>
      </c>
      <c r="D6024" s="47">
        <v>84.43</v>
      </c>
    </row>
    <row r="6025" spans="1:4" x14ac:dyDescent="0.25">
      <c r="A6025" s="47">
        <v>87805</v>
      </c>
      <c r="B6025" s="45" t="s">
        <v>7996</v>
      </c>
      <c r="C6025" s="46" t="s">
        <v>63</v>
      </c>
      <c r="D6025" s="47">
        <v>57.07</v>
      </c>
    </row>
    <row r="6026" spans="1:4" x14ac:dyDescent="0.25">
      <c r="A6026" s="47">
        <v>87807</v>
      </c>
      <c r="B6026" s="45" t="s">
        <v>7997</v>
      </c>
      <c r="C6026" s="46" t="s">
        <v>63</v>
      </c>
      <c r="D6026" s="47">
        <v>61.67</v>
      </c>
    </row>
    <row r="6027" spans="1:4" x14ac:dyDescent="0.25">
      <c r="A6027" s="47">
        <v>87808</v>
      </c>
      <c r="B6027" s="45" t="s">
        <v>7998</v>
      </c>
      <c r="C6027" s="46" t="s">
        <v>63</v>
      </c>
      <c r="D6027" s="47">
        <v>91.88</v>
      </c>
    </row>
    <row r="6028" spans="1:4" x14ac:dyDescent="0.25">
      <c r="A6028" s="47">
        <v>87809</v>
      </c>
      <c r="B6028" s="45" t="s">
        <v>7999</v>
      </c>
      <c r="C6028" s="46" t="s">
        <v>63</v>
      </c>
      <c r="D6028" s="47">
        <v>77.2</v>
      </c>
    </row>
    <row r="6029" spans="1:4" x14ac:dyDescent="0.25">
      <c r="A6029" s="47">
        <v>87811</v>
      </c>
      <c r="B6029" s="45" t="s">
        <v>8000</v>
      </c>
      <c r="C6029" s="46" t="s">
        <v>63</v>
      </c>
      <c r="D6029" s="47">
        <v>79.680000000000007</v>
      </c>
    </row>
    <row r="6030" spans="1:4" x14ac:dyDescent="0.25">
      <c r="A6030" s="47">
        <v>87812</v>
      </c>
      <c r="B6030" s="45" t="s">
        <v>8001</v>
      </c>
      <c r="C6030" s="46" t="s">
        <v>63</v>
      </c>
      <c r="D6030" s="47">
        <v>95.09</v>
      </c>
    </row>
    <row r="6031" spans="1:4" x14ac:dyDescent="0.25">
      <c r="A6031" s="47">
        <v>87813</v>
      </c>
      <c r="B6031" s="45" t="s">
        <v>8002</v>
      </c>
      <c r="C6031" s="46" t="s">
        <v>63</v>
      </c>
      <c r="D6031" s="47">
        <v>84.83</v>
      </c>
    </row>
    <row r="6032" spans="1:4" x14ac:dyDescent="0.25">
      <c r="A6032" s="47">
        <v>87815</v>
      </c>
      <c r="B6032" s="45" t="s">
        <v>8003</v>
      </c>
      <c r="C6032" s="46" t="s">
        <v>63</v>
      </c>
      <c r="D6032" s="47">
        <v>88.16</v>
      </c>
    </row>
    <row r="6033" spans="1:4" x14ac:dyDescent="0.25">
      <c r="A6033" s="47">
        <v>87816</v>
      </c>
      <c r="B6033" s="45" t="s">
        <v>8004</v>
      </c>
      <c r="C6033" s="46" t="s">
        <v>63</v>
      </c>
      <c r="D6033" s="47">
        <v>110.82</v>
      </c>
    </row>
    <row r="6034" spans="1:4" x14ac:dyDescent="0.25">
      <c r="A6034" s="47">
        <v>87817</v>
      </c>
      <c r="B6034" s="45" t="s">
        <v>8005</v>
      </c>
      <c r="C6034" s="46" t="s">
        <v>63</v>
      </c>
      <c r="D6034" s="47">
        <v>92.03</v>
      </c>
    </row>
    <row r="6035" spans="1:4" x14ac:dyDescent="0.25">
      <c r="A6035" s="47">
        <v>87819</v>
      </c>
      <c r="B6035" s="45" t="s">
        <v>8006</v>
      </c>
      <c r="C6035" s="46" t="s">
        <v>63</v>
      </c>
      <c r="D6035" s="47">
        <v>96.21</v>
      </c>
    </row>
    <row r="6036" spans="1:4" x14ac:dyDescent="0.25">
      <c r="A6036" s="47">
        <v>87820</v>
      </c>
      <c r="B6036" s="45" t="s">
        <v>8007</v>
      </c>
      <c r="C6036" s="46" t="s">
        <v>63</v>
      </c>
      <c r="D6036" s="47">
        <v>126.53</v>
      </c>
    </row>
    <row r="6037" spans="1:4" x14ac:dyDescent="0.25">
      <c r="A6037" s="47">
        <v>87821</v>
      </c>
      <c r="B6037" s="45" t="s">
        <v>8008</v>
      </c>
      <c r="C6037" s="46" t="s">
        <v>63</v>
      </c>
      <c r="D6037" s="47">
        <v>132.97</v>
      </c>
    </row>
    <row r="6038" spans="1:4" x14ac:dyDescent="0.25">
      <c r="A6038" s="47">
        <v>87823</v>
      </c>
      <c r="B6038" s="45" t="s">
        <v>8009</v>
      </c>
      <c r="C6038" s="46" t="s">
        <v>63</v>
      </c>
      <c r="D6038" s="47">
        <v>137.57</v>
      </c>
    </row>
    <row r="6039" spans="1:4" x14ac:dyDescent="0.25">
      <c r="A6039" s="47">
        <v>87824</v>
      </c>
      <c r="B6039" s="45" t="s">
        <v>8010</v>
      </c>
      <c r="C6039" s="46" t="s">
        <v>63</v>
      </c>
      <c r="D6039" s="47">
        <v>167.35</v>
      </c>
    </row>
    <row r="6040" spans="1:4" x14ac:dyDescent="0.25">
      <c r="A6040" s="47">
        <v>87825</v>
      </c>
      <c r="B6040" s="45" t="s">
        <v>8011</v>
      </c>
      <c r="C6040" s="46" t="s">
        <v>63</v>
      </c>
      <c r="D6040" s="47">
        <v>60.84</v>
      </c>
    </row>
    <row r="6041" spans="1:4" x14ac:dyDescent="0.25">
      <c r="A6041" s="47">
        <v>87827</v>
      </c>
      <c r="B6041" s="45" t="s">
        <v>8012</v>
      </c>
      <c r="C6041" s="46" t="s">
        <v>63</v>
      </c>
      <c r="D6041" s="47">
        <v>63.88</v>
      </c>
    </row>
    <row r="6042" spans="1:4" x14ac:dyDescent="0.25">
      <c r="A6042" s="47">
        <v>87828</v>
      </c>
      <c r="B6042" s="45" t="s">
        <v>8013</v>
      </c>
      <c r="C6042" s="46" t="s">
        <v>63</v>
      </c>
      <c r="D6042" s="47">
        <v>84.5</v>
      </c>
    </row>
    <row r="6043" spans="1:4" x14ac:dyDescent="0.25">
      <c r="A6043" s="47">
        <v>87829</v>
      </c>
      <c r="B6043" s="45" t="s">
        <v>8014</v>
      </c>
      <c r="C6043" s="46" t="s">
        <v>63</v>
      </c>
      <c r="D6043" s="47">
        <v>69.41</v>
      </c>
    </row>
    <row r="6044" spans="1:4" x14ac:dyDescent="0.25">
      <c r="A6044" s="47">
        <v>87831</v>
      </c>
      <c r="B6044" s="45" t="s">
        <v>8015</v>
      </c>
      <c r="C6044" s="46" t="s">
        <v>63</v>
      </c>
      <c r="D6044" s="47">
        <v>73.489999999999995</v>
      </c>
    </row>
    <row r="6045" spans="1:4" x14ac:dyDescent="0.25">
      <c r="A6045" s="47">
        <v>87832</v>
      </c>
      <c r="B6045" s="45" t="s">
        <v>8016</v>
      </c>
      <c r="C6045" s="46" t="s">
        <v>63</v>
      </c>
      <c r="D6045" s="47">
        <v>102.95</v>
      </c>
    </row>
    <row r="6046" spans="1:4" x14ac:dyDescent="0.25">
      <c r="A6046" s="47">
        <v>87834</v>
      </c>
      <c r="B6046" s="45" t="s">
        <v>8017</v>
      </c>
      <c r="C6046" s="46" t="s">
        <v>63</v>
      </c>
      <c r="D6046" s="47">
        <v>138.52000000000001</v>
      </c>
    </row>
    <row r="6047" spans="1:4" x14ac:dyDescent="0.25">
      <c r="A6047" s="47">
        <v>87835</v>
      </c>
      <c r="B6047" s="45" t="s">
        <v>8018</v>
      </c>
      <c r="C6047" s="46" t="s">
        <v>63</v>
      </c>
      <c r="D6047" s="47">
        <v>96.22</v>
      </c>
    </row>
    <row r="6048" spans="1:4" x14ac:dyDescent="0.25">
      <c r="A6048" s="47">
        <v>87836</v>
      </c>
      <c r="B6048" s="45" t="s">
        <v>8019</v>
      </c>
      <c r="C6048" s="46" t="s">
        <v>63</v>
      </c>
      <c r="D6048" s="47">
        <v>132.46</v>
      </c>
    </row>
    <row r="6049" spans="1:4" x14ac:dyDescent="0.25">
      <c r="A6049" s="47">
        <v>87837</v>
      </c>
      <c r="B6049" s="45" t="s">
        <v>8020</v>
      </c>
      <c r="C6049" s="46" t="s">
        <v>63</v>
      </c>
      <c r="D6049" s="47">
        <v>90.64</v>
      </c>
    </row>
    <row r="6050" spans="1:4" x14ac:dyDescent="0.25">
      <c r="A6050" s="47">
        <v>87838</v>
      </c>
      <c r="B6050" s="45" t="s">
        <v>8021</v>
      </c>
      <c r="C6050" s="46" t="s">
        <v>63</v>
      </c>
      <c r="D6050" s="47">
        <v>145.05000000000001</v>
      </c>
    </row>
    <row r="6051" spans="1:4" x14ac:dyDescent="0.25">
      <c r="A6051" s="47">
        <v>87839</v>
      </c>
      <c r="B6051" s="45" t="s">
        <v>8022</v>
      </c>
      <c r="C6051" s="46" t="s">
        <v>63</v>
      </c>
      <c r="D6051" s="47">
        <v>101.28</v>
      </c>
    </row>
    <row r="6052" spans="1:4" x14ac:dyDescent="0.25">
      <c r="A6052" s="47">
        <v>87840</v>
      </c>
      <c r="B6052" s="45" t="s">
        <v>8023</v>
      </c>
      <c r="C6052" s="46" t="s">
        <v>63</v>
      </c>
      <c r="D6052" s="47">
        <v>137.4</v>
      </c>
    </row>
    <row r="6053" spans="1:4" x14ac:dyDescent="0.25">
      <c r="A6053" s="47">
        <v>87841</v>
      </c>
      <c r="B6053" s="45" t="s">
        <v>8024</v>
      </c>
      <c r="C6053" s="46" t="s">
        <v>63</v>
      </c>
      <c r="D6053" s="47">
        <v>94.1</v>
      </c>
    </row>
    <row r="6054" spans="1:4" x14ac:dyDescent="0.25">
      <c r="A6054" s="47">
        <v>87842</v>
      </c>
      <c r="B6054" s="45" t="s">
        <v>8025</v>
      </c>
      <c r="C6054" s="46" t="s">
        <v>63</v>
      </c>
      <c r="D6054" s="47">
        <v>148.54</v>
      </c>
    </row>
    <row r="6055" spans="1:4" x14ac:dyDescent="0.25">
      <c r="A6055" s="47">
        <v>87843</v>
      </c>
      <c r="B6055" s="45" t="s">
        <v>8026</v>
      </c>
      <c r="C6055" s="46" t="s">
        <v>63</v>
      </c>
      <c r="D6055" s="47">
        <v>111.01</v>
      </c>
    </row>
    <row r="6056" spans="1:4" x14ac:dyDescent="0.25">
      <c r="A6056" s="47">
        <v>87844</v>
      </c>
      <c r="B6056" s="45" t="s">
        <v>8027</v>
      </c>
      <c r="C6056" s="46" t="s">
        <v>63</v>
      </c>
      <c r="D6056" s="47">
        <v>136.68</v>
      </c>
    </row>
    <row r="6057" spans="1:4" x14ac:dyDescent="0.25">
      <c r="A6057" s="47">
        <v>87845</v>
      </c>
      <c r="B6057" s="45" t="s">
        <v>8028</v>
      </c>
      <c r="C6057" s="46" t="s">
        <v>63</v>
      </c>
      <c r="D6057" s="47">
        <v>99.67</v>
      </c>
    </row>
    <row r="6058" spans="1:4" x14ac:dyDescent="0.25">
      <c r="A6058" s="47">
        <v>87846</v>
      </c>
      <c r="B6058" s="45" t="s">
        <v>8029</v>
      </c>
      <c r="C6058" s="46" t="s">
        <v>63</v>
      </c>
      <c r="D6058" s="47">
        <v>150.80000000000001</v>
      </c>
    </row>
    <row r="6059" spans="1:4" x14ac:dyDescent="0.25">
      <c r="A6059" s="47">
        <v>87847</v>
      </c>
      <c r="B6059" s="45" t="s">
        <v>8030</v>
      </c>
      <c r="C6059" s="46" t="s">
        <v>63</v>
      </c>
      <c r="D6059" s="47">
        <v>108.5</v>
      </c>
    </row>
    <row r="6060" spans="1:4" x14ac:dyDescent="0.25">
      <c r="A6060" s="47">
        <v>87848</v>
      </c>
      <c r="B6060" s="45" t="s">
        <v>8031</v>
      </c>
      <c r="C6060" s="46" t="s">
        <v>63</v>
      </c>
      <c r="D6060" s="47">
        <v>143.59</v>
      </c>
    </row>
    <row r="6061" spans="1:4" x14ac:dyDescent="0.25">
      <c r="A6061" s="47">
        <v>87849</v>
      </c>
      <c r="B6061" s="45" t="s">
        <v>8032</v>
      </c>
      <c r="C6061" s="46" t="s">
        <v>63</v>
      </c>
      <c r="D6061" s="47">
        <v>101.79</v>
      </c>
    </row>
    <row r="6062" spans="1:4" x14ac:dyDescent="0.25">
      <c r="A6062" s="47">
        <v>87850</v>
      </c>
      <c r="B6062" s="45" t="s">
        <v>8033</v>
      </c>
      <c r="C6062" s="46" t="s">
        <v>63</v>
      </c>
      <c r="D6062" s="47">
        <v>157.35</v>
      </c>
    </row>
    <row r="6063" spans="1:4" x14ac:dyDescent="0.25">
      <c r="A6063" s="47">
        <v>87851</v>
      </c>
      <c r="B6063" s="45" t="s">
        <v>8034</v>
      </c>
      <c r="C6063" s="46" t="s">
        <v>63</v>
      </c>
      <c r="D6063" s="47">
        <v>113.58</v>
      </c>
    </row>
    <row r="6064" spans="1:4" x14ac:dyDescent="0.25">
      <c r="A6064" s="47">
        <v>87852</v>
      </c>
      <c r="B6064" s="45" t="s">
        <v>8035</v>
      </c>
      <c r="C6064" s="46" t="s">
        <v>63</v>
      </c>
      <c r="D6064" s="47">
        <v>148.51</v>
      </c>
    </row>
    <row r="6065" spans="1:4" x14ac:dyDescent="0.25">
      <c r="A6065" s="47">
        <v>87853</v>
      </c>
      <c r="B6065" s="45" t="s">
        <v>8036</v>
      </c>
      <c r="C6065" s="46" t="s">
        <v>63</v>
      </c>
      <c r="D6065" s="47">
        <v>105.21</v>
      </c>
    </row>
    <row r="6066" spans="1:4" x14ac:dyDescent="0.25">
      <c r="A6066" s="47">
        <v>87854</v>
      </c>
      <c r="B6066" s="45" t="s">
        <v>8037</v>
      </c>
      <c r="C6066" s="46" t="s">
        <v>63</v>
      </c>
      <c r="D6066" s="47">
        <v>160.81</v>
      </c>
    </row>
    <row r="6067" spans="1:4" x14ac:dyDescent="0.25">
      <c r="A6067" s="47">
        <v>87855</v>
      </c>
      <c r="B6067" s="45" t="s">
        <v>8038</v>
      </c>
      <c r="C6067" s="46" t="s">
        <v>63</v>
      </c>
      <c r="D6067" s="47">
        <v>123.32</v>
      </c>
    </row>
    <row r="6068" spans="1:4" x14ac:dyDescent="0.25">
      <c r="A6068" s="47">
        <v>87856</v>
      </c>
      <c r="B6068" s="45" t="s">
        <v>8039</v>
      </c>
      <c r="C6068" s="46" t="s">
        <v>63</v>
      </c>
      <c r="D6068" s="47">
        <v>147.81</v>
      </c>
    </row>
    <row r="6069" spans="1:4" x14ac:dyDescent="0.25">
      <c r="A6069" s="47">
        <v>87857</v>
      </c>
      <c r="B6069" s="45" t="s">
        <v>8040</v>
      </c>
      <c r="C6069" s="46" t="s">
        <v>63</v>
      </c>
      <c r="D6069" s="47">
        <v>110.79</v>
      </c>
    </row>
    <row r="6070" spans="1:4" x14ac:dyDescent="0.25">
      <c r="A6070" s="47">
        <v>87858</v>
      </c>
      <c r="B6070" s="45" t="s">
        <v>8041</v>
      </c>
      <c r="C6070" s="46" t="s">
        <v>63</v>
      </c>
      <c r="D6070" s="47">
        <v>105.82</v>
      </c>
    </row>
    <row r="6071" spans="1:4" x14ac:dyDescent="0.25">
      <c r="A6071" s="47">
        <v>87859</v>
      </c>
      <c r="B6071" s="45" t="s">
        <v>8042</v>
      </c>
      <c r="C6071" s="46" t="s">
        <v>63</v>
      </c>
      <c r="D6071" s="47">
        <v>123.59</v>
      </c>
    </row>
    <row r="6072" spans="1:4" x14ac:dyDescent="0.25">
      <c r="A6072" s="47">
        <v>89048</v>
      </c>
      <c r="B6072" s="45" t="s">
        <v>8043</v>
      </c>
      <c r="C6072" s="46" t="s">
        <v>63</v>
      </c>
      <c r="D6072" s="47">
        <v>31.26</v>
      </c>
    </row>
    <row r="6073" spans="1:4" x14ac:dyDescent="0.25">
      <c r="A6073" s="47">
        <v>89049</v>
      </c>
      <c r="B6073" s="45" t="s">
        <v>8044</v>
      </c>
      <c r="C6073" s="46" t="s">
        <v>63</v>
      </c>
      <c r="D6073" s="47">
        <v>15.94</v>
      </c>
    </row>
    <row r="6074" spans="1:4" x14ac:dyDescent="0.25">
      <c r="A6074" s="47">
        <v>89173</v>
      </c>
      <c r="B6074" s="45" t="s">
        <v>8045</v>
      </c>
      <c r="C6074" s="46" t="s">
        <v>63</v>
      </c>
      <c r="D6074" s="47">
        <v>30.72</v>
      </c>
    </row>
    <row r="6075" spans="1:4" x14ac:dyDescent="0.25">
      <c r="A6075" s="47">
        <v>90406</v>
      </c>
      <c r="B6075" s="45" t="s">
        <v>8046</v>
      </c>
      <c r="C6075" s="46" t="s">
        <v>63</v>
      </c>
      <c r="D6075" s="47">
        <v>40.4</v>
      </c>
    </row>
    <row r="6076" spans="1:4" x14ac:dyDescent="0.25">
      <c r="A6076" s="47">
        <v>90407</v>
      </c>
      <c r="B6076" s="45" t="s">
        <v>8047</v>
      </c>
      <c r="C6076" s="46" t="s">
        <v>63</v>
      </c>
      <c r="D6076" s="47">
        <v>43.59</v>
      </c>
    </row>
    <row r="6077" spans="1:4" x14ac:dyDescent="0.25">
      <c r="A6077" s="47">
        <v>90408</v>
      </c>
      <c r="B6077" s="45" t="s">
        <v>8048</v>
      </c>
      <c r="C6077" s="46" t="s">
        <v>63</v>
      </c>
      <c r="D6077" s="47">
        <v>29.44</v>
      </c>
    </row>
    <row r="6078" spans="1:4" x14ac:dyDescent="0.25">
      <c r="A6078" s="47">
        <v>90409</v>
      </c>
      <c r="B6078" s="45" t="s">
        <v>8049</v>
      </c>
      <c r="C6078" s="46" t="s">
        <v>63</v>
      </c>
      <c r="D6078" s="47">
        <v>31.24</v>
      </c>
    </row>
    <row r="6079" spans="1:4" x14ac:dyDescent="0.25">
      <c r="A6079" s="47">
        <v>87242</v>
      </c>
      <c r="B6079" s="45" t="s">
        <v>8050</v>
      </c>
      <c r="C6079" s="46" t="s">
        <v>63</v>
      </c>
      <c r="D6079" s="47">
        <v>227.3</v>
      </c>
    </row>
    <row r="6080" spans="1:4" x14ac:dyDescent="0.25">
      <c r="A6080" s="47">
        <v>87243</v>
      </c>
      <c r="B6080" s="45" t="s">
        <v>8051</v>
      </c>
      <c r="C6080" s="46" t="s">
        <v>63</v>
      </c>
      <c r="D6080" s="47">
        <v>208.13</v>
      </c>
    </row>
    <row r="6081" spans="1:4" x14ac:dyDescent="0.25">
      <c r="A6081" s="47">
        <v>87244</v>
      </c>
      <c r="B6081" s="45" t="s">
        <v>8052</v>
      </c>
      <c r="C6081" s="46" t="s">
        <v>63</v>
      </c>
      <c r="D6081" s="47">
        <v>220.11</v>
      </c>
    </row>
    <row r="6082" spans="1:4" x14ac:dyDescent="0.25">
      <c r="A6082" s="47">
        <v>87245</v>
      </c>
      <c r="B6082" s="45" t="s">
        <v>8053</v>
      </c>
      <c r="C6082" s="46" t="s">
        <v>63</v>
      </c>
      <c r="D6082" s="47">
        <v>265.83</v>
      </c>
    </row>
    <row r="6083" spans="1:4" x14ac:dyDescent="0.25">
      <c r="A6083" s="47">
        <v>87264</v>
      </c>
      <c r="B6083" s="45" t="s">
        <v>8054</v>
      </c>
      <c r="C6083" s="46" t="s">
        <v>63</v>
      </c>
      <c r="D6083" s="47">
        <v>67.709999999999994</v>
      </c>
    </row>
    <row r="6084" spans="1:4" x14ac:dyDescent="0.25">
      <c r="A6084" s="47">
        <v>87265</v>
      </c>
      <c r="B6084" s="45" t="s">
        <v>8055</v>
      </c>
      <c r="C6084" s="46" t="s">
        <v>63</v>
      </c>
      <c r="D6084" s="47">
        <v>59.97</v>
      </c>
    </row>
    <row r="6085" spans="1:4" x14ac:dyDescent="0.25">
      <c r="A6085" s="47">
        <v>87266</v>
      </c>
      <c r="B6085" s="45" t="s">
        <v>8056</v>
      </c>
      <c r="C6085" s="46" t="s">
        <v>63</v>
      </c>
      <c r="D6085" s="47">
        <v>70.430000000000007</v>
      </c>
    </row>
    <row r="6086" spans="1:4" x14ac:dyDescent="0.25">
      <c r="A6086" s="47">
        <v>87267</v>
      </c>
      <c r="B6086" s="45" t="s">
        <v>8057</v>
      </c>
      <c r="C6086" s="46" t="s">
        <v>63</v>
      </c>
      <c r="D6086" s="47">
        <v>67.03</v>
      </c>
    </row>
    <row r="6087" spans="1:4" x14ac:dyDescent="0.25">
      <c r="A6087" s="47">
        <v>87268</v>
      </c>
      <c r="B6087" s="45" t="s">
        <v>8058</v>
      </c>
      <c r="C6087" s="46" t="s">
        <v>63</v>
      </c>
      <c r="D6087" s="47">
        <v>72.59</v>
      </c>
    </row>
    <row r="6088" spans="1:4" x14ac:dyDescent="0.25">
      <c r="A6088" s="47">
        <v>87269</v>
      </c>
      <c r="B6088" s="45" t="s">
        <v>8059</v>
      </c>
      <c r="C6088" s="46" t="s">
        <v>63</v>
      </c>
      <c r="D6088" s="47">
        <v>64.180000000000007</v>
      </c>
    </row>
    <row r="6089" spans="1:4" x14ac:dyDescent="0.25">
      <c r="A6089" s="47">
        <v>87270</v>
      </c>
      <c r="B6089" s="45" t="s">
        <v>8060</v>
      </c>
      <c r="C6089" s="46" t="s">
        <v>63</v>
      </c>
      <c r="D6089" s="47">
        <v>74.88</v>
      </c>
    </row>
    <row r="6090" spans="1:4" x14ac:dyDescent="0.25">
      <c r="A6090" s="47">
        <v>87271</v>
      </c>
      <c r="B6090" s="45" t="s">
        <v>8061</v>
      </c>
      <c r="C6090" s="46" t="s">
        <v>63</v>
      </c>
      <c r="D6090" s="47">
        <v>70.88</v>
      </c>
    </row>
    <row r="6091" spans="1:4" x14ac:dyDescent="0.25">
      <c r="A6091" s="47">
        <v>87272</v>
      </c>
      <c r="B6091" s="45" t="s">
        <v>8062</v>
      </c>
      <c r="C6091" s="46" t="s">
        <v>63</v>
      </c>
      <c r="D6091" s="47">
        <v>76.91</v>
      </c>
    </row>
    <row r="6092" spans="1:4" x14ac:dyDescent="0.25">
      <c r="A6092" s="47">
        <v>87273</v>
      </c>
      <c r="B6092" s="45" t="s">
        <v>8063</v>
      </c>
      <c r="C6092" s="46" t="s">
        <v>63</v>
      </c>
      <c r="D6092" s="47">
        <v>66.63</v>
      </c>
    </row>
    <row r="6093" spans="1:4" x14ac:dyDescent="0.25">
      <c r="A6093" s="47">
        <v>87274</v>
      </c>
      <c r="B6093" s="45" t="s">
        <v>8064</v>
      </c>
      <c r="C6093" s="46" t="s">
        <v>63</v>
      </c>
      <c r="D6093" s="47">
        <v>78.52</v>
      </c>
    </row>
    <row r="6094" spans="1:4" x14ac:dyDescent="0.25">
      <c r="A6094" s="47">
        <v>87275</v>
      </c>
      <c r="B6094" s="45" t="s">
        <v>8065</v>
      </c>
      <c r="C6094" s="46" t="s">
        <v>63</v>
      </c>
      <c r="D6094" s="47">
        <v>75.05</v>
      </c>
    </row>
    <row r="6095" spans="1:4" x14ac:dyDescent="0.25">
      <c r="A6095" s="47">
        <v>88786</v>
      </c>
      <c r="B6095" s="45" t="s">
        <v>8066</v>
      </c>
      <c r="C6095" s="46" t="s">
        <v>63</v>
      </c>
      <c r="D6095" s="47">
        <v>324.64</v>
      </c>
    </row>
    <row r="6096" spans="1:4" x14ac:dyDescent="0.25">
      <c r="A6096" s="47">
        <v>88787</v>
      </c>
      <c r="B6096" s="45" t="s">
        <v>8067</v>
      </c>
      <c r="C6096" s="46" t="s">
        <v>63</v>
      </c>
      <c r="D6096" s="47">
        <v>299.85000000000002</v>
      </c>
    </row>
    <row r="6097" spans="1:4" x14ac:dyDescent="0.25">
      <c r="A6097" s="47">
        <v>88788</v>
      </c>
      <c r="B6097" s="45" t="s">
        <v>8068</v>
      </c>
      <c r="C6097" s="46" t="s">
        <v>63</v>
      </c>
      <c r="D6097" s="47">
        <v>311.83</v>
      </c>
    </row>
    <row r="6098" spans="1:4" x14ac:dyDescent="0.25">
      <c r="A6098" s="47">
        <v>88789</v>
      </c>
      <c r="B6098" s="45" t="s">
        <v>8069</v>
      </c>
      <c r="C6098" s="46" t="s">
        <v>63</v>
      </c>
      <c r="D6098" s="47">
        <v>376.83</v>
      </c>
    </row>
    <row r="6099" spans="1:4" x14ac:dyDescent="0.25">
      <c r="A6099" s="47">
        <v>89045</v>
      </c>
      <c r="B6099" s="45" t="s">
        <v>8070</v>
      </c>
      <c r="C6099" s="46" t="s">
        <v>63</v>
      </c>
      <c r="D6099" s="47">
        <v>67.510000000000005</v>
      </c>
    </row>
    <row r="6100" spans="1:4" x14ac:dyDescent="0.25">
      <c r="A6100" s="47">
        <v>89170</v>
      </c>
      <c r="B6100" s="45" t="s">
        <v>8071</v>
      </c>
      <c r="C6100" s="46" t="s">
        <v>63</v>
      </c>
      <c r="D6100" s="47">
        <v>65.56</v>
      </c>
    </row>
    <row r="6101" spans="1:4" x14ac:dyDescent="0.25">
      <c r="A6101" s="47">
        <v>93392</v>
      </c>
      <c r="B6101" s="45" t="s">
        <v>8072</v>
      </c>
      <c r="C6101" s="46" t="s">
        <v>63</v>
      </c>
      <c r="D6101" s="47">
        <v>57.3</v>
      </c>
    </row>
    <row r="6102" spans="1:4" x14ac:dyDescent="0.25">
      <c r="A6102" s="47">
        <v>93393</v>
      </c>
      <c r="B6102" s="45" t="s">
        <v>8073</v>
      </c>
      <c r="C6102" s="46" t="s">
        <v>63</v>
      </c>
      <c r="D6102" s="47">
        <v>49.66</v>
      </c>
    </row>
    <row r="6103" spans="1:4" x14ac:dyDescent="0.25">
      <c r="A6103" s="47">
        <v>93394</v>
      </c>
      <c r="B6103" s="45" t="s">
        <v>8074</v>
      </c>
      <c r="C6103" s="46" t="s">
        <v>63</v>
      </c>
      <c r="D6103" s="47">
        <v>60.02</v>
      </c>
    </row>
    <row r="6104" spans="1:4" x14ac:dyDescent="0.25">
      <c r="A6104" s="47">
        <v>93395</v>
      </c>
      <c r="B6104" s="45" t="s">
        <v>8075</v>
      </c>
      <c r="C6104" s="46" t="s">
        <v>63</v>
      </c>
      <c r="D6104" s="47">
        <v>56.62</v>
      </c>
    </row>
    <row r="6105" spans="1:4" x14ac:dyDescent="0.25">
      <c r="A6105" s="47">
        <v>99194</v>
      </c>
      <c r="B6105" s="45" t="s">
        <v>8076</v>
      </c>
      <c r="C6105" s="46" t="s">
        <v>63</v>
      </c>
      <c r="D6105" s="47">
        <v>62.84</v>
      </c>
    </row>
    <row r="6106" spans="1:4" x14ac:dyDescent="0.25">
      <c r="A6106" s="47">
        <v>99195</v>
      </c>
      <c r="B6106" s="45" t="s">
        <v>8077</v>
      </c>
      <c r="C6106" s="46" t="s">
        <v>63</v>
      </c>
      <c r="D6106" s="47">
        <v>55.2</v>
      </c>
    </row>
    <row r="6107" spans="1:4" x14ac:dyDescent="0.25">
      <c r="A6107" s="47">
        <v>99196</v>
      </c>
      <c r="B6107" s="45" t="s">
        <v>8078</v>
      </c>
      <c r="C6107" s="46" t="s">
        <v>63</v>
      </c>
      <c r="D6107" s="47">
        <v>65.56</v>
      </c>
    </row>
    <row r="6108" spans="1:4" x14ac:dyDescent="0.25">
      <c r="A6108" s="47">
        <v>99198</v>
      </c>
      <c r="B6108" s="45" t="s">
        <v>8079</v>
      </c>
      <c r="C6108" s="46" t="s">
        <v>63</v>
      </c>
      <c r="D6108" s="47">
        <v>62.16</v>
      </c>
    </row>
    <row r="6109" spans="1:4" x14ac:dyDescent="0.25">
      <c r="A6109" s="47">
        <v>101965</v>
      </c>
      <c r="B6109" s="45" t="s">
        <v>8080</v>
      </c>
      <c r="C6109" s="46" t="s">
        <v>96</v>
      </c>
      <c r="D6109" s="47">
        <v>101.38</v>
      </c>
    </row>
    <row r="6110" spans="1:4" x14ac:dyDescent="0.25">
      <c r="A6110" s="47">
        <v>101966</v>
      </c>
      <c r="B6110" s="45" t="s">
        <v>8081</v>
      </c>
      <c r="C6110" s="46" t="s">
        <v>96</v>
      </c>
      <c r="D6110" s="47">
        <v>123.14</v>
      </c>
    </row>
    <row r="6111" spans="1:4" x14ac:dyDescent="0.25">
      <c r="A6111" s="47">
        <v>101979</v>
      </c>
      <c r="B6111" s="45" t="s">
        <v>8082</v>
      </c>
      <c r="C6111" s="46" t="s">
        <v>96</v>
      </c>
      <c r="D6111" s="47">
        <v>59</v>
      </c>
    </row>
    <row r="6112" spans="1:4" x14ac:dyDescent="0.25">
      <c r="A6112" s="47">
        <v>96112</v>
      </c>
      <c r="B6112" s="45" t="s">
        <v>8083</v>
      </c>
      <c r="C6112" s="46" t="s">
        <v>63</v>
      </c>
      <c r="D6112" s="47">
        <v>136.31</v>
      </c>
    </row>
    <row r="6113" spans="1:4" x14ac:dyDescent="0.25">
      <c r="A6113" s="47">
        <v>96117</v>
      </c>
      <c r="B6113" s="45" t="s">
        <v>8084</v>
      </c>
      <c r="C6113" s="46" t="s">
        <v>63</v>
      </c>
      <c r="D6113" s="47">
        <v>176.12</v>
      </c>
    </row>
    <row r="6114" spans="1:4" x14ac:dyDescent="0.25">
      <c r="A6114" s="47">
        <v>96122</v>
      </c>
      <c r="B6114" s="45" t="s">
        <v>8085</v>
      </c>
      <c r="C6114" s="46" t="s">
        <v>96</v>
      </c>
      <c r="D6114" s="47">
        <v>42.76</v>
      </c>
    </row>
    <row r="6115" spans="1:4" x14ac:dyDescent="0.25">
      <c r="A6115" s="47">
        <v>96109</v>
      </c>
      <c r="B6115" s="45" t="s">
        <v>8086</v>
      </c>
      <c r="C6115" s="46" t="s">
        <v>63</v>
      </c>
      <c r="D6115" s="47">
        <v>34.840000000000003</v>
      </c>
    </row>
    <row r="6116" spans="1:4" x14ac:dyDescent="0.25">
      <c r="A6116" s="47">
        <v>96110</v>
      </c>
      <c r="B6116" s="45" t="s">
        <v>8087</v>
      </c>
      <c r="C6116" s="46" t="s">
        <v>63</v>
      </c>
      <c r="D6116" s="47">
        <v>68.290000000000006</v>
      </c>
    </row>
    <row r="6117" spans="1:4" x14ac:dyDescent="0.25">
      <c r="A6117" s="47">
        <v>96113</v>
      </c>
      <c r="B6117" s="45" t="s">
        <v>8088</v>
      </c>
      <c r="C6117" s="46" t="s">
        <v>63</v>
      </c>
      <c r="D6117" s="47">
        <v>30.64</v>
      </c>
    </row>
    <row r="6118" spans="1:4" x14ac:dyDescent="0.25">
      <c r="A6118" s="47">
        <v>96114</v>
      </c>
      <c r="B6118" s="45" t="s">
        <v>8089</v>
      </c>
      <c r="C6118" s="46" t="s">
        <v>63</v>
      </c>
      <c r="D6118" s="47">
        <v>72.319999999999993</v>
      </c>
    </row>
    <row r="6119" spans="1:4" x14ac:dyDescent="0.25">
      <c r="A6119" s="47">
        <v>96120</v>
      </c>
      <c r="B6119" s="45" t="s">
        <v>8090</v>
      </c>
      <c r="C6119" s="46" t="s">
        <v>96</v>
      </c>
      <c r="D6119" s="47">
        <v>2.33</v>
      </c>
    </row>
    <row r="6120" spans="1:4" x14ac:dyDescent="0.25">
      <c r="A6120" s="47">
        <v>96123</v>
      </c>
      <c r="B6120" s="45" t="s">
        <v>8091</v>
      </c>
      <c r="C6120" s="46" t="s">
        <v>96</v>
      </c>
      <c r="D6120" s="47">
        <v>34.630000000000003</v>
      </c>
    </row>
    <row r="6121" spans="1:4" x14ac:dyDescent="0.25">
      <c r="A6121" s="47">
        <v>99054</v>
      </c>
      <c r="B6121" s="45" t="s">
        <v>8092</v>
      </c>
      <c r="C6121" s="46" t="s">
        <v>63</v>
      </c>
      <c r="D6121" s="47">
        <v>43.16</v>
      </c>
    </row>
    <row r="6122" spans="1:4" x14ac:dyDescent="0.25">
      <c r="A6122" s="47">
        <v>96111</v>
      </c>
      <c r="B6122" s="45" t="s">
        <v>8093</v>
      </c>
      <c r="C6122" s="46" t="s">
        <v>63</v>
      </c>
      <c r="D6122" s="47">
        <v>68.260000000000005</v>
      </c>
    </row>
    <row r="6123" spans="1:4" x14ac:dyDescent="0.25">
      <c r="A6123" s="47">
        <v>96116</v>
      </c>
      <c r="B6123" s="45" t="s">
        <v>8094</v>
      </c>
      <c r="C6123" s="46" t="s">
        <v>63</v>
      </c>
      <c r="D6123" s="47">
        <v>75.650000000000006</v>
      </c>
    </row>
    <row r="6124" spans="1:4" x14ac:dyDescent="0.25">
      <c r="A6124" s="47">
        <v>96121</v>
      </c>
      <c r="B6124" s="45" t="s">
        <v>8095</v>
      </c>
      <c r="C6124" s="46" t="s">
        <v>96</v>
      </c>
      <c r="D6124" s="47">
        <v>11.14</v>
      </c>
    </row>
    <row r="6125" spans="1:4" x14ac:dyDescent="0.25">
      <c r="A6125" s="47">
        <v>96485</v>
      </c>
      <c r="B6125" s="45" t="s">
        <v>8096</v>
      </c>
      <c r="C6125" s="46" t="s">
        <v>63</v>
      </c>
      <c r="D6125" s="47">
        <v>78.37</v>
      </c>
    </row>
    <row r="6126" spans="1:4" x14ac:dyDescent="0.25">
      <c r="A6126" s="47">
        <v>96486</v>
      </c>
      <c r="B6126" s="45" t="s">
        <v>8097</v>
      </c>
      <c r="C6126" s="46" t="s">
        <v>63</v>
      </c>
      <c r="D6126" s="47">
        <v>86.37</v>
      </c>
    </row>
    <row r="6127" spans="1:4" x14ac:dyDescent="0.25">
      <c r="A6127" s="47">
        <v>91514</v>
      </c>
      <c r="B6127" s="45" t="s">
        <v>8098</v>
      </c>
      <c r="C6127" s="46" t="s">
        <v>63</v>
      </c>
      <c r="D6127" s="47">
        <v>6.27</v>
      </c>
    </row>
    <row r="6128" spans="1:4" x14ac:dyDescent="0.25">
      <c r="A6128" s="47">
        <v>91515</v>
      </c>
      <c r="B6128" s="45" t="s">
        <v>8099</v>
      </c>
      <c r="C6128" s="46" t="s">
        <v>63</v>
      </c>
      <c r="D6128" s="47">
        <v>8.31</v>
      </c>
    </row>
    <row r="6129" spans="1:4" x14ac:dyDescent="0.25">
      <c r="A6129" s="47">
        <v>91516</v>
      </c>
      <c r="B6129" s="45" t="s">
        <v>8100</v>
      </c>
      <c r="C6129" s="46" t="s">
        <v>63</v>
      </c>
      <c r="D6129" s="47">
        <v>12.15</v>
      </c>
    </row>
    <row r="6130" spans="1:4" x14ac:dyDescent="0.25">
      <c r="A6130" s="47">
        <v>91517</v>
      </c>
      <c r="B6130" s="45" t="s">
        <v>8101</v>
      </c>
      <c r="C6130" s="46" t="s">
        <v>63</v>
      </c>
      <c r="D6130" s="47">
        <v>13.54</v>
      </c>
    </row>
    <row r="6131" spans="1:4" x14ac:dyDescent="0.25">
      <c r="A6131" s="47">
        <v>91519</v>
      </c>
      <c r="B6131" s="45" t="s">
        <v>8102</v>
      </c>
      <c r="C6131" s="46" t="s">
        <v>63</v>
      </c>
      <c r="D6131" s="47">
        <v>15.54</v>
      </c>
    </row>
    <row r="6132" spans="1:4" x14ac:dyDescent="0.25">
      <c r="A6132" s="47">
        <v>91520</v>
      </c>
      <c r="B6132" s="45" t="s">
        <v>8103</v>
      </c>
      <c r="C6132" s="46" t="s">
        <v>63</v>
      </c>
      <c r="D6132" s="47">
        <v>2.2599999999999998</v>
      </c>
    </row>
    <row r="6133" spans="1:4" x14ac:dyDescent="0.25">
      <c r="A6133" s="47">
        <v>91522</v>
      </c>
      <c r="B6133" s="45" t="s">
        <v>8104</v>
      </c>
      <c r="C6133" s="46" t="s">
        <v>63</v>
      </c>
      <c r="D6133" s="47">
        <v>2.72</v>
      </c>
    </row>
    <row r="6134" spans="1:4" x14ac:dyDescent="0.25">
      <c r="A6134" s="47">
        <v>91525</v>
      </c>
      <c r="B6134" s="45" t="s">
        <v>8105</v>
      </c>
      <c r="C6134" s="46" t="s">
        <v>63</v>
      </c>
      <c r="D6134" s="47">
        <v>4.88</v>
      </c>
    </row>
    <row r="6135" spans="1:4" x14ac:dyDescent="0.25">
      <c r="A6135" s="47">
        <v>87280</v>
      </c>
      <c r="B6135" s="45" t="s">
        <v>8106</v>
      </c>
      <c r="C6135" s="46" t="s">
        <v>48</v>
      </c>
      <c r="D6135" s="47">
        <v>306.12</v>
      </c>
    </row>
    <row r="6136" spans="1:4" x14ac:dyDescent="0.25">
      <c r="A6136" s="47">
        <v>87281</v>
      </c>
      <c r="B6136" s="45" t="s">
        <v>8107</v>
      </c>
      <c r="C6136" s="46" t="s">
        <v>48</v>
      </c>
      <c r="D6136" s="47">
        <v>295.61</v>
      </c>
    </row>
    <row r="6137" spans="1:4" x14ac:dyDescent="0.25">
      <c r="A6137" s="47">
        <v>87283</v>
      </c>
      <c r="B6137" s="45" t="s">
        <v>8108</v>
      </c>
      <c r="C6137" s="46" t="s">
        <v>48</v>
      </c>
      <c r="D6137" s="47">
        <v>316.24</v>
      </c>
    </row>
    <row r="6138" spans="1:4" x14ac:dyDescent="0.25">
      <c r="A6138" s="47">
        <v>87284</v>
      </c>
      <c r="B6138" s="45" t="s">
        <v>8109</v>
      </c>
      <c r="C6138" s="46" t="s">
        <v>48</v>
      </c>
      <c r="D6138" s="47">
        <v>304.45</v>
      </c>
    </row>
    <row r="6139" spans="1:4" x14ac:dyDescent="0.25">
      <c r="A6139" s="47">
        <v>87286</v>
      </c>
      <c r="B6139" s="45" t="s">
        <v>8110</v>
      </c>
      <c r="C6139" s="46" t="s">
        <v>48</v>
      </c>
      <c r="D6139" s="47">
        <v>428.1</v>
      </c>
    </row>
    <row r="6140" spans="1:4" x14ac:dyDescent="0.25">
      <c r="A6140" s="47">
        <v>87287</v>
      </c>
      <c r="B6140" s="45" t="s">
        <v>8111</v>
      </c>
      <c r="C6140" s="46" t="s">
        <v>48</v>
      </c>
      <c r="D6140" s="47">
        <v>404.62</v>
      </c>
    </row>
    <row r="6141" spans="1:4" x14ac:dyDescent="0.25">
      <c r="A6141" s="47">
        <v>87289</v>
      </c>
      <c r="B6141" s="45" t="s">
        <v>8112</v>
      </c>
      <c r="C6141" s="46" t="s">
        <v>48</v>
      </c>
      <c r="D6141" s="47">
        <v>415.47</v>
      </c>
    </row>
    <row r="6142" spans="1:4" x14ac:dyDescent="0.25">
      <c r="A6142" s="47">
        <v>87290</v>
      </c>
      <c r="B6142" s="45" t="s">
        <v>8113</v>
      </c>
      <c r="C6142" s="46" t="s">
        <v>48</v>
      </c>
      <c r="D6142" s="47">
        <v>402.14</v>
      </c>
    </row>
    <row r="6143" spans="1:4" x14ac:dyDescent="0.25">
      <c r="A6143" s="47">
        <v>87292</v>
      </c>
      <c r="B6143" s="45" t="s">
        <v>8114</v>
      </c>
      <c r="C6143" s="46" t="s">
        <v>48</v>
      </c>
      <c r="D6143" s="47">
        <v>428.79</v>
      </c>
    </row>
    <row r="6144" spans="1:4" x14ac:dyDescent="0.25">
      <c r="A6144" s="47">
        <v>87294</v>
      </c>
      <c r="B6144" s="45" t="s">
        <v>8115</v>
      </c>
      <c r="C6144" s="46" t="s">
        <v>48</v>
      </c>
      <c r="D6144" s="47">
        <v>403.64</v>
      </c>
    </row>
    <row r="6145" spans="1:4" x14ac:dyDescent="0.25">
      <c r="A6145" s="47">
        <v>87295</v>
      </c>
      <c r="B6145" s="45" t="s">
        <v>8116</v>
      </c>
      <c r="C6145" s="46" t="s">
        <v>48</v>
      </c>
      <c r="D6145" s="47">
        <v>424.93</v>
      </c>
    </row>
    <row r="6146" spans="1:4" x14ac:dyDescent="0.25">
      <c r="A6146" s="47">
        <v>87296</v>
      </c>
      <c r="B6146" s="45" t="s">
        <v>8117</v>
      </c>
      <c r="C6146" s="46" t="s">
        <v>48</v>
      </c>
      <c r="D6146" s="47">
        <v>392.37</v>
      </c>
    </row>
    <row r="6147" spans="1:4" x14ac:dyDescent="0.25">
      <c r="A6147" s="47">
        <v>87298</v>
      </c>
      <c r="B6147" s="45" t="s">
        <v>8118</v>
      </c>
      <c r="C6147" s="46" t="s">
        <v>48</v>
      </c>
      <c r="D6147" s="47">
        <v>478.08</v>
      </c>
    </row>
    <row r="6148" spans="1:4" x14ac:dyDescent="0.25">
      <c r="A6148" s="47">
        <v>87299</v>
      </c>
      <c r="B6148" s="45" t="s">
        <v>8119</v>
      </c>
      <c r="C6148" s="46" t="s">
        <v>48</v>
      </c>
      <c r="D6148" s="47">
        <v>303.62</v>
      </c>
    </row>
    <row r="6149" spans="1:4" x14ac:dyDescent="0.25">
      <c r="A6149" s="47">
        <v>87301</v>
      </c>
      <c r="B6149" s="45" t="s">
        <v>8120</v>
      </c>
      <c r="C6149" s="46" t="s">
        <v>48</v>
      </c>
      <c r="D6149" s="47">
        <v>428.13</v>
      </c>
    </row>
    <row r="6150" spans="1:4" x14ac:dyDescent="0.25">
      <c r="A6150" s="47">
        <v>87302</v>
      </c>
      <c r="B6150" s="45" t="s">
        <v>8121</v>
      </c>
      <c r="C6150" s="46" t="s">
        <v>48</v>
      </c>
      <c r="D6150" s="47">
        <v>414.2</v>
      </c>
    </row>
    <row r="6151" spans="1:4" x14ac:dyDescent="0.25">
      <c r="A6151" s="47">
        <v>87304</v>
      </c>
      <c r="B6151" s="45" t="s">
        <v>8122</v>
      </c>
      <c r="C6151" s="46" t="s">
        <v>48</v>
      </c>
      <c r="D6151" s="47">
        <v>380.45</v>
      </c>
    </row>
    <row r="6152" spans="1:4" x14ac:dyDescent="0.25">
      <c r="A6152" s="47">
        <v>87305</v>
      </c>
      <c r="B6152" s="45" t="s">
        <v>8123</v>
      </c>
      <c r="C6152" s="46" t="s">
        <v>48</v>
      </c>
      <c r="D6152" s="47">
        <v>378.81</v>
      </c>
    </row>
    <row r="6153" spans="1:4" x14ac:dyDescent="0.25">
      <c r="A6153" s="47">
        <v>87307</v>
      </c>
      <c r="B6153" s="45" t="s">
        <v>8124</v>
      </c>
      <c r="C6153" s="46" t="s">
        <v>48</v>
      </c>
      <c r="D6153" s="47">
        <v>362.15</v>
      </c>
    </row>
    <row r="6154" spans="1:4" x14ac:dyDescent="0.25">
      <c r="A6154" s="47">
        <v>87308</v>
      </c>
      <c r="B6154" s="45" t="s">
        <v>8125</v>
      </c>
      <c r="C6154" s="46" t="s">
        <v>48</v>
      </c>
      <c r="D6154" s="47">
        <v>349.13</v>
      </c>
    </row>
    <row r="6155" spans="1:4" x14ac:dyDescent="0.25">
      <c r="A6155" s="47">
        <v>87310</v>
      </c>
      <c r="B6155" s="45" t="s">
        <v>8126</v>
      </c>
      <c r="C6155" s="46" t="s">
        <v>48</v>
      </c>
      <c r="D6155" s="47">
        <v>323.23</v>
      </c>
    </row>
    <row r="6156" spans="1:4" x14ac:dyDescent="0.25">
      <c r="A6156" s="47">
        <v>87311</v>
      </c>
      <c r="B6156" s="45" t="s">
        <v>8127</v>
      </c>
      <c r="C6156" s="46" t="s">
        <v>48</v>
      </c>
      <c r="D6156" s="47">
        <v>310.12</v>
      </c>
    </row>
    <row r="6157" spans="1:4" x14ac:dyDescent="0.25">
      <c r="A6157" s="47">
        <v>87313</v>
      </c>
      <c r="B6157" s="45" t="s">
        <v>8128</v>
      </c>
      <c r="C6157" s="46" t="s">
        <v>48</v>
      </c>
      <c r="D6157" s="47">
        <v>393.29</v>
      </c>
    </row>
    <row r="6158" spans="1:4" x14ac:dyDescent="0.25">
      <c r="A6158" s="47">
        <v>87314</v>
      </c>
      <c r="B6158" s="45" t="s">
        <v>8129</v>
      </c>
      <c r="C6158" s="46" t="s">
        <v>48</v>
      </c>
      <c r="D6158" s="47">
        <v>381.49</v>
      </c>
    </row>
    <row r="6159" spans="1:4" x14ac:dyDescent="0.25">
      <c r="A6159" s="47">
        <v>87316</v>
      </c>
      <c r="B6159" s="45" t="s">
        <v>8130</v>
      </c>
      <c r="C6159" s="46" t="s">
        <v>48</v>
      </c>
      <c r="D6159" s="47">
        <v>358.25</v>
      </c>
    </row>
    <row r="6160" spans="1:4" x14ac:dyDescent="0.25">
      <c r="A6160" s="47">
        <v>87317</v>
      </c>
      <c r="B6160" s="45" t="s">
        <v>8131</v>
      </c>
      <c r="C6160" s="46" t="s">
        <v>48</v>
      </c>
      <c r="D6160" s="47">
        <v>339.33</v>
      </c>
    </row>
    <row r="6161" spans="1:4" x14ac:dyDescent="0.25">
      <c r="A6161" s="47">
        <v>87319</v>
      </c>
      <c r="B6161" s="45" t="s">
        <v>8132</v>
      </c>
      <c r="C6161" s="46" t="s">
        <v>48</v>
      </c>
      <c r="D6161" s="48">
        <v>2593.6999999999998</v>
      </c>
    </row>
    <row r="6162" spans="1:4" x14ac:dyDescent="0.25">
      <c r="A6162" s="47">
        <v>87320</v>
      </c>
      <c r="B6162" s="45" t="s">
        <v>8133</v>
      </c>
      <c r="C6162" s="46" t="s">
        <v>48</v>
      </c>
      <c r="D6162" s="48">
        <v>2592</v>
      </c>
    </row>
    <row r="6163" spans="1:4" x14ac:dyDescent="0.25">
      <c r="A6163" s="47">
        <v>87322</v>
      </c>
      <c r="B6163" s="45" t="s">
        <v>8134</v>
      </c>
      <c r="C6163" s="46" t="s">
        <v>48</v>
      </c>
      <c r="D6163" s="48">
        <v>2676.93</v>
      </c>
    </row>
    <row r="6164" spans="1:4" x14ac:dyDescent="0.25">
      <c r="A6164" s="47">
        <v>87323</v>
      </c>
      <c r="B6164" s="45" t="s">
        <v>8135</v>
      </c>
      <c r="C6164" s="46" t="s">
        <v>48</v>
      </c>
      <c r="D6164" s="48">
        <v>2668.29</v>
      </c>
    </row>
    <row r="6165" spans="1:4" x14ac:dyDescent="0.25">
      <c r="A6165" s="47">
        <v>87325</v>
      </c>
      <c r="B6165" s="45" t="s">
        <v>8136</v>
      </c>
      <c r="C6165" s="46" t="s">
        <v>48</v>
      </c>
      <c r="D6165" s="48">
        <v>2617.04</v>
      </c>
    </row>
    <row r="6166" spans="1:4" x14ac:dyDescent="0.25">
      <c r="A6166" s="47">
        <v>87326</v>
      </c>
      <c r="B6166" s="45" t="s">
        <v>8137</v>
      </c>
      <c r="C6166" s="46" t="s">
        <v>48</v>
      </c>
      <c r="D6166" s="48">
        <v>2613.6999999999998</v>
      </c>
    </row>
    <row r="6167" spans="1:4" x14ac:dyDescent="0.25">
      <c r="A6167" s="47">
        <v>87327</v>
      </c>
      <c r="B6167" s="45" t="s">
        <v>8138</v>
      </c>
      <c r="C6167" s="46" t="s">
        <v>48</v>
      </c>
      <c r="D6167" s="47">
        <v>331.69</v>
      </c>
    </row>
    <row r="6168" spans="1:4" x14ac:dyDescent="0.25">
      <c r="A6168" s="47">
        <v>87328</v>
      </c>
      <c r="B6168" s="45" t="s">
        <v>8139</v>
      </c>
      <c r="C6168" s="46" t="s">
        <v>48</v>
      </c>
      <c r="D6168" s="47">
        <v>269.77999999999997</v>
      </c>
    </row>
    <row r="6169" spans="1:4" x14ac:dyDescent="0.25">
      <c r="A6169" s="47">
        <v>87329</v>
      </c>
      <c r="B6169" s="45" t="s">
        <v>8140</v>
      </c>
      <c r="C6169" s="46" t="s">
        <v>48</v>
      </c>
      <c r="D6169" s="47">
        <v>360.5</v>
      </c>
    </row>
    <row r="6170" spans="1:4" x14ac:dyDescent="0.25">
      <c r="A6170" s="47">
        <v>87330</v>
      </c>
      <c r="B6170" s="45" t="s">
        <v>8141</v>
      </c>
      <c r="C6170" s="46" t="s">
        <v>48</v>
      </c>
      <c r="D6170" s="47">
        <v>290.77999999999997</v>
      </c>
    </row>
    <row r="6171" spans="1:4" x14ac:dyDescent="0.25">
      <c r="A6171" s="47">
        <v>87331</v>
      </c>
      <c r="B6171" s="45" t="s">
        <v>8142</v>
      </c>
      <c r="C6171" s="46" t="s">
        <v>48</v>
      </c>
      <c r="D6171" s="47">
        <v>452.39</v>
      </c>
    </row>
    <row r="6172" spans="1:4" x14ac:dyDescent="0.25">
      <c r="A6172" s="47">
        <v>87332</v>
      </c>
      <c r="B6172" s="45" t="s">
        <v>8143</v>
      </c>
      <c r="C6172" s="46" t="s">
        <v>48</v>
      </c>
      <c r="D6172" s="47">
        <v>387.9</v>
      </c>
    </row>
    <row r="6173" spans="1:4" x14ac:dyDescent="0.25">
      <c r="A6173" s="47">
        <v>87333</v>
      </c>
      <c r="B6173" s="45" t="s">
        <v>8144</v>
      </c>
      <c r="C6173" s="46" t="s">
        <v>48</v>
      </c>
      <c r="D6173" s="47">
        <v>423.81</v>
      </c>
    </row>
    <row r="6174" spans="1:4" x14ac:dyDescent="0.25">
      <c r="A6174" s="47">
        <v>87334</v>
      </c>
      <c r="B6174" s="45" t="s">
        <v>8145</v>
      </c>
      <c r="C6174" s="46" t="s">
        <v>48</v>
      </c>
      <c r="D6174" s="47">
        <v>383.52</v>
      </c>
    </row>
    <row r="6175" spans="1:4" x14ac:dyDescent="0.25">
      <c r="A6175" s="47">
        <v>87335</v>
      </c>
      <c r="B6175" s="45" t="s">
        <v>8146</v>
      </c>
      <c r="C6175" s="46" t="s">
        <v>48</v>
      </c>
      <c r="D6175" s="47">
        <v>415.82</v>
      </c>
    </row>
    <row r="6176" spans="1:4" x14ac:dyDescent="0.25">
      <c r="A6176" s="47">
        <v>87336</v>
      </c>
      <c r="B6176" s="45" t="s">
        <v>8147</v>
      </c>
      <c r="C6176" s="46" t="s">
        <v>48</v>
      </c>
      <c r="D6176" s="47">
        <v>401.4</v>
      </c>
    </row>
    <row r="6177" spans="1:4" x14ac:dyDescent="0.25">
      <c r="A6177" s="47">
        <v>87337</v>
      </c>
      <c r="B6177" s="45" t="s">
        <v>8148</v>
      </c>
      <c r="C6177" s="46" t="s">
        <v>48</v>
      </c>
      <c r="D6177" s="47">
        <v>412.1</v>
      </c>
    </row>
    <row r="6178" spans="1:4" x14ac:dyDescent="0.25">
      <c r="A6178" s="47">
        <v>87338</v>
      </c>
      <c r="B6178" s="45" t="s">
        <v>8149</v>
      </c>
      <c r="C6178" s="46" t="s">
        <v>48</v>
      </c>
      <c r="D6178" s="47">
        <v>394.85</v>
      </c>
    </row>
    <row r="6179" spans="1:4" x14ac:dyDescent="0.25">
      <c r="A6179" s="47">
        <v>87339</v>
      </c>
      <c r="B6179" s="45" t="s">
        <v>8150</v>
      </c>
      <c r="C6179" s="46" t="s">
        <v>48</v>
      </c>
      <c r="D6179" s="47">
        <v>605.83000000000004</v>
      </c>
    </row>
    <row r="6180" spans="1:4" x14ac:dyDescent="0.25">
      <c r="A6180" s="47">
        <v>87340</v>
      </c>
      <c r="B6180" s="45" t="s">
        <v>8151</v>
      </c>
      <c r="C6180" s="46" t="s">
        <v>48</v>
      </c>
      <c r="D6180" s="47">
        <v>481.03</v>
      </c>
    </row>
    <row r="6181" spans="1:4" x14ac:dyDescent="0.25">
      <c r="A6181" s="47">
        <v>87341</v>
      </c>
      <c r="B6181" s="45" t="s">
        <v>8152</v>
      </c>
      <c r="C6181" s="46" t="s">
        <v>48</v>
      </c>
      <c r="D6181" s="47">
        <v>447.2</v>
      </c>
    </row>
    <row r="6182" spans="1:4" x14ac:dyDescent="0.25">
      <c r="A6182" s="47">
        <v>87342</v>
      </c>
      <c r="B6182" s="45" t="s">
        <v>8153</v>
      </c>
      <c r="C6182" s="46" t="s">
        <v>48</v>
      </c>
      <c r="D6182" s="47">
        <v>503.83</v>
      </c>
    </row>
    <row r="6183" spans="1:4" x14ac:dyDescent="0.25">
      <c r="A6183" s="47">
        <v>87343</v>
      </c>
      <c r="B6183" s="45" t="s">
        <v>8154</v>
      </c>
      <c r="C6183" s="46" t="s">
        <v>48</v>
      </c>
      <c r="D6183" s="47">
        <v>433.33</v>
      </c>
    </row>
    <row r="6184" spans="1:4" x14ac:dyDescent="0.25">
      <c r="A6184" s="47">
        <v>87344</v>
      </c>
      <c r="B6184" s="45" t="s">
        <v>8155</v>
      </c>
      <c r="C6184" s="46" t="s">
        <v>48</v>
      </c>
      <c r="D6184" s="47">
        <v>391.06</v>
      </c>
    </row>
    <row r="6185" spans="1:4" x14ac:dyDescent="0.25">
      <c r="A6185" s="47">
        <v>87345</v>
      </c>
      <c r="B6185" s="45" t="s">
        <v>8156</v>
      </c>
      <c r="C6185" s="46" t="s">
        <v>48</v>
      </c>
      <c r="D6185" s="47">
        <v>445.23</v>
      </c>
    </row>
    <row r="6186" spans="1:4" x14ac:dyDescent="0.25">
      <c r="A6186" s="47">
        <v>87346</v>
      </c>
      <c r="B6186" s="45" t="s">
        <v>8157</v>
      </c>
      <c r="C6186" s="46" t="s">
        <v>48</v>
      </c>
      <c r="D6186" s="47">
        <v>386.87</v>
      </c>
    </row>
    <row r="6187" spans="1:4" x14ac:dyDescent="0.25">
      <c r="A6187" s="47">
        <v>87347</v>
      </c>
      <c r="B6187" s="45" t="s">
        <v>8158</v>
      </c>
      <c r="C6187" s="46" t="s">
        <v>48</v>
      </c>
      <c r="D6187" s="47">
        <v>352.93</v>
      </c>
    </row>
    <row r="6188" spans="1:4" x14ac:dyDescent="0.25">
      <c r="A6188" s="47">
        <v>87348</v>
      </c>
      <c r="B6188" s="45" t="s">
        <v>8159</v>
      </c>
      <c r="C6188" s="46" t="s">
        <v>48</v>
      </c>
      <c r="D6188" s="47">
        <v>400.99</v>
      </c>
    </row>
    <row r="6189" spans="1:4" x14ac:dyDescent="0.25">
      <c r="A6189" s="47">
        <v>87349</v>
      </c>
      <c r="B6189" s="45" t="s">
        <v>8160</v>
      </c>
      <c r="C6189" s="46" t="s">
        <v>48</v>
      </c>
      <c r="D6189" s="47">
        <v>321.38</v>
      </c>
    </row>
    <row r="6190" spans="1:4" x14ac:dyDescent="0.25">
      <c r="A6190" s="47">
        <v>87350</v>
      </c>
      <c r="B6190" s="45" t="s">
        <v>8161</v>
      </c>
      <c r="C6190" s="46" t="s">
        <v>48</v>
      </c>
      <c r="D6190" s="47">
        <v>371.57</v>
      </c>
    </row>
    <row r="6191" spans="1:4" x14ac:dyDescent="0.25">
      <c r="A6191" s="47">
        <v>87351</v>
      </c>
      <c r="B6191" s="45" t="s">
        <v>8162</v>
      </c>
      <c r="C6191" s="46" t="s">
        <v>48</v>
      </c>
      <c r="D6191" s="47">
        <v>297.26</v>
      </c>
    </row>
    <row r="6192" spans="1:4" x14ac:dyDescent="0.25">
      <c r="A6192" s="47">
        <v>87352</v>
      </c>
      <c r="B6192" s="45" t="s">
        <v>8163</v>
      </c>
      <c r="C6192" s="46" t="s">
        <v>48</v>
      </c>
      <c r="D6192" s="47">
        <v>477.27</v>
      </c>
    </row>
    <row r="6193" spans="1:4" x14ac:dyDescent="0.25">
      <c r="A6193" s="47">
        <v>87353</v>
      </c>
      <c r="B6193" s="45" t="s">
        <v>8164</v>
      </c>
      <c r="C6193" s="46" t="s">
        <v>48</v>
      </c>
      <c r="D6193" s="47">
        <v>400.98</v>
      </c>
    </row>
    <row r="6194" spans="1:4" x14ac:dyDescent="0.25">
      <c r="A6194" s="47">
        <v>87354</v>
      </c>
      <c r="B6194" s="45" t="s">
        <v>8165</v>
      </c>
      <c r="C6194" s="46" t="s">
        <v>48</v>
      </c>
      <c r="D6194" s="47">
        <v>363.42</v>
      </c>
    </row>
    <row r="6195" spans="1:4" x14ac:dyDescent="0.25">
      <c r="A6195" s="47">
        <v>87355</v>
      </c>
      <c r="B6195" s="45" t="s">
        <v>8166</v>
      </c>
      <c r="C6195" s="46" t="s">
        <v>48</v>
      </c>
      <c r="D6195" s="47">
        <v>399.39</v>
      </c>
    </row>
    <row r="6196" spans="1:4" x14ac:dyDescent="0.25">
      <c r="A6196" s="47">
        <v>87356</v>
      </c>
      <c r="B6196" s="45" t="s">
        <v>8167</v>
      </c>
      <c r="C6196" s="46" t="s">
        <v>48</v>
      </c>
      <c r="D6196" s="47">
        <v>347.3</v>
      </c>
    </row>
    <row r="6197" spans="1:4" x14ac:dyDescent="0.25">
      <c r="A6197" s="47">
        <v>87357</v>
      </c>
      <c r="B6197" s="45" t="s">
        <v>8168</v>
      </c>
      <c r="C6197" s="46" t="s">
        <v>48</v>
      </c>
      <c r="D6197" s="47">
        <v>319.82</v>
      </c>
    </row>
    <row r="6198" spans="1:4" x14ac:dyDescent="0.25">
      <c r="A6198" s="47">
        <v>87358</v>
      </c>
      <c r="B6198" s="45" t="s">
        <v>8169</v>
      </c>
      <c r="C6198" s="46" t="s">
        <v>48</v>
      </c>
      <c r="D6198" s="48">
        <v>2573.11</v>
      </c>
    </row>
    <row r="6199" spans="1:4" x14ac:dyDescent="0.25">
      <c r="A6199" s="47">
        <v>87359</v>
      </c>
      <c r="B6199" s="45" t="s">
        <v>8170</v>
      </c>
      <c r="C6199" s="46" t="s">
        <v>48</v>
      </c>
      <c r="D6199" s="48">
        <v>2539.34</v>
      </c>
    </row>
    <row r="6200" spans="1:4" x14ac:dyDescent="0.25">
      <c r="A6200" s="47">
        <v>87360</v>
      </c>
      <c r="B6200" s="45" t="s">
        <v>8171</v>
      </c>
      <c r="C6200" s="46" t="s">
        <v>48</v>
      </c>
      <c r="D6200" s="48">
        <v>2661.53</v>
      </c>
    </row>
    <row r="6201" spans="1:4" x14ac:dyDescent="0.25">
      <c r="A6201" s="47">
        <v>87361</v>
      </c>
      <c r="B6201" s="45" t="s">
        <v>8172</v>
      </c>
      <c r="C6201" s="46" t="s">
        <v>48</v>
      </c>
      <c r="D6201" s="48">
        <v>2612.9899999999998</v>
      </c>
    </row>
    <row r="6202" spans="1:4" x14ac:dyDescent="0.25">
      <c r="A6202" s="47">
        <v>87362</v>
      </c>
      <c r="B6202" s="45" t="s">
        <v>8173</v>
      </c>
      <c r="C6202" s="46" t="s">
        <v>48</v>
      </c>
      <c r="D6202" s="48">
        <v>2603.58</v>
      </c>
    </row>
    <row r="6203" spans="1:4" x14ac:dyDescent="0.25">
      <c r="A6203" s="47">
        <v>87363</v>
      </c>
      <c r="B6203" s="45" t="s">
        <v>8174</v>
      </c>
      <c r="C6203" s="46" t="s">
        <v>48</v>
      </c>
      <c r="D6203" s="48">
        <v>2604.21</v>
      </c>
    </row>
    <row r="6204" spans="1:4" x14ac:dyDescent="0.25">
      <c r="A6204" s="47">
        <v>87364</v>
      </c>
      <c r="B6204" s="45" t="s">
        <v>8175</v>
      </c>
      <c r="C6204" s="46" t="s">
        <v>48</v>
      </c>
      <c r="D6204" s="48">
        <v>2565.2399999999998</v>
      </c>
    </row>
    <row r="6205" spans="1:4" x14ac:dyDescent="0.25">
      <c r="A6205" s="47">
        <v>87365</v>
      </c>
      <c r="B6205" s="45" t="s">
        <v>8176</v>
      </c>
      <c r="C6205" s="46" t="s">
        <v>48</v>
      </c>
      <c r="D6205" s="47">
        <v>382.74</v>
      </c>
    </row>
    <row r="6206" spans="1:4" x14ac:dyDescent="0.25">
      <c r="A6206" s="47">
        <v>87366</v>
      </c>
      <c r="B6206" s="45" t="s">
        <v>8177</v>
      </c>
      <c r="C6206" s="46" t="s">
        <v>48</v>
      </c>
      <c r="D6206" s="47">
        <v>406.57</v>
      </c>
    </row>
    <row r="6207" spans="1:4" x14ac:dyDescent="0.25">
      <c r="A6207" s="47">
        <v>87367</v>
      </c>
      <c r="B6207" s="45" t="s">
        <v>8178</v>
      </c>
      <c r="C6207" s="46" t="s">
        <v>48</v>
      </c>
      <c r="D6207" s="47">
        <v>503.59</v>
      </c>
    </row>
    <row r="6208" spans="1:4" x14ac:dyDescent="0.25">
      <c r="A6208" s="47">
        <v>87368</v>
      </c>
      <c r="B6208" s="45" t="s">
        <v>8179</v>
      </c>
      <c r="C6208" s="46" t="s">
        <v>48</v>
      </c>
      <c r="D6208" s="47">
        <v>496.13</v>
      </c>
    </row>
    <row r="6209" spans="1:4" x14ac:dyDescent="0.25">
      <c r="A6209" s="47">
        <v>87369</v>
      </c>
      <c r="B6209" s="45" t="s">
        <v>8180</v>
      </c>
      <c r="C6209" s="46" t="s">
        <v>48</v>
      </c>
      <c r="D6209" s="47">
        <v>513.59</v>
      </c>
    </row>
    <row r="6210" spans="1:4" x14ac:dyDescent="0.25">
      <c r="A6210" s="47">
        <v>87370</v>
      </c>
      <c r="B6210" s="45" t="s">
        <v>8181</v>
      </c>
      <c r="C6210" s="46" t="s">
        <v>48</v>
      </c>
      <c r="D6210" s="47">
        <v>492.02</v>
      </c>
    </row>
    <row r="6211" spans="1:4" x14ac:dyDescent="0.25">
      <c r="A6211" s="47">
        <v>87371</v>
      </c>
      <c r="B6211" s="45" t="s">
        <v>8182</v>
      </c>
      <c r="C6211" s="46" t="s">
        <v>48</v>
      </c>
      <c r="D6211" s="47">
        <v>485.4</v>
      </c>
    </row>
    <row r="6212" spans="1:4" x14ac:dyDescent="0.25">
      <c r="A6212" s="47">
        <v>87372</v>
      </c>
      <c r="B6212" s="45" t="s">
        <v>8183</v>
      </c>
      <c r="C6212" s="46" t="s">
        <v>48</v>
      </c>
      <c r="D6212" s="47">
        <v>573.28</v>
      </c>
    </row>
    <row r="6213" spans="1:4" x14ac:dyDescent="0.25">
      <c r="A6213" s="47">
        <v>87373</v>
      </c>
      <c r="B6213" s="45" t="s">
        <v>8184</v>
      </c>
      <c r="C6213" s="46" t="s">
        <v>48</v>
      </c>
      <c r="D6213" s="47">
        <v>505.84</v>
      </c>
    </row>
    <row r="6214" spans="1:4" x14ac:dyDescent="0.25">
      <c r="A6214" s="47">
        <v>87374</v>
      </c>
      <c r="B6214" s="45" t="s">
        <v>8185</v>
      </c>
      <c r="C6214" s="46" t="s">
        <v>48</v>
      </c>
      <c r="D6214" s="47">
        <v>468.66</v>
      </c>
    </row>
    <row r="6215" spans="1:4" x14ac:dyDescent="0.25">
      <c r="A6215" s="47">
        <v>87375</v>
      </c>
      <c r="B6215" s="45" t="s">
        <v>8186</v>
      </c>
      <c r="C6215" s="46" t="s">
        <v>48</v>
      </c>
      <c r="D6215" s="47">
        <v>444.79</v>
      </c>
    </row>
    <row r="6216" spans="1:4" x14ac:dyDescent="0.25">
      <c r="A6216" s="47">
        <v>87376</v>
      </c>
      <c r="B6216" s="45" t="s">
        <v>8187</v>
      </c>
      <c r="C6216" s="46" t="s">
        <v>48</v>
      </c>
      <c r="D6216" s="47">
        <v>409.91</v>
      </c>
    </row>
    <row r="6217" spans="1:4" x14ac:dyDescent="0.25">
      <c r="A6217" s="47">
        <v>87377</v>
      </c>
      <c r="B6217" s="45" t="s">
        <v>8188</v>
      </c>
      <c r="C6217" s="46" t="s">
        <v>48</v>
      </c>
      <c r="D6217" s="47">
        <v>483.6</v>
      </c>
    </row>
    <row r="6218" spans="1:4" x14ac:dyDescent="0.25">
      <c r="A6218" s="47">
        <v>87378</v>
      </c>
      <c r="B6218" s="45" t="s">
        <v>8189</v>
      </c>
      <c r="C6218" s="46" t="s">
        <v>48</v>
      </c>
      <c r="D6218" s="47">
        <v>435.53</v>
      </c>
    </row>
    <row r="6219" spans="1:4" x14ac:dyDescent="0.25">
      <c r="A6219" s="47">
        <v>87379</v>
      </c>
      <c r="B6219" s="45" t="s">
        <v>8190</v>
      </c>
      <c r="C6219" s="46" t="s">
        <v>48</v>
      </c>
      <c r="D6219" s="48">
        <v>2664.13</v>
      </c>
    </row>
    <row r="6220" spans="1:4" x14ac:dyDescent="0.25">
      <c r="A6220" s="47">
        <v>87380</v>
      </c>
      <c r="B6220" s="45" t="s">
        <v>8191</v>
      </c>
      <c r="C6220" s="46" t="s">
        <v>48</v>
      </c>
      <c r="D6220" s="48">
        <v>2735.41</v>
      </c>
    </row>
    <row r="6221" spans="1:4" x14ac:dyDescent="0.25">
      <c r="A6221" s="47">
        <v>87381</v>
      </c>
      <c r="B6221" s="45" t="s">
        <v>8192</v>
      </c>
      <c r="C6221" s="46" t="s">
        <v>48</v>
      </c>
      <c r="D6221" s="48">
        <v>2688.65</v>
      </c>
    </row>
    <row r="6222" spans="1:4" x14ac:dyDescent="0.25">
      <c r="A6222" s="47">
        <v>87382</v>
      </c>
      <c r="B6222" s="45" t="s">
        <v>8193</v>
      </c>
      <c r="C6222" s="46" t="s">
        <v>48</v>
      </c>
      <c r="D6222" s="48">
        <v>1208.19</v>
      </c>
    </row>
    <row r="6223" spans="1:4" x14ac:dyDescent="0.25">
      <c r="A6223" s="47">
        <v>87383</v>
      </c>
      <c r="B6223" s="45" t="s">
        <v>8194</v>
      </c>
      <c r="C6223" s="46" t="s">
        <v>48</v>
      </c>
      <c r="D6223" s="48">
        <v>1198.08</v>
      </c>
    </row>
    <row r="6224" spans="1:4" x14ac:dyDescent="0.25">
      <c r="A6224" s="47">
        <v>87384</v>
      </c>
      <c r="B6224" s="45" t="s">
        <v>8195</v>
      </c>
      <c r="C6224" s="46" t="s">
        <v>48</v>
      </c>
      <c r="D6224" s="48">
        <v>1183.77</v>
      </c>
    </row>
    <row r="6225" spans="1:4" x14ac:dyDescent="0.25">
      <c r="A6225" s="47">
        <v>87385</v>
      </c>
      <c r="B6225" s="45" t="s">
        <v>8196</v>
      </c>
      <c r="C6225" s="46" t="s">
        <v>48</v>
      </c>
      <c r="D6225" s="48">
        <v>1408.87</v>
      </c>
    </row>
    <row r="6226" spans="1:4" x14ac:dyDescent="0.25">
      <c r="A6226" s="47">
        <v>87386</v>
      </c>
      <c r="B6226" s="45" t="s">
        <v>8197</v>
      </c>
      <c r="C6226" s="46" t="s">
        <v>48</v>
      </c>
      <c r="D6226" s="48">
        <v>1392.75</v>
      </c>
    </row>
    <row r="6227" spans="1:4" x14ac:dyDescent="0.25">
      <c r="A6227" s="47">
        <v>87387</v>
      </c>
      <c r="B6227" s="45" t="s">
        <v>8198</v>
      </c>
      <c r="C6227" s="46" t="s">
        <v>48</v>
      </c>
      <c r="D6227" s="48">
        <v>1378.93</v>
      </c>
    </row>
    <row r="6228" spans="1:4" x14ac:dyDescent="0.25">
      <c r="A6228" s="47">
        <v>87388</v>
      </c>
      <c r="B6228" s="45" t="s">
        <v>8199</v>
      </c>
      <c r="C6228" s="46" t="s">
        <v>48</v>
      </c>
      <c r="D6228" s="48">
        <v>3284.64</v>
      </c>
    </row>
    <row r="6229" spans="1:4" x14ac:dyDescent="0.25">
      <c r="A6229" s="47">
        <v>87389</v>
      </c>
      <c r="B6229" s="45" t="s">
        <v>8200</v>
      </c>
      <c r="C6229" s="46" t="s">
        <v>48</v>
      </c>
      <c r="D6229" s="48">
        <v>3288.74</v>
      </c>
    </row>
    <row r="6230" spans="1:4" x14ac:dyDescent="0.25">
      <c r="A6230" s="47">
        <v>87390</v>
      </c>
      <c r="B6230" s="45" t="s">
        <v>8201</v>
      </c>
      <c r="C6230" s="46" t="s">
        <v>48</v>
      </c>
      <c r="D6230" s="48">
        <v>3296.16</v>
      </c>
    </row>
    <row r="6231" spans="1:4" x14ac:dyDescent="0.25">
      <c r="A6231" s="47">
        <v>87391</v>
      </c>
      <c r="B6231" s="45" t="s">
        <v>8202</v>
      </c>
      <c r="C6231" s="46" t="s">
        <v>48</v>
      </c>
      <c r="D6231" s="48">
        <v>3655.21</v>
      </c>
    </row>
    <row r="6232" spans="1:4" x14ac:dyDescent="0.25">
      <c r="A6232" s="47">
        <v>87393</v>
      </c>
      <c r="B6232" s="45" t="s">
        <v>8203</v>
      </c>
      <c r="C6232" s="46" t="s">
        <v>48</v>
      </c>
      <c r="D6232" s="48">
        <v>3678.25</v>
      </c>
    </row>
    <row r="6233" spans="1:4" x14ac:dyDescent="0.25">
      <c r="A6233" s="47">
        <v>87394</v>
      </c>
      <c r="B6233" s="45" t="s">
        <v>8204</v>
      </c>
      <c r="C6233" s="46" t="s">
        <v>48</v>
      </c>
      <c r="D6233" s="48">
        <v>3698.9</v>
      </c>
    </row>
    <row r="6234" spans="1:4" x14ac:dyDescent="0.25">
      <c r="A6234" s="47">
        <v>87395</v>
      </c>
      <c r="B6234" s="45" t="s">
        <v>8205</v>
      </c>
      <c r="C6234" s="46" t="s">
        <v>48</v>
      </c>
      <c r="D6234" s="48">
        <v>2325.83</v>
      </c>
    </row>
    <row r="6235" spans="1:4" x14ac:dyDescent="0.25">
      <c r="A6235" s="47">
        <v>87396</v>
      </c>
      <c r="B6235" s="45" t="s">
        <v>8206</v>
      </c>
      <c r="C6235" s="46" t="s">
        <v>48</v>
      </c>
      <c r="D6235" s="48">
        <v>2331.0100000000002</v>
      </c>
    </row>
    <row r="6236" spans="1:4" x14ac:dyDescent="0.25">
      <c r="A6236" s="47">
        <v>87397</v>
      </c>
      <c r="B6236" s="45" t="s">
        <v>8207</v>
      </c>
      <c r="C6236" s="46" t="s">
        <v>48</v>
      </c>
      <c r="D6236" s="48">
        <v>2334.61</v>
      </c>
    </row>
    <row r="6237" spans="1:4" x14ac:dyDescent="0.25">
      <c r="A6237" s="47">
        <v>87398</v>
      </c>
      <c r="B6237" s="45" t="s">
        <v>8208</v>
      </c>
      <c r="C6237" s="46" t="s">
        <v>48</v>
      </c>
      <c r="D6237" s="48">
        <v>1351.68</v>
      </c>
    </row>
    <row r="6238" spans="1:4" x14ac:dyDescent="0.25">
      <c r="A6238" s="47">
        <v>87399</v>
      </c>
      <c r="B6238" s="45" t="s">
        <v>8209</v>
      </c>
      <c r="C6238" s="46" t="s">
        <v>48</v>
      </c>
      <c r="D6238" s="48">
        <v>1550.63</v>
      </c>
    </row>
    <row r="6239" spans="1:4" x14ac:dyDescent="0.25">
      <c r="A6239" s="47">
        <v>87401</v>
      </c>
      <c r="B6239" s="45" t="s">
        <v>8210</v>
      </c>
      <c r="C6239" s="46" t="s">
        <v>48</v>
      </c>
      <c r="D6239" s="48">
        <v>3863.83</v>
      </c>
    </row>
    <row r="6240" spans="1:4" x14ac:dyDescent="0.25">
      <c r="A6240" s="47">
        <v>87402</v>
      </c>
      <c r="B6240" s="45" t="s">
        <v>8211</v>
      </c>
      <c r="C6240" s="46" t="s">
        <v>48</v>
      </c>
      <c r="D6240" s="48">
        <v>2507.23</v>
      </c>
    </row>
    <row r="6241" spans="1:4" x14ac:dyDescent="0.25">
      <c r="A6241" s="47">
        <v>87404</v>
      </c>
      <c r="B6241" s="45" t="s">
        <v>8212</v>
      </c>
      <c r="C6241" s="46" t="s">
        <v>48</v>
      </c>
      <c r="D6241" s="48">
        <v>3438.47</v>
      </c>
    </row>
    <row r="6242" spans="1:4" x14ac:dyDescent="0.25">
      <c r="A6242" s="47">
        <v>87405</v>
      </c>
      <c r="B6242" s="45" t="s">
        <v>8213</v>
      </c>
      <c r="C6242" s="46" t="s">
        <v>48</v>
      </c>
      <c r="D6242" s="48">
        <v>3433.06</v>
      </c>
    </row>
    <row r="6243" spans="1:4" x14ac:dyDescent="0.25">
      <c r="A6243" s="47">
        <v>87407</v>
      </c>
      <c r="B6243" s="45" t="s">
        <v>8214</v>
      </c>
      <c r="C6243" s="46" t="s">
        <v>48</v>
      </c>
      <c r="D6243" s="48">
        <v>1238.73</v>
      </c>
    </row>
    <row r="6244" spans="1:4" x14ac:dyDescent="0.25">
      <c r="A6244" s="47">
        <v>87408</v>
      </c>
      <c r="B6244" s="45" t="s">
        <v>8215</v>
      </c>
      <c r="C6244" s="46" t="s">
        <v>48</v>
      </c>
      <c r="D6244" s="48">
        <v>1221.6500000000001</v>
      </c>
    </row>
    <row r="6245" spans="1:4" x14ac:dyDescent="0.25">
      <c r="A6245" s="47">
        <v>87410</v>
      </c>
      <c r="B6245" s="45" t="s">
        <v>8216</v>
      </c>
      <c r="C6245" s="46" t="s">
        <v>48</v>
      </c>
      <c r="D6245" s="47">
        <v>882.33</v>
      </c>
    </row>
    <row r="6246" spans="1:4" x14ac:dyDescent="0.25">
      <c r="A6246" s="47">
        <v>88626</v>
      </c>
      <c r="B6246" s="45" t="s">
        <v>8217</v>
      </c>
      <c r="C6246" s="46" t="s">
        <v>48</v>
      </c>
      <c r="D6246" s="47">
        <v>400.24</v>
      </c>
    </row>
    <row r="6247" spans="1:4" x14ac:dyDescent="0.25">
      <c r="A6247" s="47">
        <v>88627</v>
      </c>
      <c r="B6247" s="45" t="s">
        <v>8218</v>
      </c>
      <c r="C6247" s="46" t="s">
        <v>48</v>
      </c>
      <c r="D6247" s="47">
        <v>464.52</v>
      </c>
    </row>
    <row r="6248" spans="1:4" x14ac:dyDescent="0.25">
      <c r="A6248" s="47">
        <v>88628</v>
      </c>
      <c r="B6248" s="45" t="s">
        <v>8219</v>
      </c>
      <c r="C6248" s="46" t="s">
        <v>48</v>
      </c>
      <c r="D6248" s="47">
        <v>396.17</v>
      </c>
    </row>
    <row r="6249" spans="1:4" x14ac:dyDescent="0.25">
      <c r="A6249" s="47">
        <v>88629</v>
      </c>
      <c r="B6249" s="45" t="s">
        <v>8220</v>
      </c>
      <c r="C6249" s="46" t="s">
        <v>48</v>
      </c>
      <c r="D6249" s="47">
        <v>466.77</v>
      </c>
    </row>
    <row r="6250" spans="1:4" x14ac:dyDescent="0.25">
      <c r="A6250" s="47">
        <v>88630</v>
      </c>
      <c r="B6250" s="45" t="s">
        <v>8221</v>
      </c>
      <c r="C6250" s="46" t="s">
        <v>48</v>
      </c>
      <c r="D6250" s="47">
        <v>329.96</v>
      </c>
    </row>
    <row r="6251" spans="1:4" x14ac:dyDescent="0.25">
      <c r="A6251" s="47">
        <v>88631</v>
      </c>
      <c r="B6251" s="45" t="s">
        <v>8222</v>
      </c>
      <c r="C6251" s="46" t="s">
        <v>48</v>
      </c>
      <c r="D6251" s="47">
        <v>413.22</v>
      </c>
    </row>
    <row r="6252" spans="1:4" x14ac:dyDescent="0.25">
      <c r="A6252" s="47">
        <v>88715</v>
      </c>
      <c r="B6252" s="45" t="s">
        <v>8223</v>
      </c>
      <c r="C6252" s="46" t="s">
        <v>48</v>
      </c>
      <c r="D6252" s="47">
        <v>400.78</v>
      </c>
    </row>
    <row r="6253" spans="1:4" x14ac:dyDescent="0.25">
      <c r="A6253" s="47">
        <v>95563</v>
      </c>
      <c r="B6253" s="45" t="s">
        <v>8224</v>
      </c>
      <c r="C6253" s="46" t="s">
        <v>48</v>
      </c>
      <c r="D6253" s="47">
        <v>601.86</v>
      </c>
    </row>
    <row r="6254" spans="1:4" x14ac:dyDescent="0.25">
      <c r="A6254" s="47">
        <v>100464</v>
      </c>
      <c r="B6254" s="45" t="s">
        <v>8225</v>
      </c>
      <c r="C6254" s="46" t="s">
        <v>48</v>
      </c>
      <c r="D6254" s="47">
        <v>429.15</v>
      </c>
    </row>
    <row r="6255" spans="1:4" x14ac:dyDescent="0.25">
      <c r="A6255" s="47">
        <v>100465</v>
      </c>
      <c r="B6255" s="45" t="s">
        <v>8226</v>
      </c>
      <c r="C6255" s="46" t="s">
        <v>48</v>
      </c>
      <c r="D6255" s="47">
        <v>390.18</v>
      </c>
    </row>
    <row r="6256" spans="1:4" x14ac:dyDescent="0.25">
      <c r="A6256" s="47">
        <v>100466</v>
      </c>
      <c r="B6256" s="45" t="s">
        <v>8227</v>
      </c>
      <c r="C6256" s="46" t="s">
        <v>48</v>
      </c>
      <c r="D6256" s="47">
        <v>368.16</v>
      </c>
    </row>
    <row r="6257" spans="1:4" x14ac:dyDescent="0.25">
      <c r="A6257" s="47">
        <v>100468</v>
      </c>
      <c r="B6257" s="45" t="s">
        <v>8228</v>
      </c>
      <c r="C6257" s="46" t="s">
        <v>48</v>
      </c>
      <c r="D6257" s="47">
        <v>510.81</v>
      </c>
    </row>
    <row r="6258" spans="1:4" x14ac:dyDescent="0.25">
      <c r="A6258" s="47">
        <v>100469</v>
      </c>
      <c r="B6258" s="45" t="s">
        <v>8229</v>
      </c>
      <c r="C6258" s="46" t="s">
        <v>48</v>
      </c>
      <c r="D6258" s="47">
        <v>389.57</v>
      </c>
    </row>
    <row r="6259" spans="1:4" x14ac:dyDescent="0.25">
      <c r="A6259" s="47">
        <v>100470</v>
      </c>
      <c r="B6259" s="45" t="s">
        <v>8230</v>
      </c>
      <c r="C6259" s="46" t="s">
        <v>48</v>
      </c>
      <c r="D6259" s="47">
        <v>342.93</v>
      </c>
    </row>
    <row r="6260" spans="1:4" x14ac:dyDescent="0.25">
      <c r="A6260" s="47">
        <v>100472</v>
      </c>
      <c r="B6260" s="45" t="s">
        <v>8231</v>
      </c>
      <c r="C6260" s="46" t="s">
        <v>48</v>
      </c>
      <c r="D6260" s="47">
        <v>397.02</v>
      </c>
    </row>
    <row r="6261" spans="1:4" x14ac:dyDescent="0.25">
      <c r="A6261" s="47">
        <v>100473</v>
      </c>
      <c r="B6261" s="45" t="s">
        <v>8232</v>
      </c>
      <c r="C6261" s="46" t="s">
        <v>48</v>
      </c>
      <c r="D6261" s="47">
        <v>347.88</v>
      </c>
    </row>
    <row r="6262" spans="1:4" x14ac:dyDescent="0.25">
      <c r="A6262" s="47">
        <v>100474</v>
      </c>
      <c r="B6262" s="45" t="s">
        <v>8233</v>
      </c>
      <c r="C6262" s="46" t="s">
        <v>48</v>
      </c>
      <c r="D6262" s="47">
        <v>323.32</v>
      </c>
    </row>
    <row r="6263" spans="1:4" x14ac:dyDescent="0.25">
      <c r="A6263" s="47">
        <v>100475</v>
      </c>
      <c r="B6263" s="45" t="s">
        <v>8234</v>
      </c>
      <c r="C6263" s="46" t="s">
        <v>48</v>
      </c>
      <c r="D6263" s="47">
        <v>524.71</v>
      </c>
    </row>
    <row r="6264" spans="1:4" x14ac:dyDescent="0.25">
      <c r="A6264" s="47">
        <v>100477</v>
      </c>
      <c r="B6264" s="45" t="s">
        <v>8235</v>
      </c>
      <c r="C6264" s="46" t="s">
        <v>48</v>
      </c>
      <c r="D6264" s="47">
        <v>591.97</v>
      </c>
    </row>
    <row r="6265" spans="1:4" x14ac:dyDescent="0.25">
      <c r="A6265" s="47">
        <v>100478</v>
      </c>
      <c r="B6265" s="45" t="s">
        <v>8236</v>
      </c>
      <c r="C6265" s="46" t="s">
        <v>48</v>
      </c>
      <c r="D6265" s="47">
        <v>515.17999999999995</v>
      </c>
    </row>
    <row r="6266" spans="1:4" x14ac:dyDescent="0.25">
      <c r="A6266" s="47">
        <v>100479</v>
      </c>
      <c r="B6266" s="45" t="s">
        <v>8237</v>
      </c>
      <c r="C6266" s="46" t="s">
        <v>48</v>
      </c>
      <c r="D6266" s="47">
        <v>496.02</v>
      </c>
    </row>
    <row r="6267" spans="1:4" x14ac:dyDescent="0.25">
      <c r="A6267" s="47">
        <v>100480</v>
      </c>
      <c r="B6267" s="45" t="s">
        <v>8238</v>
      </c>
      <c r="C6267" s="46" t="s">
        <v>48</v>
      </c>
      <c r="D6267" s="47">
        <v>592.94000000000005</v>
      </c>
    </row>
    <row r="6268" spans="1:4" x14ac:dyDescent="0.25">
      <c r="A6268" s="47">
        <v>100481</v>
      </c>
      <c r="B6268" s="45" t="s">
        <v>8239</v>
      </c>
      <c r="C6268" s="46" t="s">
        <v>48</v>
      </c>
      <c r="D6268" s="47">
        <v>445.96</v>
      </c>
    </row>
    <row r="6269" spans="1:4" x14ac:dyDescent="0.25">
      <c r="A6269" s="47">
        <v>100483</v>
      </c>
      <c r="B6269" s="45" t="s">
        <v>8240</v>
      </c>
      <c r="C6269" s="46" t="s">
        <v>48</v>
      </c>
      <c r="D6269" s="47">
        <v>496.66</v>
      </c>
    </row>
    <row r="6270" spans="1:4" x14ac:dyDescent="0.25">
      <c r="A6270" s="47">
        <v>100484</v>
      </c>
      <c r="B6270" s="45" t="s">
        <v>8241</v>
      </c>
      <c r="C6270" s="46" t="s">
        <v>48</v>
      </c>
      <c r="D6270" s="47">
        <v>448.42</v>
      </c>
    </row>
    <row r="6271" spans="1:4" x14ac:dyDescent="0.25">
      <c r="A6271" s="47">
        <v>100485</v>
      </c>
      <c r="B6271" s="45" t="s">
        <v>8242</v>
      </c>
      <c r="C6271" s="46" t="s">
        <v>48</v>
      </c>
      <c r="D6271" s="47">
        <v>425.18</v>
      </c>
    </row>
    <row r="6272" spans="1:4" x14ac:dyDescent="0.25">
      <c r="A6272" s="47">
        <v>100486</v>
      </c>
      <c r="B6272" s="45" t="s">
        <v>8243</v>
      </c>
      <c r="C6272" s="46" t="s">
        <v>48</v>
      </c>
      <c r="D6272" s="47">
        <v>518.48</v>
      </c>
    </row>
    <row r="6273" spans="1:4" x14ac:dyDescent="0.25">
      <c r="A6273" s="47">
        <v>100487</v>
      </c>
      <c r="B6273" s="45" t="s">
        <v>8244</v>
      </c>
      <c r="C6273" s="46" t="s">
        <v>48</v>
      </c>
      <c r="D6273" s="47">
        <v>376.1</v>
      </c>
    </row>
    <row r="6274" spans="1:4" x14ac:dyDescent="0.25">
      <c r="A6274" s="47">
        <v>100488</v>
      </c>
      <c r="B6274" s="45" t="s">
        <v>8245</v>
      </c>
      <c r="C6274" s="46" t="s">
        <v>48</v>
      </c>
      <c r="D6274" s="47">
        <v>387.38</v>
      </c>
    </row>
    <row r="6275" spans="1:4" x14ac:dyDescent="0.25">
      <c r="A6275" s="47">
        <v>100489</v>
      </c>
      <c r="B6275" s="45" t="s">
        <v>8246</v>
      </c>
      <c r="C6275" s="46" t="s">
        <v>48</v>
      </c>
      <c r="D6275" s="47">
        <v>390.92</v>
      </c>
    </row>
    <row r="6276" spans="1:4" x14ac:dyDescent="0.25">
      <c r="A6276" s="47">
        <v>100490</v>
      </c>
      <c r="B6276" s="45" t="s">
        <v>8247</v>
      </c>
      <c r="C6276" s="46" t="s">
        <v>48</v>
      </c>
      <c r="D6276" s="47">
        <v>338.5</v>
      </c>
    </row>
    <row r="6277" spans="1:4" x14ac:dyDescent="0.25">
      <c r="A6277" s="47">
        <v>100491</v>
      </c>
      <c r="B6277" s="45" t="s">
        <v>8248</v>
      </c>
      <c r="C6277" s="46" t="s">
        <v>48</v>
      </c>
      <c r="D6277" s="47">
        <v>520.03</v>
      </c>
    </row>
    <row r="6278" spans="1:4" x14ac:dyDescent="0.25">
      <c r="A6278" s="47">
        <v>100492</v>
      </c>
      <c r="B6278" s="45" t="s">
        <v>8249</v>
      </c>
      <c r="C6278" s="46" t="s">
        <v>48</v>
      </c>
      <c r="D6278" s="47">
        <v>441.84</v>
      </c>
    </row>
    <row r="6279" spans="1:4" x14ac:dyDescent="0.25">
      <c r="A6279" s="47">
        <v>92121</v>
      </c>
      <c r="B6279" s="45" t="s">
        <v>8250</v>
      </c>
      <c r="C6279" s="46" t="s">
        <v>48</v>
      </c>
      <c r="D6279" s="47">
        <v>24.99</v>
      </c>
    </row>
    <row r="6280" spans="1:4" x14ac:dyDescent="0.25">
      <c r="A6280" s="47">
        <v>92122</v>
      </c>
      <c r="B6280" s="45" t="s">
        <v>8251</v>
      </c>
      <c r="C6280" s="46" t="s">
        <v>48</v>
      </c>
      <c r="D6280" s="47">
        <v>41.46</v>
      </c>
    </row>
    <row r="6281" spans="1:4" x14ac:dyDescent="0.25">
      <c r="A6281" s="47">
        <v>92123</v>
      </c>
      <c r="B6281" s="45" t="s">
        <v>8252</v>
      </c>
      <c r="C6281" s="46" t="s">
        <v>48</v>
      </c>
      <c r="D6281" s="47">
        <v>46.47</v>
      </c>
    </row>
    <row r="6282" spans="1:4" x14ac:dyDescent="0.25">
      <c r="A6282" s="47">
        <v>100195</v>
      </c>
      <c r="B6282" s="45" t="s">
        <v>8253</v>
      </c>
      <c r="C6282" s="46" t="s">
        <v>8254</v>
      </c>
      <c r="D6282" s="47">
        <v>0.63</v>
      </c>
    </row>
    <row r="6283" spans="1:4" x14ac:dyDescent="0.25">
      <c r="A6283" s="47">
        <v>100196</v>
      </c>
      <c r="B6283" s="45" t="s">
        <v>8255</v>
      </c>
      <c r="C6283" s="46" t="s">
        <v>8254</v>
      </c>
      <c r="D6283" s="47">
        <v>1.05</v>
      </c>
    </row>
    <row r="6284" spans="1:4" x14ac:dyDescent="0.25">
      <c r="A6284" s="47">
        <v>100197</v>
      </c>
      <c r="B6284" s="45" t="s">
        <v>8256</v>
      </c>
      <c r="C6284" s="46" t="s">
        <v>8254</v>
      </c>
      <c r="D6284" s="47">
        <v>1.58</v>
      </c>
    </row>
    <row r="6285" spans="1:4" x14ac:dyDescent="0.25">
      <c r="A6285" s="47">
        <v>100198</v>
      </c>
      <c r="B6285" s="45" t="s">
        <v>8257</v>
      </c>
      <c r="C6285" s="46" t="s">
        <v>8254</v>
      </c>
      <c r="D6285" s="47">
        <v>0.22</v>
      </c>
    </row>
    <row r="6286" spans="1:4" x14ac:dyDescent="0.25">
      <c r="A6286" s="47">
        <v>100199</v>
      </c>
      <c r="B6286" s="45" t="s">
        <v>8258</v>
      </c>
      <c r="C6286" s="46" t="s">
        <v>8254</v>
      </c>
      <c r="D6286" s="47">
        <v>0.26</v>
      </c>
    </row>
    <row r="6287" spans="1:4" x14ac:dyDescent="0.25">
      <c r="A6287" s="47">
        <v>100200</v>
      </c>
      <c r="B6287" s="45" t="s">
        <v>8259</v>
      </c>
      <c r="C6287" s="46" t="s">
        <v>8254</v>
      </c>
      <c r="D6287" s="47">
        <v>0.32</v>
      </c>
    </row>
    <row r="6288" spans="1:4" x14ac:dyDescent="0.25">
      <c r="A6288" s="47">
        <v>100201</v>
      </c>
      <c r="B6288" s="45" t="s">
        <v>8260</v>
      </c>
      <c r="C6288" s="46" t="s">
        <v>8254</v>
      </c>
      <c r="D6288" s="47">
        <v>0.64</v>
      </c>
    </row>
    <row r="6289" spans="1:4" x14ac:dyDescent="0.25">
      <c r="A6289" s="47">
        <v>100202</v>
      </c>
      <c r="B6289" s="45" t="s">
        <v>8261</v>
      </c>
      <c r="C6289" s="46" t="s">
        <v>8254</v>
      </c>
      <c r="D6289" s="47">
        <v>0.75</v>
      </c>
    </row>
    <row r="6290" spans="1:4" x14ac:dyDescent="0.25">
      <c r="A6290" s="47">
        <v>100203</v>
      </c>
      <c r="B6290" s="45" t="s">
        <v>8262</v>
      </c>
      <c r="C6290" s="46" t="s">
        <v>8254</v>
      </c>
      <c r="D6290" s="47">
        <v>0.89</v>
      </c>
    </row>
    <row r="6291" spans="1:4" x14ac:dyDescent="0.25">
      <c r="A6291" s="47">
        <v>100204</v>
      </c>
      <c r="B6291" s="45" t="s">
        <v>8263</v>
      </c>
      <c r="C6291" s="46" t="s">
        <v>8254</v>
      </c>
      <c r="D6291" s="47">
        <v>0.1</v>
      </c>
    </row>
    <row r="6292" spans="1:4" x14ac:dyDescent="0.25">
      <c r="A6292" s="47">
        <v>100205</v>
      </c>
      <c r="B6292" s="45" t="s">
        <v>8264</v>
      </c>
      <c r="C6292" s="46" t="s">
        <v>8265</v>
      </c>
      <c r="D6292" s="48">
        <v>1181.01</v>
      </c>
    </row>
    <row r="6293" spans="1:4" x14ac:dyDescent="0.25">
      <c r="A6293" s="47">
        <v>100206</v>
      </c>
      <c r="B6293" s="45" t="s">
        <v>8266</v>
      </c>
      <c r="C6293" s="46" t="s">
        <v>8265</v>
      </c>
      <c r="D6293" s="47">
        <v>853.67</v>
      </c>
    </row>
    <row r="6294" spans="1:4" x14ac:dyDescent="0.25">
      <c r="A6294" s="47">
        <v>100207</v>
      </c>
      <c r="B6294" s="45" t="s">
        <v>8267</v>
      </c>
      <c r="C6294" s="46" t="s">
        <v>8265</v>
      </c>
      <c r="D6294" s="47">
        <v>374.14</v>
      </c>
    </row>
    <row r="6295" spans="1:4" x14ac:dyDescent="0.25">
      <c r="A6295" s="47">
        <v>100208</v>
      </c>
      <c r="B6295" s="45" t="s">
        <v>8268</v>
      </c>
      <c r="C6295" s="46" t="s">
        <v>8269</v>
      </c>
      <c r="D6295" s="47">
        <v>15.62</v>
      </c>
    </row>
    <row r="6296" spans="1:4" x14ac:dyDescent="0.25">
      <c r="A6296" s="47">
        <v>100209</v>
      </c>
      <c r="B6296" s="45" t="s">
        <v>8270</v>
      </c>
      <c r="C6296" s="46" t="s">
        <v>8269</v>
      </c>
      <c r="D6296" s="47">
        <v>7.81</v>
      </c>
    </row>
    <row r="6297" spans="1:4" x14ac:dyDescent="0.25">
      <c r="A6297" s="47">
        <v>100210</v>
      </c>
      <c r="B6297" s="45" t="s">
        <v>8271</v>
      </c>
      <c r="C6297" s="46" t="s">
        <v>8269</v>
      </c>
      <c r="D6297" s="47">
        <v>14.39</v>
      </c>
    </row>
    <row r="6298" spans="1:4" x14ac:dyDescent="0.25">
      <c r="A6298" s="47">
        <v>100211</v>
      </c>
      <c r="B6298" s="45" t="s">
        <v>8272</v>
      </c>
      <c r="C6298" s="46" t="s">
        <v>8269</v>
      </c>
      <c r="D6298" s="47">
        <v>5.55</v>
      </c>
    </row>
    <row r="6299" spans="1:4" x14ac:dyDescent="0.25">
      <c r="A6299" s="47">
        <v>100212</v>
      </c>
      <c r="B6299" s="45" t="s">
        <v>8273</v>
      </c>
      <c r="C6299" s="46" t="s">
        <v>8269</v>
      </c>
      <c r="D6299" s="47">
        <v>6.13</v>
      </c>
    </row>
    <row r="6300" spans="1:4" x14ac:dyDescent="0.25">
      <c r="A6300" s="47">
        <v>100213</v>
      </c>
      <c r="B6300" s="45" t="s">
        <v>8274</v>
      </c>
      <c r="C6300" s="46" t="s">
        <v>8269</v>
      </c>
      <c r="D6300" s="47">
        <v>2.2000000000000002</v>
      </c>
    </row>
    <row r="6301" spans="1:4" x14ac:dyDescent="0.25">
      <c r="A6301" s="47">
        <v>100214</v>
      </c>
      <c r="B6301" s="45" t="s">
        <v>8275</v>
      </c>
      <c r="C6301" s="46" t="s">
        <v>8269</v>
      </c>
      <c r="D6301" s="47">
        <v>3.38</v>
      </c>
    </row>
    <row r="6302" spans="1:4" x14ac:dyDescent="0.25">
      <c r="A6302" s="47">
        <v>100215</v>
      </c>
      <c r="B6302" s="45" t="s">
        <v>8276</v>
      </c>
      <c r="C6302" s="46" t="s">
        <v>8269</v>
      </c>
      <c r="D6302" s="47">
        <v>2.89</v>
      </c>
    </row>
    <row r="6303" spans="1:4" x14ac:dyDescent="0.25">
      <c r="A6303" s="47">
        <v>100216</v>
      </c>
      <c r="B6303" s="45" t="s">
        <v>8277</v>
      </c>
      <c r="C6303" s="46" t="s">
        <v>8269</v>
      </c>
      <c r="D6303" s="47">
        <v>0.78</v>
      </c>
    </row>
    <row r="6304" spans="1:4" x14ac:dyDescent="0.25">
      <c r="A6304" s="47">
        <v>100217</v>
      </c>
      <c r="B6304" s="45" t="s">
        <v>8278</v>
      </c>
      <c r="C6304" s="46" t="s">
        <v>8269</v>
      </c>
      <c r="D6304" s="47">
        <v>2.65</v>
      </c>
    </row>
    <row r="6305" spans="1:4" x14ac:dyDescent="0.25">
      <c r="A6305" s="47">
        <v>100218</v>
      </c>
      <c r="B6305" s="45" t="s">
        <v>8279</v>
      </c>
      <c r="C6305" s="46" t="s">
        <v>8269</v>
      </c>
      <c r="D6305" s="47">
        <v>1.81</v>
      </c>
    </row>
    <row r="6306" spans="1:4" x14ac:dyDescent="0.25">
      <c r="A6306" s="47">
        <v>100219</v>
      </c>
      <c r="B6306" s="45" t="s">
        <v>8280</v>
      </c>
      <c r="C6306" s="46" t="s">
        <v>8269</v>
      </c>
      <c r="D6306" s="47">
        <v>0.4</v>
      </c>
    </row>
    <row r="6307" spans="1:4" x14ac:dyDescent="0.25">
      <c r="A6307" s="47">
        <v>100220</v>
      </c>
      <c r="B6307" s="45" t="s">
        <v>8281</v>
      </c>
      <c r="C6307" s="46" t="s">
        <v>8282</v>
      </c>
      <c r="D6307" s="47">
        <v>22.44</v>
      </c>
    </row>
    <row r="6308" spans="1:4" x14ac:dyDescent="0.25">
      <c r="A6308" s="47">
        <v>100221</v>
      </c>
      <c r="B6308" s="45" t="s">
        <v>8283</v>
      </c>
      <c r="C6308" s="46" t="s">
        <v>8282</v>
      </c>
      <c r="D6308" s="47">
        <v>25.44</v>
      </c>
    </row>
    <row r="6309" spans="1:4" x14ac:dyDescent="0.25">
      <c r="A6309" s="47">
        <v>100222</v>
      </c>
      <c r="B6309" s="45" t="s">
        <v>8284</v>
      </c>
      <c r="C6309" s="46" t="s">
        <v>8282</v>
      </c>
      <c r="D6309" s="47">
        <v>9.6300000000000008</v>
      </c>
    </row>
    <row r="6310" spans="1:4" x14ac:dyDescent="0.25">
      <c r="A6310" s="47">
        <v>100223</v>
      </c>
      <c r="B6310" s="45" t="s">
        <v>8285</v>
      </c>
      <c r="C6310" s="46" t="s">
        <v>8282</v>
      </c>
      <c r="D6310" s="47">
        <v>4.51</v>
      </c>
    </row>
    <row r="6311" spans="1:4" x14ac:dyDescent="0.25">
      <c r="A6311" s="47">
        <v>100224</v>
      </c>
      <c r="B6311" s="45" t="s">
        <v>8286</v>
      </c>
      <c r="C6311" s="46" t="s">
        <v>8282</v>
      </c>
      <c r="D6311" s="47">
        <v>2.65</v>
      </c>
    </row>
    <row r="6312" spans="1:4" x14ac:dyDescent="0.25">
      <c r="A6312" s="47">
        <v>100225</v>
      </c>
      <c r="B6312" s="45" t="s">
        <v>8287</v>
      </c>
      <c r="C6312" s="46" t="s">
        <v>8288</v>
      </c>
      <c r="D6312" s="47">
        <v>1.76</v>
      </c>
    </row>
    <row r="6313" spans="1:4" x14ac:dyDescent="0.25">
      <c r="A6313" s="47">
        <v>100226</v>
      </c>
      <c r="B6313" s="45" t="s">
        <v>8289</v>
      </c>
      <c r="C6313" s="46" t="s">
        <v>8288</v>
      </c>
      <c r="D6313" s="47">
        <v>0.55000000000000004</v>
      </c>
    </row>
    <row r="6314" spans="1:4" x14ac:dyDescent="0.25">
      <c r="A6314" s="47">
        <v>100227</v>
      </c>
      <c r="B6314" s="45" t="s">
        <v>8290</v>
      </c>
      <c r="C6314" s="46" t="s">
        <v>8288</v>
      </c>
      <c r="D6314" s="47">
        <v>0.81</v>
      </c>
    </row>
    <row r="6315" spans="1:4" x14ac:dyDescent="0.25">
      <c r="A6315" s="47">
        <v>100228</v>
      </c>
      <c r="B6315" s="45" t="s">
        <v>8291</v>
      </c>
      <c r="C6315" s="46" t="s">
        <v>8288</v>
      </c>
      <c r="D6315" s="47">
        <v>0.25</v>
      </c>
    </row>
    <row r="6316" spans="1:4" x14ac:dyDescent="0.25">
      <c r="A6316" s="47">
        <v>100229</v>
      </c>
      <c r="B6316" s="45" t="s">
        <v>8292</v>
      </c>
      <c r="C6316" s="46" t="s">
        <v>247</v>
      </c>
      <c r="D6316" s="47">
        <v>0.01</v>
      </c>
    </row>
    <row r="6317" spans="1:4" x14ac:dyDescent="0.25">
      <c r="A6317" s="47">
        <v>100230</v>
      </c>
      <c r="B6317" s="45" t="s">
        <v>8293</v>
      </c>
      <c r="C6317" s="46" t="s">
        <v>247</v>
      </c>
      <c r="D6317" s="47">
        <v>0.02</v>
      </c>
    </row>
    <row r="6318" spans="1:4" x14ac:dyDescent="0.25">
      <c r="A6318" s="47">
        <v>100231</v>
      </c>
      <c r="B6318" s="45" t="s">
        <v>8294</v>
      </c>
      <c r="C6318" s="46" t="s">
        <v>247</v>
      </c>
      <c r="D6318" s="47">
        <v>0.03</v>
      </c>
    </row>
    <row r="6319" spans="1:4" x14ac:dyDescent="0.25">
      <c r="A6319" s="47">
        <v>100232</v>
      </c>
      <c r="B6319" s="45" t="s">
        <v>8295</v>
      </c>
      <c r="C6319" s="46" t="s">
        <v>90</v>
      </c>
      <c r="D6319" s="47">
        <v>0.28999999999999998</v>
      </c>
    </row>
    <row r="6320" spans="1:4" x14ac:dyDescent="0.25">
      <c r="A6320" s="47">
        <v>100233</v>
      </c>
      <c r="B6320" s="45" t="s">
        <v>8296</v>
      </c>
      <c r="C6320" s="46" t="s">
        <v>90</v>
      </c>
      <c r="D6320" s="47">
        <v>0.14000000000000001</v>
      </c>
    </row>
    <row r="6321" spans="1:4" x14ac:dyDescent="0.25">
      <c r="A6321" s="47">
        <v>100234</v>
      </c>
      <c r="B6321" s="45" t="s">
        <v>8297</v>
      </c>
      <c r="C6321" s="46" t="s">
        <v>63</v>
      </c>
      <c r="D6321" s="47">
        <v>0.44</v>
      </c>
    </row>
    <row r="6322" spans="1:4" x14ac:dyDescent="0.25">
      <c r="A6322" s="47">
        <v>100235</v>
      </c>
      <c r="B6322" s="45" t="s">
        <v>8298</v>
      </c>
      <c r="C6322" s="46" t="s">
        <v>8299</v>
      </c>
      <c r="D6322" s="47">
        <v>0.03</v>
      </c>
    </row>
    <row r="6323" spans="1:4" x14ac:dyDescent="0.25">
      <c r="A6323" s="47">
        <v>100236</v>
      </c>
      <c r="B6323" s="45" t="s">
        <v>8300</v>
      </c>
      <c r="C6323" s="46" t="s">
        <v>8301</v>
      </c>
      <c r="D6323" s="47">
        <v>2.23</v>
      </c>
    </row>
    <row r="6324" spans="1:4" x14ac:dyDescent="0.25">
      <c r="A6324" s="47">
        <v>100237</v>
      </c>
      <c r="B6324" s="45" t="s">
        <v>8302</v>
      </c>
      <c r="C6324" s="46" t="s">
        <v>8301</v>
      </c>
      <c r="D6324" s="47">
        <v>2.68</v>
      </c>
    </row>
    <row r="6325" spans="1:4" x14ac:dyDescent="0.25">
      <c r="A6325" s="47">
        <v>100238</v>
      </c>
      <c r="B6325" s="45" t="s">
        <v>8303</v>
      </c>
      <c r="C6325" s="46" t="s">
        <v>8301</v>
      </c>
      <c r="D6325" s="47">
        <v>4.29</v>
      </c>
    </row>
    <row r="6326" spans="1:4" x14ac:dyDescent="0.25">
      <c r="A6326" s="47">
        <v>100239</v>
      </c>
      <c r="B6326" s="45" t="s">
        <v>8304</v>
      </c>
      <c r="C6326" s="46" t="s">
        <v>8301</v>
      </c>
      <c r="D6326" s="47">
        <v>5.37</v>
      </c>
    </row>
    <row r="6327" spans="1:4" x14ac:dyDescent="0.25">
      <c r="A6327" s="47">
        <v>100240</v>
      </c>
      <c r="B6327" s="45" t="s">
        <v>8305</v>
      </c>
      <c r="C6327" s="46" t="s">
        <v>8301</v>
      </c>
      <c r="D6327" s="47">
        <v>3.22</v>
      </c>
    </row>
    <row r="6328" spans="1:4" x14ac:dyDescent="0.25">
      <c r="A6328" s="47">
        <v>100241</v>
      </c>
      <c r="B6328" s="45" t="s">
        <v>8306</v>
      </c>
      <c r="C6328" s="46" t="s">
        <v>8301</v>
      </c>
      <c r="D6328" s="47">
        <v>5.37</v>
      </c>
    </row>
    <row r="6329" spans="1:4" x14ac:dyDescent="0.25">
      <c r="A6329" s="47">
        <v>100242</v>
      </c>
      <c r="B6329" s="45" t="s">
        <v>8307</v>
      </c>
      <c r="C6329" s="46" t="s">
        <v>8301</v>
      </c>
      <c r="D6329" s="47">
        <v>15.86</v>
      </c>
    </row>
    <row r="6330" spans="1:4" x14ac:dyDescent="0.25">
      <c r="A6330" s="47">
        <v>100243</v>
      </c>
      <c r="B6330" s="45" t="s">
        <v>8308</v>
      </c>
      <c r="C6330" s="46" t="s">
        <v>8301</v>
      </c>
      <c r="D6330" s="47">
        <v>2.57</v>
      </c>
    </row>
    <row r="6331" spans="1:4" x14ac:dyDescent="0.25">
      <c r="A6331" s="47">
        <v>100244</v>
      </c>
      <c r="B6331" s="45" t="s">
        <v>8309</v>
      </c>
      <c r="C6331" s="46" t="s">
        <v>8301</v>
      </c>
      <c r="D6331" s="47">
        <v>3.22</v>
      </c>
    </row>
    <row r="6332" spans="1:4" x14ac:dyDescent="0.25">
      <c r="A6332" s="47">
        <v>100245</v>
      </c>
      <c r="B6332" s="45" t="s">
        <v>8310</v>
      </c>
      <c r="C6332" s="46" t="s">
        <v>8301</v>
      </c>
      <c r="D6332" s="47">
        <v>6.44</v>
      </c>
    </row>
    <row r="6333" spans="1:4" x14ac:dyDescent="0.25">
      <c r="A6333" s="47">
        <v>100246</v>
      </c>
      <c r="B6333" s="45" t="s">
        <v>8311</v>
      </c>
      <c r="C6333" s="46" t="s">
        <v>8301</v>
      </c>
      <c r="D6333" s="47">
        <v>2.14</v>
      </c>
    </row>
    <row r="6334" spans="1:4" x14ac:dyDescent="0.25">
      <c r="A6334" s="47">
        <v>100247</v>
      </c>
      <c r="B6334" s="45" t="s">
        <v>8312</v>
      </c>
      <c r="C6334" s="46" t="s">
        <v>8301</v>
      </c>
      <c r="D6334" s="47">
        <v>2.68</v>
      </c>
    </row>
    <row r="6335" spans="1:4" x14ac:dyDescent="0.25">
      <c r="A6335" s="47">
        <v>100248</v>
      </c>
      <c r="B6335" s="45" t="s">
        <v>8313</v>
      </c>
      <c r="C6335" s="46" t="s">
        <v>8301</v>
      </c>
      <c r="D6335" s="47">
        <v>10.57</v>
      </c>
    </row>
    <row r="6336" spans="1:4" x14ac:dyDescent="0.25">
      <c r="A6336" s="47">
        <v>100249</v>
      </c>
      <c r="B6336" s="45" t="s">
        <v>8314</v>
      </c>
      <c r="C6336" s="46" t="s">
        <v>8301</v>
      </c>
      <c r="D6336" s="47">
        <v>2.14</v>
      </c>
    </row>
    <row r="6337" spans="1:4" x14ac:dyDescent="0.25">
      <c r="A6337" s="47">
        <v>100250</v>
      </c>
      <c r="B6337" s="45" t="s">
        <v>8315</v>
      </c>
      <c r="C6337" s="46" t="s">
        <v>8301</v>
      </c>
      <c r="D6337" s="47">
        <v>3.57</v>
      </c>
    </row>
    <row r="6338" spans="1:4" x14ac:dyDescent="0.25">
      <c r="A6338" s="47">
        <v>100251</v>
      </c>
      <c r="B6338" s="45" t="s">
        <v>8316</v>
      </c>
      <c r="C6338" s="46" t="s">
        <v>8301</v>
      </c>
      <c r="D6338" s="47">
        <v>10.57</v>
      </c>
    </row>
    <row r="6339" spans="1:4" x14ac:dyDescent="0.25">
      <c r="A6339" s="47">
        <v>100252</v>
      </c>
      <c r="B6339" s="45" t="s">
        <v>8317</v>
      </c>
      <c r="C6339" s="46" t="s">
        <v>8301</v>
      </c>
      <c r="D6339" s="47">
        <v>15.86</v>
      </c>
    </row>
    <row r="6340" spans="1:4" x14ac:dyDescent="0.25">
      <c r="A6340" s="47">
        <v>100253</v>
      </c>
      <c r="B6340" s="45" t="s">
        <v>8318</v>
      </c>
      <c r="C6340" s="46" t="s">
        <v>8301</v>
      </c>
      <c r="D6340" s="47">
        <v>21.15</v>
      </c>
    </row>
    <row r="6341" spans="1:4" x14ac:dyDescent="0.25">
      <c r="A6341" s="47">
        <v>100254</v>
      </c>
      <c r="B6341" s="45" t="s">
        <v>8319</v>
      </c>
      <c r="C6341" s="46" t="s">
        <v>8301</v>
      </c>
      <c r="D6341" s="47">
        <v>31.73</v>
      </c>
    </row>
    <row r="6342" spans="1:4" x14ac:dyDescent="0.25">
      <c r="A6342" s="47">
        <v>100255</v>
      </c>
      <c r="B6342" s="45" t="s">
        <v>8320</v>
      </c>
      <c r="C6342" s="46" t="s">
        <v>8301</v>
      </c>
      <c r="D6342" s="47">
        <v>10.73</v>
      </c>
    </row>
    <row r="6343" spans="1:4" x14ac:dyDescent="0.25">
      <c r="A6343" s="47">
        <v>100256</v>
      </c>
      <c r="B6343" s="45" t="s">
        <v>8321</v>
      </c>
      <c r="C6343" s="46" t="s">
        <v>8301</v>
      </c>
      <c r="D6343" s="47">
        <v>7.15</v>
      </c>
    </row>
    <row r="6344" spans="1:4" x14ac:dyDescent="0.25">
      <c r="A6344" s="47">
        <v>100257</v>
      </c>
      <c r="B6344" s="45" t="s">
        <v>8322</v>
      </c>
      <c r="C6344" s="46" t="s">
        <v>8301</v>
      </c>
      <c r="D6344" s="47">
        <v>4.29</v>
      </c>
    </row>
    <row r="6345" spans="1:4" x14ac:dyDescent="0.25">
      <c r="A6345" s="47">
        <v>100258</v>
      </c>
      <c r="B6345" s="45" t="s">
        <v>8323</v>
      </c>
      <c r="C6345" s="46" t="s">
        <v>8301</v>
      </c>
      <c r="D6345" s="47">
        <v>10.73</v>
      </c>
    </row>
    <row r="6346" spans="1:4" x14ac:dyDescent="0.25">
      <c r="A6346" s="47">
        <v>100259</v>
      </c>
      <c r="B6346" s="45" t="s">
        <v>8324</v>
      </c>
      <c r="C6346" s="46" t="s">
        <v>8301</v>
      </c>
      <c r="D6346" s="47">
        <v>21.15</v>
      </c>
    </row>
    <row r="6347" spans="1:4" x14ac:dyDescent="0.25">
      <c r="A6347" s="47">
        <v>100260</v>
      </c>
      <c r="B6347" s="45" t="s">
        <v>8325</v>
      </c>
      <c r="C6347" s="46" t="s">
        <v>8254</v>
      </c>
      <c r="D6347" s="47">
        <v>6.97</v>
      </c>
    </row>
    <row r="6348" spans="1:4" x14ac:dyDescent="0.25">
      <c r="A6348" s="47">
        <v>100261</v>
      </c>
      <c r="B6348" s="45" t="s">
        <v>8326</v>
      </c>
      <c r="C6348" s="46" t="s">
        <v>8254</v>
      </c>
      <c r="D6348" s="47">
        <v>4.38</v>
      </c>
    </row>
    <row r="6349" spans="1:4" x14ac:dyDescent="0.25">
      <c r="A6349" s="47">
        <v>100262</v>
      </c>
      <c r="B6349" s="45" t="s">
        <v>8327</v>
      </c>
      <c r="C6349" s="46" t="s">
        <v>8254</v>
      </c>
      <c r="D6349" s="47">
        <v>2.71</v>
      </c>
    </row>
    <row r="6350" spans="1:4" x14ac:dyDescent="0.25">
      <c r="A6350" s="47">
        <v>100263</v>
      </c>
      <c r="B6350" s="45" t="s">
        <v>8328</v>
      </c>
      <c r="C6350" s="46" t="s">
        <v>8254</v>
      </c>
      <c r="D6350" s="47">
        <v>1.74</v>
      </c>
    </row>
    <row r="6351" spans="1:4" x14ac:dyDescent="0.25">
      <c r="A6351" s="47">
        <v>100264</v>
      </c>
      <c r="B6351" s="45" t="s">
        <v>8329</v>
      </c>
      <c r="C6351" s="46" t="s">
        <v>8282</v>
      </c>
      <c r="D6351" s="47">
        <v>31.68</v>
      </c>
    </row>
    <row r="6352" spans="1:4" x14ac:dyDescent="0.25">
      <c r="A6352" s="47">
        <v>100265</v>
      </c>
      <c r="B6352" s="45" t="s">
        <v>8330</v>
      </c>
      <c r="C6352" s="46" t="s">
        <v>63</v>
      </c>
      <c r="D6352" s="47">
        <v>0.66</v>
      </c>
    </row>
    <row r="6353" spans="1:4" x14ac:dyDescent="0.25">
      <c r="A6353" s="47">
        <v>100266</v>
      </c>
      <c r="B6353" s="45" t="s">
        <v>8331</v>
      </c>
      <c r="C6353" s="46" t="s">
        <v>8269</v>
      </c>
      <c r="D6353" s="47">
        <v>67.33</v>
      </c>
    </row>
    <row r="6354" spans="1:4" x14ac:dyDescent="0.25">
      <c r="A6354" s="47">
        <v>100267</v>
      </c>
      <c r="B6354" s="45" t="s">
        <v>8332</v>
      </c>
      <c r="C6354" s="46" t="s">
        <v>90</v>
      </c>
      <c r="D6354" s="47">
        <v>1.33</v>
      </c>
    </row>
    <row r="6355" spans="1:4" x14ac:dyDescent="0.25">
      <c r="A6355" s="47">
        <v>100268</v>
      </c>
      <c r="B6355" s="45" t="s">
        <v>8333</v>
      </c>
      <c r="C6355" s="46" t="s">
        <v>8269</v>
      </c>
      <c r="D6355" s="47">
        <v>67.33</v>
      </c>
    </row>
    <row r="6356" spans="1:4" x14ac:dyDescent="0.25">
      <c r="A6356" s="47">
        <v>100269</v>
      </c>
      <c r="B6356" s="45" t="s">
        <v>8334</v>
      </c>
      <c r="C6356" s="46" t="s">
        <v>90</v>
      </c>
      <c r="D6356" s="47">
        <v>1.33</v>
      </c>
    </row>
    <row r="6357" spans="1:4" x14ac:dyDescent="0.25">
      <c r="A6357" s="47">
        <v>100270</v>
      </c>
      <c r="B6357" s="45" t="s">
        <v>8335</v>
      </c>
      <c r="C6357" s="46" t="s">
        <v>8269</v>
      </c>
      <c r="D6357" s="47">
        <v>50.47</v>
      </c>
    </row>
    <row r="6358" spans="1:4" x14ac:dyDescent="0.25">
      <c r="A6358" s="47">
        <v>100271</v>
      </c>
      <c r="B6358" s="45" t="s">
        <v>8336</v>
      </c>
      <c r="C6358" s="46" t="s">
        <v>8282</v>
      </c>
      <c r="D6358" s="47">
        <v>50.5</v>
      </c>
    </row>
    <row r="6359" spans="1:4" x14ac:dyDescent="0.25">
      <c r="A6359" s="47">
        <v>100272</v>
      </c>
      <c r="B6359" s="45" t="s">
        <v>8337</v>
      </c>
      <c r="C6359" s="46" t="s">
        <v>63</v>
      </c>
      <c r="D6359" s="47">
        <v>1</v>
      </c>
    </row>
    <row r="6360" spans="1:4" x14ac:dyDescent="0.25">
      <c r="A6360" s="47">
        <v>100273</v>
      </c>
      <c r="B6360" s="45" t="s">
        <v>8338</v>
      </c>
      <c r="C6360" s="46" t="s">
        <v>8254</v>
      </c>
      <c r="D6360" s="47">
        <v>2.63</v>
      </c>
    </row>
    <row r="6361" spans="1:4" x14ac:dyDescent="0.25">
      <c r="A6361" s="47">
        <v>100274</v>
      </c>
      <c r="B6361" s="45" t="s">
        <v>8339</v>
      </c>
      <c r="C6361" s="46" t="s">
        <v>8282</v>
      </c>
      <c r="D6361" s="47">
        <v>22.45</v>
      </c>
    </row>
    <row r="6362" spans="1:4" x14ac:dyDescent="0.25">
      <c r="A6362" s="47">
        <v>100275</v>
      </c>
      <c r="B6362" s="45" t="s">
        <v>8340</v>
      </c>
      <c r="C6362" s="46" t="s">
        <v>8282</v>
      </c>
      <c r="D6362" s="47">
        <v>14.52</v>
      </c>
    </row>
    <row r="6363" spans="1:4" x14ac:dyDescent="0.25">
      <c r="A6363" s="47">
        <v>100276</v>
      </c>
      <c r="B6363" s="45" t="s">
        <v>8341</v>
      </c>
      <c r="C6363" s="46" t="s">
        <v>8282</v>
      </c>
      <c r="D6363" s="47">
        <v>26.49</v>
      </c>
    </row>
    <row r="6364" spans="1:4" x14ac:dyDescent="0.25">
      <c r="A6364" s="47">
        <v>100277</v>
      </c>
      <c r="B6364" s="45" t="s">
        <v>8342</v>
      </c>
      <c r="C6364" s="46" t="s">
        <v>8282</v>
      </c>
      <c r="D6364" s="47">
        <v>1.68</v>
      </c>
    </row>
    <row r="6365" spans="1:4" x14ac:dyDescent="0.25">
      <c r="A6365" s="47">
        <v>100278</v>
      </c>
      <c r="B6365" s="45" t="s">
        <v>8343</v>
      </c>
      <c r="C6365" s="46" t="s">
        <v>8269</v>
      </c>
      <c r="D6365" s="47">
        <v>32.21</v>
      </c>
    </row>
    <row r="6366" spans="1:4" x14ac:dyDescent="0.25">
      <c r="A6366" s="47">
        <v>100279</v>
      </c>
      <c r="B6366" s="45" t="s">
        <v>8344</v>
      </c>
      <c r="C6366" s="46" t="s">
        <v>90</v>
      </c>
      <c r="D6366" s="47">
        <v>0.62</v>
      </c>
    </row>
    <row r="6367" spans="1:4" x14ac:dyDescent="0.25">
      <c r="A6367" s="47">
        <v>100280</v>
      </c>
      <c r="B6367" s="45" t="s">
        <v>8345</v>
      </c>
      <c r="C6367" s="46" t="s">
        <v>8269</v>
      </c>
      <c r="D6367" s="47">
        <v>14.79</v>
      </c>
    </row>
    <row r="6368" spans="1:4" x14ac:dyDescent="0.25">
      <c r="A6368" s="47">
        <v>100281</v>
      </c>
      <c r="B6368" s="45" t="s">
        <v>8346</v>
      </c>
      <c r="C6368" s="46" t="s">
        <v>8269</v>
      </c>
      <c r="D6368" s="47">
        <v>3.24</v>
      </c>
    </row>
    <row r="6369" spans="1:4" x14ac:dyDescent="0.25">
      <c r="A6369" s="47">
        <v>100282</v>
      </c>
      <c r="B6369" s="45" t="s">
        <v>8347</v>
      </c>
      <c r="C6369" s="46" t="s">
        <v>8282</v>
      </c>
      <c r="D6369" s="47">
        <v>126.15</v>
      </c>
    </row>
    <row r="6370" spans="1:4" x14ac:dyDescent="0.25">
      <c r="A6370" s="47">
        <v>100283</v>
      </c>
      <c r="B6370" s="45" t="s">
        <v>8348</v>
      </c>
      <c r="C6370" s="46" t="s">
        <v>8282</v>
      </c>
      <c r="D6370" s="47">
        <v>20.38</v>
      </c>
    </row>
    <row r="6371" spans="1:4" x14ac:dyDescent="0.25">
      <c r="A6371" s="47">
        <v>100284</v>
      </c>
      <c r="B6371" s="45" t="s">
        <v>8349</v>
      </c>
      <c r="C6371" s="46" t="s">
        <v>8282</v>
      </c>
      <c r="D6371" s="47">
        <v>9.49</v>
      </c>
    </row>
    <row r="6372" spans="1:4" x14ac:dyDescent="0.25">
      <c r="A6372" s="47">
        <v>100285</v>
      </c>
      <c r="B6372" s="45" t="s">
        <v>8350</v>
      </c>
      <c r="C6372" s="46" t="s">
        <v>8301</v>
      </c>
      <c r="D6372" s="47">
        <v>33.89</v>
      </c>
    </row>
    <row r="6373" spans="1:4" x14ac:dyDescent="0.25">
      <c r="A6373" s="47">
        <v>100286</v>
      </c>
      <c r="B6373" s="45" t="s">
        <v>8351</v>
      </c>
      <c r="C6373" s="46" t="s">
        <v>8301</v>
      </c>
      <c r="D6373" s="47">
        <v>11.04</v>
      </c>
    </row>
    <row r="6374" spans="1:4" x14ac:dyDescent="0.25">
      <c r="A6374" s="47">
        <v>100287</v>
      </c>
      <c r="B6374" s="45" t="s">
        <v>8352</v>
      </c>
      <c r="C6374" s="46" t="s">
        <v>8301</v>
      </c>
      <c r="D6374" s="47">
        <v>10.57</v>
      </c>
    </row>
    <row r="6375" spans="1:4" x14ac:dyDescent="0.25">
      <c r="A6375" s="47">
        <v>99802</v>
      </c>
      <c r="B6375" s="45" t="s">
        <v>8353</v>
      </c>
      <c r="C6375" s="46" t="s">
        <v>63</v>
      </c>
      <c r="D6375" s="47">
        <v>0.43</v>
      </c>
    </row>
    <row r="6376" spans="1:4" x14ac:dyDescent="0.25">
      <c r="A6376" s="47">
        <v>99803</v>
      </c>
      <c r="B6376" s="45" t="s">
        <v>8354</v>
      </c>
      <c r="C6376" s="46" t="s">
        <v>63</v>
      </c>
      <c r="D6376" s="47">
        <v>1.67</v>
      </c>
    </row>
    <row r="6377" spans="1:4" x14ac:dyDescent="0.25">
      <c r="A6377" s="47">
        <v>99804</v>
      </c>
      <c r="B6377" s="45" t="s">
        <v>8355</v>
      </c>
      <c r="C6377" s="46" t="s">
        <v>63</v>
      </c>
      <c r="D6377" s="47">
        <v>4.33</v>
      </c>
    </row>
    <row r="6378" spans="1:4" x14ac:dyDescent="0.25">
      <c r="A6378" s="47">
        <v>99805</v>
      </c>
      <c r="B6378" s="45" t="s">
        <v>8356</v>
      </c>
      <c r="C6378" s="46" t="s">
        <v>63</v>
      </c>
      <c r="D6378" s="47">
        <v>9.0299999999999994</v>
      </c>
    </row>
    <row r="6379" spans="1:4" x14ac:dyDescent="0.25">
      <c r="A6379" s="47">
        <v>99806</v>
      </c>
      <c r="B6379" s="45" t="s">
        <v>8357</v>
      </c>
      <c r="C6379" s="46" t="s">
        <v>63</v>
      </c>
      <c r="D6379" s="47">
        <v>0.69</v>
      </c>
    </row>
    <row r="6380" spans="1:4" x14ac:dyDescent="0.25">
      <c r="A6380" s="47">
        <v>99807</v>
      </c>
      <c r="B6380" s="45" t="s">
        <v>8358</v>
      </c>
      <c r="C6380" s="46" t="s">
        <v>63</v>
      </c>
      <c r="D6380" s="47">
        <v>1.31</v>
      </c>
    </row>
    <row r="6381" spans="1:4" x14ac:dyDescent="0.25">
      <c r="A6381" s="47">
        <v>99808</v>
      </c>
      <c r="B6381" s="45" t="s">
        <v>8359</v>
      </c>
      <c r="C6381" s="46" t="s">
        <v>63</v>
      </c>
      <c r="D6381" s="47">
        <v>3.15</v>
      </c>
    </row>
    <row r="6382" spans="1:4" x14ac:dyDescent="0.25">
      <c r="A6382" s="47">
        <v>99809</v>
      </c>
      <c r="B6382" s="45" t="s">
        <v>8360</v>
      </c>
      <c r="C6382" s="46" t="s">
        <v>63</v>
      </c>
      <c r="D6382" s="47">
        <v>4.7699999999999996</v>
      </c>
    </row>
    <row r="6383" spans="1:4" x14ac:dyDescent="0.25">
      <c r="A6383" s="47">
        <v>99810</v>
      </c>
      <c r="B6383" s="45" t="s">
        <v>8361</v>
      </c>
      <c r="C6383" s="46" t="s">
        <v>63</v>
      </c>
      <c r="D6383" s="47">
        <v>5.92</v>
      </c>
    </row>
    <row r="6384" spans="1:4" x14ac:dyDescent="0.25">
      <c r="A6384" s="47">
        <v>99811</v>
      </c>
      <c r="B6384" s="45" t="s">
        <v>8362</v>
      </c>
      <c r="C6384" s="46" t="s">
        <v>63</v>
      </c>
      <c r="D6384" s="47">
        <v>2.85</v>
      </c>
    </row>
    <row r="6385" spans="1:4" x14ac:dyDescent="0.25">
      <c r="A6385" s="47">
        <v>99812</v>
      </c>
      <c r="B6385" s="45" t="s">
        <v>8363</v>
      </c>
      <c r="C6385" s="46" t="s">
        <v>63</v>
      </c>
      <c r="D6385" s="47">
        <v>0.91</v>
      </c>
    </row>
    <row r="6386" spans="1:4" x14ac:dyDescent="0.25">
      <c r="A6386" s="47">
        <v>99813</v>
      </c>
      <c r="B6386" s="45" t="s">
        <v>8364</v>
      </c>
      <c r="C6386" s="46" t="s">
        <v>63</v>
      </c>
      <c r="D6386" s="47">
        <v>0.77</v>
      </c>
    </row>
    <row r="6387" spans="1:4" x14ac:dyDescent="0.25">
      <c r="A6387" s="47">
        <v>99814</v>
      </c>
      <c r="B6387" s="45" t="s">
        <v>8365</v>
      </c>
      <c r="C6387" s="46" t="s">
        <v>63</v>
      </c>
      <c r="D6387" s="47">
        <v>1.55</v>
      </c>
    </row>
    <row r="6388" spans="1:4" x14ac:dyDescent="0.25">
      <c r="A6388" s="47">
        <v>99815</v>
      </c>
      <c r="B6388" s="45" t="s">
        <v>8366</v>
      </c>
      <c r="C6388" s="46" t="s">
        <v>90</v>
      </c>
      <c r="D6388" s="47">
        <v>6.89</v>
      </c>
    </row>
    <row r="6389" spans="1:4" x14ac:dyDescent="0.25">
      <c r="A6389" s="47">
        <v>99816</v>
      </c>
      <c r="B6389" s="45" t="s">
        <v>8367</v>
      </c>
      <c r="C6389" s="46" t="s">
        <v>90</v>
      </c>
      <c r="D6389" s="47">
        <v>7.32</v>
      </c>
    </row>
    <row r="6390" spans="1:4" x14ac:dyDescent="0.25">
      <c r="A6390" s="47">
        <v>99817</v>
      </c>
      <c r="B6390" s="45" t="s">
        <v>8368</v>
      </c>
      <c r="C6390" s="46" t="s">
        <v>90</v>
      </c>
      <c r="D6390" s="47">
        <v>4.3099999999999996</v>
      </c>
    </row>
    <row r="6391" spans="1:4" x14ac:dyDescent="0.25">
      <c r="A6391" s="47">
        <v>99818</v>
      </c>
      <c r="B6391" s="45" t="s">
        <v>8369</v>
      </c>
      <c r="C6391" s="46" t="s">
        <v>90</v>
      </c>
      <c r="D6391" s="47">
        <v>4.3099999999999996</v>
      </c>
    </row>
    <row r="6392" spans="1:4" x14ac:dyDescent="0.25">
      <c r="A6392" s="47">
        <v>99819</v>
      </c>
      <c r="B6392" s="45" t="s">
        <v>8370</v>
      </c>
      <c r="C6392" s="46" t="s">
        <v>63</v>
      </c>
      <c r="D6392" s="47">
        <v>13.57</v>
      </c>
    </row>
    <row r="6393" spans="1:4" x14ac:dyDescent="0.25">
      <c r="A6393" s="47">
        <v>99820</v>
      </c>
      <c r="B6393" s="45" t="s">
        <v>8371</v>
      </c>
      <c r="C6393" s="46" t="s">
        <v>63</v>
      </c>
      <c r="D6393" s="47">
        <v>1.54</v>
      </c>
    </row>
    <row r="6394" spans="1:4" x14ac:dyDescent="0.25">
      <c r="A6394" s="47">
        <v>99821</v>
      </c>
      <c r="B6394" s="45" t="s">
        <v>8372</v>
      </c>
      <c r="C6394" s="46" t="s">
        <v>63</v>
      </c>
      <c r="D6394" s="47">
        <v>2.4</v>
      </c>
    </row>
    <row r="6395" spans="1:4" x14ac:dyDescent="0.25">
      <c r="A6395" s="47">
        <v>99822</v>
      </c>
      <c r="B6395" s="45" t="s">
        <v>8373</v>
      </c>
      <c r="C6395" s="46" t="s">
        <v>63</v>
      </c>
      <c r="D6395" s="47">
        <v>0.81</v>
      </c>
    </row>
    <row r="6396" spans="1:4" x14ac:dyDescent="0.25">
      <c r="A6396" s="47">
        <v>99823</v>
      </c>
      <c r="B6396" s="45" t="s">
        <v>8374</v>
      </c>
      <c r="C6396" s="46" t="s">
        <v>63</v>
      </c>
      <c r="D6396" s="47">
        <v>1.82</v>
      </c>
    </row>
    <row r="6397" spans="1:4" x14ac:dyDescent="0.25">
      <c r="A6397" s="47">
        <v>99824</v>
      </c>
      <c r="B6397" s="45" t="s">
        <v>8375</v>
      </c>
      <c r="C6397" s="46" t="s">
        <v>63</v>
      </c>
      <c r="D6397" s="47">
        <v>2</v>
      </c>
    </row>
    <row r="6398" spans="1:4" x14ac:dyDescent="0.25">
      <c r="A6398" s="47">
        <v>99825</v>
      </c>
      <c r="B6398" s="45" t="s">
        <v>8376</v>
      </c>
      <c r="C6398" s="46" t="s">
        <v>63</v>
      </c>
      <c r="D6398" s="47">
        <v>2.81</v>
      </c>
    </row>
    <row r="6399" spans="1:4" x14ac:dyDescent="0.25">
      <c r="A6399" s="47">
        <v>99826</v>
      </c>
      <c r="B6399" s="45" t="s">
        <v>8377</v>
      </c>
      <c r="C6399" s="46" t="s">
        <v>63</v>
      </c>
      <c r="D6399" s="47">
        <v>1.24</v>
      </c>
    </row>
    <row r="6400" spans="1:4" x14ac:dyDescent="0.25">
      <c r="A6400" s="47">
        <v>97010</v>
      </c>
      <c r="B6400" s="45" t="s">
        <v>8378</v>
      </c>
      <c r="C6400" s="46" t="s">
        <v>96</v>
      </c>
      <c r="D6400" s="47">
        <v>66.59</v>
      </c>
    </row>
    <row r="6401" spans="1:4" x14ac:dyDescent="0.25">
      <c r="A6401" s="47">
        <v>97011</v>
      </c>
      <c r="B6401" s="45" t="s">
        <v>8379</v>
      </c>
      <c r="C6401" s="46" t="s">
        <v>96</v>
      </c>
      <c r="D6401" s="47">
        <v>50.69</v>
      </c>
    </row>
    <row r="6402" spans="1:4" x14ac:dyDescent="0.25">
      <c r="A6402" s="47">
        <v>97012</v>
      </c>
      <c r="B6402" s="45" t="s">
        <v>8380</v>
      </c>
      <c r="C6402" s="46" t="s">
        <v>96</v>
      </c>
      <c r="D6402" s="47">
        <v>42.75</v>
      </c>
    </row>
    <row r="6403" spans="1:4" x14ac:dyDescent="0.25">
      <c r="A6403" s="47">
        <v>97013</v>
      </c>
      <c r="B6403" s="45" t="s">
        <v>8381</v>
      </c>
      <c r="C6403" s="46" t="s">
        <v>96</v>
      </c>
      <c r="D6403" s="47">
        <v>94.22</v>
      </c>
    </row>
    <row r="6404" spans="1:4" x14ac:dyDescent="0.25">
      <c r="A6404" s="47">
        <v>97014</v>
      </c>
      <c r="B6404" s="45" t="s">
        <v>8382</v>
      </c>
      <c r="C6404" s="46" t="s">
        <v>96</v>
      </c>
      <c r="D6404" s="47">
        <v>69.349999999999994</v>
      </c>
    </row>
    <row r="6405" spans="1:4" x14ac:dyDescent="0.25">
      <c r="A6405" s="47">
        <v>97015</v>
      </c>
      <c r="B6405" s="45" t="s">
        <v>8383</v>
      </c>
      <c r="C6405" s="46" t="s">
        <v>96</v>
      </c>
      <c r="D6405" s="47">
        <v>56.79</v>
      </c>
    </row>
    <row r="6406" spans="1:4" x14ac:dyDescent="0.25">
      <c r="A6406" s="47">
        <v>97016</v>
      </c>
      <c r="B6406" s="45" t="s">
        <v>8384</v>
      </c>
      <c r="C6406" s="46" t="s">
        <v>96</v>
      </c>
      <c r="D6406" s="47">
        <v>59.57</v>
      </c>
    </row>
    <row r="6407" spans="1:4" x14ac:dyDescent="0.25">
      <c r="A6407" s="47">
        <v>97017</v>
      </c>
      <c r="B6407" s="45" t="s">
        <v>8385</v>
      </c>
      <c r="C6407" s="46" t="s">
        <v>96</v>
      </c>
      <c r="D6407" s="47">
        <v>44.42</v>
      </c>
    </row>
    <row r="6408" spans="1:4" x14ac:dyDescent="0.25">
      <c r="A6408" s="47">
        <v>97018</v>
      </c>
      <c r="B6408" s="45" t="s">
        <v>8386</v>
      </c>
      <c r="C6408" s="46" t="s">
        <v>96</v>
      </c>
      <c r="D6408" s="47">
        <v>36.56</v>
      </c>
    </row>
    <row r="6409" spans="1:4" x14ac:dyDescent="0.25">
      <c r="A6409" s="47">
        <v>97031</v>
      </c>
      <c r="B6409" s="45" t="s">
        <v>8387</v>
      </c>
      <c r="C6409" s="46" t="s">
        <v>96</v>
      </c>
      <c r="D6409" s="47">
        <v>91.73</v>
      </c>
    </row>
    <row r="6410" spans="1:4" x14ac:dyDescent="0.25">
      <c r="A6410" s="47">
        <v>97032</v>
      </c>
      <c r="B6410" s="45" t="s">
        <v>8388</v>
      </c>
      <c r="C6410" s="46" t="s">
        <v>96</v>
      </c>
      <c r="D6410" s="47">
        <v>55.96</v>
      </c>
    </row>
    <row r="6411" spans="1:4" x14ac:dyDescent="0.25">
      <c r="A6411" s="47">
        <v>97033</v>
      </c>
      <c r="B6411" s="45" t="s">
        <v>8389</v>
      </c>
      <c r="C6411" s="46" t="s">
        <v>96</v>
      </c>
      <c r="D6411" s="47">
        <v>89.88</v>
      </c>
    </row>
    <row r="6412" spans="1:4" x14ac:dyDescent="0.25">
      <c r="A6412" s="47">
        <v>97034</v>
      </c>
      <c r="B6412" s="45" t="s">
        <v>8390</v>
      </c>
      <c r="C6412" s="46" t="s">
        <v>96</v>
      </c>
      <c r="D6412" s="47">
        <v>53.86</v>
      </c>
    </row>
    <row r="6413" spans="1:4" x14ac:dyDescent="0.25">
      <c r="A6413" s="47">
        <v>97039</v>
      </c>
      <c r="B6413" s="45" t="s">
        <v>8391</v>
      </c>
      <c r="C6413" s="46" t="s">
        <v>63</v>
      </c>
      <c r="D6413" s="47">
        <v>38.14</v>
      </c>
    </row>
    <row r="6414" spans="1:4" x14ac:dyDescent="0.25">
      <c r="A6414" s="47">
        <v>97040</v>
      </c>
      <c r="B6414" s="45" t="s">
        <v>8392</v>
      </c>
      <c r="C6414" s="46" t="s">
        <v>63</v>
      </c>
      <c r="D6414" s="47">
        <v>15.68</v>
      </c>
    </row>
    <row r="6415" spans="1:4" x14ac:dyDescent="0.25">
      <c r="A6415" s="47">
        <v>97041</v>
      </c>
      <c r="B6415" s="45" t="s">
        <v>8393</v>
      </c>
      <c r="C6415" s="46" t="s">
        <v>63</v>
      </c>
      <c r="D6415" s="47">
        <v>267.83</v>
      </c>
    </row>
    <row r="6416" spans="1:4" x14ac:dyDescent="0.25">
      <c r="A6416" s="47">
        <v>97046</v>
      </c>
      <c r="B6416" s="45" t="s">
        <v>8394</v>
      </c>
      <c r="C6416" s="46" t="s">
        <v>63</v>
      </c>
      <c r="D6416" s="47">
        <v>0.33</v>
      </c>
    </row>
    <row r="6417" spans="1:4" x14ac:dyDescent="0.25">
      <c r="A6417" s="47">
        <v>97047</v>
      </c>
      <c r="B6417" s="45" t="s">
        <v>8395</v>
      </c>
      <c r="C6417" s="46" t="s">
        <v>63</v>
      </c>
      <c r="D6417" s="47">
        <v>0.13</v>
      </c>
    </row>
    <row r="6418" spans="1:4" x14ac:dyDescent="0.25">
      <c r="A6418" s="47">
        <v>97048</v>
      </c>
      <c r="B6418" s="45" t="s">
        <v>8396</v>
      </c>
      <c r="C6418" s="46" t="s">
        <v>63</v>
      </c>
      <c r="D6418" s="47">
        <v>0.09</v>
      </c>
    </row>
    <row r="6419" spans="1:4" x14ac:dyDescent="0.25">
      <c r="A6419" s="47">
        <v>97054</v>
      </c>
      <c r="B6419" s="45" t="s">
        <v>8397</v>
      </c>
      <c r="C6419" s="46" t="s">
        <v>90</v>
      </c>
      <c r="D6419" s="47">
        <v>21.9</v>
      </c>
    </row>
    <row r="6420" spans="1:4" x14ac:dyDescent="0.25">
      <c r="A6420" s="47">
        <v>97062</v>
      </c>
      <c r="B6420" s="45" t="s">
        <v>8398</v>
      </c>
      <c r="C6420" s="46" t="s">
        <v>63</v>
      </c>
      <c r="D6420" s="47">
        <v>6.2</v>
      </c>
    </row>
    <row r="6421" spans="1:4" x14ac:dyDescent="0.25">
      <c r="A6421" s="47">
        <v>97063</v>
      </c>
      <c r="B6421" s="45" t="s">
        <v>8399</v>
      </c>
      <c r="C6421" s="46" t="s">
        <v>63</v>
      </c>
      <c r="D6421" s="47">
        <v>10.29</v>
      </c>
    </row>
    <row r="6422" spans="1:4" x14ac:dyDescent="0.25">
      <c r="A6422" s="47">
        <v>97064</v>
      </c>
      <c r="B6422" s="45" t="s">
        <v>8400</v>
      </c>
      <c r="C6422" s="46" t="s">
        <v>96</v>
      </c>
      <c r="D6422" s="47">
        <v>18.690000000000001</v>
      </c>
    </row>
    <row r="6423" spans="1:4" x14ac:dyDescent="0.25">
      <c r="A6423" s="47">
        <v>97065</v>
      </c>
      <c r="B6423" s="45" t="s">
        <v>8401</v>
      </c>
      <c r="C6423" s="46" t="s">
        <v>48</v>
      </c>
      <c r="D6423" s="47">
        <v>6.24</v>
      </c>
    </row>
    <row r="6424" spans="1:4" x14ac:dyDescent="0.25">
      <c r="A6424" s="47">
        <v>97066</v>
      </c>
      <c r="B6424" s="45" t="s">
        <v>8402</v>
      </c>
      <c r="C6424" s="46" t="s">
        <v>63</v>
      </c>
      <c r="D6424" s="47">
        <v>97.43</v>
      </c>
    </row>
    <row r="6425" spans="1:4" x14ac:dyDescent="0.25">
      <c r="A6425" s="47">
        <v>97067</v>
      </c>
      <c r="B6425" s="45" t="s">
        <v>8403</v>
      </c>
      <c r="C6425" s="46" t="s">
        <v>96</v>
      </c>
      <c r="D6425" s="47">
        <v>705.19</v>
      </c>
    </row>
    <row r="6426" spans="1:4" x14ac:dyDescent="0.25">
      <c r="A6426" s="47">
        <v>97621</v>
      </c>
      <c r="B6426" s="45" t="s">
        <v>8404</v>
      </c>
      <c r="C6426" s="46" t="s">
        <v>48</v>
      </c>
      <c r="D6426" s="47">
        <v>93.73</v>
      </c>
    </row>
    <row r="6427" spans="1:4" x14ac:dyDescent="0.25">
      <c r="A6427" s="47">
        <v>97622</v>
      </c>
      <c r="B6427" s="45" t="s">
        <v>8405</v>
      </c>
      <c r="C6427" s="46" t="s">
        <v>48</v>
      </c>
      <c r="D6427" s="47">
        <v>45.68</v>
      </c>
    </row>
    <row r="6428" spans="1:4" x14ac:dyDescent="0.25">
      <c r="A6428" s="47">
        <v>97623</v>
      </c>
      <c r="B6428" s="45" t="s">
        <v>8406</v>
      </c>
      <c r="C6428" s="46" t="s">
        <v>48</v>
      </c>
      <c r="D6428" s="47">
        <v>139.94</v>
      </c>
    </row>
    <row r="6429" spans="1:4" x14ac:dyDescent="0.25">
      <c r="A6429" s="47">
        <v>97624</v>
      </c>
      <c r="B6429" s="45" t="s">
        <v>8407</v>
      </c>
      <c r="C6429" s="46" t="s">
        <v>48</v>
      </c>
      <c r="D6429" s="47">
        <v>85.88</v>
      </c>
    </row>
    <row r="6430" spans="1:4" x14ac:dyDescent="0.25">
      <c r="A6430" s="47">
        <v>97625</v>
      </c>
      <c r="B6430" s="45" t="s">
        <v>8408</v>
      </c>
      <c r="C6430" s="46" t="s">
        <v>48</v>
      </c>
      <c r="D6430" s="47">
        <v>48.65</v>
      </c>
    </row>
    <row r="6431" spans="1:4" x14ac:dyDescent="0.25">
      <c r="A6431" s="47">
        <v>97626</v>
      </c>
      <c r="B6431" s="45" t="s">
        <v>8409</v>
      </c>
      <c r="C6431" s="46" t="s">
        <v>48</v>
      </c>
      <c r="D6431" s="47">
        <v>497.2</v>
      </c>
    </row>
    <row r="6432" spans="1:4" x14ac:dyDescent="0.25">
      <c r="A6432" s="47">
        <v>97627</v>
      </c>
      <c r="B6432" s="45" t="s">
        <v>8410</v>
      </c>
      <c r="C6432" s="46" t="s">
        <v>48</v>
      </c>
      <c r="D6432" s="47">
        <v>233.38</v>
      </c>
    </row>
    <row r="6433" spans="1:4" x14ac:dyDescent="0.25">
      <c r="A6433" s="47">
        <v>97628</v>
      </c>
      <c r="B6433" s="45" t="s">
        <v>8411</v>
      </c>
      <c r="C6433" s="46" t="s">
        <v>48</v>
      </c>
      <c r="D6433" s="47">
        <v>225.78</v>
      </c>
    </row>
    <row r="6434" spans="1:4" x14ac:dyDescent="0.25">
      <c r="A6434" s="47">
        <v>97629</v>
      </c>
      <c r="B6434" s="45" t="s">
        <v>8412</v>
      </c>
      <c r="C6434" s="46" t="s">
        <v>48</v>
      </c>
      <c r="D6434" s="47">
        <v>99.32</v>
      </c>
    </row>
    <row r="6435" spans="1:4" x14ac:dyDescent="0.25">
      <c r="A6435" s="47">
        <v>97631</v>
      </c>
      <c r="B6435" s="45" t="s">
        <v>8413</v>
      </c>
      <c r="C6435" s="46" t="s">
        <v>63</v>
      </c>
      <c r="D6435" s="47">
        <v>2.73</v>
      </c>
    </row>
    <row r="6436" spans="1:4" x14ac:dyDescent="0.25">
      <c r="A6436" s="47">
        <v>97632</v>
      </c>
      <c r="B6436" s="45" t="s">
        <v>8414</v>
      </c>
      <c r="C6436" s="46" t="s">
        <v>96</v>
      </c>
      <c r="D6436" s="47">
        <v>2.16</v>
      </c>
    </row>
    <row r="6437" spans="1:4" x14ac:dyDescent="0.25">
      <c r="A6437" s="47">
        <v>97633</v>
      </c>
      <c r="B6437" s="45" t="s">
        <v>8415</v>
      </c>
      <c r="C6437" s="46" t="s">
        <v>63</v>
      </c>
      <c r="D6437" s="47">
        <v>18.89</v>
      </c>
    </row>
    <row r="6438" spans="1:4" x14ac:dyDescent="0.25">
      <c r="A6438" s="47">
        <v>97634</v>
      </c>
      <c r="B6438" s="45" t="s">
        <v>8416</v>
      </c>
      <c r="C6438" s="46" t="s">
        <v>63</v>
      </c>
      <c r="D6438" s="47">
        <v>9.9499999999999993</v>
      </c>
    </row>
    <row r="6439" spans="1:4" x14ac:dyDescent="0.25">
      <c r="A6439" s="47">
        <v>97635</v>
      </c>
      <c r="B6439" s="45" t="s">
        <v>8417</v>
      </c>
      <c r="C6439" s="46" t="s">
        <v>63</v>
      </c>
      <c r="D6439" s="47">
        <v>12.77</v>
      </c>
    </row>
    <row r="6440" spans="1:4" x14ac:dyDescent="0.25">
      <c r="A6440" s="47">
        <v>97636</v>
      </c>
      <c r="B6440" s="45" t="s">
        <v>151</v>
      </c>
      <c r="C6440" s="46" t="s">
        <v>63</v>
      </c>
      <c r="D6440" s="47">
        <v>18.68</v>
      </c>
    </row>
    <row r="6441" spans="1:4" x14ac:dyDescent="0.25">
      <c r="A6441" s="47">
        <v>97637</v>
      </c>
      <c r="B6441" s="45" t="s">
        <v>8418</v>
      </c>
      <c r="C6441" s="46" t="s">
        <v>63</v>
      </c>
      <c r="D6441" s="47">
        <v>2.41</v>
      </c>
    </row>
    <row r="6442" spans="1:4" x14ac:dyDescent="0.25">
      <c r="A6442" s="47">
        <v>97638</v>
      </c>
      <c r="B6442" s="45" t="s">
        <v>8419</v>
      </c>
      <c r="C6442" s="46" t="s">
        <v>63</v>
      </c>
      <c r="D6442" s="47">
        <v>7.03</v>
      </c>
    </row>
    <row r="6443" spans="1:4" x14ac:dyDescent="0.25">
      <c r="A6443" s="47">
        <v>97639</v>
      </c>
      <c r="B6443" s="45" t="s">
        <v>8420</v>
      </c>
      <c r="C6443" s="46" t="s">
        <v>63</v>
      </c>
      <c r="D6443" s="47">
        <v>16.59</v>
      </c>
    </row>
    <row r="6444" spans="1:4" x14ac:dyDescent="0.25">
      <c r="A6444" s="47">
        <v>97640</v>
      </c>
      <c r="B6444" s="45" t="s">
        <v>8421</v>
      </c>
      <c r="C6444" s="46" t="s">
        <v>63</v>
      </c>
      <c r="D6444" s="47">
        <v>1.52</v>
      </c>
    </row>
    <row r="6445" spans="1:4" x14ac:dyDescent="0.25">
      <c r="A6445" s="47">
        <v>97641</v>
      </c>
      <c r="B6445" s="45" t="s">
        <v>8422</v>
      </c>
      <c r="C6445" s="46" t="s">
        <v>63</v>
      </c>
      <c r="D6445" s="47">
        <v>3.79</v>
      </c>
    </row>
    <row r="6446" spans="1:4" x14ac:dyDescent="0.25">
      <c r="A6446" s="47">
        <v>97642</v>
      </c>
      <c r="B6446" s="45" t="s">
        <v>8423</v>
      </c>
      <c r="C6446" s="46" t="s">
        <v>63</v>
      </c>
      <c r="D6446" s="47">
        <v>2.73</v>
      </c>
    </row>
    <row r="6447" spans="1:4" x14ac:dyDescent="0.25">
      <c r="A6447" s="47">
        <v>97643</v>
      </c>
      <c r="B6447" s="45" t="s">
        <v>8424</v>
      </c>
      <c r="C6447" s="46" t="s">
        <v>63</v>
      </c>
      <c r="D6447" s="47">
        <v>20.43</v>
      </c>
    </row>
    <row r="6448" spans="1:4" x14ac:dyDescent="0.25">
      <c r="A6448" s="47">
        <v>97644</v>
      </c>
      <c r="B6448" s="45" t="s">
        <v>8425</v>
      </c>
      <c r="C6448" s="46" t="s">
        <v>63</v>
      </c>
      <c r="D6448" s="47">
        <v>7.67</v>
      </c>
    </row>
    <row r="6449" spans="1:4" x14ac:dyDescent="0.25">
      <c r="A6449" s="47">
        <v>97645</v>
      </c>
      <c r="B6449" s="45" t="s">
        <v>8426</v>
      </c>
      <c r="C6449" s="46" t="s">
        <v>63</v>
      </c>
      <c r="D6449" s="47">
        <v>30.33</v>
      </c>
    </row>
    <row r="6450" spans="1:4" x14ac:dyDescent="0.25">
      <c r="A6450" s="47">
        <v>97647</v>
      </c>
      <c r="B6450" s="45" t="s">
        <v>8427</v>
      </c>
      <c r="C6450" s="46" t="s">
        <v>63</v>
      </c>
      <c r="D6450" s="47">
        <v>2.76</v>
      </c>
    </row>
    <row r="6451" spans="1:4" x14ac:dyDescent="0.25">
      <c r="A6451" s="47">
        <v>97648</v>
      </c>
      <c r="B6451" s="45" t="s">
        <v>8428</v>
      </c>
      <c r="C6451" s="46" t="s">
        <v>63</v>
      </c>
      <c r="D6451" s="47">
        <v>1.59</v>
      </c>
    </row>
    <row r="6452" spans="1:4" x14ac:dyDescent="0.25">
      <c r="A6452" s="47">
        <v>97649</v>
      </c>
      <c r="B6452" s="45" t="s">
        <v>8429</v>
      </c>
      <c r="C6452" s="46" t="s">
        <v>63</v>
      </c>
      <c r="D6452" s="47">
        <v>3.65</v>
      </c>
    </row>
    <row r="6453" spans="1:4" x14ac:dyDescent="0.25">
      <c r="A6453" s="47">
        <v>97650</v>
      </c>
      <c r="B6453" s="45" t="s">
        <v>8430</v>
      </c>
      <c r="C6453" s="46" t="s">
        <v>63</v>
      </c>
      <c r="D6453" s="47">
        <v>5.95</v>
      </c>
    </row>
    <row r="6454" spans="1:4" x14ac:dyDescent="0.25">
      <c r="A6454" s="47">
        <v>97651</v>
      </c>
      <c r="B6454" s="45" t="s">
        <v>8431</v>
      </c>
      <c r="C6454" s="46" t="s">
        <v>90</v>
      </c>
      <c r="D6454" s="47">
        <v>65.88</v>
      </c>
    </row>
    <row r="6455" spans="1:4" x14ac:dyDescent="0.25">
      <c r="A6455" s="47">
        <v>97652</v>
      </c>
      <c r="B6455" s="45" t="s">
        <v>8432</v>
      </c>
      <c r="C6455" s="46" t="s">
        <v>90</v>
      </c>
      <c r="D6455" s="47">
        <v>149.35</v>
      </c>
    </row>
    <row r="6456" spans="1:4" x14ac:dyDescent="0.25">
      <c r="A6456" s="47">
        <v>97653</v>
      </c>
      <c r="B6456" s="45" t="s">
        <v>8433</v>
      </c>
      <c r="C6456" s="46" t="s">
        <v>90</v>
      </c>
      <c r="D6456" s="47">
        <v>127.85</v>
      </c>
    </row>
    <row r="6457" spans="1:4" x14ac:dyDescent="0.25">
      <c r="A6457" s="47">
        <v>97654</v>
      </c>
      <c r="B6457" s="45" t="s">
        <v>8434</v>
      </c>
      <c r="C6457" s="46" t="s">
        <v>90</v>
      </c>
      <c r="D6457" s="47">
        <v>150.69999999999999</v>
      </c>
    </row>
    <row r="6458" spans="1:4" x14ac:dyDescent="0.25">
      <c r="A6458" s="47">
        <v>97655</v>
      </c>
      <c r="B6458" s="45" t="s">
        <v>8435</v>
      </c>
      <c r="C6458" s="46" t="s">
        <v>63</v>
      </c>
      <c r="D6458" s="47">
        <v>17.8</v>
      </c>
    </row>
    <row r="6459" spans="1:4" x14ac:dyDescent="0.25">
      <c r="A6459" s="47">
        <v>97656</v>
      </c>
      <c r="B6459" s="45" t="s">
        <v>8436</v>
      </c>
      <c r="C6459" s="46" t="s">
        <v>90</v>
      </c>
      <c r="D6459" s="47">
        <v>177.15</v>
      </c>
    </row>
    <row r="6460" spans="1:4" x14ac:dyDescent="0.25">
      <c r="A6460" s="47">
        <v>97657</v>
      </c>
      <c r="B6460" s="45" t="s">
        <v>8437</v>
      </c>
      <c r="C6460" s="46" t="s">
        <v>90</v>
      </c>
      <c r="D6460" s="47">
        <v>351.14</v>
      </c>
    </row>
    <row r="6461" spans="1:4" x14ac:dyDescent="0.25">
      <c r="A6461" s="47">
        <v>97658</v>
      </c>
      <c r="B6461" s="45" t="s">
        <v>8438</v>
      </c>
      <c r="C6461" s="46" t="s">
        <v>90</v>
      </c>
      <c r="D6461" s="47">
        <v>170.87</v>
      </c>
    </row>
    <row r="6462" spans="1:4" x14ac:dyDescent="0.25">
      <c r="A6462" s="47">
        <v>97659</v>
      </c>
      <c r="B6462" s="45" t="s">
        <v>8439</v>
      </c>
      <c r="C6462" s="46" t="s">
        <v>90</v>
      </c>
      <c r="D6462" s="47">
        <v>220.42</v>
      </c>
    </row>
    <row r="6463" spans="1:4" x14ac:dyDescent="0.25">
      <c r="A6463" s="47">
        <v>97660</v>
      </c>
      <c r="B6463" s="45" t="s">
        <v>8440</v>
      </c>
      <c r="C6463" s="46" t="s">
        <v>90</v>
      </c>
      <c r="D6463" s="47">
        <v>0.56000000000000005</v>
      </c>
    </row>
    <row r="6464" spans="1:4" x14ac:dyDescent="0.25">
      <c r="A6464" s="47">
        <v>97661</v>
      </c>
      <c r="B6464" s="45" t="s">
        <v>8441</v>
      </c>
      <c r="C6464" s="46" t="s">
        <v>96</v>
      </c>
      <c r="D6464" s="47">
        <v>0.56000000000000005</v>
      </c>
    </row>
    <row r="6465" spans="1:4" x14ac:dyDescent="0.25">
      <c r="A6465" s="47">
        <v>97662</v>
      </c>
      <c r="B6465" s="45" t="s">
        <v>8442</v>
      </c>
      <c r="C6465" s="46" t="s">
        <v>96</v>
      </c>
      <c r="D6465" s="47">
        <v>0.39</v>
      </c>
    </row>
    <row r="6466" spans="1:4" x14ac:dyDescent="0.25">
      <c r="A6466" s="47">
        <v>97663</v>
      </c>
      <c r="B6466" s="45" t="s">
        <v>8443</v>
      </c>
      <c r="C6466" s="46" t="s">
        <v>90</v>
      </c>
      <c r="D6466" s="47">
        <v>9.68</v>
      </c>
    </row>
    <row r="6467" spans="1:4" x14ac:dyDescent="0.25">
      <c r="A6467" s="47">
        <v>97664</v>
      </c>
      <c r="B6467" s="45" t="s">
        <v>8444</v>
      </c>
      <c r="C6467" s="46" t="s">
        <v>90</v>
      </c>
      <c r="D6467" s="47">
        <v>1.2</v>
      </c>
    </row>
    <row r="6468" spans="1:4" x14ac:dyDescent="0.25">
      <c r="A6468" s="47">
        <v>97665</v>
      </c>
      <c r="B6468" s="45" t="s">
        <v>8445</v>
      </c>
      <c r="C6468" s="46" t="s">
        <v>90</v>
      </c>
      <c r="D6468" s="47">
        <v>1.0900000000000001</v>
      </c>
    </row>
    <row r="6469" spans="1:4" x14ac:dyDescent="0.25">
      <c r="A6469" s="47">
        <v>97666</v>
      </c>
      <c r="B6469" s="45" t="s">
        <v>8446</v>
      </c>
      <c r="C6469" s="46" t="s">
        <v>90</v>
      </c>
      <c r="D6469" s="47">
        <v>7.05</v>
      </c>
    </row>
    <row r="6470" spans="1:4" x14ac:dyDescent="0.25">
      <c r="A6470" s="47">
        <v>95967</v>
      </c>
      <c r="B6470" s="45" t="s">
        <v>8447</v>
      </c>
      <c r="C6470" s="46" t="s">
        <v>67</v>
      </c>
      <c r="D6470" s="47">
        <v>143.03</v>
      </c>
    </row>
    <row r="6471" spans="1:4" x14ac:dyDescent="0.25">
      <c r="A6471" s="47">
        <v>99058</v>
      </c>
      <c r="B6471" s="45" t="s">
        <v>8448</v>
      </c>
      <c r="C6471" s="46" t="s">
        <v>90</v>
      </c>
      <c r="D6471" s="47">
        <v>9.9700000000000006</v>
      </c>
    </row>
    <row r="6472" spans="1:4" x14ac:dyDescent="0.25">
      <c r="A6472" s="47">
        <v>99059</v>
      </c>
      <c r="B6472" s="45" t="s">
        <v>8449</v>
      </c>
      <c r="C6472" s="46" t="s">
        <v>96</v>
      </c>
      <c r="D6472" s="47">
        <v>54.57</v>
      </c>
    </row>
    <row r="6473" spans="1:4" x14ac:dyDescent="0.25">
      <c r="A6473" s="47">
        <v>99060</v>
      </c>
      <c r="B6473" s="45" t="s">
        <v>8450</v>
      </c>
      <c r="C6473" s="46" t="s">
        <v>90</v>
      </c>
      <c r="D6473" s="47">
        <v>146.47</v>
      </c>
    </row>
    <row r="6474" spans="1:4" x14ac:dyDescent="0.25">
      <c r="A6474" s="47">
        <v>99061</v>
      </c>
      <c r="B6474" s="45" t="s">
        <v>8451</v>
      </c>
      <c r="C6474" s="46" t="s">
        <v>90</v>
      </c>
      <c r="D6474" s="47">
        <v>97.27</v>
      </c>
    </row>
    <row r="6475" spans="1:4" x14ac:dyDescent="0.25">
      <c r="A6475" s="47">
        <v>99062</v>
      </c>
      <c r="B6475" s="45" t="s">
        <v>8452</v>
      </c>
      <c r="C6475" s="46" t="s">
        <v>90</v>
      </c>
      <c r="D6475" s="47">
        <v>2.2999999999999998</v>
      </c>
    </row>
    <row r="6476" spans="1:4" x14ac:dyDescent="0.25">
      <c r="A6476" s="47">
        <v>99063</v>
      </c>
      <c r="B6476" s="45" t="s">
        <v>8453</v>
      </c>
      <c r="C6476" s="46" t="s">
        <v>96</v>
      </c>
      <c r="D6476" s="47">
        <v>4.8600000000000003</v>
      </c>
    </row>
    <row r="6477" spans="1:4" x14ac:dyDescent="0.25">
      <c r="A6477" s="47">
        <v>99064</v>
      </c>
      <c r="B6477" s="45" t="s">
        <v>8454</v>
      </c>
      <c r="C6477" s="46" t="s">
        <v>96</v>
      </c>
      <c r="D6477" s="47">
        <v>0.49</v>
      </c>
    </row>
    <row r="6478" spans="1:4" x14ac:dyDescent="0.25">
      <c r="A6478" s="47">
        <v>93588</v>
      </c>
      <c r="B6478" s="45" t="s">
        <v>8455</v>
      </c>
      <c r="C6478" s="46" t="s">
        <v>8265</v>
      </c>
      <c r="D6478" s="47">
        <v>2.25</v>
      </c>
    </row>
    <row r="6479" spans="1:4" x14ac:dyDescent="0.25">
      <c r="A6479" s="47">
        <v>93589</v>
      </c>
      <c r="B6479" s="45" t="s">
        <v>8456</v>
      </c>
      <c r="C6479" s="46" t="s">
        <v>8265</v>
      </c>
      <c r="D6479" s="47">
        <v>1.93</v>
      </c>
    </row>
    <row r="6480" spans="1:4" x14ac:dyDescent="0.25">
      <c r="A6480" s="47">
        <v>93590</v>
      </c>
      <c r="B6480" s="45" t="s">
        <v>8457</v>
      </c>
      <c r="C6480" s="46" t="s">
        <v>8265</v>
      </c>
      <c r="D6480" s="47">
        <v>0.7</v>
      </c>
    </row>
    <row r="6481" spans="1:4" x14ac:dyDescent="0.25">
      <c r="A6481" s="47">
        <v>93591</v>
      </c>
      <c r="B6481" s="45" t="s">
        <v>8458</v>
      </c>
      <c r="C6481" s="46" t="s">
        <v>8265</v>
      </c>
      <c r="D6481" s="47">
        <v>2.04</v>
      </c>
    </row>
    <row r="6482" spans="1:4" x14ac:dyDescent="0.25">
      <c r="A6482" s="47">
        <v>93592</v>
      </c>
      <c r="B6482" s="45" t="s">
        <v>8459</v>
      </c>
      <c r="C6482" s="46" t="s">
        <v>8265</v>
      </c>
      <c r="D6482" s="47">
        <v>1.76</v>
      </c>
    </row>
    <row r="6483" spans="1:4" x14ac:dyDescent="0.25">
      <c r="A6483" s="47">
        <v>93593</v>
      </c>
      <c r="B6483" s="45" t="s">
        <v>8460</v>
      </c>
      <c r="C6483" s="46" t="s">
        <v>8265</v>
      </c>
      <c r="D6483" s="47">
        <v>0.64</v>
      </c>
    </row>
    <row r="6484" spans="1:4" x14ac:dyDescent="0.25">
      <c r="A6484" s="47">
        <v>93594</v>
      </c>
      <c r="B6484" s="45" t="s">
        <v>8461</v>
      </c>
      <c r="C6484" s="46" t="s">
        <v>7264</v>
      </c>
      <c r="D6484" s="47">
        <v>1.5</v>
      </c>
    </row>
    <row r="6485" spans="1:4" x14ac:dyDescent="0.25">
      <c r="A6485" s="47">
        <v>93595</v>
      </c>
      <c r="B6485" s="45" t="s">
        <v>8462</v>
      </c>
      <c r="C6485" s="46" t="s">
        <v>7264</v>
      </c>
      <c r="D6485" s="47">
        <v>1.3</v>
      </c>
    </row>
    <row r="6486" spans="1:4" x14ac:dyDescent="0.25">
      <c r="A6486" s="47">
        <v>93596</v>
      </c>
      <c r="B6486" s="45" t="s">
        <v>8463</v>
      </c>
      <c r="C6486" s="46" t="s">
        <v>7264</v>
      </c>
      <c r="D6486" s="47">
        <v>0.46</v>
      </c>
    </row>
    <row r="6487" spans="1:4" x14ac:dyDescent="0.25">
      <c r="A6487" s="47">
        <v>93597</v>
      </c>
      <c r="B6487" s="45" t="s">
        <v>8464</v>
      </c>
      <c r="C6487" s="46" t="s">
        <v>7264</v>
      </c>
      <c r="D6487" s="47">
        <v>1.35</v>
      </c>
    </row>
    <row r="6488" spans="1:4" x14ac:dyDescent="0.25">
      <c r="A6488" s="47">
        <v>93598</v>
      </c>
      <c r="B6488" s="45" t="s">
        <v>8465</v>
      </c>
      <c r="C6488" s="46" t="s">
        <v>7264</v>
      </c>
      <c r="D6488" s="47">
        <v>1.17</v>
      </c>
    </row>
    <row r="6489" spans="1:4" x14ac:dyDescent="0.25">
      <c r="A6489" s="47">
        <v>93599</v>
      </c>
      <c r="B6489" s="45" t="s">
        <v>8466</v>
      </c>
      <c r="C6489" s="46" t="s">
        <v>7264</v>
      </c>
      <c r="D6489" s="47">
        <v>0.43</v>
      </c>
    </row>
    <row r="6490" spans="1:4" x14ac:dyDescent="0.25">
      <c r="A6490" s="47">
        <v>95425</v>
      </c>
      <c r="B6490" s="45" t="s">
        <v>8467</v>
      </c>
      <c r="C6490" s="46" t="s">
        <v>8265</v>
      </c>
      <c r="D6490" s="47">
        <v>1.73</v>
      </c>
    </row>
    <row r="6491" spans="1:4" x14ac:dyDescent="0.25">
      <c r="A6491" s="47">
        <v>95426</v>
      </c>
      <c r="B6491" s="45" t="s">
        <v>8468</v>
      </c>
      <c r="C6491" s="46" t="s">
        <v>8265</v>
      </c>
      <c r="D6491" s="47">
        <v>1.49</v>
      </c>
    </row>
    <row r="6492" spans="1:4" x14ac:dyDescent="0.25">
      <c r="A6492" s="47">
        <v>95427</v>
      </c>
      <c r="B6492" s="45" t="s">
        <v>8469</v>
      </c>
      <c r="C6492" s="46" t="s">
        <v>8265</v>
      </c>
      <c r="D6492" s="47">
        <v>0.55000000000000004</v>
      </c>
    </row>
    <row r="6493" spans="1:4" x14ac:dyDescent="0.25">
      <c r="A6493" s="47">
        <v>95428</v>
      </c>
      <c r="B6493" s="45" t="s">
        <v>8470</v>
      </c>
      <c r="C6493" s="46" t="s">
        <v>7264</v>
      </c>
      <c r="D6493" s="47">
        <v>1.1599999999999999</v>
      </c>
    </row>
    <row r="6494" spans="1:4" x14ac:dyDescent="0.25">
      <c r="A6494" s="47">
        <v>95429</v>
      </c>
      <c r="B6494" s="45" t="s">
        <v>8471</v>
      </c>
      <c r="C6494" s="46" t="s">
        <v>7264</v>
      </c>
      <c r="D6494" s="47">
        <v>1</v>
      </c>
    </row>
    <row r="6495" spans="1:4" x14ac:dyDescent="0.25">
      <c r="A6495" s="47">
        <v>95430</v>
      </c>
      <c r="B6495" s="45" t="s">
        <v>8472</v>
      </c>
      <c r="C6495" s="46" t="s">
        <v>7264</v>
      </c>
      <c r="D6495" s="47">
        <v>0.35</v>
      </c>
    </row>
    <row r="6496" spans="1:4" x14ac:dyDescent="0.25">
      <c r="A6496" s="47">
        <v>95875</v>
      </c>
      <c r="B6496" s="45" t="s">
        <v>8473</v>
      </c>
      <c r="C6496" s="46" t="s">
        <v>8265</v>
      </c>
      <c r="D6496" s="47">
        <v>1.78</v>
      </c>
    </row>
    <row r="6497" spans="1:4" x14ac:dyDescent="0.25">
      <c r="A6497" s="47">
        <v>95876</v>
      </c>
      <c r="B6497" s="45" t="s">
        <v>8474</v>
      </c>
      <c r="C6497" s="46" t="s">
        <v>8265</v>
      </c>
      <c r="D6497" s="47">
        <v>1.6</v>
      </c>
    </row>
    <row r="6498" spans="1:4" x14ac:dyDescent="0.25">
      <c r="A6498" s="47">
        <v>95877</v>
      </c>
      <c r="B6498" s="45" t="s">
        <v>8475</v>
      </c>
      <c r="C6498" s="46" t="s">
        <v>8265</v>
      </c>
      <c r="D6498" s="47">
        <v>1.37</v>
      </c>
    </row>
    <row r="6499" spans="1:4" x14ac:dyDescent="0.25">
      <c r="A6499" s="47">
        <v>95878</v>
      </c>
      <c r="B6499" s="45" t="s">
        <v>8476</v>
      </c>
      <c r="C6499" s="46" t="s">
        <v>7264</v>
      </c>
      <c r="D6499" s="47">
        <v>1.19</v>
      </c>
    </row>
    <row r="6500" spans="1:4" x14ac:dyDescent="0.25">
      <c r="A6500" s="47">
        <v>95879</v>
      </c>
      <c r="B6500" s="45" t="s">
        <v>8477</v>
      </c>
      <c r="C6500" s="46" t="s">
        <v>7264</v>
      </c>
      <c r="D6500" s="47">
        <v>1.0900000000000001</v>
      </c>
    </row>
    <row r="6501" spans="1:4" x14ac:dyDescent="0.25">
      <c r="A6501" s="47">
        <v>95880</v>
      </c>
      <c r="B6501" s="45" t="s">
        <v>8478</v>
      </c>
      <c r="C6501" s="46" t="s">
        <v>7264</v>
      </c>
      <c r="D6501" s="47">
        <v>0.92</v>
      </c>
    </row>
    <row r="6502" spans="1:4" x14ac:dyDescent="0.25">
      <c r="A6502" s="47">
        <v>97912</v>
      </c>
      <c r="B6502" s="45" t="s">
        <v>8479</v>
      </c>
      <c r="C6502" s="46" t="s">
        <v>8265</v>
      </c>
      <c r="D6502" s="47">
        <v>2.75</v>
      </c>
    </row>
    <row r="6503" spans="1:4" x14ac:dyDescent="0.25">
      <c r="A6503" s="47">
        <v>97913</v>
      </c>
      <c r="B6503" s="45" t="s">
        <v>8480</v>
      </c>
      <c r="C6503" s="46" t="s">
        <v>8265</v>
      </c>
      <c r="D6503" s="47">
        <v>2.39</v>
      </c>
    </row>
    <row r="6504" spans="1:4" x14ac:dyDescent="0.25">
      <c r="A6504" s="47">
        <v>97914</v>
      </c>
      <c r="B6504" s="45" t="s">
        <v>8481</v>
      </c>
      <c r="C6504" s="46" t="s">
        <v>8265</v>
      </c>
      <c r="D6504" s="47">
        <v>2.1800000000000002</v>
      </c>
    </row>
    <row r="6505" spans="1:4" x14ac:dyDescent="0.25">
      <c r="A6505" s="47">
        <v>97915</v>
      </c>
      <c r="B6505" s="45" t="s">
        <v>8482</v>
      </c>
      <c r="C6505" s="46" t="s">
        <v>8265</v>
      </c>
      <c r="D6505" s="47">
        <v>0.87</v>
      </c>
    </row>
    <row r="6506" spans="1:4" x14ac:dyDescent="0.25">
      <c r="A6506" s="47">
        <v>100937</v>
      </c>
      <c r="B6506" s="45" t="s">
        <v>8483</v>
      </c>
      <c r="C6506" s="46" t="s">
        <v>8265</v>
      </c>
      <c r="D6506" s="47">
        <v>6.58</v>
      </c>
    </row>
    <row r="6507" spans="1:4" x14ac:dyDescent="0.25">
      <c r="A6507" s="47">
        <v>100938</v>
      </c>
      <c r="B6507" s="45" t="s">
        <v>8484</v>
      </c>
      <c r="C6507" s="46" t="s">
        <v>8265</v>
      </c>
      <c r="D6507" s="47">
        <v>5.37</v>
      </c>
    </row>
    <row r="6508" spans="1:4" x14ac:dyDescent="0.25">
      <c r="A6508" s="47">
        <v>100939</v>
      </c>
      <c r="B6508" s="45" t="s">
        <v>8485</v>
      </c>
      <c r="C6508" s="46" t="s">
        <v>8265</v>
      </c>
      <c r="D6508" s="47">
        <v>4.88</v>
      </c>
    </row>
    <row r="6509" spans="1:4" x14ac:dyDescent="0.25">
      <c r="A6509" s="47">
        <v>100940</v>
      </c>
      <c r="B6509" s="45" t="s">
        <v>8486</v>
      </c>
      <c r="C6509" s="46" t="s">
        <v>8265</v>
      </c>
      <c r="D6509" s="47">
        <v>4.16</v>
      </c>
    </row>
    <row r="6510" spans="1:4" x14ac:dyDescent="0.25">
      <c r="A6510" s="47">
        <v>100941</v>
      </c>
      <c r="B6510" s="45" t="s">
        <v>8487</v>
      </c>
      <c r="C6510" s="46" t="s">
        <v>7264</v>
      </c>
      <c r="D6510" s="47">
        <v>4.38</v>
      </c>
    </row>
    <row r="6511" spans="1:4" x14ac:dyDescent="0.25">
      <c r="A6511" s="47">
        <v>100942</v>
      </c>
      <c r="B6511" s="45" t="s">
        <v>8488</v>
      </c>
      <c r="C6511" s="46" t="s">
        <v>7264</v>
      </c>
      <c r="D6511" s="47">
        <v>3.58</v>
      </c>
    </row>
    <row r="6512" spans="1:4" x14ac:dyDescent="0.25">
      <c r="A6512" s="47">
        <v>100943</v>
      </c>
      <c r="B6512" s="45" t="s">
        <v>8489</v>
      </c>
      <c r="C6512" s="46" t="s">
        <v>7264</v>
      </c>
      <c r="D6512" s="47">
        <v>3.24</v>
      </c>
    </row>
    <row r="6513" spans="1:4" x14ac:dyDescent="0.25">
      <c r="A6513" s="47">
        <v>100944</v>
      </c>
      <c r="B6513" s="45" t="s">
        <v>8490</v>
      </c>
      <c r="C6513" s="46" t="s">
        <v>7264</v>
      </c>
      <c r="D6513" s="47">
        <v>2.78</v>
      </c>
    </row>
    <row r="6514" spans="1:4" x14ac:dyDescent="0.25">
      <c r="A6514" s="47">
        <v>100945</v>
      </c>
      <c r="B6514" s="45" t="s">
        <v>8491</v>
      </c>
      <c r="C6514" s="46" t="s">
        <v>7264</v>
      </c>
      <c r="D6514" s="47">
        <v>1.92</v>
      </c>
    </row>
    <row r="6515" spans="1:4" x14ac:dyDescent="0.25">
      <c r="A6515" s="47">
        <v>100946</v>
      </c>
      <c r="B6515" s="45" t="s">
        <v>8492</v>
      </c>
      <c r="C6515" s="46" t="s">
        <v>7264</v>
      </c>
      <c r="D6515" s="47">
        <v>1.65</v>
      </c>
    </row>
    <row r="6516" spans="1:4" x14ac:dyDescent="0.25">
      <c r="A6516" s="47">
        <v>100947</v>
      </c>
      <c r="B6516" s="45" t="s">
        <v>8493</v>
      </c>
      <c r="C6516" s="46" t="s">
        <v>7264</v>
      </c>
      <c r="D6516" s="47">
        <v>1.52</v>
      </c>
    </row>
    <row r="6517" spans="1:4" x14ac:dyDescent="0.25">
      <c r="A6517" s="47">
        <v>100948</v>
      </c>
      <c r="B6517" s="45" t="s">
        <v>8494</v>
      </c>
      <c r="C6517" s="46" t="s">
        <v>7264</v>
      </c>
      <c r="D6517" s="47">
        <v>0.6</v>
      </c>
    </row>
    <row r="6518" spans="1:4" x14ac:dyDescent="0.25">
      <c r="A6518" s="47">
        <v>100949</v>
      </c>
      <c r="B6518" s="45" t="s">
        <v>8495</v>
      </c>
      <c r="C6518" s="46" t="s">
        <v>7264</v>
      </c>
      <c r="D6518" s="47">
        <v>4.57</v>
      </c>
    </row>
    <row r="6519" spans="1:4" x14ac:dyDescent="0.25">
      <c r="A6519" s="47">
        <v>100950</v>
      </c>
      <c r="B6519" s="45" t="s">
        <v>8496</v>
      </c>
      <c r="C6519" s="46" t="s">
        <v>7264</v>
      </c>
      <c r="D6519" s="47">
        <v>2.48</v>
      </c>
    </row>
    <row r="6520" spans="1:4" x14ac:dyDescent="0.25">
      <c r="A6520" s="47">
        <v>100951</v>
      </c>
      <c r="B6520" s="45" t="s">
        <v>8497</v>
      </c>
      <c r="C6520" s="46" t="s">
        <v>7264</v>
      </c>
      <c r="D6520" s="47">
        <v>2.13</v>
      </c>
    </row>
    <row r="6521" spans="1:4" x14ac:dyDescent="0.25">
      <c r="A6521" s="47">
        <v>100952</v>
      </c>
      <c r="B6521" s="45" t="s">
        <v>8498</v>
      </c>
      <c r="C6521" s="46" t="s">
        <v>7264</v>
      </c>
      <c r="D6521" s="47">
        <v>1.97</v>
      </c>
    </row>
    <row r="6522" spans="1:4" x14ac:dyDescent="0.25">
      <c r="A6522" s="47">
        <v>100953</v>
      </c>
      <c r="B6522" s="45" t="s">
        <v>8499</v>
      </c>
      <c r="C6522" s="46" t="s">
        <v>7264</v>
      </c>
      <c r="D6522" s="47">
        <v>0.78</v>
      </c>
    </row>
    <row r="6523" spans="1:4" x14ac:dyDescent="0.25">
      <c r="A6523" s="47">
        <v>100954</v>
      </c>
      <c r="B6523" s="45" t="s">
        <v>8500</v>
      </c>
      <c r="C6523" s="46" t="s">
        <v>7264</v>
      </c>
      <c r="D6523" s="47">
        <v>5.89</v>
      </c>
    </row>
    <row r="6524" spans="1:4" x14ac:dyDescent="0.25">
      <c r="A6524" s="47">
        <v>100955</v>
      </c>
      <c r="B6524" s="45" t="s">
        <v>8501</v>
      </c>
      <c r="C6524" s="46" t="s">
        <v>8265</v>
      </c>
      <c r="D6524" s="47">
        <v>3.61</v>
      </c>
    </row>
    <row r="6525" spans="1:4" x14ac:dyDescent="0.25">
      <c r="A6525" s="47">
        <v>100956</v>
      </c>
      <c r="B6525" s="45" t="s">
        <v>8502</v>
      </c>
      <c r="C6525" s="46" t="s">
        <v>8265</v>
      </c>
      <c r="D6525" s="47">
        <v>3.14</v>
      </c>
    </row>
    <row r="6526" spans="1:4" x14ac:dyDescent="0.25">
      <c r="A6526" s="47">
        <v>100957</v>
      </c>
      <c r="B6526" s="45" t="s">
        <v>8503</v>
      </c>
      <c r="C6526" s="46" t="s">
        <v>8265</v>
      </c>
      <c r="D6526" s="47">
        <v>2.87</v>
      </c>
    </row>
    <row r="6527" spans="1:4" x14ac:dyDescent="0.25">
      <c r="A6527" s="47">
        <v>100958</v>
      </c>
      <c r="B6527" s="45" t="s">
        <v>8504</v>
      </c>
      <c r="C6527" s="46" t="s">
        <v>8265</v>
      </c>
      <c r="D6527" s="47">
        <v>1.1499999999999999</v>
      </c>
    </row>
    <row r="6528" spans="1:4" x14ac:dyDescent="0.25">
      <c r="A6528" s="47">
        <v>100959</v>
      </c>
      <c r="B6528" s="45" t="s">
        <v>8505</v>
      </c>
      <c r="C6528" s="46" t="s">
        <v>8265</v>
      </c>
      <c r="D6528" s="47">
        <v>8.6300000000000008</v>
      </c>
    </row>
    <row r="6529" spans="1:4" x14ac:dyDescent="0.25">
      <c r="A6529" s="47">
        <v>100960</v>
      </c>
      <c r="B6529" s="45" t="s">
        <v>8506</v>
      </c>
      <c r="C6529" s="46" t="s">
        <v>8265</v>
      </c>
      <c r="D6529" s="47">
        <v>2.59</v>
      </c>
    </row>
    <row r="6530" spans="1:4" x14ac:dyDescent="0.25">
      <c r="A6530" s="47">
        <v>100961</v>
      </c>
      <c r="B6530" s="45" t="s">
        <v>8507</v>
      </c>
      <c r="C6530" s="46" t="s">
        <v>8265</v>
      </c>
      <c r="D6530" s="47">
        <v>2.2400000000000002</v>
      </c>
    </row>
    <row r="6531" spans="1:4" x14ac:dyDescent="0.25">
      <c r="A6531" s="47">
        <v>100962</v>
      </c>
      <c r="B6531" s="45" t="s">
        <v>8508</v>
      </c>
      <c r="C6531" s="46" t="s">
        <v>8265</v>
      </c>
      <c r="D6531" s="47">
        <v>2.0499999999999998</v>
      </c>
    </row>
    <row r="6532" spans="1:4" x14ac:dyDescent="0.25">
      <c r="A6532" s="47">
        <v>100963</v>
      </c>
      <c r="B6532" s="45" t="s">
        <v>8509</v>
      </c>
      <c r="C6532" s="46" t="s">
        <v>8265</v>
      </c>
      <c r="D6532" s="47">
        <v>0.81</v>
      </c>
    </row>
    <row r="6533" spans="1:4" x14ac:dyDescent="0.25">
      <c r="A6533" s="47">
        <v>100964</v>
      </c>
      <c r="B6533" s="45" t="s">
        <v>8510</v>
      </c>
      <c r="C6533" s="46" t="s">
        <v>8265</v>
      </c>
      <c r="D6533" s="47">
        <v>6.23</v>
      </c>
    </row>
    <row r="6534" spans="1:4" x14ac:dyDescent="0.25">
      <c r="A6534" s="47">
        <v>100973</v>
      </c>
      <c r="B6534" s="45" t="s">
        <v>8511</v>
      </c>
      <c r="C6534" s="46" t="s">
        <v>48</v>
      </c>
      <c r="D6534" s="47">
        <v>6.93</v>
      </c>
    </row>
    <row r="6535" spans="1:4" x14ac:dyDescent="0.25">
      <c r="A6535" s="47">
        <v>100974</v>
      </c>
      <c r="B6535" s="45" t="s">
        <v>8512</v>
      </c>
      <c r="C6535" s="46" t="s">
        <v>48</v>
      </c>
      <c r="D6535" s="47">
        <v>6.54</v>
      </c>
    </row>
    <row r="6536" spans="1:4" x14ac:dyDescent="0.25">
      <c r="A6536" s="47">
        <v>100975</v>
      </c>
      <c r="B6536" s="45" t="s">
        <v>8513</v>
      </c>
      <c r="C6536" s="46" t="s">
        <v>48</v>
      </c>
      <c r="D6536" s="47">
        <v>6.74</v>
      </c>
    </row>
    <row r="6537" spans="1:4" x14ac:dyDescent="0.25">
      <c r="A6537" s="47">
        <v>100965</v>
      </c>
      <c r="B6537" s="45" t="s">
        <v>8514</v>
      </c>
      <c r="C6537" s="46" t="s">
        <v>7264</v>
      </c>
      <c r="D6537" s="47">
        <v>1.34</v>
      </c>
    </row>
    <row r="6538" spans="1:4" x14ac:dyDescent="0.25">
      <c r="A6538" s="47">
        <v>100966</v>
      </c>
      <c r="B6538" s="45" t="s">
        <v>8515</v>
      </c>
      <c r="C6538" s="46" t="s">
        <v>7264</v>
      </c>
      <c r="D6538" s="47">
        <v>1.1499999999999999</v>
      </c>
    </row>
    <row r="6539" spans="1:4" x14ac:dyDescent="0.25">
      <c r="A6539" s="47">
        <v>100969</v>
      </c>
      <c r="B6539" s="45" t="s">
        <v>8516</v>
      </c>
      <c r="C6539" s="46" t="s">
        <v>7264</v>
      </c>
      <c r="D6539" s="47">
        <v>1.77</v>
      </c>
    </row>
    <row r="6540" spans="1:4" x14ac:dyDescent="0.25">
      <c r="A6540" s="47">
        <v>100970</v>
      </c>
      <c r="B6540" s="45" t="s">
        <v>8517</v>
      </c>
      <c r="C6540" s="46" t="s">
        <v>7264</v>
      </c>
      <c r="D6540" s="47">
        <v>1.5</v>
      </c>
    </row>
    <row r="6541" spans="1:4" x14ac:dyDescent="0.25">
      <c r="A6541" s="47">
        <v>102330</v>
      </c>
      <c r="B6541" s="45" t="s">
        <v>8518</v>
      </c>
      <c r="C6541" s="46" t="s">
        <v>7264</v>
      </c>
      <c r="D6541" s="47">
        <v>1.07</v>
      </c>
    </row>
    <row r="6542" spans="1:4" x14ac:dyDescent="0.25">
      <c r="A6542" s="47">
        <v>102331</v>
      </c>
      <c r="B6542" s="45" t="s">
        <v>8519</v>
      </c>
      <c r="C6542" s="46" t="s">
        <v>7264</v>
      </c>
      <c r="D6542" s="47">
        <v>0.42</v>
      </c>
    </row>
    <row r="6543" spans="1:4" x14ac:dyDescent="0.25">
      <c r="A6543" s="47">
        <v>102332</v>
      </c>
      <c r="B6543" s="45" t="s">
        <v>8520</v>
      </c>
      <c r="C6543" s="46" t="s">
        <v>7264</v>
      </c>
      <c r="D6543" s="47">
        <v>1.4</v>
      </c>
    </row>
    <row r="6544" spans="1:4" x14ac:dyDescent="0.25">
      <c r="A6544" s="47">
        <v>102333</v>
      </c>
      <c r="B6544" s="45" t="s">
        <v>8521</v>
      </c>
      <c r="C6544" s="46" t="s">
        <v>7264</v>
      </c>
      <c r="D6544" s="47">
        <v>0.56000000000000005</v>
      </c>
    </row>
    <row r="6545" spans="1:4" x14ac:dyDescent="0.25">
      <c r="A6545" s="47">
        <v>101019</v>
      </c>
      <c r="B6545" s="45" t="s">
        <v>8522</v>
      </c>
      <c r="C6545" s="46" t="s">
        <v>78</v>
      </c>
      <c r="D6545" s="47">
        <v>409.48</v>
      </c>
    </row>
    <row r="6546" spans="1:4" x14ac:dyDescent="0.25">
      <c r="A6546" s="47">
        <v>101479</v>
      </c>
      <c r="B6546" s="45" t="s">
        <v>8523</v>
      </c>
      <c r="C6546" s="46" t="s">
        <v>78</v>
      </c>
      <c r="D6546" s="47">
        <v>119.3</v>
      </c>
    </row>
    <row r="6547" spans="1:4" x14ac:dyDescent="0.25">
      <c r="A6547" s="47">
        <v>102568</v>
      </c>
      <c r="B6547" s="45" t="s">
        <v>8524</v>
      </c>
      <c r="C6547" s="46" t="s">
        <v>78</v>
      </c>
      <c r="D6547" s="47">
        <v>203.23</v>
      </c>
    </row>
    <row r="6548" spans="1:4" x14ac:dyDescent="0.25">
      <c r="A6548" s="47">
        <v>100976</v>
      </c>
      <c r="B6548" s="45" t="s">
        <v>8525</v>
      </c>
      <c r="C6548" s="46" t="s">
        <v>48</v>
      </c>
      <c r="D6548" s="47">
        <v>6.6</v>
      </c>
    </row>
    <row r="6549" spans="1:4" x14ac:dyDescent="0.25">
      <c r="A6549" s="47">
        <v>100977</v>
      </c>
      <c r="B6549" s="45" t="s">
        <v>8526</v>
      </c>
      <c r="C6549" s="46" t="s">
        <v>48</v>
      </c>
      <c r="D6549" s="47">
        <v>6.04</v>
      </c>
    </row>
    <row r="6550" spans="1:4" x14ac:dyDescent="0.25">
      <c r="A6550" s="47">
        <v>100978</v>
      </c>
      <c r="B6550" s="45" t="s">
        <v>8527</v>
      </c>
      <c r="C6550" s="46" t="s">
        <v>48</v>
      </c>
      <c r="D6550" s="47">
        <v>5.33</v>
      </c>
    </row>
    <row r="6551" spans="1:4" x14ac:dyDescent="0.25">
      <c r="A6551" s="47">
        <v>100979</v>
      </c>
      <c r="B6551" s="45" t="s">
        <v>8528</v>
      </c>
      <c r="C6551" s="46" t="s">
        <v>48</v>
      </c>
      <c r="D6551" s="47">
        <v>5.21</v>
      </c>
    </row>
    <row r="6552" spans="1:4" x14ac:dyDescent="0.25">
      <c r="A6552" s="47">
        <v>100980</v>
      </c>
      <c r="B6552" s="45" t="s">
        <v>8529</v>
      </c>
      <c r="C6552" s="46" t="s">
        <v>48</v>
      </c>
      <c r="D6552" s="47">
        <v>4.92</v>
      </c>
    </row>
    <row r="6553" spans="1:4" x14ac:dyDescent="0.25">
      <c r="A6553" s="47">
        <v>100981</v>
      </c>
      <c r="B6553" s="45" t="s">
        <v>8530</v>
      </c>
      <c r="C6553" s="46" t="s">
        <v>48</v>
      </c>
      <c r="D6553" s="47">
        <v>7.43</v>
      </c>
    </row>
    <row r="6554" spans="1:4" x14ac:dyDescent="0.25">
      <c r="A6554" s="47">
        <v>100982</v>
      </c>
      <c r="B6554" s="45" t="s">
        <v>8531</v>
      </c>
      <c r="C6554" s="46" t="s">
        <v>48</v>
      </c>
      <c r="D6554" s="47">
        <v>6.96</v>
      </c>
    </row>
    <row r="6555" spans="1:4" x14ac:dyDescent="0.25">
      <c r="A6555" s="47">
        <v>100983</v>
      </c>
      <c r="B6555" s="45" t="s">
        <v>8532</v>
      </c>
      <c r="C6555" s="46" t="s">
        <v>48</v>
      </c>
      <c r="D6555" s="47">
        <v>7.11</v>
      </c>
    </row>
    <row r="6556" spans="1:4" x14ac:dyDescent="0.25">
      <c r="A6556" s="47">
        <v>100984</v>
      </c>
      <c r="B6556" s="45" t="s">
        <v>8533</v>
      </c>
      <c r="C6556" s="46" t="s">
        <v>48</v>
      </c>
      <c r="D6556" s="47">
        <v>6.95</v>
      </c>
    </row>
    <row r="6557" spans="1:4" x14ac:dyDescent="0.25">
      <c r="A6557" s="47">
        <v>100985</v>
      </c>
      <c r="B6557" s="45" t="s">
        <v>8534</v>
      </c>
      <c r="C6557" s="46" t="s">
        <v>48</v>
      </c>
      <c r="D6557" s="47">
        <v>5.52</v>
      </c>
    </row>
    <row r="6558" spans="1:4" x14ac:dyDescent="0.25">
      <c r="A6558" s="47">
        <v>100986</v>
      </c>
      <c r="B6558" s="45" t="s">
        <v>8535</v>
      </c>
      <c r="C6558" s="46" t="s">
        <v>48</v>
      </c>
      <c r="D6558" s="47">
        <v>6.49</v>
      </c>
    </row>
    <row r="6559" spans="1:4" x14ac:dyDescent="0.25">
      <c r="A6559" s="47">
        <v>100987</v>
      </c>
      <c r="B6559" s="45" t="s">
        <v>8536</v>
      </c>
      <c r="C6559" s="46" t="s">
        <v>48</v>
      </c>
      <c r="D6559" s="47">
        <v>7.72</v>
      </c>
    </row>
    <row r="6560" spans="1:4" x14ac:dyDescent="0.25">
      <c r="A6560" s="47">
        <v>100988</v>
      </c>
      <c r="B6560" s="45" t="s">
        <v>8537</v>
      </c>
      <c r="C6560" s="46" t="s">
        <v>48</v>
      </c>
      <c r="D6560" s="47">
        <v>8.17</v>
      </c>
    </row>
    <row r="6561" spans="1:4" x14ac:dyDescent="0.25">
      <c r="A6561" s="47">
        <v>100989</v>
      </c>
      <c r="B6561" s="45" t="s">
        <v>8538</v>
      </c>
      <c r="C6561" s="46" t="s">
        <v>78</v>
      </c>
      <c r="D6561" s="47">
        <v>4.62</v>
      </c>
    </row>
    <row r="6562" spans="1:4" x14ac:dyDescent="0.25">
      <c r="A6562" s="47">
        <v>100990</v>
      </c>
      <c r="B6562" s="45" t="s">
        <v>8539</v>
      </c>
      <c r="C6562" s="46" t="s">
        <v>78</v>
      </c>
      <c r="D6562" s="47">
        <v>4.3600000000000003</v>
      </c>
    </row>
    <row r="6563" spans="1:4" x14ac:dyDescent="0.25">
      <c r="A6563" s="47">
        <v>100991</v>
      </c>
      <c r="B6563" s="45" t="s">
        <v>8540</v>
      </c>
      <c r="C6563" s="46" t="s">
        <v>78</v>
      </c>
      <c r="D6563" s="47">
        <v>4.51</v>
      </c>
    </row>
    <row r="6564" spans="1:4" x14ac:dyDescent="0.25">
      <c r="A6564" s="47">
        <v>100992</v>
      </c>
      <c r="B6564" s="45" t="s">
        <v>8541</v>
      </c>
      <c r="C6564" s="46" t="s">
        <v>78</v>
      </c>
      <c r="D6564" s="47">
        <v>4.3899999999999997</v>
      </c>
    </row>
    <row r="6565" spans="1:4" x14ac:dyDescent="0.25">
      <c r="A6565" s="47">
        <v>100993</v>
      </c>
      <c r="B6565" s="45" t="s">
        <v>8542</v>
      </c>
      <c r="C6565" s="46" t="s">
        <v>78</v>
      </c>
      <c r="D6565" s="47">
        <v>4.03</v>
      </c>
    </row>
    <row r="6566" spans="1:4" x14ac:dyDescent="0.25">
      <c r="A6566" s="47">
        <v>100994</v>
      </c>
      <c r="B6566" s="45" t="s">
        <v>8543</v>
      </c>
      <c r="C6566" s="46" t="s">
        <v>78</v>
      </c>
      <c r="D6566" s="47">
        <v>3.53</v>
      </c>
    </row>
    <row r="6567" spans="1:4" x14ac:dyDescent="0.25">
      <c r="A6567" s="47">
        <v>100995</v>
      </c>
      <c r="B6567" s="45" t="s">
        <v>8544</v>
      </c>
      <c r="C6567" s="46" t="s">
        <v>78</v>
      </c>
      <c r="D6567" s="47">
        <v>3.48</v>
      </c>
    </row>
    <row r="6568" spans="1:4" x14ac:dyDescent="0.25">
      <c r="A6568" s="47">
        <v>100996</v>
      </c>
      <c r="B6568" s="45" t="s">
        <v>8545</v>
      </c>
      <c r="C6568" s="46" t="s">
        <v>78</v>
      </c>
      <c r="D6568" s="47">
        <v>3.27</v>
      </c>
    </row>
    <row r="6569" spans="1:4" x14ac:dyDescent="0.25">
      <c r="A6569" s="47">
        <v>100997</v>
      </c>
      <c r="B6569" s="45" t="s">
        <v>8546</v>
      </c>
      <c r="C6569" s="46" t="s">
        <v>78</v>
      </c>
      <c r="D6569" s="47">
        <v>4.96</v>
      </c>
    </row>
    <row r="6570" spans="1:4" x14ac:dyDescent="0.25">
      <c r="A6570" s="47">
        <v>100998</v>
      </c>
      <c r="B6570" s="45" t="s">
        <v>8547</v>
      </c>
      <c r="C6570" s="46" t="s">
        <v>78</v>
      </c>
      <c r="D6570" s="47">
        <v>4.6500000000000004</v>
      </c>
    </row>
    <row r="6571" spans="1:4" x14ac:dyDescent="0.25">
      <c r="A6571" s="47">
        <v>100999</v>
      </c>
      <c r="B6571" s="45" t="s">
        <v>8548</v>
      </c>
      <c r="C6571" s="46" t="s">
        <v>78</v>
      </c>
      <c r="D6571" s="47">
        <v>4.7699999999999996</v>
      </c>
    </row>
    <row r="6572" spans="1:4" x14ac:dyDescent="0.25">
      <c r="A6572" s="47">
        <v>101000</v>
      </c>
      <c r="B6572" s="45" t="s">
        <v>8549</v>
      </c>
      <c r="C6572" s="46" t="s">
        <v>78</v>
      </c>
      <c r="D6572" s="47">
        <v>4.63</v>
      </c>
    </row>
    <row r="6573" spans="1:4" x14ac:dyDescent="0.25">
      <c r="A6573" s="47">
        <v>101001</v>
      </c>
      <c r="B6573" s="45" t="s">
        <v>8550</v>
      </c>
      <c r="C6573" s="46" t="s">
        <v>78</v>
      </c>
      <c r="D6573" s="47">
        <v>3.68</v>
      </c>
    </row>
    <row r="6574" spans="1:4" x14ac:dyDescent="0.25">
      <c r="A6574" s="47">
        <v>101002</v>
      </c>
      <c r="B6574" s="45" t="s">
        <v>8551</v>
      </c>
      <c r="C6574" s="46" t="s">
        <v>78</v>
      </c>
      <c r="D6574" s="47">
        <v>4.32</v>
      </c>
    </row>
    <row r="6575" spans="1:4" x14ac:dyDescent="0.25">
      <c r="A6575" s="47">
        <v>101003</v>
      </c>
      <c r="B6575" s="45" t="s">
        <v>8552</v>
      </c>
      <c r="C6575" s="46" t="s">
        <v>78</v>
      </c>
      <c r="D6575" s="47">
        <v>5.13</v>
      </c>
    </row>
    <row r="6576" spans="1:4" x14ac:dyDescent="0.25">
      <c r="A6576" s="47">
        <v>101004</v>
      </c>
      <c r="B6576" s="45" t="s">
        <v>8553</v>
      </c>
      <c r="C6576" s="46" t="s">
        <v>78</v>
      </c>
      <c r="D6576" s="47">
        <v>5.45</v>
      </c>
    </row>
    <row r="6577" spans="1:4" x14ac:dyDescent="0.25">
      <c r="A6577" s="47">
        <v>101005</v>
      </c>
      <c r="B6577" s="45" t="s">
        <v>8554</v>
      </c>
      <c r="C6577" s="46" t="s">
        <v>48</v>
      </c>
      <c r="D6577" s="47">
        <v>13.77</v>
      </c>
    </row>
    <row r="6578" spans="1:4" x14ac:dyDescent="0.25">
      <c r="A6578" s="47">
        <v>101006</v>
      </c>
      <c r="B6578" s="45" t="s">
        <v>8555</v>
      </c>
      <c r="C6578" s="46" t="s">
        <v>48</v>
      </c>
      <c r="D6578" s="47">
        <v>14.79</v>
      </c>
    </row>
    <row r="6579" spans="1:4" x14ac:dyDescent="0.25">
      <c r="A6579" s="47">
        <v>101007</v>
      </c>
      <c r="B6579" s="45" t="s">
        <v>8556</v>
      </c>
      <c r="C6579" s="46" t="s">
        <v>48</v>
      </c>
      <c r="D6579" s="47">
        <v>3.99</v>
      </c>
    </row>
    <row r="6580" spans="1:4" x14ac:dyDescent="0.25">
      <c r="A6580" s="47">
        <v>101008</v>
      </c>
      <c r="B6580" s="45" t="s">
        <v>8557</v>
      </c>
      <c r="C6580" s="46" t="s">
        <v>48</v>
      </c>
      <c r="D6580" s="47">
        <v>3.91</v>
      </c>
    </row>
    <row r="6581" spans="1:4" x14ac:dyDescent="0.25">
      <c r="A6581" s="47">
        <v>101009</v>
      </c>
      <c r="B6581" s="45" t="s">
        <v>8558</v>
      </c>
      <c r="C6581" s="46" t="s">
        <v>78</v>
      </c>
      <c r="D6581" s="47">
        <v>29.88</v>
      </c>
    </row>
    <row r="6582" spans="1:4" x14ac:dyDescent="0.25">
      <c r="A6582" s="47">
        <v>101010</v>
      </c>
      <c r="B6582" s="45" t="s">
        <v>8559</v>
      </c>
      <c r="C6582" s="46" t="s">
        <v>78</v>
      </c>
      <c r="D6582" s="47">
        <v>18.82</v>
      </c>
    </row>
    <row r="6583" spans="1:4" x14ac:dyDescent="0.25">
      <c r="A6583" s="47">
        <v>101013</v>
      </c>
      <c r="B6583" s="45" t="s">
        <v>8560</v>
      </c>
      <c r="C6583" s="46" t="s">
        <v>78</v>
      </c>
      <c r="D6583" s="47">
        <v>32.17</v>
      </c>
    </row>
    <row r="6584" spans="1:4" x14ac:dyDescent="0.25">
      <c r="A6584" s="47">
        <v>101014</v>
      </c>
      <c r="B6584" s="45" t="s">
        <v>8561</v>
      </c>
      <c r="C6584" s="46" t="s">
        <v>78</v>
      </c>
      <c r="D6584" s="47">
        <v>29.47</v>
      </c>
    </row>
    <row r="6585" spans="1:4" x14ac:dyDescent="0.25">
      <c r="A6585" s="47">
        <v>101015</v>
      </c>
      <c r="B6585" s="45" t="s">
        <v>8562</v>
      </c>
      <c r="C6585" s="46" t="s">
        <v>78</v>
      </c>
      <c r="D6585" s="47">
        <v>24.22</v>
      </c>
    </row>
    <row r="6586" spans="1:4" x14ac:dyDescent="0.25">
      <c r="A6586" s="47">
        <v>101016</v>
      </c>
      <c r="B6586" s="45" t="s">
        <v>8563</v>
      </c>
      <c r="C6586" s="46" t="s">
        <v>78</v>
      </c>
      <c r="D6586" s="47">
        <v>28.02</v>
      </c>
    </row>
    <row r="6587" spans="1:4" x14ac:dyDescent="0.25">
      <c r="A6587" s="47">
        <v>101017</v>
      </c>
      <c r="B6587" s="45" t="s">
        <v>8564</v>
      </c>
      <c r="C6587" s="46" t="s">
        <v>78</v>
      </c>
      <c r="D6587" s="47">
        <v>21.25</v>
      </c>
    </row>
    <row r="6588" spans="1:4" x14ac:dyDescent="0.25">
      <c r="A6588" s="47">
        <v>101018</v>
      </c>
      <c r="B6588" s="45" t="s">
        <v>8565</v>
      </c>
      <c r="C6588" s="46" t="s">
        <v>78</v>
      </c>
      <c r="D6588" s="47">
        <v>17.45</v>
      </c>
    </row>
    <row r="6589" spans="1:4" x14ac:dyDescent="0.25">
      <c r="A6589" s="47">
        <v>101463</v>
      </c>
      <c r="B6589" s="45" t="s">
        <v>8566</v>
      </c>
      <c r="C6589" s="46" t="s">
        <v>78</v>
      </c>
      <c r="D6589" s="47">
        <v>32.26</v>
      </c>
    </row>
    <row r="6590" spans="1:4" x14ac:dyDescent="0.25">
      <c r="A6590" s="47">
        <v>101464</v>
      </c>
      <c r="B6590" s="45" t="s">
        <v>8567</v>
      </c>
      <c r="C6590" s="46" t="s">
        <v>78</v>
      </c>
      <c r="D6590" s="47">
        <v>24.78</v>
      </c>
    </row>
    <row r="6591" spans="1:4" x14ac:dyDescent="0.25">
      <c r="A6591" s="47">
        <v>101465</v>
      </c>
      <c r="B6591" s="45" t="s">
        <v>8568</v>
      </c>
      <c r="C6591" s="46" t="s">
        <v>78</v>
      </c>
      <c r="D6591" s="47">
        <v>18.940000000000001</v>
      </c>
    </row>
    <row r="6592" spans="1:4" x14ac:dyDescent="0.25">
      <c r="A6592" s="47">
        <v>101466</v>
      </c>
      <c r="B6592" s="45" t="s">
        <v>8569</v>
      </c>
      <c r="C6592" s="46" t="s">
        <v>78</v>
      </c>
      <c r="D6592" s="47">
        <v>15.41</v>
      </c>
    </row>
    <row r="6593" spans="1:4" x14ac:dyDescent="0.25">
      <c r="A6593" s="47">
        <v>101467</v>
      </c>
      <c r="B6593" s="45" t="s">
        <v>8570</v>
      </c>
      <c r="C6593" s="46" t="s">
        <v>78</v>
      </c>
      <c r="D6593" s="47">
        <v>12.9</v>
      </c>
    </row>
    <row r="6594" spans="1:4" x14ac:dyDescent="0.25">
      <c r="A6594" s="47">
        <v>101468</v>
      </c>
      <c r="B6594" s="45" t="s">
        <v>8571</v>
      </c>
      <c r="C6594" s="46" t="s">
        <v>78</v>
      </c>
      <c r="D6594" s="47">
        <v>11.79</v>
      </c>
    </row>
    <row r="6595" spans="1:4" x14ac:dyDescent="0.25">
      <c r="A6595" s="47">
        <v>101469</v>
      </c>
      <c r="B6595" s="45" t="s">
        <v>8572</v>
      </c>
      <c r="C6595" s="46" t="s">
        <v>78</v>
      </c>
      <c r="D6595" s="47">
        <v>26.41</v>
      </c>
    </row>
    <row r="6596" spans="1:4" x14ac:dyDescent="0.25">
      <c r="A6596" s="47">
        <v>101470</v>
      </c>
      <c r="B6596" s="45" t="s">
        <v>8573</v>
      </c>
      <c r="C6596" s="46" t="s">
        <v>78</v>
      </c>
      <c r="D6596" s="47">
        <v>20.96</v>
      </c>
    </row>
    <row r="6597" spans="1:4" x14ac:dyDescent="0.25">
      <c r="A6597" s="47">
        <v>101471</v>
      </c>
      <c r="B6597" s="45" t="s">
        <v>8574</v>
      </c>
      <c r="C6597" s="46" t="s">
        <v>78</v>
      </c>
      <c r="D6597" s="47">
        <v>17.97</v>
      </c>
    </row>
    <row r="6598" spans="1:4" x14ac:dyDescent="0.25">
      <c r="A6598" s="47">
        <v>101472</v>
      </c>
      <c r="B6598" s="45" t="s">
        <v>8575</v>
      </c>
      <c r="C6598" s="46" t="s">
        <v>78</v>
      </c>
      <c r="D6598" s="47">
        <v>13.99</v>
      </c>
    </row>
    <row r="6599" spans="1:4" x14ac:dyDescent="0.25">
      <c r="A6599" s="47">
        <v>101473</v>
      </c>
      <c r="B6599" s="45" t="s">
        <v>8576</v>
      </c>
      <c r="C6599" s="46" t="s">
        <v>78</v>
      </c>
      <c r="D6599" s="47">
        <v>20.149999999999999</v>
      </c>
    </row>
    <row r="6600" spans="1:4" x14ac:dyDescent="0.25">
      <c r="A6600" s="47">
        <v>101474</v>
      </c>
      <c r="B6600" s="45" t="s">
        <v>8577</v>
      </c>
      <c r="C6600" s="46" t="s">
        <v>78</v>
      </c>
      <c r="D6600" s="47">
        <v>14.41</v>
      </c>
    </row>
    <row r="6601" spans="1:4" x14ac:dyDescent="0.25">
      <c r="A6601" s="47">
        <v>101475</v>
      </c>
      <c r="B6601" s="45" t="s">
        <v>8578</v>
      </c>
      <c r="C6601" s="46" t="s">
        <v>78</v>
      </c>
      <c r="D6601" s="47">
        <v>12.79</v>
      </c>
    </row>
    <row r="6602" spans="1:4" x14ac:dyDescent="0.25">
      <c r="A6602" s="47">
        <v>101476</v>
      </c>
      <c r="B6602" s="45" t="s">
        <v>8579</v>
      </c>
      <c r="C6602" s="46" t="s">
        <v>78</v>
      </c>
      <c r="D6602" s="47">
        <v>11.41</v>
      </c>
    </row>
    <row r="6603" spans="1:4" x14ac:dyDescent="0.25">
      <c r="A6603" s="47">
        <v>101477</v>
      </c>
      <c r="B6603" s="45" t="s">
        <v>8580</v>
      </c>
      <c r="C6603" s="46" t="s">
        <v>78</v>
      </c>
      <c r="D6603" s="47">
        <v>9.33</v>
      </c>
    </row>
    <row r="6604" spans="1:4" x14ac:dyDescent="0.25">
      <c r="A6604" s="47">
        <v>101478</v>
      </c>
      <c r="B6604" s="45" t="s">
        <v>8581</v>
      </c>
      <c r="C6604" s="46" t="s">
        <v>78</v>
      </c>
      <c r="D6604" s="47">
        <v>7.94</v>
      </c>
    </row>
    <row r="6605" spans="1:4" x14ac:dyDescent="0.25">
      <c r="A6605" s="47">
        <v>101480</v>
      </c>
      <c r="B6605" s="45" t="s">
        <v>8582</v>
      </c>
      <c r="C6605" s="46" t="s">
        <v>78</v>
      </c>
      <c r="D6605" s="47">
        <v>47.23</v>
      </c>
    </row>
    <row r="6606" spans="1:4" x14ac:dyDescent="0.25">
      <c r="A6606" s="47">
        <v>101481</v>
      </c>
      <c r="B6606" s="45" t="s">
        <v>8583</v>
      </c>
      <c r="C6606" s="46" t="s">
        <v>78</v>
      </c>
      <c r="D6606" s="47">
        <v>34.1</v>
      </c>
    </row>
    <row r="6607" spans="1:4" x14ac:dyDescent="0.25">
      <c r="A6607" s="47">
        <v>101482</v>
      </c>
      <c r="B6607" s="45" t="s">
        <v>8584</v>
      </c>
      <c r="C6607" s="46" t="s">
        <v>78</v>
      </c>
      <c r="D6607" s="47">
        <v>25.49</v>
      </c>
    </row>
    <row r="6608" spans="1:4" x14ac:dyDescent="0.25">
      <c r="A6608" s="47">
        <v>101483</v>
      </c>
      <c r="B6608" s="45" t="s">
        <v>8585</v>
      </c>
      <c r="C6608" s="46" t="s">
        <v>78</v>
      </c>
      <c r="D6608" s="47">
        <v>26.46</v>
      </c>
    </row>
    <row r="6609" spans="1:4" x14ac:dyDescent="0.25">
      <c r="A6609" s="47">
        <v>101484</v>
      </c>
      <c r="B6609" s="45" t="s">
        <v>8586</v>
      </c>
      <c r="C6609" s="46" t="s">
        <v>78</v>
      </c>
      <c r="D6609" s="47">
        <v>137.13999999999999</v>
      </c>
    </row>
    <row r="6610" spans="1:4" x14ac:dyDescent="0.25">
      <c r="A6610" s="47">
        <v>101485</v>
      </c>
      <c r="B6610" s="45" t="s">
        <v>8587</v>
      </c>
      <c r="C6610" s="46" t="s">
        <v>78</v>
      </c>
      <c r="D6610" s="47">
        <v>105.28</v>
      </c>
    </row>
    <row r="6611" spans="1:4" x14ac:dyDescent="0.25">
      <c r="A6611" s="47">
        <v>101486</v>
      </c>
      <c r="B6611" s="45" t="s">
        <v>8588</v>
      </c>
      <c r="C6611" s="46" t="s">
        <v>78</v>
      </c>
      <c r="D6611" s="47">
        <v>94.83</v>
      </c>
    </row>
    <row r="6612" spans="1:4" x14ac:dyDescent="0.25">
      <c r="A6612" s="47">
        <v>101487</v>
      </c>
      <c r="B6612" s="45" t="s">
        <v>8589</v>
      </c>
      <c r="C6612" s="46" t="s">
        <v>78</v>
      </c>
      <c r="D6612" s="47">
        <v>69.44</v>
      </c>
    </row>
    <row r="6613" spans="1:4" x14ac:dyDescent="0.25">
      <c r="A6613" s="47">
        <v>101488</v>
      </c>
      <c r="B6613" s="45" t="s">
        <v>8590</v>
      </c>
      <c r="C6613" s="46" t="s">
        <v>78</v>
      </c>
      <c r="D6613" s="47">
        <v>60.08</v>
      </c>
    </row>
    <row r="6614" spans="1:4" x14ac:dyDescent="0.25">
      <c r="A6614" s="47">
        <v>101188</v>
      </c>
      <c r="B6614" s="45" t="s">
        <v>8591</v>
      </c>
      <c r="C6614" s="46" t="s">
        <v>96</v>
      </c>
      <c r="D6614" s="47">
        <v>5.84</v>
      </c>
    </row>
    <row r="6615" spans="1:4" x14ac:dyDescent="0.25">
      <c r="A6615" s="47">
        <v>101189</v>
      </c>
      <c r="B6615" s="45" t="s">
        <v>8592</v>
      </c>
      <c r="C6615" s="46" t="s">
        <v>96</v>
      </c>
      <c r="D6615" s="47">
        <v>58.54</v>
      </c>
    </row>
    <row r="6616" spans="1:4" x14ac:dyDescent="0.25">
      <c r="A6616" s="47">
        <v>101190</v>
      </c>
      <c r="B6616" s="45" t="s">
        <v>8593</v>
      </c>
      <c r="C6616" s="46" t="s">
        <v>96</v>
      </c>
      <c r="D6616" s="47">
        <v>57.63</v>
      </c>
    </row>
    <row r="6617" spans="1:4" x14ac:dyDescent="0.25">
      <c r="A6617" s="47">
        <v>101191</v>
      </c>
      <c r="B6617" s="45" t="s">
        <v>8594</v>
      </c>
      <c r="C6617" s="46" t="s">
        <v>96</v>
      </c>
      <c r="D6617" s="47">
        <v>58.08</v>
      </c>
    </row>
    <row r="6618" spans="1:4" x14ac:dyDescent="0.25">
      <c r="A6618" s="47">
        <v>101192</v>
      </c>
      <c r="B6618" s="45" t="s">
        <v>8595</v>
      </c>
      <c r="C6618" s="46" t="s">
        <v>96</v>
      </c>
      <c r="D6618" s="47">
        <v>61.35</v>
      </c>
    </row>
    <row r="6619" spans="1:4" x14ac:dyDescent="0.25">
      <c r="A6619" s="47">
        <v>101193</v>
      </c>
      <c r="B6619" s="45" t="s">
        <v>8596</v>
      </c>
      <c r="C6619" s="46" t="s">
        <v>96</v>
      </c>
      <c r="D6619" s="47">
        <v>52.91</v>
      </c>
    </row>
    <row r="6620" spans="1:4" x14ac:dyDescent="0.25">
      <c r="A6620" s="47">
        <v>101194</v>
      </c>
      <c r="B6620" s="45" t="s">
        <v>8597</v>
      </c>
      <c r="C6620" s="46" t="s">
        <v>96</v>
      </c>
      <c r="D6620" s="47">
        <v>53.36</v>
      </c>
    </row>
    <row r="6621" spans="1:4" x14ac:dyDescent="0.25">
      <c r="A6621" s="47">
        <v>101197</v>
      </c>
      <c r="B6621" s="45" t="s">
        <v>8598</v>
      </c>
      <c r="C6621" s="46" t="s">
        <v>96</v>
      </c>
      <c r="D6621" s="47">
        <v>107.64</v>
      </c>
    </row>
    <row r="6622" spans="1:4" x14ac:dyDescent="0.25">
      <c r="A6622" s="47">
        <v>101198</v>
      </c>
      <c r="B6622" s="45" t="s">
        <v>8599</v>
      </c>
      <c r="C6622" s="46" t="s">
        <v>96</v>
      </c>
      <c r="D6622" s="47">
        <v>82.86</v>
      </c>
    </row>
    <row r="6623" spans="1:4" x14ac:dyDescent="0.25">
      <c r="A6623" s="47">
        <v>101199</v>
      </c>
      <c r="B6623" s="45" t="s">
        <v>8600</v>
      </c>
      <c r="C6623" s="46" t="s">
        <v>96</v>
      </c>
      <c r="D6623" s="47">
        <v>83.99</v>
      </c>
    </row>
    <row r="6624" spans="1:4" x14ac:dyDescent="0.25">
      <c r="A6624" s="47">
        <v>101200</v>
      </c>
      <c r="B6624" s="45" t="s">
        <v>8601</v>
      </c>
      <c r="C6624" s="46" t="s">
        <v>96</v>
      </c>
      <c r="D6624" s="47">
        <v>56.44</v>
      </c>
    </row>
    <row r="6625" spans="1:4" x14ac:dyDescent="0.25">
      <c r="A6625" s="47">
        <v>101201</v>
      </c>
      <c r="B6625" s="45" t="s">
        <v>8602</v>
      </c>
      <c r="C6625" s="46" t="s">
        <v>96</v>
      </c>
      <c r="D6625" s="47">
        <v>70.38</v>
      </c>
    </row>
    <row r="6626" spans="1:4" x14ac:dyDescent="0.25">
      <c r="A6626" s="47">
        <v>101202</v>
      </c>
      <c r="B6626" s="45" t="s">
        <v>8603</v>
      </c>
      <c r="C6626" s="46" t="s">
        <v>96</v>
      </c>
      <c r="D6626" s="47">
        <v>39.1</v>
      </c>
    </row>
    <row r="6627" spans="1:4" x14ac:dyDescent="0.25">
      <c r="A6627" s="47">
        <v>101203</v>
      </c>
      <c r="B6627" s="45" t="s">
        <v>8604</v>
      </c>
      <c r="C6627" s="46" t="s">
        <v>96</v>
      </c>
      <c r="D6627" s="47">
        <v>37.96</v>
      </c>
    </row>
    <row r="6628" spans="1:4" x14ac:dyDescent="0.25">
      <c r="A6628" s="47">
        <v>101204</v>
      </c>
      <c r="B6628" s="45" t="s">
        <v>8605</v>
      </c>
      <c r="C6628" s="46" t="s">
        <v>96</v>
      </c>
      <c r="D6628" s="47">
        <v>38.42</v>
      </c>
    </row>
    <row r="6629" spans="1:4" x14ac:dyDescent="0.25">
      <c r="A6629" s="47">
        <v>101205</v>
      </c>
      <c r="B6629" s="45" t="s">
        <v>8606</v>
      </c>
      <c r="C6629" s="46" t="s">
        <v>96</v>
      </c>
      <c r="D6629" s="47">
        <v>39.1</v>
      </c>
    </row>
    <row r="6630" spans="1:4" x14ac:dyDescent="0.25">
      <c r="A6630" s="47">
        <v>102362</v>
      </c>
      <c r="B6630" s="45" t="s">
        <v>8607</v>
      </c>
      <c r="C6630" s="46" t="s">
        <v>63</v>
      </c>
      <c r="D6630" s="47">
        <v>201.06</v>
      </c>
    </row>
    <row r="6631" spans="1:4" x14ac:dyDescent="0.25">
      <c r="A6631" s="47">
        <v>102363</v>
      </c>
      <c r="B6631" s="45" t="s">
        <v>8608</v>
      </c>
      <c r="C6631" s="46" t="s">
        <v>63</v>
      </c>
      <c r="D6631" s="47">
        <v>212.82</v>
      </c>
    </row>
    <row r="6632" spans="1:4" x14ac:dyDescent="0.25">
      <c r="A6632" s="47">
        <v>102364</v>
      </c>
      <c r="B6632" s="45" t="s">
        <v>8609</v>
      </c>
      <c r="C6632" s="46" t="s">
        <v>63</v>
      </c>
      <c r="D6632" s="47">
        <v>234.21</v>
      </c>
    </row>
    <row r="6633" spans="1:4" x14ac:dyDescent="0.25">
      <c r="A6633" s="47">
        <v>98509</v>
      </c>
      <c r="B6633" s="45" t="s">
        <v>8610</v>
      </c>
      <c r="C6633" s="46" t="s">
        <v>90</v>
      </c>
      <c r="D6633" s="47">
        <v>37.99</v>
      </c>
    </row>
    <row r="6634" spans="1:4" x14ac:dyDescent="0.25">
      <c r="A6634" s="47">
        <v>98510</v>
      </c>
      <c r="B6634" s="45" t="s">
        <v>8611</v>
      </c>
      <c r="C6634" s="46" t="s">
        <v>90</v>
      </c>
      <c r="D6634" s="47">
        <v>59.38</v>
      </c>
    </row>
    <row r="6635" spans="1:4" x14ac:dyDescent="0.25">
      <c r="A6635" s="47">
        <v>98511</v>
      </c>
      <c r="B6635" s="45" t="s">
        <v>8612</v>
      </c>
      <c r="C6635" s="46" t="s">
        <v>90</v>
      </c>
      <c r="D6635" s="47">
        <v>111.46</v>
      </c>
    </row>
    <row r="6636" spans="1:4" x14ac:dyDescent="0.25">
      <c r="A6636" s="47">
        <v>98516</v>
      </c>
      <c r="B6636" s="45" t="s">
        <v>8613</v>
      </c>
      <c r="C6636" s="46" t="s">
        <v>90</v>
      </c>
      <c r="D6636" s="47">
        <v>293.13</v>
      </c>
    </row>
    <row r="6637" spans="1:4" x14ac:dyDescent="0.25">
      <c r="A6637" s="47">
        <v>98519</v>
      </c>
      <c r="B6637" s="45" t="s">
        <v>8614</v>
      </c>
      <c r="C6637" s="46" t="s">
        <v>63</v>
      </c>
      <c r="D6637" s="47">
        <v>1.75</v>
      </c>
    </row>
    <row r="6638" spans="1:4" x14ac:dyDescent="0.25">
      <c r="A6638" s="47">
        <v>98520</v>
      </c>
      <c r="B6638" s="45" t="s">
        <v>8615</v>
      </c>
      <c r="C6638" s="46" t="s">
        <v>63</v>
      </c>
      <c r="D6638" s="47">
        <v>4.42</v>
      </c>
    </row>
    <row r="6639" spans="1:4" x14ac:dyDescent="0.25">
      <c r="A6639" s="47">
        <v>98521</v>
      </c>
      <c r="B6639" s="45" t="s">
        <v>8616</v>
      </c>
      <c r="C6639" s="46" t="s">
        <v>63</v>
      </c>
      <c r="D6639" s="47">
        <v>0.3</v>
      </c>
    </row>
    <row r="6640" spans="1:4" x14ac:dyDescent="0.25">
      <c r="A6640" s="47">
        <v>98522</v>
      </c>
      <c r="B6640" s="45" t="s">
        <v>8617</v>
      </c>
      <c r="C6640" s="46" t="s">
        <v>96</v>
      </c>
      <c r="D6640" s="47">
        <v>145.69</v>
      </c>
    </row>
    <row r="6641" spans="1:4" x14ac:dyDescent="0.25">
      <c r="A6641" s="47">
        <v>98524</v>
      </c>
      <c r="B6641" s="45" t="s">
        <v>8618</v>
      </c>
      <c r="C6641" s="46" t="s">
        <v>63</v>
      </c>
      <c r="D6641" s="47">
        <v>2.93</v>
      </c>
    </row>
    <row r="6642" spans="1:4" x14ac:dyDescent="0.25">
      <c r="A6642" s="47">
        <v>98503</v>
      </c>
      <c r="B6642" s="45" t="s">
        <v>8619</v>
      </c>
      <c r="C6642" s="46" t="s">
        <v>63</v>
      </c>
      <c r="D6642" s="47">
        <v>17.82</v>
      </c>
    </row>
    <row r="6643" spans="1:4" x14ac:dyDescent="0.25">
      <c r="A6643" s="47">
        <v>98504</v>
      </c>
      <c r="B6643" s="45" t="s">
        <v>193</v>
      </c>
      <c r="C6643" s="46" t="s">
        <v>63</v>
      </c>
      <c r="D6643" s="47">
        <v>11.76</v>
      </c>
    </row>
    <row r="6644" spans="1:4" x14ac:dyDescent="0.25">
      <c r="A6644" s="47">
        <v>98505</v>
      </c>
      <c r="B6644" s="45" t="s">
        <v>8620</v>
      </c>
      <c r="C6644" s="46" t="s">
        <v>63</v>
      </c>
      <c r="D6644" s="47">
        <v>54.88</v>
      </c>
    </row>
    <row r="6645" spans="1:4" x14ac:dyDescent="0.25">
      <c r="A6645" s="47">
        <v>98525</v>
      </c>
      <c r="B6645" s="45" t="s">
        <v>8621</v>
      </c>
      <c r="C6645" s="46" t="s">
        <v>63</v>
      </c>
      <c r="D6645" s="47">
        <v>0.35</v>
      </c>
    </row>
    <row r="6646" spans="1:4" x14ac:dyDescent="0.25">
      <c r="A6646" s="47">
        <v>98526</v>
      </c>
      <c r="B6646" s="45" t="s">
        <v>8622</v>
      </c>
      <c r="C6646" s="46" t="s">
        <v>90</v>
      </c>
      <c r="D6646" s="47">
        <v>75.75</v>
      </c>
    </row>
    <row r="6647" spans="1:4" x14ac:dyDescent="0.25">
      <c r="A6647" s="47">
        <v>98527</v>
      </c>
      <c r="B6647" s="45" t="s">
        <v>8623</v>
      </c>
      <c r="C6647" s="46" t="s">
        <v>90</v>
      </c>
      <c r="D6647" s="47">
        <v>163.07</v>
      </c>
    </row>
    <row r="6648" spans="1:4" x14ac:dyDescent="0.25">
      <c r="A6648" s="47">
        <v>98528</v>
      </c>
      <c r="B6648" s="45" t="s">
        <v>8624</v>
      </c>
      <c r="C6648" s="46" t="s">
        <v>90</v>
      </c>
      <c r="D6648" s="47">
        <v>238.46</v>
      </c>
    </row>
    <row r="6649" spans="1:4" x14ac:dyDescent="0.25">
      <c r="A6649" s="47">
        <v>98529</v>
      </c>
      <c r="B6649" s="45" t="s">
        <v>8625</v>
      </c>
      <c r="C6649" s="46" t="s">
        <v>90</v>
      </c>
      <c r="D6649" s="47">
        <v>63.14</v>
      </c>
    </row>
    <row r="6650" spans="1:4" x14ac:dyDescent="0.25">
      <c r="A6650" s="47">
        <v>98530</v>
      </c>
      <c r="B6650" s="45" t="s">
        <v>8626</v>
      </c>
      <c r="C6650" s="46" t="s">
        <v>90</v>
      </c>
      <c r="D6650" s="47">
        <v>112.48</v>
      </c>
    </row>
    <row r="6651" spans="1:4" x14ac:dyDescent="0.25">
      <c r="A6651" s="47">
        <v>98531</v>
      </c>
      <c r="B6651" s="45" t="s">
        <v>8627</v>
      </c>
      <c r="C6651" s="46" t="s">
        <v>90</v>
      </c>
      <c r="D6651" s="47">
        <v>259.63</v>
      </c>
    </row>
    <row r="6652" spans="1:4" x14ac:dyDescent="0.25">
      <c r="A6652" s="47">
        <v>98532</v>
      </c>
      <c r="B6652" s="45" t="s">
        <v>8628</v>
      </c>
      <c r="C6652" s="46" t="s">
        <v>90</v>
      </c>
      <c r="D6652" s="47">
        <v>90.21</v>
      </c>
    </row>
    <row r="6653" spans="1:4" x14ac:dyDescent="0.25">
      <c r="A6653" s="47">
        <v>98533</v>
      </c>
      <c r="B6653" s="45" t="s">
        <v>8629</v>
      </c>
      <c r="C6653" s="46" t="s">
        <v>90</v>
      </c>
      <c r="D6653" s="47">
        <v>247.91</v>
      </c>
    </row>
    <row r="6654" spans="1:4" x14ac:dyDescent="0.25">
      <c r="A6654" s="47">
        <v>98534</v>
      </c>
      <c r="B6654" s="45" t="s">
        <v>8630</v>
      </c>
      <c r="C6654" s="46" t="s">
        <v>90</v>
      </c>
      <c r="D6654" s="47">
        <v>634.11</v>
      </c>
    </row>
    <row r="6655" spans="1:4" x14ac:dyDescent="0.25">
      <c r="A6655" s="47">
        <v>98535</v>
      </c>
      <c r="B6655" s="45" t="s">
        <v>8631</v>
      </c>
      <c r="C6655" s="46" t="s">
        <v>90</v>
      </c>
      <c r="D6655" s="48">
        <v>1005.37</v>
      </c>
    </row>
    <row r="6656" spans="1:4" x14ac:dyDescent="0.25">
      <c r="A6656" s="47">
        <v>88238</v>
      </c>
      <c r="B6656" s="45" t="s">
        <v>8632</v>
      </c>
      <c r="C6656" s="46" t="s">
        <v>67</v>
      </c>
      <c r="D6656" s="47">
        <v>18.579999999999998</v>
      </c>
    </row>
    <row r="6657" spans="1:4" x14ac:dyDescent="0.25">
      <c r="A6657" s="47">
        <v>88239</v>
      </c>
      <c r="B6657" s="45" t="s">
        <v>8633</v>
      </c>
      <c r="C6657" s="46" t="s">
        <v>67</v>
      </c>
      <c r="D6657" s="47">
        <v>20.37</v>
      </c>
    </row>
    <row r="6658" spans="1:4" x14ac:dyDescent="0.25">
      <c r="A6658" s="47">
        <v>88240</v>
      </c>
      <c r="B6658" s="45" t="s">
        <v>8634</v>
      </c>
      <c r="C6658" s="46" t="s">
        <v>67</v>
      </c>
      <c r="D6658" s="47">
        <v>19.87</v>
      </c>
    </row>
    <row r="6659" spans="1:4" x14ac:dyDescent="0.25">
      <c r="A6659" s="47">
        <v>88241</v>
      </c>
      <c r="B6659" s="45" t="s">
        <v>8635</v>
      </c>
      <c r="C6659" s="46" t="s">
        <v>67</v>
      </c>
      <c r="D6659" s="47">
        <v>19.04</v>
      </c>
    </row>
    <row r="6660" spans="1:4" x14ac:dyDescent="0.25">
      <c r="A6660" s="47">
        <v>88242</v>
      </c>
      <c r="B6660" s="45" t="s">
        <v>8636</v>
      </c>
      <c r="C6660" s="46" t="s">
        <v>67</v>
      </c>
      <c r="D6660" s="47">
        <v>17.2</v>
      </c>
    </row>
    <row r="6661" spans="1:4" x14ac:dyDescent="0.25">
      <c r="A6661" s="47">
        <v>88243</v>
      </c>
      <c r="B6661" s="45" t="s">
        <v>8637</v>
      </c>
      <c r="C6661" s="46" t="s">
        <v>67</v>
      </c>
      <c r="D6661" s="47">
        <v>20.74</v>
      </c>
    </row>
    <row r="6662" spans="1:4" x14ac:dyDescent="0.25">
      <c r="A6662" s="47">
        <v>88245</v>
      </c>
      <c r="B6662" s="45" t="s">
        <v>8638</v>
      </c>
      <c r="C6662" s="46" t="s">
        <v>67</v>
      </c>
      <c r="D6662" s="47">
        <v>24.29</v>
      </c>
    </row>
    <row r="6663" spans="1:4" x14ac:dyDescent="0.25">
      <c r="A6663" s="47">
        <v>88246</v>
      </c>
      <c r="B6663" s="45" t="s">
        <v>8639</v>
      </c>
      <c r="C6663" s="46" t="s">
        <v>67</v>
      </c>
      <c r="D6663" s="47">
        <v>27.53</v>
      </c>
    </row>
    <row r="6664" spans="1:4" x14ac:dyDescent="0.25">
      <c r="A6664" s="47">
        <v>88247</v>
      </c>
      <c r="B6664" s="45" t="s">
        <v>8640</v>
      </c>
      <c r="C6664" s="46" t="s">
        <v>67</v>
      </c>
      <c r="D6664" s="47">
        <v>19.78</v>
      </c>
    </row>
    <row r="6665" spans="1:4" x14ac:dyDescent="0.25">
      <c r="A6665" s="47">
        <v>88248</v>
      </c>
      <c r="B6665" s="45" t="s">
        <v>8641</v>
      </c>
      <c r="C6665" s="46" t="s">
        <v>67</v>
      </c>
      <c r="D6665" s="47">
        <v>16.48</v>
      </c>
    </row>
    <row r="6666" spans="1:4" x14ac:dyDescent="0.25">
      <c r="A6666" s="47">
        <v>88249</v>
      </c>
      <c r="B6666" s="45" t="s">
        <v>8642</v>
      </c>
      <c r="C6666" s="46" t="s">
        <v>67</v>
      </c>
      <c r="D6666" s="47">
        <v>23.62</v>
      </c>
    </row>
    <row r="6667" spans="1:4" x14ac:dyDescent="0.25">
      <c r="A6667" s="47">
        <v>88250</v>
      </c>
      <c r="B6667" s="45" t="s">
        <v>8643</v>
      </c>
      <c r="C6667" s="46" t="s">
        <v>67</v>
      </c>
      <c r="D6667" s="47">
        <v>20.260000000000002</v>
      </c>
    </row>
    <row r="6668" spans="1:4" x14ac:dyDescent="0.25">
      <c r="A6668" s="47">
        <v>88251</v>
      </c>
      <c r="B6668" s="45" t="s">
        <v>8644</v>
      </c>
      <c r="C6668" s="46" t="s">
        <v>67</v>
      </c>
      <c r="D6668" s="47">
        <v>19.52</v>
      </c>
    </row>
    <row r="6669" spans="1:4" x14ac:dyDescent="0.25">
      <c r="A6669" s="47">
        <v>88252</v>
      </c>
      <c r="B6669" s="45" t="s">
        <v>8645</v>
      </c>
      <c r="C6669" s="46" t="s">
        <v>67</v>
      </c>
      <c r="D6669" s="47">
        <v>18.100000000000001</v>
      </c>
    </row>
    <row r="6670" spans="1:4" x14ac:dyDescent="0.25">
      <c r="A6670" s="47">
        <v>88253</v>
      </c>
      <c r="B6670" s="45" t="s">
        <v>8646</v>
      </c>
      <c r="C6670" s="46" t="s">
        <v>67</v>
      </c>
      <c r="D6670" s="47">
        <v>13.14</v>
      </c>
    </row>
    <row r="6671" spans="1:4" x14ac:dyDescent="0.25">
      <c r="A6671" s="47">
        <v>88255</v>
      </c>
      <c r="B6671" s="45" t="s">
        <v>8647</v>
      </c>
      <c r="C6671" s="46" t="s">
        <v>67</v>
      </c>
      <c r="D6671" s="47">
        <v>36.25</v>
      </c>
    </row>
    <row r="6672" spans="1:4" x14ac:dyDescent="0.25">
      <c r="A6672" s="47">
        <v>88256</v>
      </c>
      <c r="B6672" s="45" t="s">
        <v>8648</v>
      </c>
      <c r="C6672" s="46" t="s">
        <v>67</v>
      </c>
      <c r="D6672" s="47">
        <v>25.29</v>
      </c>
    </row>
    <row r="6673" spans="1:4" x14ac:dyDescent="0.25">
      <c r="A6673" s="47">
        <v>88257</v>
      </c>
      <c r="B6673" s="45" t="s">
        <v>8649</v>
      </c>
      <c r="C6673" s="46" t="s">
        <v>67</v>
      </c>
      <c r="D6673" s="47">
        <v>25.5</v>
      </c>
    </row>
    <row r="6674" spans="1:4" x14ac:dyDescent="0.25">
      <c r="A6674" s="47">
        <v>88258</v>
      </c>
      <c r="B6674" s="45" t="s">
        <v>8650</v>
      </c>
      <c r="C6674" s="46" t="s">
        <v>67</v>
      </c>
      <c r="D6674" s="47">
        <v>16.41</v>
      </c>
    </row>
    <row r="6675" spans="1:4" x14ac:dyDescent="0.25">
      <c r="A6675" s="47">
        <v>88260</v>
      </c>
      <c r="B6675" s="45" t="s">
        <v>8651</v>
      </c>
      <c r="C6675" s="46" t="s">
        <v>67</v>
      </c>
      <c r="D6675" s="47">
        <v>21.87</v>
      </c>
    </row>
    <row r="6676" spans="1:4" x14ac:dyDescent="0.25">
      <c r="A6676" s="47">
        <v>88261</v>
      </c>
      <c r="B6676" s="45" t="s">
        <v>8652</v>
      </c>
      <c r="C6676" s="46" t="s">
        <v>67</v>
      </c>
      <c r="D6676" s="47">
        <v>21.35</v>
      </c>
    </row>
    <row r="6677" spans="1:4" x14ac:dyDescent="0.25">
      <c r="A6677" s="47">
        <v>88262</v>
      </c>
      <c r="B6677" s="45" t="s">
        <v>8653</v>
      </c>
      <c r="C6677" s="46" t="s">
        <v>67</v>
      </c>
      <c r="D6677" s="47">
        <v>24.39</v>
      </c>
    </row>
    <row r="6678" spans="1:4" x14ac:dyDescent="0.25">
      <c r="A6678" s="47">
        <v>88263</v>
      </c>
      <c r="B6678" s="45" t="s">
        <v>8654</v>
      </c>
      <c r="C6678" s="46" t="s">
        <v>67</v>
      </c>
      <c r="D6678" s="47">
        <v>19.329999999999998</v>
      </c>
    </row>
    <row r="6679" spans="1:4" x14ac:dyDescent="0.25">
      <c r="A6679" s="47">
        <v>88264</v>
      </c>
      <c r="B6679" s="45" t="s">
        <v>8655</v>
      </c>
      <c r="C6679" s="46" t="s">
        <v>67</v>
      </c>
      <c r="D6679" s="47">
        <v>25.85</v>
      </c>
    </row>
    <row r="6680" spans="1:4" x14ac:dyDescent="0.25">
      <c r="A6680" s="47">
        <v>88265</v>
      </c>
      <c r="B6680" s="45" t="s">
        <v>8656</v>
      </c>
      <c r="C6680" s="46" t="s">
        <v>67</v>
      </c>
      <c r="D6680" s="47">
        <v>27.92</v>
      </c>
    </row>
    <row r="6681" spans="1:4" x14ac:dyDescent="0.25">
      <c r="A6681" s="47">
        <v>88266</v>
      </c>
      <c r="B6681" s="45" t="s">
        <v>8657</v>
      </c>
      <c r="C6681" s="46" t="s">
        <v>67</v>
      </c>
      <c r="D6681" s="47">
        <v>29.83</v>
      </c>
    </row>
    <row r="6682" spans="1:4" x14ac:dyDescent="0.25">
      <c r="A6682" s="47">
        <v>88267</v>
      </c>
      <c r="B6682" s="45" t="s">
        <v>8658</v>
      </c>
      <c r="C6682" s="46" t="s">
        <v>67</v>
      </c>
      <c r="D6682" s="47">
        <v>21.23</v>
      </c>
    </row>
    <row r="6683" spans="1:4" x14ac:dyDescent="0.25">
      <c r="A6683" s="47">
        <v>88269</v>
      </c>
      <c r="B6683" s="45" t="s">
        <v>8659</v>
      </c>
      <c r="C6683" s="46" t="s">
        <v>67</v>
      </c>
      <c r="D6683" s="47">
        <v>19.350000000000001</v>
      </c>
    </row>
    <row r="6684" spans="1:4" x14ac:dyDescent="0.25">
      <c r="A6684" s="47">
        <v>88270</v>
      </c>
      <c r="B6684" s="45" t="s">
        <v>8660</v>
      </c>
      <c r="C6684" s="46" t="s">
        <v>67</v>
      </c>
      <c r="D6684" s="47">
        <v>23.04</v>
      </c>
    </row>
    <row r="6685" spans="1:4" x14ac:dyDescent="0.25">
      <c r="A6685" s="47">
        <v>88272</v>
      </c>
      <c r="B6685" s="45" t="s">
        <v>8661</v>
      </c>
      <c r="C6685" s="46" t="s">
        <v>67</v>
      </c>
      <c r="D6685" s="47">
        <v>24.12</v>
      </c>
    </row>
    <row r="6686" spans="1:4" x14ac:dyDescent="0.25">
      <c r="A6686" s="47">
        <v>88273</v>
      </c>
      <c r="B6686" s="45" t="s">
        <v>8662</v>
      </c>
      <c r="C6686" s="46" t="s">
        <v>67</v>
      </c>
      <c r="D6686" s="47">
        <v>24.85</v>
      </c>
    </row>
    <row r="6687" spans="1:4" x14ac:dyDescent="0.25">
      <c r="A6687" s="47">
        <v>88274</v>
      </c>
      <c r="B6687" s="45" t="s">
        <v>8663</v>
      </c>
      <c r="C6687" s="46" t="s">
        <v>67</v>
      </c>
      <c r="D6687" s="47">
        <v>25.27</v>
      </c>
    </row>
    <row r="6688" spans="1:4" x14ac:dyDescent="0.25">
      <c r="A6688" s="47">
        <v>88275</v>
      </c>
      <c r="B6688" s="45" t="s">
        <v>8664</v>
      </c>
      <c r="C6688" s="46" t="s">
        <v>67</v>
      </c>
      <c r="D6688" s="47">
        <v>31.99</v>
      </c>
    </row>
    <row r="6689" spans="1:4" x14ac:dyDescent="0.25">
      <c r="A6689" s="47">
        <v>88277</v>
      </c>
      <c r="B6689" s="45" t="s">
        <v>8665</v>
      </c>
      <c r="C6689" s="46" t="s">
        <v>67</v>
      </c>
      <c r="D6689" s="47">
        <v>24.83</v>
      </c>
    </row>
    <row r="6690" spans="1:4" x14ac:dyDescent="0.25">
      <c r="A6690" s="47">
        <v>88278</v>
      </c>
      <c r="B6690" s="45" t="s">
        <v>8666</v>
      </c>
      <c r="C6690" s="46" t="s">
        <v>67</v>
      </c>
      <c r="D6690" s="47">
        <v>25.46</v>
      </c>
    </row>
    <row r="6691" spans="1:4" x14ac:dyDescent="0.25">
      <c r="A6691" s="47">
        <v>88279</v>
      </c>
      <c r="B6691" s="45" t="s">
        <v>8667</v>
      </c>
      <c r="C6691" s="46" t="s">
        <v>67</v>
      </c>
      <c r="D6691" s="47">
        <v>35.11</v>
      </c>
    </row>
    <row r="6692" spans="1:4" x14ac:dyDescent="0.25">
      <c r="A6692" s="47">
        <v>88281</v>
      </c>
      <c r="B6692" s="45" t="s">
        <v>8668</v>
      </c>
      <c r="C6692" s="46" t="s">
        <v>67</v>
      </c>
      <c r="D6692" s="47">
        <v>23.29</v>
      </c>
    </row>
    <row r="6693" spans="1:4" x14ac:dyDescent="0.25">
      <c r="A6693" s="47">
        <v>88282</v>
      </c>
      <c r="B6693" s="45" t="s">
        <v>8669</v>
      </c>
      <c r="C6693" s="46" t="s">
        <v>67</v>
      </c>
      <c r="D6693" s="47">
        <v>24.43</v>
      </c>
    </row>
    <row r="6694" spans="1:4" x14ac:dyDescent="0.25">
      <c r="A6694" s="47">
        <v>88283</v>
      </c>
      <c r="B6694" s="45" t="s">
        <v>8670</v>
      </c>
      <c r="C6694" s="46" t="s">
        <v>67</v>
      </c>
      <c r="D6694" s="47">
        <v>31.08</v>
      </c>
    </row>
    <row r="6695" spans="1:4" x14ac:dyDescent="0.25">
      <c r="A6695" s="47">
        <v>88284</v>
      </c>
      <c r="B6695" s="45" t="s">
        <v>8671</v>
      </c>
      <c r="C6695" s="46" t="s">
        <v>67</v>
      </c>
      <c r="D6695" s="47">
        <v>23.7</v>
      </c>
    </row>
    <row r="6696" spans="1:4" x14ac:dyDescent="0.25">
      <c r="A6696" s="47">
        <v>88285</v>
      </c>
      <c r="B6696" s="45" t="s">
        <v>8672</v>
      </c>
      <c r="C6696" s="46" t="s">
        <v>67</v>
      </c>
      <c r="D6696" s="47">
        <v>27.38</v>
      </c>
    </row>
    <row r="6697" spans="1:4" x14ac:dyDescent="0.25">
      <c r="A6697" s="47">
        <v>88286</v>
      </c>
      <c r="B6697" s="45" t="s">
        <v>8673</v>
      </c>
      <c r="C6697" s="46" t="s">
        <v>67</v>
      </c>
      <c r="D6697" s="47">
        <v>27.79</v>
      </c>
    </row>
    <row r="6698" spans="1:4" x14ac:dyDescent="0.25">
      <c r="A6698" s="47">
        <v>88288</v>
      </c>
      <c r="B6698" s="45" t="s">
        <v>8674</v>
      </c>
      <c r="C6698" s="46" t="s">
        <v>67</v>
      </c>
      <c r="D6698" s="47">
        <v>16.239999999999998</v>
      </c>
    </row>
    <row r="6699" spans="1:4" x14ac:dyDescent="0.25">
      <c r="A6699" s="47">
        <v>88291</v>
      </c>
      <c r="B6699" s="45" t="s">
        <v>8675</v>
      </c>
      <c r="C6699" s="46" t="s">
        <v>67</v>
      </c>
      <c r="D6699" s="47">
        <v>22.49</v>
      </c>
    </row>
    <row r="6700" spans="1:4" x14ac:dyDescent="0.25">
      <c r="A6700" s="47">
        <v>88292</v>
      </c>
      <c r="B6700" s="45" t="s">
        <v>8676</v>
      </c>
      <c r="C6700" s="46" t="s">
        <v>67</v>
      </c>
      <c r="D6700" s="47">
        <v>25.51</v>
      </c>
    </row>
    <row r="6701" spans="1:4" x14ac:dyDescent="0.25">
      <c r="A6701" s="47">
        <v>88293</v>
      </c>
      <c r="B6701" s="45" t="s">
        <v>8677</v>
      </c>
      <c r="C6701" s="46" t="s">
        <v>67</v>
      </c>
      <c r="D6701" s="47">
        <v>26.64</v>
      </c>
    </row>
    <row r="6702" spans="1:4" x14ac:dyDescent="0.25">
      <c r="A6702" s="47">
        <v>88294</v>
      </c>
      <c r="B6702" s="45" t="s">
        <v>8678</v>
      </c>
      <c r="C6702" s="46" t="s">
        <v>67</v>
      </c>
      <c r="D6702" s="47">
        <v>28.83</v>
      </c>
    </row>
    <row r="6703" spans="1:4" x14ac:dyDescent="0.25">
      <c r="A6703" s="47">
        <v>88295</v>
      </c>
      <c r="B6703" s="45" t="s">
        <v>8679</v>
      </c>
      <c r="C6703" s="46" t="s">
        <v>67</v>
      </c>
      <c r="D6703" s="47">
        <v>23.86</v>
      </c>
    </row>
    <row r="6704" spans="1:4" x14ac:dyDescent="0.25">
      <c r="A6704" s="47">
        <v>88296</v>
      </c>
      <c r="B6704" s="45" t="s">
        <v>8680</v>
      </c>
      <c r="C6704" s="46" t="s">
        <v>67</v>
      </c>
      <c r="D6704" s="47">
        <v>40.590000000000003</v>
      </c>
    </row>
    <row r="6705" spans="1:4" x14ac:dyDescent="0.25">
      <c r="A6705" s="47">
        <v>88297</v>
      </c>
      <c r="B6705" s="45" t="s">
        <v>8681</v>
      </c>
      <c r="C6705" s="46" t="s">
        <v>67</v>
      </c>
      <c r="D6705" s="47">
        <v>27.5</v>
      </c>
    </row>
    <row r="6706" spans="1:4" x14ac:dyDescent="0.25">
      <c r="A6706" s="47">
        <v>88298</v>
      </c>
      <c r="B6706" s="45" t="s">
        <v>8682</v>
      </c>
      <c r="C6706" s="46" t="s">
        <v>67</v>
      </c>
      <c r="D6706" s="47">
        <v>15.83</v>
      </c>
    </row>
    <row r="6707" spans="1:4" x14ac:dyDescent="0.25">
      <c r="A6707" s="47">
        <v>88299</v>
      </c>
      <c r="B6707" s="45" t="s">
        <v>8683</v>
      </c>
      <c r="C6707" s="46" t="s">
        <v>67</v>
      </c>
      <c r="D6707" s="47">
        <v>27.04</v>
      </c>
    </row>
    <row r="6708" spans="1:4" x14ac:dyDescent="0.25">
      <c r="A6708" s="47">
        <v>88300</v>
      </c>
      <c r="B6708" s="45" t="s">
        <v>8684</v>
      </c>
      <c r="C6708" s="46" t="s">
        <v>67</v>
      </c>
      <c r="D6708" s="47">
        <v>32.119999999999997</v>
      </c>
    </row>
    <row r="6709" spans="1:4" x14ac:dyDescent="0.25">
      <c r="A6709" s="47">
        <v>88301</v>
      </c>
      <c r="B6709" s="45" t="s">
        <v>8685</v>
      </c>
      <c r="C6709" s="46" t="s">
        <v>67</v>
      </c>
      <c r="D6709" s="47">
        <v>26.23</v>
      </c>
    </row>
    <row r="6710" spans="1:4" x14ac:dyDescent="0.25">
      <c r="A6710" s="47">
        <v>88302</v>
      </c>
      <c r="B6710" s="45" t="s">
        <v>8686</v>
      </c>
      <c r="C6710" s="46" t="s">
        <v>67</v>
      </c>
      <c r="D6710" s="47">
        <v>27.75</v>
      </c>
    </row>
    <row r="6711" spans="1:4" x14ac:dyDescent="0.25">
      <c r="A6711" s="47">
        <v>88303</v>
      </c>
      <c r="B6711" s="45" t="s">
        <v>8687</v>
      </c>
      <c r="C6711" s="46" t="s">
        <v>67</v>
      </c>
      <c r="D6711" s="47">
        <v>22.01</v>
      </c>
    </row>
    <row r="6712" spans="1:4" x14ac:dyDescent="0.25">
      <c r="A6712" s="47">
        <v>88304</v>
      </c>
      <c r="B6712" s="45" t="s">
        <v>8688</v>
      </c>
      <c r="C6712" s="46" t="s">
        <v>67</v>
      </c>
      <c r="D6712" s="47">
        <v>24.47</v>
      </c>
    </row>
    <row r="6713" spans="1:4" x14ac:dyDescent="0.25">
      <c r="A6713" s="47">
        <v>88306</v>
      </c>
      <c r="B6713" s="45" t="s">
        <v>8689</v>
      </c>
      <c r="C6713" s="46" t="s">
        <v>67</v>
      </c>
      <c r="D6713" s="47">
        <v>26.28</v>
      </c>
    </row>
    <row r="6714" spans="1:4" x14ac:dyDescent="0.25">
      <c r="A6714" s="47">
        <v>88307</v>
      </c>
      <c r="B6714" s="45" t="s">
        <v>8690</v>
      </c>
      <c r="C6714" s="46" t="s">
        <v>67</v>
      </c>
      <c r="D6714" s="47">
        <v>28.93</v>
      </c>
    </row>
    <row r="6715" spans="1:4" x14ac:dyDescent="0.25">
      <c r="A6715" s="47">
        <v>88308</v>
      </c>
      <c r="B6715" s="45" t="s">
        <v>8691</v>
      </c>
      <c r="C6715" s="46" t="s">
        <v>67</v>
      </c>
      <c r="D6715" s="47">
        <v>25.27</v>
      </c>
    </row>
    <row r="6716" spans="1:4" x14ac:dyDescent="0.25">
      <c r="A6716" s="47">
        <v>88309</v>
      </c>
      <c r="B6716" s="45" t="s">
        <v>8692</v>
      </c>
      <c r="C6716" s="46" t="s">
        <v>67</v>
      </c>
      <c r="D6716" s="47">
        <v>24.42</v>
      </c>
    </row>
    <row r="6717" spans="1:4" x14ac:dyDescent="0.25">
      <c r="A6717" s="47">
        <v>88310</v>
      </c>
      <c r="B6717" s="45" t="s">
        <v>8693</v>
      </c>
      <c r="C6717" s="46" t="s">
        <v>67</v>
      </c>
      <c r="D6717" s="47">
        <v>25.4</v>
      </c>
    </row>
    <row r="6718" spans="1:4" x14ac:dyDescent="0.25">
      <c r="A6718" s="47">
        <v>88311</v>
      </c>
      <c r="B6718" s="45" t="s">
        <v>8694</v>
      </c>
      <c r="C6718" s="46" t="s">
        <v>67</v>
      </c>
      <c r="D6718" s="47">
        <v>31.41</v>
      </c>
    </row>
    <row r="6719" spans="1:4" x14ac:dyDescent="0.25">
      <c r="A6719" s="47">
        <v>88312</v>
      </c>
      <c r="B6719" s="45" t="s">
        <v>8695</v>
      </c>
      <c r="C6719" s="46" t="s">
        <v>67</v>
      </c>
      <c r="D6719" s="47">
        <v>26.83</v>
      </c>
    </row>
    <row r="6720" spans="1:4" x14ac:dyDescent="0.25">
      <c r="A6720" s="47">
        <v>88313</v>
      </c>
      <c r="B6720" s="45" t="s">
        <v>8696</v>
      </c>
      <c r="C6720" s="46" t="s">
        <v>67</v>
      </c>
      <c r="D6720" s="47">
        <v>22.7</v>
      </c>
    </row>
    <row r="6721" spans="1:4" x14ac:dyDescent="0.25">
      <c r="A6721" s="47">
        <v>88314</v>
      </c>
      <c r="B6721" s="45" t="s">
        <v>8697</v>
      </c>
      <c r="C6721" s="46" t="s">
        <v>67</v>
      </c>
      <c r="D6721" s="47">
        <v>20.190000000000001</v>
      </c>
    </row>
    <row r="6722" spans="1:4" x14ac:dyDescent="0.25">
      <c r="A6722" s="47">
        <v>88315</v>
      </c>
      <c r="B6722" s="45" t="s">
        <v>8698</v>
      </c>
      <c r="C6722" s="46" t="s">
        <v>67</v>
      </c>
      <c r="D6722" s="47">
        <v>24.29</v>
      </c>
    </row>
    <row r="6723" spans="1:4" x14ac:dyDescent="0.25">
      <c r="A6723" s="47">
        <v>88316</v>
      </c>
      <c r="B6723" s="45" t="s">
        <v>8699</v>
      </c>
      <c r="C6723" s="46" t="s">
        <v>67</v>
      </c>
      <c r="D6723" s="47">
        <v>17.29</v>
      </c>
    </row>
    <row r="6724" spans="1:4" x14ac:dyDescent="0.25">
      <c r="A6724" s="47">
        <v>88317</v>
      </c>
      <c r="B6724" s="45" t="s">
        <v>8700</v>
      </c>
      <c r="C6724" s="46" t="s">
        <v>67</v>
      </c>
      <c r="D6724" s="47">
        <v>25.17</v>
      </c>
    </row>
    <row r="6725" spans="1:4" x14ac:dyDescent="0.25">
      <c r="A6725" s="47">
        <v>88318</v>
      </c>
      <c r="B6725" s="45" t="s">
        <v>8701</v>
      </c>
      <c r="C6725" s="46" t="s">
        <v>67</v>
      </c>
      <c r="D6725" s="47">
        <v>26.87</v>
      </c>
    </row>
    <row r="6726" spans="1:4" x14ac:dyDescent="0.25">
      <c r="A6726" s="47">
        <v>88320</v>
      </c>
      <c r="B6726" s="45" t="s">
        <v>8702</v>
      </c>
      <c r="C6726" s="46" t="s">
        <v>67</v>
      </c>
      <c r="D6726" s="47">
        <v>28.71</v>
      </c>
    </row>
    <row r="6727" spans="1:4" x14ac:dyDescent="0.25">
      <c r="A6727" s="47">
        <v>88321</v>
      </c>
      <c r="B6727" s="45" t="s">
        <v>8703</v>
      </c>
      <c r="C6727" s="46" t="s">
        <v>67</v>
      </c>
      <c r="D6727" s="47">
        <v>40.450000000000003</v>
      </c>
    </row>
    <row r="6728" spans="1:4" x14ac:dyDescent="0.25">
      <c r="A6728" s="47">
        <v>88322</v>
      </c>
      <c r="B6728" s="45" t="s">
        <v>8704</v>
      </c>
      <c r="C6728" s="46" t="s">
        <v>67</v>
      </c>
      <c r="D6728" s="47">
        <v>27.67</v>
      </c>
    </row>
    <row r="6729" spans="1:4" x14ac:dyDescent="0.25">
      <c r="A6729" s="47">
        <v>88323</v>
      </c>
      <c r="B6729" s="45" t="s">
        <v>8705</v>
      </c>
      <c r="C6729" s="46" t="s">
        <v>67</v>
      </c>
      <c r="D6729" s="47">
        <v>22.14</v>
      </c>
    </row>
    <row r="6730" spans="1:4" x14ac:dyDescent="0.25">
      <c r="A6730" s="47">
        <v>88324</v>
      </c>
      <c r="B6730" s="45" t="s">
        <v>8706</v>
      </c>
      <c r="C6730" s="46" t="s">
        <v>67</v>
      </c>
      <c r="D6730" s="47">
        <v>29.89</v>
      </c>
    </row>
    <row r="6731" spans="1:4" x14ac:dyDescent="0.25">
      <c r="A6731" s="47">
        <v>88325</v>
      </c>
      <c r="B6731" s="45" t="s">
        <v>8707</v>
      </c>
      <c r="C6731" s="46" t="s">
        <v>67</v>
      </c>
      <c r="D6731" s="47">
        <v>23.46</v>
      </c>
    </row>
    <row r="6732" spans="1:4" x14ac:dyDescent="0.25">
      <c r="A6732" s="47">
        <v>88326</v>
      </c>
      <c r="B6732" s="45" t="s">
        <v>8708</v>
      </c>
      <c r="C6732" s="46" t="s">
        <v>67</v>
      </c>
      <c r="D6732" s="47">
        <v>22.21</v>
      </c>
    </row>
    <row r="6733" spans="1:4" x14ac:dyDescent="0.25">
      <c r="A6733" s="47">
        <v>88377</v>
      </c>
      <c r="B6733" s="45" t="s">
        <v>8709</v>
      </c>
      <c r="C6733" s="46" t="s">
        <v>67</v>
      </c>
      <c r="D6733" s="47">
        <v>21.88</v>
      </c>
    </row>
    <row r="6734" spans="1:4" x14ac:dyDescent="0.25">
      <c r="A6734" s="47">
        <v>88441</v>
      </c>
      <c r="B6734" s="45" t="s">
        <v>8710</v>
      </c>
      <c r="C6734" s="46" t="s">
        <v>67</v>
      </c>
      <c r="D6734" s="47">
        <v>23.6</v>
      </c>
    </row>
    <row r="6735" spans="1:4" x14ac:dyDescent="0.25">
      <c r="A6735" s="47">
        <v>88597</v>
      </c>
      <c r="B6735" s="45" t="s">
        <v>8711</v>
      </c>
      <c r="C6735" s="46" t="s">
        <v>67</v>
      </c>
      <c r="D6735" s="47">
        <v>50.51</v>
      </c>
    </row>
    <row r="6736" spans="1:4" x14ac:dyDescent="0.25">
      <c r="A6736" s="47">
        <v>90766</v>
      </c>
      <c r="B6736" s="45" t="s">
        <v>8712</v>
      </c>
      <c r="C6736" s="46" t="s">
        <v>67</v>
      </c>
      <c r="D6736" s="47">
        <v>23.04</v>
      </c>
    </row>
    <row r="6737" spans="1:4" x14ac:dyDescent="0.25">
      <c r="A6737" s="47">
        <v>90767</v>
      </c>
      <c r="B6737" s="45" t="s">
        <v>8713</v>
      </c>
      <c r="C6737" s="46" t="s">
        <v>67</v>
      </c>
      <c r="D6737" s="47">
        <v>24.24</v>
      </c>
    </row>
    <row r="6738" spans="1:4" x14ac:dyDescent="0.25">
      <c r="A6738" s="47">
        <v>90768</v>
      </c>
      <c r="B6738" s="45" t="s">
        <v>8714</v>
      </c>
      <c r="C6738" s="46" t="s">
        <v>67</v>
      </c>
      <c r="D6738" s="47">
        <v>69.25</v>
      </c>
    </row>
    <row r="6739" spans="1:4" x14ac:dyDescent="0.25">
      <c r="A6739" s="47">
        <v>90769</v>
      </c>
      <c r="B6739" s="45" t="s">
        <v>8715</v>
      </c>
      <c r="C6739" s="46" t="s">
        <v>67</v>
      </c>
      <c r="D6739" s="47">
        <v>97.89</v>
      </c>
    </row>
    <row r="6740" spans="1:4" x14ac:dyDescent="0.25">
      <c r="A6740" s="47">
        <v>90770</v>
      </c>
      <c r="B6740" s="45" t="s">
        <v>8716</v>
      </c>
      <c r="C6740" s="46" t="s">
        <v>67</v>
      </c>
      <c r="D6740" s="47">
        <v>129.05000000000001</v>
      </c>
    </row>
    <row r="6741" spans="1:4" x14ac:dyDescent="0.25">
      <c r="A6741" s="47">
        <v>90771</v>
      </c>
      <c r="B6741" s="45" t="s">
        <v>8717</v>
      </c>
      <c r="C6741" s="46" t="s">
        <v>67</v>
      </c>
      <c r="D6741" s="47">
        <v>35.090000000000003</v>
      </c>
    </row>
    <row r="6742" spans="1:4" x14ac:dyDescent="0.25">
      <c r="A6742" s="47">
        <v>90772</v>
      </c>
      <c r="B6742" s="45" t="s">
        <v>8718</v>
      </c>
      <c r="C6742" s="46" t="s">
        <v>67</v>
      </c>
      <c r="D6742" s="47">
        <v>17.25</v>
      </c>
    </row>
    <row r="6743" spans="1:4" x14ac:dyDescent="0.25">
      <c r="A6743" s="47">
        <v>90773</v>
      </c>
      <c r="B6743" s="45" t="s">
        <v>8719</v>
      </c>
      <c r="C6743" s="46" t="s">
        <v>67</v>
      </c>
      <c r="D6743" s="47">
        <v>29.45</v>
      </c>
    </row>
    <row r="6744" spans="1:4" x14ac:dyDescent="0.25">
      <c r="A6744" s="47">
        <v>90775</v>
      </c>
      <c r="B6744" s="45" t="s">
        <v>8720</v>
      </c>
      <c r="C6744" s="46" t="s">
        <v>67</v>
      </c>
      <c r="D6744" s="47">
        <v>38.86</v>
      </c>
    </row>
    <row r="6745" spans="1:4" x14ac:dyDescent="0.25">
      <c r="A6745" s="47">
        <v>90776</v>
      </c>
      <c r="B6745" s="45" t="s">
        <v>8721</v>
      </c>
      <c r="C6745" s="46" t="s">
        <v>67</v>
      </c>
      <c r="D6745" s="47">
        <v>36.22</v>
      </c>
    </row>
    <row r="6746" spans="1:4" x14ac:dyDescent="0.25">
      <c r="A6746" s="47">
        <v>90777</v>
      </c>
      <c r="B6746" s="45" t="s">
        <v>8722</v>
      </c>
      <c r="C6746" s="46" t="s">
        <v>67</v>
      </c>
      <c r="D6746" s="47">
        <v>93.99</v>
      </c>
    </row>
    <row r="6747" spans="1:4" x14ac:dyDescent="0.25">
      <c r="A6747" s="47">
        <v>90778</v>
      </c>
      <c r="B6747" s="45" t="s">
        <v>8723</v>
      </c>
      <c r="C6747" s="46" t="s">
        <v>67</v>
      </c>
      <c r="D6747" s="47">
        <v>106.81</v>
      </c>
    </row>
    <row r="6748" spans="1:4" x14ac:dyDescent="0.25">
      <c r="A6748" s="47">
        <v>90779</v>
      </c>
      <c r="B6748" s="45" t="s">
        <v>8724</v>
      </c>
      <c r="C6748" s="46" t="s">
        <v>67</v>
      </c>
      <c r="D6748" s="47">
        <v>145.58000000000001</v>
      </c>
    </row>
    <row r="6749" spans="1:4" x14ac:dyDescent="0.25">
      <c r="A6749" s="47">
        <v>90780</v>
      </c>
      <c r="B6749" s="45" t="s">
        <v>8725</v>
      </c>
      <c r="C6749" s="46" t="s">
        <v>67</v>
      </c>
      <c r="D6749" s="47">
        <v>54.13</v>
      </c>
    </row>
    <row r="6750" spans="1:4" x14ac:dyDescent="0.25">
      <c r="A6750" s="47">
        <v>90781</v>
      </c>
      <c r="B6750" s="45" t="s">
        <v>8726</v>
      </c>
      <c r="C6750" s="46" t="s">
        <v>67</v>
      </c>
      <c r="D6750" s="47">
        <v>30.47</v>
      </c>
    </row>
    <row r="6751" spans="1:4" x14ac:dyDescent="0.25">
      <c r="A6751" s="47">
        <v>91677</v>
      </c>
      <c r="B6751" s="45" t="s">
        <v>8727</v>
      </c>
      <c r="C6751" s="46" t="s">
        <v>67</v>
      </c>
      <c r="D6751" s="47">
        <v>101.15</v>
      </c>
    </row>
    <row r="6752" spans="1:4" x14ac:dyDescent="0.25">
      <c r="A6752" s="47">
        <v>91678</v>
      </c>
      <c r="B6752" s="45" t="s">
        <v>8728</v>
      </c>
      <c r="C6752" s="46" t="s">
        <v>67</v>
      </c>
      <c r="D6752" s="47">
        <v>95.93</v>
      </c>
    </row>
    <row r="6753" spans="1:4" x14ac:dyDescent="0.25">
      <c r="A6753" s="47">
        <v>93558</v>
      </c>
      <c r="B6753" s="45" t="s">
        <v>8729</v>
      </c>
      <c r="C6753" s="46" t="s">
        <v>403</v>
      </c>
      <c r="D6753" s="48">
        <v>4349.3900000000003</v>
      </c>
    </row>
    <row r="6754" spans="1:4" x14ac:dyDescent="0.25">
      <c r="A6754" s="47">
        <v>93559</v>
      </c>
      <c r="B6754" s="45" t="s">
        <v>8711</v>
      </c>
      <c r="C6754" s="46" t="s">
        <v>403</v>
      </c>
      <c r="D6754" s="48">
        <v>8888.92</v>
      </c>
    </row>
    <row r="6755" spans="1:4" x14ac:dyDescent="0.25">
      <c r="A6755" s="47">
        <v>93560</v>
      </c>
      <c r="B6755" s="45" t="s">
        <v>8719</v>
      </c>
      <c r="C6755" s="46" t="s">
        <v>403</v>
      </c>
      <c r="D6755" s="48">
        <v>5188.6899999999996</v>
      </c>
    </row>
    <row r="6756" spans="1:4" x14ac:dyDescent="0.25">
      <c r="A6756" s="47">
        <v>93561</v>
      </c>
      <c r="B6756" s="45" t="s">
        <v>8720</v>
      </c>
      <c r="C6756" s="46" t="s">
        <v>403</v>
      </c>
      <c r="D6756" s="48">
        <v>6841.5</v>
      </c>
    </row>
    <row r="6757" spans="1:4" x14ac:dyDescent="0.25">
      <c r="A6757" s="47">
        <v>93562</v>
      </c>
      <c r="B6757" s="45" t="s">
        <v>8717</v>
      </c>
      <c r="C6757" s="46" t="s">
        <v>403</v>
      </c>
      <c r="D6757" s="48">
        <v>6179.73</v>
      </c>
    </row>
    <row r="6758" spans="1:4" x14ac:dyDescent="0.25">
      <c r="A6758" s="47">
        <v>93563</v>
      </c>
      <c r="B6758" s="45" t="s">
        <v>8712</v>
      </c>
      <c r="C6758" s="46" t="s">
        <v>403</v>
      </c>
      <c r="D6758" s="48">
        <v>4063.98</v>
      </c>
    </row>
    <row r="6759" spans="1:4" x14ac:dyDescent="0.25">
      <c r="A6759" s="47">
        <v>93564</v>
      </c>
      <c r="B6759" s="45" t="s">
        <v>8713</v>
      </c>
      <c r="C6759" s="46" t="s">
        <v>403</v>
      </c>
      <c r="D6759" s="48">
        <v>4264.74</v>
      </c>
    </row>
    <row r="6760" spans="1:4" x14ac:dyDescent="0.25">
      <c r="A6760" s="47">
        <v>93565</v>
      </c>
      <c r="B6760" s="45" t="s">
        <v>8722</v>
      </c>
      <c r="C6760" s="46" t="s">
        <v>403</v>
      </c>
      <c r="D6760" s="48">
        <v>16496</v>
      </c>
    </row>
    <row r="6761" spans="1:4" x14ac:dyDescent="0.25">
      <c r="A6761" s="47">
        <v>93566</v>
      </c>
      <c r="B6761" s="45" t="s">
        <v>8718</v>
      </c>
      <c r="C6761" s="46" t="s">
        <v>403</v>
      </c>
      <c r="D6761" s="48">
        <v>3047.75</v>
      </c>
    </row>
    <row r="6762" spans="1:4" x14ac:dyDescent="0.25">
      <c r="A6762" s="47">
        <v>93567</v>
      </c>
      <c r="B6762" s="45" t="s">
        <v>8723</v>
      </c>
      <c r="C6762" s="46" t="s">
        <v>403</v>
      </c>
      <c r="D6762" s="48">
        <v>18745.48</v>
      </c>
    </row>
    <row r="6763" spans="1:4" x14ac:dyDescent="0.25">
      <c r="A6763" s="47">
        <v>93568</v>
      </c>
      <c r="B6763" s="45" t="s">
        <v>8724</v>
      </c>
      <c r="C6763" s="46" t="s">
        <v>403</v>
      </c>
      <c r="D6763" s="48">
        <v>25543.96</v>
      </c>
    </row>
    <row r="6764" spans="1:4" x14ac:dyDescent="0.25">
      <c r="A6764" s="47">
        <v>93569</v>
      </c>
      <c r="B6764" s="45" t="s">
        <v>8730</v>
      </c>
      <c r="C6764" s="46" t="s">
        <v>403</v>
      </c>
      <c r="D6764" s="48">
        <v>12175.3</v>
      </c>
    </row>
    <row r="6765" spans="1:4" x14ac:dyDescent="0.25">
      <c r="A6765" s="47">
        <v>93570</v>
      </c>
      <c r="B6765" s="45" t="s">
        <v>8731</v>
      </c>
      <c r="C6765" s="46" t="s">
        <v>403</v>
      </c>
      <c r="D6765" s="48">
        <v>17201.64</v>
      </c>
    </row>
    <row r="6766" spans="1:4" x14ac:dyDescent="0.25">
      <c r="A6766" s="47">
        <v>93571</v>
      </c>
      <c r="B6766" s="45" t="s">
        <v>8732</v>
      </c>
      <c r="C6766" s="46" t="s">
        <v>403</v>
      </c>
      <c r="D6766" s="48">
        <v>22671.360000000001</v>
      </c>
    </row>
    <row r="6767" spans="1:4" x14ac:dyDescent="0.25">
      <c r="A6767" s="47">
        <v>93572</v>
      </c>
      <c r="B6767" s="45" t="s">
        <v>8733</v>
      </c>
      <c r="C6767" s="46" t="s">
        <v>403</v>
      </c>
      <c r="D6767" s="48">
        <v>6367.48</v>
      </c>
    </row>
    <row r="6768" spans="1:4" x14ac:dyDescent="0.25">
      <c r="A6768" s="47">
        <v>94295</v>
      </c>
      <c r="B6768" s="45" t="s">
        <v>8725</v>
      </c>
      <c r="C6768" s="46" t="s">
        <v>403</v>
      </c>
      <c r="D6768" s="48">
        <v>9505.26</v>
      </c>
    </row>
    <row r="6769" spans="1:4" x14ac:dyDescent="0.25">
      <c r="A6769" s="47">
        <v>94296</v>
      </c>
      <c r="B6769" s="45" t="s">
        <v>8726</v>
      </c>
      <c r="C6769" s="46" t="s">
        <v>403</v>
      </c>
      <c r="D6769" s="48">
        <v>5364.34</v>
      </c>
    </row>
    <row r="6770" spans="1:4" x14ac:dyDescent="0.25">
      <c r="A6770" s="47">
        <v>95308</v>
      </c>
      <c r="B6770" s="45" t="s">
        <v>8734</v>
      </c>
      <c r="C6770" s="46" t="s">
        <v>67</v>
      </c>
      <c r="D6770" s="47">
        <v>0.1</v>
      </c>
    </row>
    <row r="6771" spans="1:4" x14ac:dyDescent="0.25">
      <c r="A6771" s="47">
        <v>95309</v>
      </c>
      <c r="B6771" s="45" t="s">
        <v>8735</v>
      </c>
      <c r="C6771" s="46" t="s">
        <v>67</v>
      </c>
      <c r="D6771" s="47">
        <v>0.15</v>
      </c>
    </row>
    <row r="6772" spans="1:4" x14ac:dyDescent="0.25">
      <c r="A6772" s="47">
        <v>95310</v>
      </c>
      <c r="B6772" s="45" t="s">
        <v>8736</v>
      </c>
      <c r="C6772" s="46" t="s">
        <v>67</v>
      </c>
      <c r="D6772" s="47">
        <v>0.12</v>
      </c>
    </row>
    <row r="6773" spans="1:4" x14ac:dyDescent="0.25">
      <c r="A6773" s="47">
        <v>95311</v>
      </c>
      <c r="B6773" s="45" t="s">
        <v>8737</v>
      </c>
      <c r="C6773" s="46" t="s">
        <v>67</v>
      </c>
      <c r="D6773" s="47">
        <v>0.11</v>
      </c>
    </row>
    <row r="6774" spans="1:4" x14ac:dyDescent="0.25">
      <c r="A6774" s="47">
        <v>95312</v>
      </c>
      <c r="B6774" s="45" t="s">
        <v>8738</v>
      </c>
      <c r="C6774" s="46" t="s">
        <v>67</v>
      </c>
      <c r="D6774" s="47">
        <v>0.12</v>
      </c>
    </row>
    <row r="6775" spans="1:4" x14ac:dyDescent="0.25">
      <c r="A6775" s="47">
        <v>95313</v>
      </c>
      <c r="B6775" s="45" t="s">
        <v>8739</v>
      </c>
      <c r="C6775" s="46" t="s">
        <v>67</v>
      </c>
      <c r="D6775" s="47">
        <v>0.12</v>
      </c>
    </row>
    <row r="6776" spans="1:4" x14ac:dyDescent="0.25">
      <c r="A6776" s="47">
        <v>95314</v>
      </c>
      <c r="B6776" s="45" t="s">
        <v>8740</v>
      </c>
      <c r="C6776" s="46" t="s">
        <v>67</v>
      </c>
      <c r="D6776" s="47">
        <v>0.15</v>
      </c>
    </row>
    <row r="6777" spans="1:4" x14ac:dyDescent="0.25">
      <c r="A6777" s="47">
        <v>95315</v>
      </c>
      <c r="B6777" s="45" t="s">
        <v>8741</v>
      </c>
      <c r="C6777" s="46" t="s">
        <v>67</v>
      </c>
      <c r="D6777" s="47">
        <v>0.23</v>
      </c>
    </row>
    <row r="6778" spans="1:4" x14ac:dyDescent="0.25">
      <c r="A6778" s="47">
        <v>95316</v>
      </c>
      <c r="B6778" s="45" t="s">
        <v>8742</v>
      </c>
      <c r="C6778" s="46" t="s">
        <v>67</v>
      </c>
      <c r="D6778" s="47">
        <v>0.37</v>
      </c>
    </row>
    <row r="6779" spans="1:4" x14ac:dyDescent="0.25">
      <c r="A6779" s="47">
        <v>95317</v>
      </c>
      <c r="B6779" s="45" t="s">
        <v>8743</v>
      </c>
      <c r="C6779" s="46" t="s">
        <v>67</v>
      </c>
      <c r="D6779" s="47">
        <v>0.14000000000000001</v>
      </c>
    </row>
    <row r="6780" spans="1:4" x14ac:dyDescent="0.25">
      <c r="A6780" s="47">
        <v>95318</v>
      </c>
      <c r="B6780" s="45" t="s">
        <v>8744</v>
      </c>
      <c r="C6780" s="46" t="s">
        <v>67</v>
      </c>
      <c r="D6780" s="47">
        <v>0.13</v>
      </c>
    </row>
    <row r="6781" spans="1:4" x14ac:dyDescent="0.25">
      <c r="A6781" s="47">
        <v>95319</v>
      </c>
      <c r="B6781" s="45" t="s">
        <v>8745</v>
      </c>
      <c r="C6781" s="46" t="s">
        <v>67</v>
      </c>
      <c r="D6781" s="47">
        <v>0.12</v>
      </c>
    </row>
    <row r="6782" spans="1:4" x14ac:dyDescent="0.25">
      <c r="A6782" s="47">
        <v>95320</v>
      </c>
      <c r="B6782" s="45" t="s">
        <v>8746</v>
      </c>
      <c r="C6782" s="46" t="s">
        <v>67</v>
      </c>
      <c r="D6782" s="47">
        <v>0.11</v>
      </c>
    </row>
    <row r="6783" spans="1:4" x14ac:dyDescent="0.25">
      <c r="A6783" s="47">
        <v>95321</v>
      </c>
      <c r="B6783" s="45" t="s">
        <v>8747</v>
      </c>
      <c r="C6783" s="46" t="s">
        <v>67</v>
      </c>
      <c r="D6783" s="47">
        <v>0.1</v>
      </c>
    </row>
    <row r="6784" spans="1:4" x14ac:dyDescent="0.25">
      <c r="A6784" s="47">
        <v>95322</v>
      </c>
      <c r="B6784" s="45" t="s">
        <v>8748</v>
      </c>
      <c r="C6784" s="46" t="s">
        <v>67</v>
      </c>
      <c r="D6784" s="47">
        <v>7.0000000000000007E-2</v>
      </c>
    </row>
    <row r="6785" spans="1:4" x14ac:dyDescent="0.25">
      <c r="A6785" s="47">
        <v>95323</v>
      </c>
      <c r="B6785" s="45" t="s">
        <v>8749</v>
      </c>
      <c r="C6785" s="46" t="s">
        <v>67</v>
      </c>
      <c r="D6785" s="47">
        <v>0.2</v>
      </c>
    </row>
    <row r="6786" spans="1:4" x14ac:dyDescent="0.25">
      <c r="A6786" s="47">
        <v>95324</v>
      </c>
      <c r="B6786" s="45" t="s">
        <v>8750</v>
      </c>
      <c r="C6786" s="46" t="s">
        <v>67</v>
      </c>
      <c r="D6786" s="47">
        <v>0.2</v>
      </c>
    </row>
    <row r="6787" spans="1:4" x14ac:dyDescent="0.25">
      <c r="A6787" s="47">
        <v>95325</v>
      </c>
      <c r="B6787" s="45" t="s">
        <v>8751</v>
      </c>
      <c r="C6787" s="46" t="s">
        <v>67</v>
      </c>
      <c r="D6787" s="47">
        <v>0.26</v>
      </c>
    </row>
    <row r="6788" spans="1:4" x14ac:dyDescent="0.25">
      <c r="A6788" s="47">
        <v>95326</v>
      </c>
      <c r="B6788" s="45" t="s">
        <v>8752</v>
      </c>
      <c r="C6788" s="46" t="s">
        <v>67</v>
      </c>
      <c r="D6788" s="47">
        <v>0.05</v>
      </c>
    </row>
    <row r="6789" spans="1:4" x14ac:dyDescent="0.25">
      <c r="A6789" s="47">
        <v>95328</v>
      </c>
      <c r="B6789" s="45" t="s">
        <v>8753</v>
      </c>
      <c r="C6789" s="46" t="s">
        <v>67</v>
      </c>
      <c r="D6789" s="47">
        <v>0.13</v>
      </c>
    </row>
    <row r="6790" spans="1:4" x14ac:dyDescent="0.25">
      <c r="A6790" s="47">
        <v>95329</v>
      </c>
      <c r="B6790" s="45" t="s">
        <v>8754</v>
      </c>
      <c r="C6790" s="46" t="s">
        <v>67</v>
      </c>
      <c r="D6790" s="47">
        <v>0.16</v>
      </c>
    </row>
    <row r="6791" spans="1:4" x14ac:dyDescent="0.25">
      <c r="A6791" s="47">
        <v>95330</v>
      </c>
      <c r="B6791" s="45" t="s">
        <v>8755</v>
      </c>
      <c r="C6791" s="46" t="s">
        <v>67</v>
      </c>
      <c r="D6791" s="47">
        <v>0.15</v>
      </c>
    </row>
    <row r="6792" spans="1:4" x14ac:dyDescent="0.25">
      <c r="A6792" s="47">
        <v>95331</v>
      </c>
      <c r="B6792" s="45" t="s">
        <v>8756</v>
      </c>
      <c r="C6792" s="46" t="s">
        <v>67</v>
      </c>
      <c r="D6792" s="47">
        <v>0.12</v>
      </c>
    </row>
    <row r="6793" spans="1:4" x14ac:dyDescent="0.25">
      <c r="A6793" s="47">
        <v>95332</v>
      </c>
      <c r="B6793" s="45" t="s">
        <v>8757</v>
      </c>
      <c r="C6793" s="46" t="s">
        <v>67</v>
      </c>
      <c r="D6793" s="47">
        <v>0.52</v>
      </c>
    </row>
    <row r="6794" spans="1:4" x14ac:dyDescent="0.25">
      <c r="A6794" s="47">
        <v>95333</v>
      </c>
      <c r="B6794" s="45" t="s">
        <v>8758</v>
      </c>
      <c r="C6794" s="46" t="s">
        <v>67</v>
      </c>
      <c r="D6794" s="47">
        <v>0.57999999999999996</v>
      </c>
    </row>
    <row r="6795" spans="1:4" x14ac:dyDescent="0.25">
      <c r="A6795" s="47">
        <v>95334</v>
      </c>
      <c r="B6795" s="45" t="s">
        <v>8759</v>
      </c>
      <c r="C6795" s="46" t="s">
        <v>67</v>
      </c>
      <c r="D6795" s="47">
        <v>0.52</v>
      </c>
    </row>
    <row r="6796" spans="1:4" x14ac:dyDescent="0.25">
      <c r="A6796" s="47">
        <v>95335</v>
      </c>
      <c r="B6796" s="45" t="s">
        <v>8760</v>
      </c>
      <c r="C6796" s="46" t="s">
        <v>67</v>
      </c>
      <c r="D6796" s="47">
        <v>0.2</v>
      </c>
    </row>
    <row r="6797" spans="1:4" x14ac:dyDescent="0.25">
      <c r="A6797" s="47">
        <v>95337</v>
      </c>
      <c r="B6797" s="45" t="s">
        <v>8761</v>
      </c>
      <c r="C6797" s="46" t="s">
        <v>67</v>
      </c>
      <c r="D6797" s="47">
        <v>0.11</v>
      </c>
    </row>
    <row r="6798" spans="1:4" x14ac:dyDescent="0.25">
      <c r="A6798" s="47">
        <v>95338</v>
      </c>
      <c r="B6798" s="45" t="s">
        <v>8762</v>
      </c>
      <c r="C6798" s="46" t="s">
        <v>67</v>
      </c>
      <c r="D6798" s="47">
        <v>0.26</v>
      </c>
    </row>
    <row r="6799" spans="1:4" x14ac:dyDescent="0.25">
      <c r="A6799" s="47">
        <v>95339</v>
      </c>
      <c r="B6799" s="45" t="s">
        <v>8763</v>
      </c>
      <c r="C6799" s="46" t="s">
        <v>67</v>
      </c>
      <c r="D6799" s="47">
        <v>0.22</v>
      </c>
    </row>
    <row r="6800" spans="1:4" x14ac:dyDescent="0.25">
      <c r="A6800" s="47">
        <v>95340</v>
      </c>
      <c r="B6800" s="45" t="s">
        <v>8764</v>
      </c>
      <c r="C6800" s="46" t="s">
        <v>67</v>
      </c>
      <c r="D6800" s="47">
        <v>0.2</v>
      </c>
    </row>
    <row r="6801" spans="1:4" x14ac:dyDescent="0.25">
      <c r="A6801" s="47">
        <v>95341</v>
      </c>
      <c r="B6801" s="45" t="s">
        <v>8765</v>
      </c>
      <c r="C6801" s="46" t="s">
        <v>67</v>
      </c>
      <c r="D6801" s="47">
        <v>0.2</v>
      </c>
    </row>
    <row r="6802" spans="1:4" x14ac:dyDescent="0.25">
      <c r="A6802" s="47">
        <v>95342</v>
      </c>
      <c r="B6802" s="45" t="s">
        <v>8766</v>
      </c>
      <c r="C6802" s="46" t="s">
        <v>67</v>
      </c>
      <c r="D6802" s="47">
        <v>0.16</v>
      </c>
    </row>
    <row r="6803" spans="1:4" x14ac:dyDescent="0.25">
      <c r="A6803" s="47">
        <v>95343</v>
      </c>
      <c r="B6803" s="45" t="s">
        <v>8767</v>
      </c>
      <c r="C6803" s="46" t="s">
        <v>67</v>
      </c>
      <c r="D6803" s="47">
        <v>0.21</v>
      </c>
    </row>
    <row r="6804" spans="1:4" x14ac:dyDescent="0.25">
      <c r="A6804" s="47">
        <v>95344</v>
      </c>
      <c r="B6804" s="45" t="s">
        <v>8768</v>
      </c>
      <c r="C6804" s="46" t="s">
        <v>67</v>
      </c>
      <c r="D6804" s="47">
        <v>0.17</v>
      </c>
    </row>
    <row r="6805" spans="1:4" x14ac:dyDescent="0.25">
      <c r="A6805" s="47">
        <v>95345</v>
      </c>
      <c r="B6805" s="45" t="s">
        <v>8769</v>
      </c>
      <c r="C6805" s="46" t="s">
        <v>67</v>
      </c>
      <c r="D6805" s="47">
        <v>0.63</v>
      </c>
    </row>
    <row r="6806" spans="1:4" x14ac:dyDescent="0.25">
      <c r="A6806" s="47">
        <v>95346</v>
      </c>
      <c r="B6806" s="45" t="s">
        <v>8770</v>
      </c>
      <c r="C6806" s="46" t="s">
        <v>67</v>
      </c>
      <c r="D6806" s="47">
        <v>0.06</v>
      </c>
    </row>
    <row r="6807" spans="1:4" x14ac:dyDescent="0.25">
      <c r="A6807" s="47">
        <v>95347</v>
      </c>
      <c r="B6807" s="45" t="s">
        <v>8771</v>
      </c>
      <c r="C6807" s="46" t="s">
        <v>67</v>
      </c>
      <c r="D6807" s="47">
        <v>7.0000000000000007E-2</v>
      </c>
    </row>
    <row r="6808" spans="1:4" x14ac:dyDescent="0.25">
      <c r="A6808" s="47">
        <v>95348</v>
      </c>
      <c r="B6808" s="45" t="s">
        <v>8772</v>
      </c>
      <c r="C6808" s="46" t="s">
        <v>67</v>
      </c>
      <c r="D6808" s="47">
        <v>0.09</v>
      </c>
    </row>
    <row r="6809" spans="1:4" x14ac:dyDescent="0.25">
      <c r="A6809" s="47">
        <v>95349</v>
      </c>
      <c r="B6809" s="45" t="s">
        <v>8773</v>
      </c>
      <c r="C6809" s="46" t="s">
        <v>67</v>
      </c>
      <c r="D6809" s="47">
        <v>0.06</v>
      </c>
    </row>
    <row r="6810" spans="1:4" x14ac:dyDescent="0.25">
      <c r="A6810" s="47">
        <v>95350</v>
      </c>
      <c r="B6810" s="45" t="s">
        <v>8774</v>
      </c>
      <c r="C6810" s="46" t="s">
        <v>67</v>
      </c>
      <c r="D6810" s="47">
        <v>0.08</v>
      </c>
    </row>
    <row r="6811" spans="1:4" x14ac:dyDescent="0.25">
      <c r="A6811" s="47">
        <v>95351</v>
      </c>
      <c r="B6811" s="45" t="s">
        <v>8775</v>
      </c>
      <c r="C6811" s="46" t="s">
        <v>67</v>
      </c>
      <c r="D6811" s="47">
        <v>0.26</v>
      </c>
    </row>
    <row r="6812" spans="1:4" x14ac:dyDescent="0.25">
      <c r="A6812" s="47">
        <v>95352</v>
      </c>
      <c r="B6812" s="45" t="s">
        <v>8776</v>
      </c>
      <c r="C6812" s="46" t="s">
        <v>67</v>
      </c>
      <c r="D6812" s="47">
        <v>0.08</v>
      </c>
    </row>
    <row r="6813" spans="1:4" x14ac:dyDescent="0.25">
      <c r="A6813" s="47">
        <v>95354</v>
      </c>
      <c r="B6813" s="45" t="s">
        <v>8777</v>
      </c>
      <c r="C6813" s="46" t="s">
        <v>67</v>
      </c>
      <c r="D6813" s="47">
        <v>0.1</v>
      </c>
    </row>
    <row r="6814" spans="1:4" x14ac:dyDescent="0.25">
      <c r="A6814" s="47">
        <v>95355</v>
      </c>
      <c r="B6814" s="45" t="s">
        <v>8778</v>
      </c>
      <c r="C6814" s="46" t="s">
        <v>67</v>
      </c>
      <c r="D6814" s="47">
        <v>0.12</v>
      </c>
    </row>
    <row r="6815" spans="1:4" x14ac:dyDescent="0.25">
      <c r="A6815" s="47">
        <v>95356</v>
      </c>
      <c r="B6815" s="45" t="s">
        <v>8779</v>
      </c>
      <c r="C6815" s="46" t="s">
        <v>67</v>
      </c>
      <c r="D6815" s="47">
        <v>0.12</v>
      </c>
    </row>
    <row r="6816" spans="1:4" x14ac:dyDescent="0.25">
      <c r="A6816" s="47">
        <v>95357</v>
      </c>
      <c r="B6816" s="45" t="s">
        <v>8780</v>
      </c>
      <c r="C6816" s="46" t="s">
        <v>67</v>
      </c>
      <c r="D6816" s="47">
        <v>0.19</v>
      </c>
    </row>
    <row r="6817" spans="1:4" x14ac:dyDescent="0.25">
      <c r="A6817" s="47">
        <v>95358</v>
      </c>
      <c r="B6817" s="45" t="s">
        <v>8781</v>
      </c>
      <c r="C6817" s="46" t="s">
        <v>67</v>
      </c>
      <c r="D6817" s="47">
        <v>0.22</v>
      </c>
    </row>
    <row r="6818" spans="1:4" x14ac:dyDescent="0.25">
      <c r="A6818" s="47">
        <v>95359</v>
      </c>
      <c r="B6818" s="45" t="s">
        <v>8782</v>
      </c>
      <c r="C6818" s="46" t="s">
        <v>67</v>
      </c>
      <c r="D6818" s="47">
        <v>0.41</v>
      </c>
    </row>
    <row r="6819" spans="1:4" x14ac:dyDescent="0.25">
      <c r="A6819" s="47">
        <v>95360</v>
      </c>
      <c r="B6819" s="45" t="s">
        <v>8783</v>
      </c>
      <c r="C6819" s="46" t="s">
        <v>67</v>
      </c>
      <c r="D6819" s="47">
        <v>0.18</v>
      </c>
    </row>
    <row r="6820" spans="1:4" x14ac:dyDescent="0.25">
      <c r="A6820" s="47">
        <v>95361</v>
      </c>
      <c r="B6820" s="45" t="s">
        <v>8784</v>
      </c>
      <c r="C6820" s="46" t="s">
        <v>67</v>
      </c>
      <c r="D6820" s="47">
        <v>0.06</v>
      </c>
    </row>
    <row r="6821" spans="1:4" x14ac:dyDescent="0.25">
      <c r="A6821" s="47">
        <v>95362</v>
      </c>
      <c r="B6821" s="45" t="s">
        <v>8785</v>
      </c>
      <c r="C6821" s="46" t="s">
        <v>67</v>
      </c>
      <c r="D6821" s="47">
        <v>0.13</v>
      </c>
    </row>
    <row r="6822" spans="1:4" x14ac:dyDescent="0.25">
      <c r="A6822" s="47">
        <v>95363</v>
      </c>
      <c r="B6822" s="45" t="s">
        <v>8786</v>
      </c>
      <c r="C6822" s="46" t="s">
        <v>67</v>
      </c>
      <c r="D6822" s="47">
        <v>0.16</v>
      </c>
    </row>
    <row r="6823" spans="1:4" x14ac:dyDescent="0.25">
      <c r="A6823" s="47">
        <v>95364</v>
      </c>
      <c r="B6823" s="45" t="s">
        <v>8787</v>
      </c>
      <c r="C6823" s="46" t="s">
        <v>67</v>
      </c>
      <c r="D6823" s="47">
        <v>0.12</v>
      </c>
    </row>
    <row r="6824" spans="1:4" x14ac:dyDescent="0.25">
      <c r="A6824" s="47">
        <v>95365</v>
      </c>
      <c r="B6824" s="45" t="s">
        <v>8788</v>
      </c>
      <c r="C6824" s="46" t="s">
        <v>67</v>
      </c>
      <c r="D6824" s="47">
        <v>0.13</v>
      </c>
    </row>
    <row r="6825" spans="1:4" x14ac:dyDescent="0.25">
      <c r="A6825" s="47">
        <v>95366</v>
      </c>
      <c r="B6825" s="45" t="s">
        <v>8789</v>
      </c>
      <c r="C6825" s="46" t="s">
        <v>67</v>
      </c>
      <c r="D6825" s="47">
        <v>0.1</v>
      </c>
    </row>
    <row r="6826" spans="1:4" x14ac:dyDescent="0.25">
      <c r="A6826" s="47">
        <v>95367</v>
      </c>
      <c r="B6826" s="45" t="s">
        <v>8790</v>
      </c>
      <c r="C6826" s="46" t="s">
        <v>67</v>
      </c>
      <c r="D6826" s="47">
        <v>0.11</v>
      </c>
    </row>
    <row r="6827" spans="1:4" x14ac:dyDescent="0.25">
      <c r="A6827" s="47">
        <v>95368</v>
      </c>
      <c r="B6827" s="45" t="s">
        <v>8791</v>
      </c>
      <c r="C6827" s="46" t="s">
        <v>67</v>
      </c>
      <c r="D6827" s="47">
        <v>0.17</v>
      </c>
    </row>
    <row r="6828" spans="1:4" x14ac:dyDescent="0.25">
      <c r="A6828" s="47">
        <v>95369</v>
      </c>
      <c r="B6828" s="45" t="s">
        <v>8792</v>
      </c>
      <c r="C6828" s="46" t="s">
        <v>67</v>
      </c>
      <c r="D6828" s="47">
        <v>0.14000000000000001</v>
      </c>
    </row>
    <row r="6829" spans="1:4" x14ac:dyDescent="0.25">
      <c r="A6829" s="47">
        <v>95370</v>
      </c>
      <c r="B6829" s="45" t="s">
        <v>8793</v>
      </c>
      <c r="C6829" s="46" t="s">
        <v>67</v>
      </c>
      <c r="D6829" s="47">
        <v>0.2</v>
      </c>
    </row>
    <row r="6830" spans="1:4" x14ac:dyDescent="0.25">
      <c r="A6830" s="47">
        <v>95371</v>
      </c>
      <c r="B6830" s="45" t="s">
        <v>8794</v>
      </c>
      <c r="C6830" s="46" t="s">
        <v>67</v>
      </c>
      <c r="D6830" s="47">
        <v>0.28000000000000003</v>
      </c>
    </row>
    <row r="6831" spans="1:4" x14ac:dyDescent="0.25">
      <c r="A6831" s="47">
        <v>95372</v>
      </c>
      <c r="B6831" s="45" t="s">
        <v>8795</v>
      </c>
      <c r="C6831" s="46" t="s">
        <v>67</v>
      </c>
      <c r="D6831" s="47">
        <v>0.19</v>
      </c>
    </row>
    <row r="6832" spans="1:4" x14ac:dyDescent="0.25">
      <c r="A6832" s="47">
        <v>95373</v>
      </c>
      <c r="B6832" s="45" t="s">
        <v>8796</v>
      </c>
      <c r="C6832" s="46" t="s">
        <v>67</v>
      </c>
      <c r="D6832" s="47">
        <v>0.25</v>
      </c>
    </row>
    <row r="6833" spans="1:4" x14ac:dyDescent="0.25">
      <c r="A6833" s="47">
        <v>95374</v>
      </c>
      <c r="B6833" s="45" t="s">
        <v>8797</v>
      </c>
      <c r="C6833" s="46" t="s">
        <v>67</v>
      </c>
      <c r="D6833" s="47">
        <v>0.21</v>
      </c>
    </row>
    <row r="6834" spans="1:4" x14ac:dyDescent="0.25">
      <c r="A6834" s="47">
        <v>95375</v>
      </c>
      <c r="B6834" s="45" t="s">
        <v>8798</v>
      </c>
      <c r="C6834" s="46" t="s">
        <v>67</v>
      </c>
      <c r="D6834" s="47">
        <v>0.27</v>
      </c>
    </row>
    <row r="6835" spans="1:4" x14ac:dyDescent="0.25">
      <c r="A6835" s="47">
        <v>95376</v>
      </c>
      <c r="B6835" s="45" t="s">
        <v>8799</v>
      </c>
      <c r="C6835" s="46" t="s">
        <v>67</v>
      </c>
      <c r="D6835" s="47">
        <v>0.05</v>
      </c>
    </row>
    <row r="6836" spans="1:4" x14ac:dyDescent="0.25">
      <c r="A6836" s="47">
        <v>95377</v>
      </c>
      <c r="B6836" s="45" t="s">
        <v>8800</v>
      </c>
      <c r="C6836" s="46" t="s">
        <v>67</v>
      </c>
      <c r="D6836" s="47">
        <v>0.15</v>
      </c>
    </row>
    <row r="6837" spans="1:4" x14ac:dyDescent="0.25">
      <c r="A6837" s="47">
        <v>95378</v>
      </c>
      <c r="B6837" s="45" t="s">
        <v>8801</v>
      </c>
      <c r="C6837" s="46" t="s">
        <v>67</v>
      </c>
      <c r="D6837" s="47">
        <v>0.17</v>
      </c>
    </row>
    <row r="6838" spans="1:4" x14ac:dyDescent="0.25">
      <c r="A6838" s="47">
        <v>95379</v>
      </c>
      <c r="B6838" s="45" t="s">
        <v>8802</v>
      </c>
      <c r="C6838" s="46" t="s">
        <v>67</v>
      </c>
      <c r="D6838" s="47">
        <v>0.15</v>
      </c>
    </row>
    <row r="6839" spans="1:4" x14ac:dyDescent="0.25">
      <c r="A6839" s="47">
        <v>95380</v>
      </c>
      <c r="B6839" s="45" t="s">
        <v>8803</v>
      </c>
      <c r="C6839" s="46" t="s">
        <v>67</v>
      </c>
      <c r="D6839" s="47">
        <v>0.16</v>
      </c>
    </row>
    <row r="6840" spans="1:4" x14ac:dyDescent="0.25">
      <c r="A6840" s="47">
        <v>95382</v>
      </c>
      <c r="B6840" s="45" t="s">
        <v>8804</v>
      </c>
      <c r="C6840" s="46" t="s">
        <v>67</v>
      </c>
      <c r="D6840" s="47">
        <v>0.19</v>
      </c>
    </row>
    <row r="6841" spans="1:4" x14ac:dyDescent="0.25">
      <c r="A6841" s="47">
        <v>95383</v>
      </c>
      <c r="B6841" s="45" t="s">
        <v>8805</v>
      </c>
      <c r="C6841" s="46" t="s">
        <v>67</v>
      </c>
      <c r="D6841" s="47">
        <v>0.23</v>
      </c>
    </row>
    <row r="6842" spans="1:4" x14ac:dyDescent="0.25">
      <c r="A6842" s="47">
        <v>95384</v>
      </c>
      <c r="B6842" s="45" t="s">
        <v>8806</v>
      </c>
      <c r="C6842" s="46" t="s">
        <v>67</v>
      </c>
      <c r="D6842" s="47">
        <v>0.21</v>
      </c>
    </row>
    <row r="6843" spans="1:4" x14ac:dyDescent="0.25">
      <c r="A6843" s="47">
        <v>95385</v>
      </c>
      <c r="B6843" s="45" t="s">
        <v>8807</v>
      </c>
      <c r="C6843" s="46" t="s">
        <v>67</v>
      </c>
      <c r="D6843" s="47">
        <v>0.13</v>
      </c>
    </row>
    <row r="6844" spans="1:4" x14ac:dyDescent="0.25">
      <c r="A6844" s="47">
        <v>95386</v>
      </c>
      <c r="B6844" s="45" t="s">
        <v>8808</v>
      </c>
      <c r="C6844" s="46" t="s">
        <v>67</v>
      </c>
      <c r="D6844" s="47">
        <v>0.2</v>
      </c>
    </row>
    <row r="6845" spans="1:4" x14ac:dyDescent="0.25">
      <c r="A6845" s="47">
        <v>95387</v>
      </c>
      <c r="B6845" s="45" t="s">
        <v>8809</v>
      </c>
      <c r="C6845" s="46" t="s">
        <v>67</v>
      </c>
      <c r="D6845" s="47">
        <v>0.18</v>
      </c>
    </row>
    <row r="6846" spans="1:4" x14ac:dyDescent="0.25">
      <c r="A6846" s="47">
        <v>95388</v>
      </c>
      <c r="B6846" s="45" t="s">
        <v>8810</v>
      </c>
      <c r="C6846" s="46" t="s">
        <v>67</v>
      </c>
      <c r="D6846" s="47">
        <v>0.06</v>
      </c>
    </row>
    <row r="6847" spans="1:4" x14ac:dyDescent="0.25">
      <c r="A6847" s="47">
        <v>95389</v>
      </c>
      <c r="B6847" s="45" t="s">
        <v>8811</v>
      </c>
      <c r="C6847" s="46" t="s">
        <v>67</v>
      </c>
      <c r="D6847" s="47">
        <v>0.1</v>
      </c>
    </row>
    <row r="6848" spans="1:4" x14ac:dyDescent="0.25">
      <c r="A6848" s="47">
        <v>95390</v>
      </c>
      <c r="B6848" s="45" t="s">
        <v>8812</v>
      </c>
      <c r="C6848" s="46" t="s">
        <v>67</v>
      </c>
      <c r="D6848" s="47">
        <v>0.06</v>
      </c>
    </row>
    <row r="6849" spans="1:4" x14ac:dyDescent="0.25">
      <c r="A6849" s="47">
        <v>95391</v>
      </c>
      <c r="B6849" s="45" t="s">
        <v>8813</v>
      </c>
      <c r="C6849" s="46" t="s">
        <v>67</v>
      </c>
      <c r="D6849" s="47">
        <v>0.17</v>
      </c>
    </row>
    <row r="6850" spans="1:4" x14ac:dyDescent="0.25">
      <c r="A6850" s="47">
        <v>95392</v>
      </c>
      <c r="B6850" s="45" t="s">
        <v>8814</v>
      </c>
      <c r="C6850" s="46" t="s">
        <v>67</v>
      </c>
      <c r="D6850" s="47">
        <v>7.0000000000000007E-2</v>
      </c>
    </row>
    <row r="6851" spans="1:4" x14ac:dyDescent="0.25">
      <c r="A6851" s="47">
        <v>95393</v>
      </c>
      <c r="B6851" s="45" t="s">
        <v>8815</v>
      </c>
      <c r="C6851" s="46" t="s">
        <v>67</v>
      </c>
      <c r="D6851" s="47">
        <v>0.34</v>
      </c>
    </row>
    <row r="6852" spans="1:4" x14ac:dyDescent="0.25">
      <c r="A6852" s="47">
        <v>95394</v>
      </c>
      <c r="B6852" s="45" t="s">
        <v>8816</v>
      </c>
      <c r="C6852" s="46" t="s">
        <v>67</v>
      </c>
      <c r="D6852" s="47">
        <v>0.39</v>
      </c>
    </row>
    <row r="6853" spans="1:4" x14ac:dyDescent="0.25">
      <c r="A6853" s="47">
        <v>95395</v>
      </c>
      <c r="B6853" s="45" t="s">
        <v>8817</v>
      </c>
      <c r="C6853" s="46" t="s">
        <v>67</v>
      </c>
      <c r="D6853" s="47">
        <v>0.56000000000000005</v>
      </c>
    </row>
    <row r="6854" spans="1:4" x14ac:dyDescent="0.25">
      <c r="A6854" s="47">
        <v>95396</v>
      </c>
      <c r="B6854" s="45" t="s">
        <v>8818</v>
      </c>
      <c r="C6854" s="46" t="s">
        <v>67</v>
      </c>
      <c r="D6854" s="47">
        <v>0.75</v>
      </c>
    </row>
    <row r="6855" spans="1:4" x14ac:dyDescent="0.25">
      <c r="A6855" s="47">
        <v>95397</v>
      </c>
      <c r="B6855" s="45" t="s">
        <v>8819</v>
      </c>
      <c r="C6855" s="46" t="s">
        <v>67</v>
      </c>
      <c r="D6855" s="47">
        <v>0.12</v>
      </c>
    </row>
    <row r="6856" spans="1:4" x14ac:dyDescent="0.25">
      <c r="A6856" s="47">
        <v>95398</v>
      </c>
      <c r="B6856" s="45" t="s">
        <v>8820</v>
      </c>
      <c r="C6856" s="46" t="s">
        <v>67</v>
      </c>
      <c r="D6856" s="47">
        <v>0.05</v>
      </c>
    </row>
    <row r="6857" spans="1:4" x14ac:dyDescent="0.25">
      <c r="A6857" s="47">
        <v>95399</v>
      </c>
      <c r="B6857" s="45" t="s">
        <v>8821</v>
      </c>
      <c r="C6857" s="46" t="s">
        <v>67</v>
      </c>
      <c r="D6857" s="47">
        <v>0.1</v>
      </c>
    </row>
    <row r="6858" spans="1:4" x14ac:dyDescent="0.25">
      <c r="A6858" s="47">
        <v>95400</v>
      </c>
      <c r="B6858" s="45" t="s">
        <v>8822</v>
      </c>
      <c r="C6858" s="46" t="s">
        <v>67</v>
      </c>
      <c r="D6858" s="47">
        <v>0.13</v>
      </c>
    </row>
    <row r="6859" spans="1:4" x14ac:dyDescent="0.25">
      <c r="A6859" s="47">
        <v>95401</v>
      </c>
      <c r="B6859" s="45" t="s">
        <v>8823</v>
      </c>
      <c r="C6859" s="46" t="s">
        <v>67</v>
      </c>
      <c r="D6859" s="47">
        <v>0.51</v>
      </c>
    </row>
    <row r="6860" spans="1:4" x14ac:dyDescent="0.25">
      <c r="A6860" s="47">
        <v>95402</v>
      </c>
      <c r="B6860" s="45" t="s">
        <v>8824</v>
      </c>
      <c r="C6860" s="46" t="s">
        <v>67</v>
      </c>
      <c r="D6860" s="47">
        <v>0.96</v>
      </c>
    </row>
    <row r="6861" spans="1:4" x14ac:dyDescent="0.25">
      <c r="A6861" s="47">
        <v>95403</v>
      </c>
      <c r="B6861" s="45" t="s">
        <v>8825</v>
      </c>
      <c r="C6861" s="46" t="s">
        <v>67</v>
      </c>
      <c r="D6861" s="47">
        <v>1.0900000000000001</v>
      </c>
    </row>
    <row r="6862" spans="1:4" x14ac:dyDescent="0.25">
      <c r="A6862" s="47">
        <v>95404</v>
      </c>
      <c r="B6862" s="45" t="s">
        <v>8826</v>
      </c>
      <c r="C6862" s="46" t="s">
        <v>67</v>
      </c>
      <c r="D6862" s="47">
        <v>1.5</v>
      </c>
    </row>
    <row r="6863" spans="1:4" x14ac:dyDescent="0.25">
      <c r="A6863" s="47">
        <v>95405</v>
      </c>
      <c r="B6863" s="45" t="s">
        <v>8827</v>
      </c>
      <c r="C6863" s="46" t="s">
        <v>67</v>
      </c>
      <c r="D6863" s="47">
        <v>0.78</v>
      </c>
    </row>
    <row r="6864" spans="1:4" x14ac:dyDescent="0.25">
      <c r="A6864" s="47">
        <v>95406</v>
      </c>
      <c r="B6864" s="45" t="s">
        <v>8828</v>
      </c>
      <c r="C6864" s="46" t="s">
        <v>67</v>
      </c>
      <c r="D6864" s="47">
        <v>0.17</v>
      </c>
    </row>
    <row r="6865" spans="1:4" x14ac:dyDescent="0.25">
      <c r="A6865" s="47">
        <v>95407</v>
      </c>
      <c r="B6865" s="45" t="s">
        <v>8829</v>
      </c>
      <c r="C6865" s="46" t="s">
        <v>67</v>
      </c>
      <c r="D6865" s="47">
        <v>2.37</v>
      </c>
    </row>
    <row r="6866" spans="1:4" x14ac:dyDescent="0.25">
      <c r="A6866" s="47">
        <v>95408</v>
      </c>
      <c r="B6866" s="45" t="s">
        <v>8830</v>
      </c>
      <c r="C6866" s="46" t="s">
        <v>403</v>
      </c>
      <c r="D6866" s="47">
        <v>9.75</v>
      </c>
    </row>
    <row r="6867" spans="1:4" x14ac:dyDescent="0.25">
      <c r="A6867" s="47">
        <v>95409</v>
      </c>
      <c r="B6867" s="45" t="s">
        <v>8831</v>
      </c>
      <c r="C6867" s="46" t="s">
        <v>403</v>
      </c>
      <c r="D6867" s="47">
        <v>24.19</v>
      </c>
    </row>
    <row r="6868" spans="1:4" x14ac:dyDescent="0.25">
      <c r="A6868" s="47">
        <v>95410</v>
      </c>
      <c r="B6868" s="45" t="s">
        <v>8832</v>
      </c>
      <c r="C6868" s="46" t="s">
        <v>403</v>
      </c>
      <c r="D6868" s="47">
        <v>13.86</v>
      </c>
    </row>
    <row r="6869" spans="1:4" x14ac:dyDescent="0.25">
      <c r="A6869" s="47">
        <v>95411</v>
      </c>
      <c r="B6869" s="45" t="s">
        <v>8833</v>
      </c>
      <c r="C6869" s="46" t="s">
        <v>403</v>
      </c>
      <c r="D6869" s="47">
        <v>18.47</v>
      </c>
    </row>
    <row r="6870" spans="1:4" x14ac:dyDescent="0.25">
      <c r="A6870" s="47">
        <v>95412</v>
      </c>
      <c r="B6870" s="45" t="s">
        <v>8834</v>
      </c>
      <c r="C6870" s="46" t="s">
        <v>403</v>
      </c>
      <c r="D6870" s="47">
        <v>16.63</v>
      </c>
    </row>
    <row r="6871" spans="1:4" x14ac:dyDescent="0.25">
      <c r="A6871" s="47">
        <v>95413</v>
      </c>
      <c r="B6871" s="45" t="s">
        <v>8835</v>
      </c>
      <c r="C6871" s="46" t="s">
        <v>403</v>
      </c>
      <c r="D6871" s="47">
        <v>10.7</v>
      </c>
    </row>
    <row r="6872" spans="1:4" x14ac:dyDescent="0.25">
      <c r="A6872" s="47">
        <v>95414</v>
      </c>
      <c r="B6872" s="45" t="s">
        <v>8836</v>
      </c>
      <c r="C6872" s="46" t="s">
        <v>403</v>
      </c>
      <c r="D6872" s="47">
        <v>46.24</v>
      </c>
    </row>
    <row r="6873" spans="1:4" x14ac:dyDescent="0.25">
      <c r="A6873" s="47">
        <v>95415</v>
      </c>
      <c r="B6873" s="45" t="s">
        <v>8837</v>
      </c>
      <c r="C6873" s="46" t="s">
        <v>403</v>
      </c>
      <c r="D6873" s="47">
        <v>130.77000000000001</v>
      </c>
    </row>
    <row r="6874" spans="1:4" x14ac:dyDescent="0.25">
      <c r="A6874" s="47">
        <v>95416</v>
      </c>
      <c r="B6874" s="45" t="s">
        <v>8838</v>
      </c>
      <c r="C6874" s="46" t="s">
        <v>403</v>
      </c>
      <c r="D6874" s="47">
        <v>7.86</v>
      </c>
    </row>
    <row r="6875" spans="1:4" x14ac:dyDescent="0.25">
      <c r="A6875" s="47">
        <v>95417</v>
      </c>
      <c r="B6875" s="45" t="s">
        <v>8839</v>
      </c>
      <c r="C6875" s="46" t="s">
        <v>403</v>
      </c>
      <c r="D6875" s="47">
        <v>148.85</v>
      </c>
    </row>
    <row r="6876" spans="1:4" x14ac:dyDescent="0.25">
      <c r="A6876" s="47">
        <v>95418</v>
      </c>
      <c r="B6876" s="45" t="s">
        <v>8840</v>
      </c>
      <c r="C6876" s="46" t="s">
        <v>403</v>
      </c>
      <c r="D6876" s="47">
        <v>203.47</v>
      </c>
    </row>
    <row r="6877" spans="1:4" x14ac:dyDescent="0.25">
      <c r="A6877" s="47">
        <v>95419</v>
      </c>
      <c r="B6877" s="45" t="s">
        <v>8841</v>
      </c>
      <c r="C6877" s="46" t="s">
        <v>403</v>
      </c>
      <c r="D6877" s="47">
        <v>54.74</v>
      </c>
    </row>
    <row r="6878" spans="1:4" x14ac:dyDescent="0.25">
      <c r="A6878" s="47">
        <v>95420</v>
      </c>
      <c r="B6878" s="45" t="s">
        <v>8842</v>
      </c>
      <c r="C6878" s="46" t="s">
        <v>403</v>
      </c>
      <c r="D6878" s="47">
        <v>77.75</v>
      </c>
    </row>
    <row r="6879" spans="1:4" x14ac:dyDescent="0.25">
      <c r="A6879" s="47">
        <v>95421</v>
      </c>
      <c r="B6879" s="45" t="s">
        <v>8843</v>
      </c>
      <c r="C6879" s="46" t="s">
        <v>403</v>
      </c>
      <c r="D6879" s="47">
        <v>102.8</v>
      </c>
    </row>
    <row r="6880" spans="1:4" x14ac:dyDescent="0.25">
      <c r="A6880" s="47">
        <v>95422</v>
      </c>
      <c r="B6880" s="45" t="s">
        <v>8844</v>
      </c>
      <c r="C6880" s="46" t="s">
        <v>403</v>
      </c>
      <c r="D6880" s="47">
        <v>69.489999999999995</v>
      </c>
    </row>
    <row r="6881" spans="1:4" x14ac:dyDescent="0.25">
      <c r="A6881" s="47">
        <v>95423</v>
      </c>
      <c r="B6881" s="45" t="s">
        <v>8845</v>
      </c>
      <c r="C6881" s="46" t="s">
        <v>403</v>
      </c>
      <c r="D6881" s="47">
        <v>105.47</v>
      </c>
    </row>
    <row r="6882" spans="1:4" x14ac:dyDescent="0.25">
      <c r="A6882" s="47">
        <v>95424</v>
      </c>
      <c r="B6882" s="45" t="s">
        <v>8846</v>
      </c>
      <c r="C6882" s="46" t="s">
        <v>403</v>
      </c>
      <c r="D6882" s="47">
        <v>23.53</v>
      </c>
    </row>
    <row r="6883" spans="1:4" x14ac:dyDescent="0.25">
      <c r="A6883" s="47">
        <v>100288</v>
      </c>
      <c r="B6883" s="45" t="s">
        <v>8847</v>
      </c>
      <c r="C6883" s="46" t="s">
        <v>67</v>
      </c>
      <c r="D6883" s="47">
        <v>0.04</v>
      </c>
    </row>
    <row r="6884" spans="1:4" x14ac:dyDescent="0.25">
      <c r="A6884" s="47">
        <v>100289</v>
      </c>
      <c r="B6884" s="45" t="s">
        <v>8848</v>
      </c>
      <c r="C6884" s="46" t="s">
        <v>67</v>
      </c>
      <c r="D6884" s="47">
        <v>17.649999999999999</v>
      </c>
    </row>
    <row r="6885" spans="1:4" x14ac:dyDescent="0.25">
      <c r="A6885" s="47">
        <v>100290</v>
      </c>
      <c r="B6885" s="45" t="s">
        <v>8849</v>
      </c>
      <c r="C6885" s="46" t="s">
        <v>67</v>
      </c>
      <c r="D6885" s="47">
        <v>0.05</v>
      </c>
    </row>
    <row r="6886" spans="1:4" x14ac:dyDescent="0.25">
      <c r="A6886" s="47">
        <v>100291</v>
      </c>
      <c r="B6886" s="45" t="s">
        <v>8850</v>
      </c>
      <c r="C6886" s="46" t="s">
        <v>67</v>
      </c>
      <c r="D6886" s="47">
        <v>0.14000000000000001</v>
      </c>
    </row>
    <row r="6887" spans="1:4" x14ac:dyDescent="0.25">
      <c r="A6887" s="47">
        <v>100292</v>
      </c>
      <c r="B6887" s="45" t="s">
        <v>8851</v>
      </c>
      <c r="C6887" s="46" t="s">
        <v>67</v>
      </c>
      <c r="D6887" s="47">
        <v>0.48</v>
      </c>
    </row>
    <row r="6888" spans="1:4" x14ac:dyDescent="0.25">
      <c r="A6888" s="47">
        <v>100293</v>
      </c>
      <c r="B6888" s="45" t="s">
        <v>8852</v>
      </c>
      <c r="C6888" s="46" t="s">
        <v>67</v>
      </c>
      <c r="D6888" s="47">
        <v>0.14000000000000001</v>
      </c>
    </row>
    <row r="6889" spans="1:4" x14ac:dyDescent="0.25">
      <c r="A6889" s="47">
        <v>100294</v>
      </c>
      <c r="B6889" s="45" t="s">
        <v>8853</v>
      </c>
      <c r="C6889" s="46" t="s">
        <v>67</v>
      </c>
      <c r="D6889" s="47">
        <v>0.25</v>
      </c>
    </row>
    <row r="6890" spans="1:4" x14ac:dyDescent="0.25">
      <c r="A6890" s="47">
        <v>100295</v>
      </c>
      <c r="B6890" s="45" t="s">
        <v>8854</v>
      </c>
      <c r="C6890" s="46" t="s">
        <v>67</v>
      </c>
      <c r="D6890" s="47">
        <v>0.39</v>
      </c>
    </row>
    <row r="6891" spans="1:4" x14ac:dyDescent="0.25">
      <c r="A6891" s="47">
        <v>100296</v>
      </c>
      <c r="B6891" s="45" t="s">
        <v>8855</v>
      </c>
      <c r="C6891" s="46" t="s">
        <v>67</v>
      </c>
      <c r="D6891" s="47">
        <v>0.76</v>
      </c>
    </row>
    <row r="6892" spans="1:4" x14ac:dyDescent="0.25">
      <c r="A6892" s="47">
        <v>100297</v>
      </c>
      <c r="B6892" s="45" t="s">
        <v>8856</v>
      </c>
      <c r="C6892" s="46" t="s">
        <v>67</v>
      </c>
      <c r="D6892" s="47">
        <v>0.86</v>
      </c>
    </row>
    <row r="6893" spans="1:4" x14ac:dyDescent="0.25">
      <c r="A6893" s="47">
        <v>100298</v>
      </c>
      <c r="B6893" s="45" t="s">
        <v>8857</v>
      </c>
      <c r="C6893" s="46" t="s">
        <v>67</v>
      </c>
      <c r="D6893" s="47">
        <v>0.34</v>
      </c>
    </row>
    <row r="6894" spans="1:4" x14ac:dyDescent="0.25">
      <c r="A6894" s="47">
        <v>100299</v>
      </c>
      <c r="B6894" s="45" t="s">
        <v>8858</v>
      </c>
      <c r="C6894" s="46" t="s">
        <v>67</v>
      </c>
      <c r="D6894" s="47">
        <v>0.44</v>
      </c>
    </row>
    <row r="6895" spans="1:4" x14ac:dyDescent="0.25">
      <c r="A6895" s="47">
        <v>100300</v>
      </c>
      <c r="B6895" s="45" t="s">
        <v>8859</v>
      </c>
      <c r="C6895" s="46" t="s">
        <v>67</v>
      </c>
      <c r="D6895" s="47">
        <v>17.920000000000002</v>
      </c>
    </row>
    <row r="6896" spans="1:4" x14ac:dyDescent="0.25">
      <c r="A6896" s="47">
        <v>100301</v>
      </c>
      <c r="B6896" s="45" t="s">
        <v>8860</v>
      </c>
      <c r="C6896" s="46" t="s">
        <v>67</v>
      </c>
      <c r="D6896" s="47">
        <v>20.14</v>
      </c>
    </row>
    <row r="6897" spans="1:4" x14ac:dyDescent="0.25">
      <c r="A6897" s="47">
        <v>100302</v>
      </c>
      <c r="B6897" s="45" t="s">
        <v>8861</v>
      </c>
      <c r="C6897" s="46" t="s">
        <v>67</v>
      </c>
      <c r="D6897" s="47">
        <v>136.31</v>
      </c>
    </row>
    <row r="6898" spans="1:4" x14ac:dyDescent="0.25">
      <c r="A6898" s="47">
        <v>100303</v>
      </c>
      <c r="B6898" s="45" t="s">
        <v>8862</v>
      </c>
      <c r="C6898" s="46" t="s">
        <v>67</v>
      </c>
      <c r="D6898" s="47">
        <v>19.2</v>
      </c>
    </row>
    <row r="6899" spans="1:4" x14ac:dyDescent="0.25">
      <c r="A6899" s="47">
        <v>100304</v>
      </c>
      <c r="B6899" s="45" t="s">
        <v>8863</v>
      </c>
      <c r="C6899" s="46" t="s">
        <v>67</v>
      </c>
      <c r="D6899" s="47">
        <v>72.069999999999993</v>
      </c>
    </row>
    <row r="6900" spans="1:4" x14ac:dyDescent="0.25">
      <c r="A6900" s="47">
        <v>100305</v>
      </c>
      <c r="B6900" s="45" t="s">
        <v>8864</v>
      </c>
      <c r="C6900" s="46" t="s">
        <v>67</v>
      </c>
      <c r="D6900" s="47">
        <v>95.13</v>
      </c>
    </row>
    <row r="6901" spans="1:4" x14ac:dyDescent="0.25">
      <c r="A6901" s="47">
        <v>100306</v>
      </c>
      <c r="B6901" s="45" t="s">
        <v>8865</v>
      </c>
      <c r="C6901" s="46" t="s">
        <v>67</v>
      </c>
      <c r="D6901" s="47">
        <v>107.16</v>
      </c>
    </row>
    <row r="6902" spans="1:4" x14ac:dyDescent="0.25">
      <c r="A6902" s="47">
        <v>100307</v>
      </c>
      <c r="B6902" s="45" t="s">
        <v>8866</v>
      </c>
      <c r="C6902" s="46" t="s">
        <v>67</v>
      </c>
      <c r="D6902" s="47">
        <v>23.93</v>
      </c>
    </row>
    <row r="6903" spans="1:4" x14ac:dyDescent="0.25">
      <c r="A6903" s="47">
        <v>100308</v>
      </c>
      <c r="B6903" s="45" t="s">
        <v>8867</v>
      </c>
      <c r="C6903" s="46" t="s">
        <v>67</v>
      </c>
      <c r="D6903" s="47">
        <v>23.47</v>
      </c>
    </row>
    <row r="6904" spans="1:4" x14ac:dyDescent="0.25">
      <c r="A6904" s="47">
        <v>100309</v>
      </c>
      <c r="B6904" s="45" t="s">
        <v>8868</v>
      </c>
      <c r="C6904" s="46" t="s">
        <v>67</v>
      </c>
      <c r="D6904" s="47">
        <v>36.14</v>
      </c>
    </row>
    <row r="6905" spans="1:4" x14ac:dyDescent="0.25">
      <c r="A6905" s="47">
        <v>100310</v>
      </c>
      <c r="B6905" s="45" t="s">
        <v>8869</v>
      </c>
      <c r="C6905" s="46" t="s">
        <v>403</v>
      </c>
      <c r="D6905" s="47">
        <v>8.19</v>
      </c>
    </row>
    <row r="6906" spans="1:4" x14ac:dyDescent="0.25">
      <c r="A6906" s="47">
        <v>100311</v>
      </c>
      <c r="B6906" s="45" t="s">
        <v>8870</v>
      </c>
      <c r="C6906" s="46" t="s">
        <v>403</v>
      </c>
      <c r="D6906" s="47">
        <v>66.27</v>
      </c>
    </row>
    <row r="6907" spans="1:4" x14ac:dyDescent="0.25">
      <c r="A6907" s="47">
        <v>100312</v>
      </c>
      <c r="B6907" s="45" t="s">
        <v>8871</v>
      </c>
      <c r="C6907" s="46" t="s">
        <v>403</v>
      </c>
      <c r="D6907" s="47">
        <v>89.41</v>
      </c>
    </row>
    <row r="6908" spans="1:4" x14ac:dyDescent="0.25">
      <c r="A6908" s="47">
        <v>100313</v>
      </c>
      <c r="B6908" s="45" t="s">
        <v>8872</v>
      </c>
      <c r="C6908" s="46" t="s">
        <v>403</v>
      </c>
      <c r="D6908" s="47">
        <v>103.2</v>
      </c>
    </row>
    <row r="6909" spans="1:4" x14ac:dyDescent="0.25">
      <c r="A6909" s="47">
        <v>100314</v>
      </c>
      <c r="B6909" s="45" t="s">
        <v>8873</v>
      </c>
      <c r="C6909" s="46" t="s">
        <v>403</v>
      </c>
      <c r="D6909" s="47">
        <v>116.43</v>
      </c>
    </row>
    <row r="6910" spans="1:4" x14ac:dyDescent="0.25">
      <c r="A6910" s="47">
        <v>100315</v>
      </c>
      <c r="B6910" s="45" t="s">
        <v>8874</v>
      </c>
      <c r="C6910" s="46" t="s">
        <v>403</v>
      </c>
      <c r="D6910" s="47">
        <v>59.4</v>
      </c>
    </row>
    <row r="6911" spans="1:4" x14ac:dyDescent="0.25">
      <c r="A6911" s="47">
        <v>100316</v>
      </c>
      <c r="B6911" s="45" t="s">
        <v>8859</v>
      </c>
      <c r="C6911" s="46" t="s">
        <v>403</v>
      </c>
      <c r="D6911" s="48">
        <v>3168.13</v>
      </c>
    </row>
    <row r="6912" spans="1:4" x14ac:dyDescent="0.25">
      <c r="A6912" s="47">
        <v>100317</v>
      </c>
      <c r="B6912" s="45" t="s">
        <v>8875</v>
      </c>
      <c r="C6912" s="46" t="s">
        <v>403</v>
      </c>
      <c r="D6912" s="48">
        <v>23953.87</v>
      </c>
    </row>
    <row r="6913" spans="1:4" x14ac:dyDescent="0.25">
      <c r="A6913" s="47">
        <v>100318</v>
      </c>
      <c r="B6913" s="45" t="s">
        <v>8863</v>
      </c>
      <c r="C6913" s="46" t="s">
        <v>403</v>
      </c>
      <c r="D6913" s="48">
        <v>12728.17</v>
      </c>
    </row>
    <row r="6914" spans="1:4" x14ac:dyDescent="0.25">
      <c r="A6914" s="47">
        <v>100319</v>
      </c>
      <c r="B6914" s="45" t="s">
        <v>8864</v>
      </c>
      <c r="C6914" s="46" t="s">
        <v>403</v>
      </c>
      <c r="D6914" s="48">
        <v>16703.96</v>
      </c>
    </row>
    <row r="6915" spans="1:4" x14ac:dyDescent="0.25">
      <c r="A6915" s="47">
        <v>100320</v>
      </c>
      <c r="B6915" s="45" t="s">
        <v>8865</v>
      </c>
      <c r="C6915" s="46" t="s">
        <v>403</v>
      </c>
      <c r="D6915" s="48">
        <v>18817.2</v>
      </c>
    </row>
    <row r="6916" spans="1:4" x14ac:dyDescent="0.25">
      <c r="A6916" s="47">
        <v>100321</v>
      </c>
      <c r="B6916" s="45" t="s">
        <v>8868</v>
      </c>
      <c r="C6916" s="46" t="s">
        <v>403</v>
      </c>
      <c r="D6916" s="48">
        <v>6353.17</v>
      </c>
    </row>
    <row r="6917" spans="1:4" x14ac:dyDescent="0.25">
      <c r="A6917" s="47">
        <v>100533</v>
      </c>
      <c r="B6917" s="45" t="s">
        <v>8876</v>
      </c>
      <c r="C6917" s="46" t="s">
        <v>67</v>
      </c>
      <c r="D6917" s="47">
        <v>29.29</v>
      </c>
    </row>
    <row r="6918" spans="1:4" x14ac:dyDescent="0.25">
      <c r="A6918" s="47">
        <v>100534</v>
      </c>
      <c r="B6918" s="45" t="s">
        <v>8876</v>
      </c>
      <c r="C6918" s="46" t="s">
        <v>403</v>
      </c>
      <c r="D6918" s="48">
        <v>5160.71</v>
      </c>
    </row>
    <row r="6919" spans="1:4" x14ac:dyDescent="0.25">
      <c r="A6919" s="47">
        <v>100535</v>
      </c>
      <c r="B6919" s="45" t="s">
        <v>8877</v>
      </c>
      <c r="C6919" s="46" t="s">
        <v>67</v>
      </c>
      <c r="D6919" s="47">
        <v>0.35</v>
      </c>
    </row>
    <row r="6920" spans="1:4" x14ac:dyDescent="0.25">
      <c r="A6920" s="47">
        <v>100536</v>
      </c>
      <c r="B6920" s="45" t="s">
        <v>8878</v>
      </c>
      <c r="C6920" s="46" t="s">
        <v>403</v>
      </c>
      <c r="D6920" s="47">
        <v>47.83</v>
      </c>
    </row>
    <row r="6921" spans="1:4" x14ac:dyDescent="0.25">
      <c r="A6921" s="47">
        <v>101284</v>
      </c>
      <c r="B6921" s="45" t="s">
        <v>8879</v>
      </c>
      <c r="C6921" s="46" t="s">
        <v>67</v>
      </c>
      <c r="D6921" s="47">
        <v>1.18</v>
      </c>
    </row>
    <row r="6922" spans="1:4" x14ac:dyDescent="0.25">
      <c r="A6922" s="47">
        <v>101285</v>
      </c>
      <c r="B6922" s="45" t="s">
        <v>8880</v>
      </c>
      <c r="C6922" s="46" t="s">
        <v>67</v>
      </c>
      <c r="D6922" s="47">
        <v>0.33</v>
      </c>
    </row>
    <row r="6923" spans="1:4" x14ac:dyDescent="0.25">
      <c r="A6923" s="47">
        <v>101286</v>
      </c>
      <c r="B6923" s="45" t="s">
        <v>8881</v>
      </c>
      <c r="C6923" s="46" t="s">
        <v>403</v>
      </c>
      <c r="D6923" s="47">
        <v>14.45</v>
      </c>
    </row>
    <row r="6924" spans="1:4" x14ac:dyDescent="0.25">
      <c r="A6924" s="47">
        <v>101287</v>
      </c>
      <c r="B6924" s="45" t="s">
        <v>8882</v>
      </c>
      <c r="C6924" s="46" t="s">
        <v>403</v>
      </c>
      <c r="D6924" s="47">
        <v>50.2</v>
      </c>
    </row>
    <row r="6925" spans="1:4" x14ac:dyDescent="0.25">
      <c r="A6925" s="47">
        <v>101288</v>
      </c>
      <c r="B6925" s="45" t="s">
        <v>8883</v>
      </c>
      <c r="C6925" s="46" t="s">
        <v>403</v>
      </c>
      <c r="D6925" s="47">
        <v>16.850000000000001</v>
      </c>
    </row>
    <row r="6926" spans="1:4" x14ac:dyDescent="0.25">
      <c r="A6926" s="47">
        <v>101289</v>
      </c>
      <c r="B6926" s="45" t="s">
        <v>8884</v>
      </c>
      <c r="C6926" s="46" t="s">
        <v>403</v>
      </c>
      <c r="D6926" s="47">
        <v>14.96</v>
      </c>
    </row>
    <row r="6927" spans="1:4" x14ac:dyDescent="0.25">
      <c r="A6927" s="47">
        <v>101290</v>
      </c>
      <c r="B6927" s="45" t="s">
        <v>8885</v>
      </c>
      <c r="C6927" s="46" t="s">
        <v>403</v>
      </c>
      <c r="D6927" s="47">
        <v>19.23</v>
      </c>
    </row>
    <row r="6928" spans="1:4" x14ac:dyDescent="0.25">
      <c r="A6928" s="47">
        <v>101291</v>
      </c>
      <c r="B6928" s="45" t="s">
        <v>8886</v>
      </c>
      <c r="C6928" s="46" t="s">
        <v>403</v>
      </c>
      <c r="D6928" s="47">
        <v>15.5</v>
      </c>
    </row>
    <row r="6929" spans="1:4" x14ac:dyDescent="0.25">
      <c r="A6929" s="47">
        <v>101292</v>
      </c>
      <c r="B6929" s="45" t="s">
        <v>8887</v>
      </c>
      <c r="C6929" s="46" t="s">
        <v>403</v>
      </c>
      <c r="D6929" s="47">
        <v>16.96</v>
      </c>
    </row>
    <row r="6930" spans="1:4" x14ac:dyDescent="0.25">
      <c r="A6930" s="47">
        <v>101293</v>
      </c>
      <c r="B6930" s="45" t="s">
        <v>8888</v>
      </c>
      <c r="C6930" s="46" t="s">
        <v>403</v>
      </c>
      <c r="D6930" s="47">
        <v>20.72</v>
      </c>
    </row>
    <row r="6931" spans="1:4" x14ac:dyDescent="0.25">
      <c r="A6931" s="47">
        <v>101294</v>
      </c>
      <c r="B6931" s="45" t="s">
        <v>8889</v>
      </c>
      <c r="C6931" s="46" t="s">
        <v>403</v>
      </c>
      <c r="D6931" s="47">
        <v>32.4</v>
      </c>
    </row>
    <row r="6932" spans="1:4" x14ac:dyDescent="0.25">
      <c r="A6932" s="47">
        <v>101295</v>
      </c>
      <c r="B6932" s="45" t="s">
        <v>8890</v>
      </c>
      <c r="C6932" s="46" t="s">
        <v>403</v>
      </c>
      <c r="D6932" s="47">
        <v>19.420000000000002</v>
      </c>
    </row>
    <row r="6933" spans="1:4" x14ac:dyDescent="0.25">
      <c r="A6933" s="47">
        <v>101296</v>
      </c>
      <c r="B6933" s="45" t="s">
        <v>8891</v>
      </c>
      <c r="C6933" s="46" t="s">
        <v>403</v>
      </c>
      <c r="D6933" s="47">
        <v>19.61</v>
      </c>
    </row>
    <row r="6934" spans="1:4" x14ac:dyDescent="0.25">
      <c r="A6934" s="47">
        <v>101297</v>
      </c>
      <c r="B6934" s="45" t="s">
        <v>8892</v>
      </c>
      <c r="C6934" s="46" t="s">
        <v>403</v>
      </c>
      <c r="D6934" s="47">
        <v>18</v>
      </c>
    </row>
    <row r="6935" spans="1:4" x14ac:dyDescent="0.25">
      <c r="A6935" s="47">
        <v>101298</v>
      </c>
      <c r="B6935" s="45" t="s">
        <v>8893</v>
      </c>
      <c r="C6935" s="46" t="s">
        <v>403</v>
      </c>
      <c r="D6935" s="47">
        <v>17.3</v>
      </c>
    </row>
    <row r="6936" spans="1:4" x14ac:dyDescent="0.25">
      <c r="A6936" s="47">
        <v>101299</v>
      </c>
      <c r="B6936" s="45" t="s">
        <v>8894</v>
      </c>
      <c r="C6936" s="46" t="s">
        <v>403</v>
      </c>
      <c r="D6936" s="47">
        <v>16.61</v>
      </c>
    </row>
    <row r="6937" spans="1:4" x14ac:dyDescent="0.25">
      <c r="A6937" s="47">
        <v>101300</v>
      </c>
      <c r="B6937" s="45" t="s">
        <v>8895</v>
      </c>
      <c r="C6937" s="46" t="s">
        <v>403</v>
      </c>
      <c r="D6937" s="47">
        <v>14.06</v>
      </c>
    </row>
    <row r="6938" spans="1:4" x14ac:dyDescent="0.25">
      <c r="A6938" s="47">
        <v>101301</v>
      </c>
      <c r="B6938" s="45" t="s">
        <v>8896</v>
      </c>
      <c r="C6938" s="46" t="s">
        <v>403</v>
      </c>
      <c r="D6938" s="47">
        <v>9.61</v>
      </c>
    </row>
    <row r="6939" spans="1:4" x14ac:dyDescent="0.25">
      <c r="A6939" s="47">
        <v>101302</v>
      </c>
      <c r="B6939" s="45" t="s">
        <v>8897</v>
      </c>
      <c r="C6939" s="46" t="s">
        <v>403</v>
      </c>
      <c r="D6939" s="47">
        <v>28.22</v>
      </c>
    </row>
    <row r="6940" spans="1:4" x14ac:dyDescent="0.25">
      <c r="A6940" s="47">
        <v>101303</v>
      </c>
      <c r="B6940" s="45" t="s">
        <v>8898</v>
      </c>
      <c r="C6940" s="46" t="s">
        <v>403</v>
      </c>
      <c r="D6940" s="47">
        <v>53.82</v>
      </c>
    </row>
    <row r="6941" spans="1:4" x14ac:dyDescent="0.25">
      <c r="A6941" s="47">
        <v>101304</v>
      </c>
      <c r="B6941" s="45" t="s">
        <v>8899</v>
      </c>
      <c r="C6941" s="46" t="s">
        <v>403</v>
      </c>
      <c r="D6941" s="47">
        <v>28</v>
      </c>
    </row>
    <row r="6942" spans="1:4" x14ac:dyDescent="0.25">
      <c r="A6942" s="47">
        <v>101305</v>
      </c>
      <c r="B6942" s="45" t="s">
        <v>8900</v>
      </c>
      <c r="C6942" s="46" t="s">
        <v>403</v>
      </c>
      <c r="D6942" s="47">
        <v>35.68</v>
      </c>
    </row>
    <row r="6943" spans="1:4" x14ac:dyDescent="0.25">
      <c r="A6943" s="47">
        <v>101307</v>
      </c>
      <c r="B6943" s="45" t="s">
        <v>8901</v>
      </c>
      <c r="C6943" s="46" t="s">
        <v>403</v>
      </c>
      <c r="D6943" s="47">
        <v>18.07</v>
      </c>
    </row>
    <row r="6944" spans="1:4" x14ac:dyDescent="0.25">
      <c r="A6944" s="47">
        <v>101308</v>
      </c>
      <c r="B6944" s="45" t="s">
        <v>8902</v>
      </c>
      <c r="C6944" s="46" t="s">
        <v>403</v>
      </c>
      <c r="D6944" s="47">
        <v>22.97</v>
      </c>
    </row>
    <row r="6945" spans="1:4" x14ac:dyDescent="0.25">
      <c r="A6945" s="47">
        <v>101309</v>
      </c>
      <c r="B6945" s="45" t="s">
        <v>8903</v>
      </c>
      <c r="C6945" s="46" t="s">
        <v>403</v>
      </c>
      <c r="D6945" s="47">
        <v>21.21</v>
      </c>
    </row>
    <row r="6946" spans="1:4" x14ac:dyDescent="0.25">
      <c r="A6946" s="47">
        <v>101310</v>
      </c>
      <c r="B6946" s="45" t="s">
        <v>8904</v>
      </c>
      <c r="C6946" s="46" t="s">
        <v>403</v>
      </c>
      <c r="D6946" s="47">
        <v>22.6</v>
      </c>
    </row>
    <row r="6947" spans="1:4" x14ac:dyDescent="0.25">
      <c r="A6947" s="47">
        <v>101311</v>
      </c>
      <c r="B6947" s="45" t="s">
        <v>8905</v>
      </c>
      <c r="C6947" s="46" t="s">
        <v>403</v>
      </c>
      <c r="D6947" s="47">
        <v>20.94</v>
      </c>
    </row>
    <row r="6948" spans="1:4" x14ac:dyDescent="0.25">
      <c r="A6948" s="47">
        <v>101312</v>
      </c>
      <c r="B6948" s="45" t="s">
        <v>8906</v>
      </c>
      <c r="C6948" s="46" t="s">
        <v>403</v>
      </c>
      <c r="D6948" s="47">
        <v>16.25</v>
      </c>
    </row>
    <row r="6949" spans="1:4" x14ac:dyDescent="0.25">
      <c r="A6949" s="47">
        <v>101313</v>
      </c>
      <c r="B6949" s="45" t="s">
        <v>8907</v>
      </c>
      <c r="C6949" s="46" t="s">
        <v>403</v>
      </c>
      <c r="D6949" s="47">
        <v>71.37</v>
      </c>
    </row>
    <row r="6950" spans="1:4" x14ac:dyDescent="0.25">
      <c r="A6950" s="47">
        <v>101314</v>
      </c>
      <c r="B6950" s="45" t="s">
        <v>8908</v>
      </c>
      <c r="C6950" s="46" t="s">
        <v>403</v>
      </c>
      <c r="D6950" s="47">
        <v>78.64</v>
      </c>
    </row>
    <row r="6951" spans="1:4" x14ac:dyDescent="0.25">
      <c r="A6951" s="47">
        <v>101315</v>
      </c>
      <c r="B6951" s="45" t="s">
        <v>8909</v>
      </c>
      <c r="C6951" s="46" t="s">
        <v>403</v>
      </c>
      <c r="D6951" s="47">
        <v>70.94</v>
      </c>
    </row>
    <row r="6952" spans="1:4" x14ac:dyDescent="0.25">
      <c r="A6952" s="47">
        <v>101316</v>
      </c>
      <c r="B6952" s="45" t="s">
        <v>8910</v>
      </c>
      <c r="C6952" s="46" t="s">
        <v>403</v>
      </c>
      <c r="D6952" s="47">
        <v>27.66</v>
      </c>
    </row>
    <row r="6953" spans="1:4" x14ac:dyDescent="0.25">
      <c r="A6953" s="47">
        <v>101317</v>
      </c>
      <c r="B6953" s="45" t="s">
        <v>8911</v>
      </c>
      <c r="C6953" s="46" t="s">
        <v>403</v>
      </c>
      <c r="D6953" s="47">
        <v>159.55000000000001</v>
      </c>
    </row>
    <row r="6954" spans="1:4" x14ac:dyDescent="0.25">
      <c r="A6954" s="47">
        <v>101318</v>
      </c>
      <c r="B6954" s="45" t="s">
        <v>8912</v>
      </c>
      <c r="C6954" s="46" t="s">
        <v>403</v>
      </c>
      <c r="D6954" s="47">
        <v>320.86</v>
      </c>
    </row>
    <row r="6955" spans="1:4" x14ac:dyDescent="0.25">
      <c r="A6955" s="47">
        <v>101319</v>
      </c>
      <c r="B6955" s="45" t="s">
        <v>8913</v>
      </c>
      <c r="C6955" s="46" t="s">
        <v>403</v>
      </c>
      <c r="D6955" s="47">
        <v>46.48</v>
      </c>
    </row>
    <row r="6956" spans="1:4" x14ac:dyDescent="0.25">
      <c r="A6956" s="47">
        <v>101320</v>
      </c>
      <c r="B6956" s="45" t="s">
        <v>8914</v>
      </c>
      <c r="C6956" s="46" t="s">
        <v>403</v>
      </c>
      <c r="D6956" s="47">
        <v>23.5</v>
      </c>
    </row>
    <row r="6957" spans="1:4" x14ac:dyDescent="0.25">
      <c r="A6957" s="47">
        <v>101322</v>
      </c>
      <c r="B6957" s="45" t="s">
        <v>8915</v>
      </c>
      <c r="C6957" s="46" t="s">
        <v>403</v>
      </c>
      <c r="D6957" s="47">
        <v>15.31</v>
      </c>
    </row>
    <row r="6958" spans="1:4" x14ac:dyDescent="0.25">
      <c r="A6958" s="47">
        <v>101323</v>
      </c>
      <c r="B6958" s="45" t="s">
        <v>8916</v>
      </c>
      <c r="C6958" s="46" t="s">
        <v>403</v>
      </c>
      <c r="D6958" s="47">
        <v>35.4</v>
      </c>
    </row>
    <row r="6959" spans="1:4" x14ac:dyDescent="0.25">
      <c r="A6959" s="47">
        <v>101324</v>
      </c>
      <c r="B6959" s="45" t="s">
        <v>8917</v>
      </c>
      <c r="C6959" s="46" t="s">
        <v>403</v>
      </c>
      <c r="D6959" s="47">
        <v>9.1999999999999993</v>
      </c>
    </row>
    <row r="6960" spans="1:4" x14ac:dyDescent="0.25">
      <c r="A6960" s="47">
        <v>101325</v>
      </c>
      <c r="B6960" s="45" t="s">
        <v>8918</v>
      </c>
      <c r="C6960" s="46" t="s">
        <v>403</v>
      </c>
      <c r="D6960" s="47">
        <v>28.59</v>
      </c>
    </row>
    <row r="6961" spans="1:4" x14ac:dyDescent="0.25">
      <c r="A6961" s="47">
        <v>101326</v>
      </c>
      <c r="B6961" s="45" t="s">
        <v>8919</v>
      </c>
      <c r="C6961" s="46" t="s">
        <v>403</v>
      </c>
      <c r="D6961" s="47">
        <v>8.91</v>
      </c>
    </row>
    <row r="6962" spans="1:4" x14ac:dyDescent="0.25">
      <c r="A6962" s="47">
        <v>101327</v>
      </c>
      <c r="B6962" s="45" t="s">
        <v>8920</v>
      </c>
      <c r="C6962" s="46" t="s">
        <v>403</v>
      </c>
      <c r="D6962" s="47">
        <v>7.44</v>
      </c>
    </row>
    <row r="6963" spans="1:4" x14ac:dyDescent="0.25">
      <c r="A6963" s="47">
        <v>101328</v>
      </c>
      <c r="B6963" s="45" t="s">
        <v>8921</v>
      </c>
      <c r="C6963" s="46" t="s">
        <v>403</v>
      </c>
      <c r="D6963" s="47">
        <v>13.02</v>
      </c>
    </row>
    <row r="6964" spans="1:4" x14ac:dyDescent="0.25">
      <c r="A6964" s="47">
        <v>101329</v>
      </c>
      <c r="B6964" s="45" t="s">
        <v>8922</v>
      </c>
      <c r="C6964" s="46" t="s">
        <v>403</v>
      </c>
      <c r="D6964" s="47">
        <v>30.7</v>
      </c>
    </row>
    <row r="6965" spans="1:4" x14ac:dyDescent="0.25">
      <c r="A6965" s="47">
        <v>101330</v>
      </c>
      <c r="B6965" s="45" t="s">
        <v>8923</v>
      </c>
      <c r="C6965" s="46" t="s">
        <v>403</v>
      </c>
      <c r="D6965" s="47">
        <v>27.52</v>
      </c>
    </row>
    <row r="6966" spans="1:4" x14ac:dyDescent="0.25">
      <c r="A6966" s="47">
        <v>101331</v>
      </c>
      <c r="B6966" s="45" t="s">
        <v>8924</v>
      </c>
      <c r="C6966" s="46" t="s">
        <v>403</v>
      </c>
      <c r="D6966" s="47">
        <v>26.96</v>
      </c>
    </row>
    <row r="6967" spans="1:4" x14ac:dyDescent="0.25">
      <c r="A6967" s="47">
        <v>101332</v>
      </c>
      <c r="B6967" s="45" t="s">
        <v>8925</v>
      </c>
      <c r="C6967" s="46" t="s">
        <v>403</v>
      </c>
      <c r="D6967" s="47">
        <v>9.4</v>
      </c>
    </row>
    <row r="6968" spans="1:4" x14ac:dyDescent="0.25">
      <c r="A6968" s="47">
        <v>101333</v>
      </c>
      <c r="B6968" s="45" t="s">
        <v>8926</v>
      </c>
      <c r="C6968" s="46" t="s">
        <v>403</v>
      </c>
      <c r="D6968" s="47">
        <v>22.08</v>
      </c>
    </row>
    <row r="6969" spans="1:4" x14ac:dyDescent="0.25">
      <c r="A6969" s="47">
        <v>101334</v>
      </c>
      <c r="B6969" s="45" t="s">
        <v>8927</v>
      </c>
      <c r="C6969" s="46" t="s">
        <v>403</v>
      </c>
      <c r="D6969" s="47">
        <v>47.02</v>
      </c>
    </row>
    <row r="6970" spans="1:4" x14ac:dyDescent="0.25">
      <c r="A6970" s="47">
        <v>101335</v>
      </c>
      <c r="B6970" s="45" t="s">
        <v>8928</v>
      </c>
      <c r="C6970" s="46" t="s">
        <v>403</v>
      </c>
      <c r="D6970" s="47">
        <v>11.21</v>
      </c>
    </row>
    <row r="6971" spans="1:4" x14ac:dyDescent="0.25">
      <c r="A6971" s="47">
        <v>101336</v>
      </c>
      <c r="B6971" s="45" t="s">
        <v>8929</v>
      </c>
      <c r="C6971" s="46" t="s">
        <v>403</v>
      </c>
      <c r="D6971" s="47">
        <v>36.380000000000003</v>
      </c>
    </row>
    <row r="6972" spans="1:4" x14ac:dyDescent="0.25">
      <c r="A6972" s="47">
        <v>101337</v>
      </c>
      <c r="B6972" s="45" t="s">
        <v>8930</v>
      </c>
      <c r="C6972" s="46" t="s">
        <v>403</v>
      </c>
      <c r="D6972" s="47">
        <v>12.11</v>
      </c>
    </row>
    <row r="6973" spans="1:4" x14ac:dyDescent="0.25">
      <c r="A6973" s="47">
        <v>101338</v>
      </c>
      <c r="B6973" s="45" t="s">
        <v>8931</v>
      </c>
      <c r="C6973" s="46" t="s">
        <v>403</v>
      </c>
      <c r="D6973" s="47">
        <v>19.61</v>
      </c>
    </row>
    <row r="6974" spans="1:4" x14ac:dyDescent="0.25">
      <c r="A6974" s="47">
        <v>101339</v>
      </c>
      <c r="B6974" s="45" t="s">
        <v>8932</v>
      </c>
      <c r="C6974" s="46" t="s">
        <v>403</v>
      </c>
      <c r="D6974" s="47">
        <v>14.45</v>
      </c>
    </row>
    <row r="6975" spans="1:4" x14ac:dyDescent="0.25">
      <c r="A6975" s="47">
        <v>101340</v>
      </c>
      <c r="B6975" s="45" t="s">
        <v>8933</v>
      </c>
      <c r="C6975" s="46" t="s">
        <v>403</v>
      </c>
      <c r="D6975" s="47">
        <v>13.94</v>
      </c>
    </row>
    <row r="6976" spans="1:4" x14ac:dyDescent="0.25">
      <c r="A6976" s="47">
        <v>101341</v>
      </c>
      <c r="B6976" s="45" t="s">
        <v>8934</v>
      </c>
      <c r="C6976" s="46" t="s">
        <v>403</v>
      </c>
      <c r="D6976" s="47">
        <v>16.87</v>
      </c>
    </row>
    <row r="6977" spans="1:4" x14ac:dyDescent="0.25">
      <c r="A6977" s="47">
        <v>101342</v>
      </c>
      <c r="B6977" s="45" t="s">
        <v>8935</v>
      </c>
      <c r="C6977" s="46" t="s">
        <v>403</v>
      </c>
      <c r="D6977" s="47">
        <v>17.78</v>
      </c>
    </row>
    <row r="6978" spans="1:4" x14ac:dyDescent="0.25">
      <c r="A6978" s="47">
        <v>101343</v>
      </c>
      <c r="B6978" s="45" t="s">
        <v>8936</v>
      </c>
      <c r="C6978" s="46" t="s">
        <v>403</v>
      </c>
      <c r="D6978" s="47">
        <v>26.68</v>
      </c>
    </row>
    <row r="6979" spans="1:4" x14ac:dyDescent="0.25">
      <c r="A6979" s="47">
        <v>101344</v>
      </c>
      <c r="B6979" s="45" t="s">
        <v>8937</v>
      </c>
      <c r="C6979" s="46" t="s">
        <v>403</v>
      </c>
      <c r="D6979" s="47">
        <v>30.23</v>
      </c>
    </row>
    <row r="6980" spans="1:4" x14ac:dyDescent="0.25">
      <c r="A6980" s="47">
        <v>101345</v>
      </c>
      <c r="B6980" s="45" t="s">
        <v>8938</v>
      </c>
      <c r="C6980" s="46" t="s">
        <v>403</v>
      </c>
      <c r="D6980" s="47">
        <v>56.4</v>
      </c>
    </row>
    <row r="6981" spans="1:4" x14ac:dyDescent="0.25">
      <c r="A6981" s="47">
        <v>101346</v>
      </c>
      <c r="B6981" s="45" t="s">
        <v>8939</v>
      </c>
      <c r="C6981" s="46" t="s">
        <v>403</v>
      </c>
      <c r="D6981" s="47">
        <v>23.88</v>
      </c>
    </row>
    <row r="6982" spans="1:4" x14ac:dyDescent="0.25">
      <c r="A6982" s="47">
        <v>101347</v>
      </c>
      <c r="B6982" s="45" t="s">
        <v>8940</v>
      </c>
      <c r="C6982" s="46" t="s">
        <v>403</v>
      </c>
      <c r="D6982" s="47">
        <v>25.24</v>
      </c>
    </row>
    <row r="6983" spans="1:4" x14ac:dyDescent="0.25">
      <c r="A6983" s="47">
        <v>101348</v>
      </c>
      <c r="B6983" s="45" t="s">
        <v>8941</v>
      </c>
      <c r="C6983" s="46" t="s">
        <v>403</v>
      </c>
      <c r="D6983" s="47">
        <v>9.09</v>
      </c>
    </row>
    <row r="6984" spans="1:4" x14ac:dyDescent="0.25">
      <c r="A6984" s="47">
        <v>101349</v>
      </c>
      <c r="B6984" s="45" t="s">
        <v>8942</v>
      </c>
      <c r="C6984" s="46" t="s">
        <v>403</v>
      </c>
      <c r="D6984" s="47">
        <v>18.09</v>
      </c>
    </row>
    <row r="6985" spans="1:4" x14ac:dyDescent="0.25">
      <c r="A6985" s="47">
        <v>101350</v>
      </c>
      <c r="B6985" s="45" t="s">
        <v>8943</v>
      </c>
      <c r="C6985" s="46" t="s">
        <v>403</v>
      </c>
      <c r="D6985" s="47">
        <v>22.19</v>
      </c>
    </row>
    <row r="6986" spans="1:4" x14ac:dyDescent="0.25">
      <c r="A6986" s="47">
        <v>101351</v>
      </c>
      <c r="B6986" s="45" t="s">
        <v>8944</v>
      </c>
      <c r="C6986" s="46" t="s">
        <v>403</v>
      </c>
      <c r="D6986" s="47">
        <v>17.440000000000001</v>
      </c>
    </row>
    <row r="6987" spans="1:4" x14ac:dyDescent="0.25">
      <c r="A6987" s="47">
        <v>101352</v>
      </c>
      <c r="B6987" s="45" t="s">
        <v>8945</v>
      </c>
      <c r="C6987" s="46" t="s">
        <v>403</v>
      </c>
      <c r="D6987" s="47">
        <v>18.670000000000002</v>
      </c>
    </row>
    <row r="6988" spans="1:4" x14ac:dyDescent="0.25">
      <c r="A6988" s="47">
        <v>101353</v>
      </c>
      <c r="B6988" s="45" t="s">
        <v>8946</v>
      </c>
      <c r="C6988" s="46" t="s">
        <v>403</v>
      </c>
      <c r="D6988" s="47">
        <v>14.06</v>
      </c>
    </row>
    <row r="6989" spans="1:4" x14ac:dyDescent="0.25">
      <c r="A6989" s="47">
        <v>101354</v>
      </c>
      <c r="B6989" s="45" t="s">
        <v>8947</v>
      </c>
      <c r="C6989" s="46" t="s">
        <v>403</v>
      </c>
      <c r="D6989" s="47">
        <v>27.87</v>
      </c>
    </row>
    <row r="6990" spans="1:4" x14ac:dyDescent="0.25">
      <c r="A6990" s="47">
        <v>101355</v>
      </c>
      <c r="B6990" s="45" t="s">
        <v>8948</v>
      </c>
      <c r="C6990" s="46" t="s">
        <v>403</v>
      </c>
      <c r="D6990" s="47">
        <v>16.03</v>
      </c>
    </row>
    <row r="6991" spans="1:4" x14ac:dyDescent="0.25">
      <c r="A6991" s="47">
        <v>101356</v>
      </c>
      <c r="B6991" s="45" t="s">
        <v>8949</v>
      </c>
      <c r="C6991" s="46" t="s">
        <v>403</v>
      </c>
      <c r="D6991" s="47">
        <v>28</v>
      </c>
    </row>
    <row r="6992" spans="1:4" x14ac:dyDescent="0.25">
      <c r="A6992" s="47">
        <v>101357</v>
      </c>
      <c r="B6992" s="45" t="s">
        <v>8950</v>
      </c>
      <c r="C6992" s="46" t="s">
        <v>403</v>
      </c>
      <c r="D6992" s="47">
        <v>38.159999999999997</v>
      </c>
    </row>
    <row r="6993" spans="1:4" x14ac:dyDescent="0.25">
      <c r="A6993" s="47">
        <v>101358</v>
      </c>
      <c r="B6993" s="45" t="s">
        <v>8951</v>
      </c>
      <c r="C6993" s="46" t="s">
        <v>403</v>
      </c>
      <c r="D6993" s="47">
        <v>26.64</v>
      </c>
    </row>
    <row r="6994" spans="1:4" x14ac:dyDescent="0.25">
      <c r="A6994" s="47">
        <v>101359</v>
      </c>
      <c r="B6994" s="45" t="s">
        <v>8952</v>
      </c>
      <c r="C6994" s="46" t="s">
        <v>403</v>
      </c>
      <c r="D6994" s="47">
        <v>35.11</v>
      </c>
    </row>
    <row r="6995" spans="1:4" x14ac:dyDescent="0.25">
      <c r="A6995" s="47">
        <v>101360</v>
      </c>
      <c r="B6995" s="45" t="s">
        <v>8953</v>
      </c>
      <c r="C6995" s="46" t="s">
        <v>403</v>
      </c>
      <c r="D6995" s="47">
        <v>28.66</v>
      </c>
    </row>
    <row r="6996" spans="1:4" x14ac:dyDescent="0.25">
      <c r="A6996" s="47">
        <v>101361</v>
      </c>
      <c r="B6996" s="45" t="s">
        <v>8954</v>
      </c>
      <c r="C6996" s="46" t="s">
        <v>403</v>
      </c>
      <c r="D6996" s="47">
        <v>36.51</v>
      </c>
    </row>
    <row r="6997" spans="1:4" x14ac:dyDescent="0.25">
      <c r="A6997" s="47">
        <v>101362</v>
      </c>
      <c r="B6997" s="45" t="s">
        <v>8955</v>
      </c>
      <c r="C6997" s="46" t="s">
        <v>403</v>
      </c>
      <c r="D6997" s="47">
        <v>7.68</v>
      </c>
    </row>
    <row r="6998" spans="1:4" x14ac:dyDescent="0.25">
      <c r="A6998" s="47">
        <v>101363</v>
      </c>
      <c r="B6998" s="45" t="s">
        <v>8956</v>
      </c>
      <c r="C6998" s="46" t="s">
        <v>403</v>
      </c>
      <c r="D6998" s="47">
        <v>20.72</v>
      </c>
    </row>
    <row r="6999" spans="1:4" x14ac:dyDescent="0.25">
      <c r="A6999" s="47">
        <v>101364</v>
      </c>
      <c r="B6999" s="45" t="s">
        <v>8957</v>
      </c>
      <c r="C6999" s="46" t="s">
        <v>403</v>
      </c>
      <c r="D6999" s="47">
        <v>24.06</v>
      </c>
    </row>
    <row r="7000" spans="1:4" x14ac:dyDescent="0.25">
      <c r="A7000" s="47">
        <v>101365</v>
      </c>
      <c r="B7000" s="45" t="s">
        <v>8958</v>
      </c>
      <c r="C7000" s="46" t="s">
        <v>403</v>
      </c>
      <c r="D7000" s="47">
        <v>20.96</v>
      </c>
    </row>
    <row r="7001" spans="1:4" x14ac:dyDescent="0.25">
      <c r="A7001" s="47">
        <v>101366</v>
      </c>
      <c r="B7001" s="45" t="s">
        <v>8959</v>
      </c>
      <c r="C7001" s="46" t="s">
        <v>403</v>
      </c>
      <c r="D7001" s="47">
        <v>22.83</v>
      </c>
    </row>
    <row r="7002" spans="1:4" x14ac:dyDescent="0.25">
      <c r="A7002" s="47">
        <v>101367</v>
      </c>
      <c r="B7002" s="45" t="s">
        <v>8960</v>
      </c>
      <c r="C7002" s="46" t="s">
        <v>403</v>
      </c>
      <c r="D7002" s="47">
        <v>25.69</v>
      </c>
    </row>
    <row r="7003" spans="1:4" x14ac:dyDescent="0.25">
      <c r="A7003" s="47">
        <v>101368</v>
      </c>
      <c r="B7003" s="45" t="s">
        <v>8961</v>
      </c>
      <c r="C7003" s="46" t="s">
        <v>403</v>
      </c>
      <c r="D7003" s="47">
        <v>31.54</v>
      </c>
    </row>
    <row r="7004" spans="1:4" x14ac:dyDescent="0.25">
      <c r="A7004" s="47">
        <v>101369</v>
      </c>
      <c r="B7004" s="45" t="s">
        <v>8962</v>
      </c>
      <c r="C7004" s="46" t="s">
        <v>403</v>
      </c>
      <c r="D7004" s="47">
        <v>29.04</v>
      </c>
    </row>
    <row r="7005" spans="1:4" x14ac:dyDescent="0.25">
      <c r="A7005" s="47">
        <v>101370</v>
      </c>
      <c r="B7005" s="45" t="s">
        <v>8963</v>
      </c>
      <c r="C7005" s="46" t="s">
        <v>403</v>
      </c>
      <c r="D7005" s="47">
        <v>18.48</v>
      </c>
    </row>
    <row r="7006" spans="1:4" x14ac:dyDescent="0.25">
      <c r="A7006" s="47">
        <v>101371</v>
      </c>
      <c r="B7006" s="45" t="s">
        <v>8964</v>
      </c>
      <c r="C7006" s="46" t="s">
        <v>403</v>
      </c>
      <c r="D7006" s="47">
        <v>25.43</v>
      </c>
    </row>
    <row r="7007" spans="1:4" x14ac:dyDescent="0.25">
      <c r="A7007" s="47">
        <v>101372</v>
      </c>
      <c r="B7007" s="45" t="s">
        <v>8965</v>
      </c>
      <c r="C7007" s="46" t="s">
        <v>403</v>
      </c>
      <c r="D7007" s="47">
        <v>6.05</v>
      </c>
    </row>
    <row r="7008" spans="1:4" x14ac:dyDescent="0.25">
      <c r="A7008" s="47">
        <v>101373</v>
      </c>
      <c r="B7008" s="45" t="s">
        <v>8966</v>
      </c>
      <c r="C7008" s="46" t="s">
        <v>67</v>
      </c>
      <c r="D7008" s="47">
        <v>146.43</v>
      </c>
    </row>
    <row r="7009" spans="1:4" x14ac:dyDescent="0.25">
      <c r="A7009" s="47">
        <v>101374</v>
      </c>
      <c r="B7009" s="45" t="s">
        <v>8632</v>
      </c>
      <c r="C7009" s="46" t="s">
        <v>403</v>
      </c>
      <c r="D7009" s="48">
        <v>3333.73</v>
      </c>
    </row>
    <row r="7010" spans="1:4" x14ac:dyDescent="0.25">
      <c r="A7010" s="47">
        <v>101375</v>
      </c>
      <c r="B7010" s="45" t="s">
        <v>8967</v>
      </c>
      <c r="C7010" s="46" t="s">
        <v>403</v>
      </c>
      <c r="D7010" s="48">
        <v>3536.38</v>
      </c>
    </row>
    <row r="7011" spans="1:4" x14ac:dyDescent="0.25">
      <c r="A7011" s="47">
        <v>101376</v>
      </c>
      <c r="B7011" s="45" t="s">
        <v>8968</v>
      </c>
      <c r="C7011" s="46" t="s">
        <v>403</v>
      </c>
      <c r="D7011" s="48">
        <v>3547.56</v>
      </c>
    </row>
    <row r="7012" spans="1:4" x14ac:dyDescent="0.25">
      <c r="A7012" s="47">
        <v>101377</v>
      </c>
      <c r="B7012" s="45" t="s">
        <v>8635</v>
      </c>
      <c r="C7012" s="46" t="s">
        <v>403</v>
      </c>
      <c r="D7012" s="48">
        <v>3414.03</v>
      </c>
    </row>
    <row r="7013" spans="1:4" x14ac:dyDescent="0.25">
      <c r="A7013" s="47">
        <v>101378</v>
      </c>
      <c r="B7013" s="45" t="s">
        <v>8860</v>
      </c>
      <c r="C7013" s="46" t="s">
        <v>403</v>
      </c>
      <c r="D7013" s="48">
        <v>3620</v>
      </c>
    </row>
    <row r="7014" spans="1:4" x14ac:dyDescent="0.25">
      <c r="A7014" s="47">
        <v>101379</v>
      </c>
      <c r="B7014" s="45" t="s">
        <v>8969</v>
      </c>
      <c r="C7014" s="46" t="s">
        <v>403</v>
      </c>
      <c r="D7014" s="48">
        <v>3501.4</v>
      </c>
    </row>
    <row r="7015" spans="1:4" x14ac:dyDescent="0.25">
      <c r="A7015" s="47">
        <v>101380</v>
      </c>
      <c r="B7015" s="45" t="s">
        <v>8637</v>
      </c>
      <c r="C7015" s="46" t="s">
        <v>403</v>
      </c>
      <c r="D7015" s="48">
        <v>3712.95</v>
      </c>
    </row>
    <row r="7016" spans="1:4" x14ac:dyDescent="0.25">
      <c r="A7016" s="47">
        <v>101381</v>
      </c>
      <c r="B7016" s="45" t="s">
        <v>8638</v>
      </c>
      <c r="C7016" s="46" t="s">
        <v>403</v>
      </c>
      <c r="D7016" s="48">
        <v>4334.96</v>
      </c>
    </row>
    <row r="7017" spans="1:4" x14ac:dyDescent="0.25">
      <c r="A7017" s="47">
        <v>101382</v>
      </c>
      <c r="B7017" s="45" t="s">
        <v>8970</v>
      </c>
      <c r="C7017" s="46" t="s">
        <v>403</v>
      </c>
      <c r="D7017" s="48">
        <v>4888.3599999999997</v>
      </c>
    </row>
    <row r="7018" spans="1:4" x14ac:dyDescent="0.25">
      <c r="A7018" s="47">
        <v>101383</v>
      </c>
      <c r="B7018" s="45" t="s">
        <v>8862</v>
      </c>
      <c r="C7018" s="46" t="s">
        <v>403</v>
      </c>
      <c r="D7018" s="48">
        <v>3441.96</v>
      </c>
    </row>
    <row r="7019" spans="1:4" x14ac:dyDescent="0.25">
      <c r="A7019" s="47">
        <v>101384</v>
      </c>
      <c r="B7019" s="45" t="s">
        <v>8641</v>
      </c>
      <c r="C7019" s="46" t="s">
        <v>403</v>
      </c>
      <c r="D7019" s="48">
        <v>2961.15</v>
      </c>
    </row>
    <row r="7020" spans="1:4" x14ac:dyDescent="0.25">
      <c r="A7020" s="47">
        <v>101385</v>
      </c>
      <c r="B7020" s="45" t="s">
        <v>8971</v>
      </c>
      <c r="C7020" s="46" t="s">
        <v>403</v>
      </c>
      <c r="D7020" s="48">
        <v>4163.37</v>
      </c>
    </row>
    <row r="7021" spans="1:4" x14ac:dyDescent="0.25">
      <c r="A7021" s="47">
        <v>101386</v>
      </c>
      <c r="B7021" s="45" t="s">
        <v>8643</v>
      </c>
      <c r="C7021" s="46" t="s">
        <v>403</v>
      </c>
      <c r="D7021" s="48">
        <v>3618.74</v>
      </c>
    </row>
    <row r="7022" spans="1:4" x14ac:dyDescent="0.25">
      <c r="A7022" s="47">
        <v>101387</v>
      </c>
      <c r="B7022" s="45" t="s">
        <v>8972</v>
      </c>
      <c r="C7022" s="46" t="s">
        <v>403</v>
      </c>
      <c r="D7022" s="48">
        <v>3091.98</v>
      </c>
    </row>
    <row r="7023" spans="1:4" x14ac:dyDescent="0.25">
      <c r="A7023" s="47">
        <v>101388</v>
      </c>
      <c r="B7023" s="45" t="s">
        <v>8645</v>
      </c>
      <c r="C7023" s="46" t="s">
        <v>403</v>
      </c>
      <c r="D7023" s="48">
        <v>3251.06</v>
      </c>
    </row>
    <row r="7024" spans="1:4" x14ac:dyDescent="0.25">
      <c r="A7024" s="47">
        <v>101389</v>
      </c>
      <c r="B7024" s="45" t="s">
        <v>8646</v>
      </c>
      <c r="C7024" s="46" t="s">
        <v>403</v>
      </c>
      <c r="D7024" s="48">
        <v>2323.5300000000002</v>
      </c>
    </row>
    <row r="7025" spans="1:4" x14ac:dyDescent="0.25">
      <c r="A7025" s="47">
        <v>101390</v>
      </c>
      <c r="B7025" s="45" t="s">
        <v>8973</v>
      </c>
      <c r="C7025" s="46" t="s">
        <v>403</v>
      </c>
      <c r="D7025" s="48">
        <v>6383</v>
      </c>
    </row>
    <row r="7026" spans="1:4" x14ac:dyDescent="0.25">
      <c r="A7026" s="47">
        <v>101391</v>
      </c>
      <c r="B7026" s="45" t="s">
        <v>8974</v>
      </c>
      <c r="C7026" s="46" t="s">
        <v>403</v>
      </c>
      <c r="D7026" s="48">
        <v>4510.33</v>
      </c>
    </row>
    <row r="7027" spans="1:4" x14ac:dyDescent="0.25">
      <c r="A7027" s="47">
        <v>101392</v>
      </c>
      <c r="B7027" s="45" t="s">
        <v>8975</v>
      </c>
      <c r="C7027" s="46" t="s">
        <v>403</v>
      </c>
      <c r="D7027" s="48">
        <v>4532.1899999999996</v>
      </c>
    </row>
    <row r="7028" spans="1:4" x14ac:dyDescent="0.25">
      <c r="A7028" s="47">
        <v>101394</v>
      </c>
      <c r="B7028" s="45" t="s">
        <v>8651</v>
      </c>
      <c r="C7028" s="46" t="s">
        <v>403</v>
      </c>
      <c r="D7028" s="48">
        <v>3912.24</v>
      </c>
    </row>
    <row r="7029" spans="1:4" x14ac:dyDescent="0.25">
      <c r="A7029" s="47">
        <v>101395</v>
      </c>
      <c r="B7029" s="45" t="s">
        <v>8976</v>
      </c>
      <c r="C7029" s="46" t="s">
        <v>403</v>
      </c>
      <c r="D7029" s="48">
        <v>3644.37</v>
      </c>
    </row>
    <row r="7030" spans="1:4" x14ac:dyDescent="0.25">
      <c r="A7030" s="47">
        <v>101396</v>
      </c>
      <c r="B7030" s="45" t="s">
        <v>8977</v>
      </c>
      <c r="C7030" s="46" t="s">
        <v>403</v>
      </c>
      <c r="D7030" s="48">
        <v>3817.68</v>
      </c>
    </row>
    <row r="7031" spans="1:4" x14ac:dyDescent="0.25">
      <c r="A7031" s="47">
        <v>101397</v>
      </c>
      <c r="B7031" s="45" t="s">
        <v>8653</v>
      </c>
      <c r="C7031" s="46" t="s">
        <v>403</v>
      </c>
      <c r="D7031" s="48">
        <v>4349.3</v>
      </c>
    </row>
    <row r="7032" spans="1:4" x14ac:dyDescent="0.25">
      <c r="A7032" s="47">
        <v>101398</v>
      </c>
      <c r="B7032" s="45" t="s">
        <v>8978</v>
      </c>
      <c r="C7032" s="46" t="s">
        <v>403</v>
      </c>
      <c r="D7032" s="48">
        <v>3452.29</v>
      </c>
    </row>
    <row r="7033" spans="1:4" x14ac:dyDescent="0.25">
      <c r="A7033" s="47">
        <v>101399</v>
      </c>
      <c r="B7033" s="45" t="s">
        <v>8655</v>
      </c>
      <c r="C7033" s="46" t="s">
        <v>403</v>
      </c>
      <c r="D7033" s="48">
        <v>4595.1499999999996</v>
      </c>
    </row>
    <row r="7034" spans="1:4" x14ac:dyDescent="0.25">
      <c r="A7034" s="47">
        <v>101400</v>
      </c>
      <c r="B7034" s="45" t="s">
        <v>8979</v>
      </c>
      <c r="C7034" s="46" t="s">
        <v>403</v>
      </c>
      <c r="D7034" s="48">
        <v>4958.6400000000003</v>
      </c>
    </row>
    <row r="7035" spans="1:4" x14ac:dyDescent="0.25">
      <c r="A7035" s="47">
        <v>101401</v>
      </c>
      <c r="B7035" s="45" t="s">
        <v>8657</v>
      </c>
      <c r="C7035" s="46" t="s">
        <v>403</v>
      </c>
      <c r="D7035" s="48">
        <v>5294.02</v>
      </c>
    </row>
    <row r="7036" spans="1:4" x14ac:dyDescent="0.25">
      <c r="A7036" s="47">
        <v>101402</v>
      </c>
      <c r="B7036" s="45" t="s">
        <v>8658</v>
      </c>
      <c r="C7036" s="46" t="s">
        <v>403</v>
      </c>
      <c r="D7036" s="48">
        <v>3790.62</v>
      </c>
    </row>
    <row r="7037" spans="1:4" x14ac:dyDescent="0.25">
      <c r="A7037" s="47">
        <v>101403</v>
      </c>
      <c r="B7037" s="45" t="s">
        <v>8966</v>
      </c>
      <c r="C7037" s="46" t="s">
        <v>403</v>
      </c>
      <c r="D7037" s="48">
        <v>25705.83</v>
      </c>
    </row>
    <row r="7038" spans="1:4" x14ac:dyDescent="0.25">
      <c r="A7038" s="47">
        <v>101404</v>
      </c>
      <c r="B7038" s="45" t="s">
        <v>8727</v>
      </c>
      <c r="C7038" s="46" t="s">
        <v>403</v>
      </c>
      <c r="D7038" s="48">
        <v>17699.150000000001</v>
      </c>
    </row>
    <row r="7039" spans="1:4" x14ac:dyDescent="0.25">
      <c r="A7039" s="47">
        <v>101405</v>
      </c>
      <c r="B7039" s="45" t="s">
        <v>8728</v>
      </c>
      <c r="C7039" s="46" t="s">
        <v>403</v>
      </c>
      <c r="D7039" s="48">
        <v>16867.439999999999</v>
      </c>
    </row>
    <row r="7040" spans="1:4" x14ac:dyDescent="0.25">
      <c r="A7040" s="47">
        <v>101407</v>
      </c>
      <c r="B7040" s="45" t="s">
        <v>8659</v>
      </c>
      <c r="C7040" s="46" t="s">
        <v>403</v>
      </c>
      <c r="D7040" s="48">
        <v>3470.01</v>
      </c>
    </row>
    <row r="7041" spans="1:4" x14ac:dyDescent="0.25">
      <c r="A7041" s="47">
        <v>101408</v>
      </c>
      <c r="B7041" s="45" t="s">
        <v>8660</v>
      </c>
      <c r="C7041" s="46" t="s">
        <v>403</v>
      </c>
      <c r="D7041" s="48">
        <v>4112.33</v>
      </c>
    </row>
    <row r="7042" spans="1:4" x14ac:dyDescent="0.25">
      <c r="A7042" s="47">
        <v>101409</v>
      </c>
      <c r="B7042" s="45" t="s">
        <v>8980</v>
      </c>
      <c r="C7042" s="46" t="s">
        <v>403</v>
      </c>
      <c r="D7042" s="48">
        <v>4414.25</v>
      </c>
    </row>
    <row r="7043" spans="1:4" x14ac:dyDescent="0.25">
      <c r="A7043" s="47">
        <v>101410</v>
      </c>
      <c r="B7043" s="45" t="s">
        <v>8710</v>
      </c>
      <c r="C7043" s="46" t="s">
        <v>403</v>
      </c>
      <c r="D7043" s="48">
        <v>4217.54</v>
      </c>
    </row>
    <row r="7044" spans="1:4" x14ac:dyDescent="0.25">
      <c r="A7044" s="47">
        <v>101411</v>
      </c>
      <c r="B7044" s="45" t="s">
        <v>8981</v>
      </c>
      <c r="C7044" s="46" t="s">
        <v>403</v>
      </c>
      <c r="D7044" s="48">
        <v>2899.2</v>
      </c>
    </row>
    <row r="7045" spans="1:4" x14ac:dyDescent="0.25">
      <c r="A7045" s="47">
        <v>101412</v>
      </c>
      <c r="B7045" s="45" t="s">
        <v>8982</v>
      </c>
      <c r="C7045" s="46" t="s">
        <v>403</v>
      </c>
      <c r="D7045" s="48">
        <v>4310.97</v>
      </c>
    </row>
    <row r="7046" spans="1:4" x14ac:dyDescent="0.25">
      <c r="A7046" s="47">
        <v>101413</v>
      </c>
      <c r="B7046" s="45" t="s">
        <v>8662</v>
      </c>
      <c r="C7046" s="46" t="s">
        <v>403</v>
      </c>
      <c r="D7046" s="48">
        <v>4429.47</v>
      </c>
    </row>
    <row r="7047" spans="1:4" x14ac:dyDescent="0.25">
      <c r="A7047" s="47">
        <v>101414</v>
      </c>
      <c r="B7047" s="45" t="s">
        <v>8983</v>
      </c>
      <c r="C7047" s="46" t="s">
        <v>403</v>
      </c>
      <c r="D7047" s="48">
        <v>4508.32</v>
      </c>
    </row>
    <row r="7048" spans="1:4" x14ac:dyDescent="0.25">
      <c r="A7048" s="47">
        <v>101415</v>
      </c>
      <c r="B7048" s="45" t="s">
        <v>8984</v>
      </c>
      <c r="C7048" s="46" t="s">
        <v>403</v>
      </c>
      <c r="D7048" s="48">
        <v>5677.73</v>
      </c>
    </row>
    <row r="7049" spans="1:4" x14ac:dyDescent="0.25">
      <c r="A7049" s="47">
        <v>101416</v>
      </c>
      <c r="B7049" s="45" t="s">
        <v>8867</v>
      </c>
      <c r="C7049" s="46" t="s">
        <v>403</v>
      </c>
      <c r="D7049" s="48">
        <v>4185.93</v>
      </c>
    </row>
    <row r="7050" spans="1:4" x14ac:dyDescent="0.25">
      <c r="A7050" s="47">
        <v>101417</v>
      </c>
      <c r="B7050" s="45" t="s">
        <v>8985</v>
      </c>
      <c r="C7050" s="46" t="s">
        <v>403</v>
      </c>
      <c r="D7050" s="48">
        <v>4263.9399999999996</v>
      </c>
    </row>
    <row r="7051" spans="1:4" x14ac:dyDescent="0.25">
      <c r="A7051" s="47">
        <v>101418</v>
      </c>
      <c r="B7051" s="45" t="s">
        <v>8986</v>
      </c>
      <c r="C7051" s="46" t="s">
        <v>403</v>
      </c>
      <c r="D7051" s="48">
        <v>4525.6099999999997</v>
      </c>
    </row>
    <row r="7052" spans="1:4" x14ac:dyDescent="0.25">
      <c r="A7052" s="47">
        <v>101419</v>
      </c>
      <c r="B7052" s="45" t="s">
        <v>8987</v>
      </c>
      <c r="C7052" s="46" t="s">
        <v>403</v>
      </c>
      <c r="D7052" s="48">
        <v>6157.62</v>
      </c>
    </row>
    <row r="7053" spans="1:4" x14ac:dyDescent="0.25">
      <c r="A7053" s="47">
        <v>101420</v>
      </c>
      <c r="B7053" s="45" t="s">
        <v>8988</v>
      </c>
      <c r="C7053" s="46" t="s">
        <v>403</v>
      </c>
      <c r="D7053" s="48">
        <v>4151.1099999999997</v>
      </c>
    </row>
    <row r="7054" spans="1:4" x14ac:dyDescent="0.25">
      <c r="A7054" s="47">
        <v>101421</v>
      </c>
      <c r="B7054" s="45" t="s">
        <v>8989</v>
      </c>
      <c r="C7054" s="46" t="s">
        <v>403</v>
      </c>
      <c r="D7054" s="48">
        <v>5521.46</v>
      </c>
    </row>
    <row r="7055" spans="1:4" x14ac:dyDescent="0.25">
      <c r="A7055" s="47">
        <v>101422</v>
      </c>
      <c r="B7055" s="45" t="s">
        <v>8990</v>
      </c>
      <c r="C7055" s="46" t="s">
        <v>403</v>
      </c>
      <c r="D7055" s="48">
        <v>4223.54</v>
      </c>
    </row>
    <row r="7056" spans="1:4" x14ac:dyDescent="0.25">
      <c r="A7056" s="47">
        <v>101423</v>
      </c>
      <c r="B7056" s="45" t="s">
        <v>8991</v>
      </c>
      <c r="C7056" s="46" t="s">
        <v>403</v>
      </c>
      <c r="D7056" s="48">
        <v>4870.22</v>
      </c>
    </row>
    <row r="7057" spans="1:4" x14ac:dyDescent="0.25">
      <c r="A7057" s="47">
        <v>101424</v>
      </c>
      <c r="B7057" s="45" t="s">
        <v>8992</v>
      </c>
      <c r="C7057" s="46" t="s">
        <v>403</v>
      </c>
      <c r="D7057" s="48">
        <v>4934.28</v>
      </c>
    </row>
    <row r="7058" spans="1:4" x14ac:dyDescent="0.25">
      <c r="A7058" s="47">
        <v>101425</v>
      </c>
      <c r="B7058" s="45" t="s">
        <v>8993</v>
      </c>
      <c r="C7058" s="46" t="s">
        <v>403</v>
      </c>
      <c r="D7058" s="48">
        <v>2868.97</v>
      </c>
    </row>
    <row r="7059" spans="1:4" x14ac:dyDescent="0.25">
      <c r="A7059" s="47">
        <v>101426</v>
      </c>
      <c r="B7059" s="45" t="s">
        <v>8994</v>
      </c>
      <c r="C7059" s="46" t="s">
        <v>403</v>
      </c>
      <c r="D7059" s="48">
        <v>5137.8999999999996</v>
      </c>
    </row>
    <row r="7060" spans="1:4" x14ac:dyDescent="0.25">
      <c r="A7060" s="47">
        <v>101427</v>
      </c>
      <c r="B7060" s="45" t="s">
        <v>8675</v>
      </c>
      <c r="C7060" s="46" t="s">
        <v>403</v>
      </c>
      <c r="D7060" s="48">
        <v>4011.36</v>
      </c>
    </row>
    <row r="7061" spans="1:4" x14ac:dyDescent="0.25">
      <c r="A7061" s="47">
        <v>101428</v>
      </c>
      <c r="B7061" s="45" t="s">
        <v>8995</v>
      </c>
      <c r="C7061" s="46" t="s">
        <v>403</v>
      </c>
      <c r="D7061" s="48">
        <v>3900.99</v>
      </c>
    </row>
    <row r="7062" spans="1:4" x14ac:dyDescent="0.25">
      <c r="A7062" s="47">
        <v>101429</v>
      </c>
      <c r="B7062" s="45" t="s">
        <v>8996</v>
      </c>
      <c r="C7062" s="46" t="s">
        <v>403</v>
      </c>
      <c r="D7062" s="48">
        <v>4540.78</v>
      </c>
    </row>
    <row r="7063" spans="1:4" x14ac:dyDescent="0.25">
      <c r="A7063" s="47">
        <v>101430</v>
      </c>
      <c r="B7063" s="45" t="s">
        <v>8997</v>
      </c>
      <c r="C7063" s="46" t="s">
        <v>403</v>
      </c>
      <c r="D7063" s="48">
        <v>4739.7</v>
      </c>
    </row>
    <row r="7064" spans="1:4" x14ac:dyDescent="0.25">
      <c r="A7064" s="47">
        <v>101431</v>
      </c>
      <c r="B7064" s="45" t="s">
        <v>8678</v>
      </c>
      <c r="C7064" s="46" t="s">
        <v>403</v>
      </c>
      <c r="D7064" s="48">
        <v>5117.71</v>
      </c>
    </row>
    <row r="7065" spans="1:4" x14ac:dyDescent="0.25">
      <c r="A7065" s="47">
        <v>101432</v>
      </c>
      <c r="B7065" s="45" t="s">
        <v>8998</v>
      </c>
      <c r="C7065" s="46" t="s">
        <v>403</v>
      </c>
      <c r="D7065" s="48">
        <v>4244.37</v>
      </c>
    </row>
    <row r="7066" spans="1:4" x14ac:dyDescent="0.25">
      <c r="A7066" s="47">
        <v>101433</v>
      </c>
      <c r="B7066" s="45" t="s">
        <v>8680</v>
      </c>
      <c r="C7066" s="46" t="s">
        <v>403</v>
      </c>
      <c r="D7066" s="48">
        <v>7179.14</v>
      </c>
    </row>
    <row r="7067" spans="1:4" x14ac:dyDescent="0.25">
      <c r="A7067" s="47">
        <v>101434</v>
      </c>
      <c r="B7067" s="45" t="s">
        <v>8999</v>
      </c>
      <c r="C7067" s="46" t="s">
        <v>403</v>
      </c>
      <c r="D7067" s="48">
        <v>4671.1000000000004</v>
      </c>
    </row>
    <row r="7068" spans="1:4" x14ac:dyDescent="0.25">
      <c r="A7068" s="47">
        <v>101435</v>
      </c>
      <c r="B7068" s="45" t="s">
        <v>9000</v>
      </c>
      <c r="C7068" s="46" t="s">
        <v>403</v>
      </c>
      <c r="D7068" s="48">
        <v>4888.05</v>
      </c>
    </row>
    <row r="7069" spans="1:4" x14ac:dyDescent="0.25">
      <c r="A7069" s="47">
        <v>101436</v>
      </c>
      <c r="B7069" s="45" t="s">
        <v>8682</v>
      </c>
      <c r="C7069" s="46" t="s">
        <v>403</v>
      </c>
      <c r="D7069" s="48">
        <v>2841.53</v>
      </c>
    </row>
    <row r="7070" spans="1:4" x14ac:dyDescent="0.25">
      <c r="A7070" s="47">
        <v>101437</v>
      </c>
      <c r="B7070" s="45" t="s">
        <v>9001</v>
      </c>
      <c r="C7070" s="46" t="s">
        <v>403</v>
      </c>
      <c r="D7070" s="48">
        <v>4805.92</v>
      </c>
    </row>
    <row r="7071" spans="1:4" x14ac:dyDescent="0.25">
      <c r="A7071" s="47">
        <v>101438</v>
      </c>
      <c r="B7071" s="45" t="s">
        <v>8684</v>
      </c>
      <c r="C7071" s="46" t="s">
        <v>403</v>
      </c>
      <c r="D7071" s="48">
        <v>5702</v>
      </c>
    </row>
    <row r="7072" spans="1:4" x14ac:dyDescent="0.25">
      <c r="A7072" s="47">
        <v>101439</v>
      </c>
      <c r="B7072" s="45" t="s">
        <v>8685</v>
      </c>
      <c r="C7072" s="46" t="s">
        <v>403</v>
      </c>
      <c r="D7072" s="48">
        <v>4665.82</v>
      </c>
    </row>
    <row r="7073" spans="1:4" x14ac:dyDescent="0.25">
      <c r="A7073" s="47">
        <v>101440</v>
      </c>
      <c r="B7073" s="45" t="s">
        <v>9002</v>
      </c>
      <c r="C7073" s="46" t="s">
        <v>403</v>
      </c>
      <c r="D7073" s="48">
        <v>4933.92</v>
      </c>
    </row>
    <row r="7074" spans="1:4" x14ac:dyDescent="0.25">
      <c r="A7074" s="47">
        <v>101441</v>
      </c>
      <c r="B7074" s="45" t="s">
        <v>8687</v>
      </c>
      <c r="C7074" s="46" t="s">
        <v>403</v>
      </c>
      <c r="D7074" s="48">
        <v>3926.67</v>
      </c>
    </row>
    <row r="7075" spans="1:4" x14ac:dyDescent="0.25">
      <c r="A7075" s="47">
        <v>101442</v>
      </c>
      <c r="B7075" s="45" t="s">
        <v>9003</v>
      </c>
      <c r="C7075" s="46" t="s">
        <v>403</v>
      </c>
      <c r="D7075" s="48">
        <v>5307.96</v>
      </c>
    </row>
    <row r="7076" spans="1:4" x14ac:dyDescent="0.25">
      <c r="A7076" s="47">
        <v>101443</v>
      </c>
      <c r="B7076" s="45" t="s">
        <v>8688</v>
      </c>
      <c r="C7076" s="46" t="s">
        <v>403</v>
      </c>
      <c r="D7076" s="48">
        <v>4357.87</v>
      </c>
    </row>
    <row r="7077" spans="1:4" x14ac:dyDescent="0.25">
      <c r="A7077" s="47">
        <v>101444</v>
      </c>
      <c r="B7077" s="45" t="s">
        <v>8691</v>
      </c>
      <c r="C7077" s="46" t="s">
        <v>403</v>
      </c>
      <c r="D7077" s="48">
        <v>4509.38</v>
      </c>
    </row>
    <row r="7078" spans="1:4" x14ac:dyDescent="0.25">
      <c r="A7078" s="47">
        <v>101445</v>
      </c>
      <c r="B7078" s="45" t="s">
        <v>8692</v>
      </c>
      <c r="C7078" s="46" t="s">
        <v>403</v>
      </c>
      <c r="D7078" s="48">
        <v>4352.3999999999996</v>
      </c>
    </row>
    <row r="7079" spans="1:4" x14ac:dyDescent="0.25">
      <c r="A7079" s="47">
        <v>101446</v>
      </c>
      <c r="B7079" s="45" t="s">
        <v>8693</v>
      </c>
      <c r="C7079" s="46" t="s">
        <v>403</v>
      </c>
      <c r="D7079" s="48">
        <v>4542.58</v>
      </c>
    </row>
    <row r="7080" spans="1:4" x14ac:dyDescent="0.25">
      <c r="A7080" s="47">
        <v>101447</v>
      </c>
      <c r="B7080" s="45" t="s">
        <v>8694</v>
      </c>
      <c r="C7080" s="46" t="s">
        <v>403</v>
      </c>
      <c r="D7080" s="48">
        <v>5595.98</v>
      </c>
    </row>
    <row r="7081" spans="1:4" x14ac:dyDescent="0.25">
      <c r="A7081" s="47">
        <v>101448</v>
      </c>
      <c r="B7081" s="45" t="s">
        <v>8695</v>
      </c>
      <c r="C7081" s="46" t="s">
        <v>403</v>
      </c>
      <c r="D7081" s="48">
        <v>4793.33</v>
      </c>
    </row>
    <row r="7082" spans="1:4" x14ac:dyDescent="0.25">
      <c r="A7082" s="47">
        <v>101449</v>
      </c>
      <c r="B7082" s="45" t="s">
        <v>9004</v>
      </c>
      <c r="C7082" s="46" t="s">
        <v>403</v>
      </c>
      <c r="D7082" s="48">
        <v>4039.84</v>
      </c>
    </row>
    <row r="7083" spans="1:4" x14ac:dyDescent="0.25">
      <c r="A7083" s="47">
        <v>101450</v>
      </c>
      <c r="B7083" s="45" t="s">
        <v>8697</v>
      </c>
      <c r="C7083" s="46" t="s">
        <v>403</v>
      </c>
      <c r="D7083" s="48">
        <v>3609.12</v>
      </c>
    </row>
    <row r="7084" spans="1:4" x14ac:dyDescent="0.25">
      <c r="A7084" s="47">
        <v>101451</v>
      </c>
      <c r="B7084" s="45" t="s">
        <v>8698</v>
      </c>
      <c r="C7084" s="46" t="s">
        <v>403</v>
      </c>
      <c r="D7084" s="48">
        <v>4334.96</v>
      </c>
    </row>
    <row r="7085" spans="1:4" x14ac:dyDescent="0.25">
      <c r="A7085" s="47">
        <v>101452</v>
      </c>
      <c r="B7085" s="45" t="s">
        <v>9005</v>
      </c>
      <c r="C7085" s="46" t="s">
        <v>403</v>
      </c>
      <c r="D7085" s="48">
        <v>3102.2</v>
      </c>
    </row>
    <row r="7086" spans="1:4" x14ac:dyDescent="0.25">
      <c r="A7086" s="47">
        <v>101453</v>
      </c>
      <c r="B7086" s="45" t="s">
        <v>8700</v>
      </c>
      <c r="C7086" s="46" t="s">
        <v>403</v>
      </c>
      <c r="D7086" s="48">
        <v>4496.3500000000004</v>
      </c>
    </row>
    <row r="7087" spans="1:4" x14ac:dyDescent="0.25">
      <c r="A7087" s="47">
        <v>101454</v>
      </c>
      <c r="B7087" s="45" t="s">
        <v>9006</v>
      </c>
      <c r="C7087" s="46" t="s">
        <v>403</v>
      </c>
      <c r="D7087" s="48">
        <v>4795.32</v>
      </c>
    </row>
    <row r="7088" spans="1:4" x14ac:dyDescent="0.25">
      <c r="A7088" s="47">
        <v>101455</v>
      </c>
      <c r="B7088" s="45" t="s">
        <v>8702</v>
      </c>
      <c r="C7088" s="46" t="s">
        <v>403</v>
      </c>
      <c r="D7088" s="48">
        <v>5109.07</v>
      </c>
    </row>
    <row r="7089" spans="1:4" x14ac:dyDescent="0.25">
      <c r="A7089" s="47">
        <v>101456</v>
      </c>
      <c r="B7089" s="45" t="s">
        <v>9007</v>
      </c>
      <c r="C7089" s="46" t="s">
        <v>403</v>
      </c>
      <c r="D7089" s="48">
        <v>7119.81</v>
      </c>
    </row>
    <row r="7090" spans="1:4" x14ac:dyDescent="0.25">
      <c r="A7090" s="47">
        <v>101457</v>
      </c>
      <c r="B7090" s="45" t="s">
        <v>9008</v>
      </c>
      <c r="C7090" s="46" t="s">
        <v>403</v>
      </c>
      <c r="D7090" s="48">
        <v>5494.09</v>
      </c>
    </row>
    <row r="7091" spans="1:4" x14ac:dyDescent="0.25">
      <c r="A7091" s="47">
        <v>101458</v>
      </c>
      <c r="B7091" s="45" t="s">
        <v>9009</v>
      </c>
      <c r="C7091" s="46" t="s">
        <v>403</v>
      </c>
      <c r="D7091" s="48">
        <v>3956.18</v>
      </c>
    </row>
    <row r="7092" spans="1:4" x14ac:dyDescent="0.25">
      <c r="A7092" s="47">
        <v>101459</v>
      </c>
      <c r="B7092" s="45" t="s">
        <v>8707</v>
      </c>
      <c r="C7092" s="46" t="s">
        <v>403</v>
      </c>
      <c r="D7092" s="48">
        <v>4189.29</v>
      </c>
    </row>
    <row r="7093" spans="1:4" x14ac:dyDescent="0.25">
      <c r="A7093" s="47">
        <v>101460</v>
      </c>
      <c r="B7093" s="45" t="s">
        <v>8848</v>
      </c>
      <c r="C7093" s="46" t="s">
        <v>403</v>
      </c>
      <c r="D7093" s="48">
        <v>3172.44</v>
      </c>
    </row>
    <row r="7094" spans="1:4" x14ac:dyDescent="0.25">
      <c r="A7094" s="46"/>
      <c r="B7094" s="45"/>
      <c r="C7094" s="46"/>
      <c r="D7094" s="46"/>
    </row>
    <row r="7095" spans="1:4" x14ac:dyDescent="0.25">
      <c r="A7095" s="423" t="s">
        <v>9012</v>
      </c>
      <c r="B7095" s="423"/>
      <c r="C7095" s="423"/>
      <c r="D7095" s="423"/>
    </row>
    <row r="7096" spans="1:4" x14ac:dyDescent="0.25">
      <c r="A7096" s="46">
        <v>1344</v>
      </c>
      <c r="B7096" s="45" t="s">
        <v>9013</v>
      </c>
      <c r="C7096" s="46" t="s">
        <v>9014</v>
      </c>
      <c r="D7096" s="47">
        <v>90.38</v>
      </c>
    </row>
    <row r="7097" spans="1:4" x14ac:dyDescent="0.25">
      <c r="A7097" s="46">
        <v>1342</v>
      </c>
      <c r="B7097" s="45" t="s">
        <v>9015</v>
      </c>
      <c r="C7097" s="46" t="s">
        <v>9014</v>
      </c>
      <c r="D7097" s="47">
        <v>159.77000000000001</v>
      </c>
    </row>
    <row r="7098" spans="1:4" x14ac:dyDescent="0.25">
      <c r="A7098" s="46">
        <v>1349</v>
      </c>
      <c r="B7098" s="45" t="s">
        <v>9016</v>
      </c>
      <c r="C7098" s="46" t="s">
        <v>9014</v>
      </c>
      <c r="D7098" s="47">
        <v>227.85</v>
      </c>
    </row>
    <row r="7099" spans="1:4" x14ac:dyDescent="0.25">
      <c r="A7099" s="46">
        <v>1350</v>
      </c>
      <c r="B7099" s="45" t="s">
        <v>9017</v>
      </c>
      <c r="C7099" s="46" t="s">
        <v>9014</v>
      </c>
      <c r="D7099" s="47">
        <v>41.5</v>
      </c>
    </row>
    <row r="7100" spans="1:4" x14ac:dyDescent="0.25">
      <c r="A7100" s="46">
        <v>1359</v>
      </c>
      <c r="B7100" s="45" t="s">
        <v>9018</v>
      </c>
      <c r="C7100" s="46" t="s">
        <v>9014</v>
      </c>
      <c r="D7100" s="47">
        <v>81.67</v>
      </c>
    </row>
    <row r="7101" spans="1:4" x14ac:dyDescent="0.25">
      <c r="A7101" s="46">
        <v>1351</v>
      </c>
      <c r="B7101" s="45" t="s">
        <v>9019</v>
      </c>
      <c r="C7101" s="46" t="s">
        <v>9014</v>
      </c>
      <c r="D7101" s="47">
        <v>26.32</v>
      </c>
    </row>
    <row r="7102" spans="1:4" x14ac:dyDescent="0.25">
      <c r="A7102" s="46">
        <v>2418</v>
      </c>
      <c r="B7102" s="45" t="s">
        <v>9020</v>
      </c>
      <c r="C7102" s="46" t="s">
        <v>9014</v>
      </c>
      <c r="D7102" s="47">
        <v>6.94</v>
      </c>
    </row>
    <row r="7103" spans="1:4" x14ac:dyDescent="0.25">
      <c r="A7103" s="46">
        <v>6086</v>
      </c>
      <c r="B7103" s="45" t="s">
        <v>9021</v>
      </c>
      <c r="C7103" s="46" t="s">
        <v>9022</v>
      </c>
      <c r="D7103" s="47">
        <v>103.29</v>
      </c>
    </row>
    <row r="7104" spans="1:4" x14ac:dyDescent="0.25">
      <c r="A7104" s="46">
        <v>3378</v>
      </c>
      <c r="B7104" s="45" t="s">
        <v>9023</v>
      </c>
      <c r="C7104" s="46" t="s">
        <v>9014</v>
      </c>
      <c r="D7104" s="47">
        <v>74.989999999999995</v>
      </c>
    </row>
    <row r="7105" spans="1:4" x14ac:dyDescent="0.25">
      <c r="A7105" s="46">
        <v>3380</v>
      </c>
      <c r="B7105" s="45" t="s">
        <v>9024</v>
      </c>
      <c r="C7105" s="46" t="s">
        <v>9014</v>
      </c>
      <c r="D7105" s="47">
        <v>52.5</v>
      </c>
    </row>
    <row r="7106" spans="1:4" x14ac:dyDescent="0.25">
      <c r="A7106" s="46">
        <v>3379</v>
      </c>
      <c r="B7106" s="45" t="s">
        <v>9025</v>
      </c>
      <c r="C7106" s="46" t="s">
        <v>9014</v>
      </c>
      <c r="D7106" s="47">
        <v>50.68</v>
      </c>
    </row>
    <row r="7107" spans="1:4" x14ac:dyDescent="0.25">
      <c r="A7107" s="46">
        <v>615</v>
      </c>
      <c r="B7107" s="45" t="s">
        <v>9026</v>
      </c>
      <c r="C7107" s="46" t="s">
        <v>9027</v>
      </c>
      <c r="D7107" s="47">
        <v>521.64</v>
      </c>
    </row>
    <row r="7108" spans="1:4" x14ac:dyDescent="0.25">
      <c r="A7108" s="46">
        <v>606</v>
      </c>
      <c r="B7108" s="45" t="s">
        <v>9028</v>
      </c>
      <c r="C7108" s="46" t="s">
        <v>9027</v>
      </c>
      <c r="D7108" s="47">
        <v>819.43</v>
      </c>
    </row>
    <row r="7109" spans="1:4" x14ac:dyDescent="0.25">
      <c r="A7109" s="46">
        <v>13382</v>
      </c>
      <c r="B7109" s="45" t="s">
        <v>9029</v>
      </c>
      <c r="C7109" s="46" t="s">
        <v>9014</v>
      </c>
      <c r="D7109" s="47">
        <v>373.96</v>
      </c>
    </row>
    <row r="7110" spans="1:4" x14ac:dyDescent="0.25">
      <c r="A7110" s="46">
        <v>4047</v>
      </c>
      <c r="B7110" s="45" t="s">
        <v>9030</v>
      </c>
      <c r="C7110" s="46" t="s">
        <v>9022</v>
      </c>
      <c r="D7110" s="47">
        <v>20.9</v>
      </c>
    </row>
    <row r="7111" spans="1:4" x14ac:dyDescent="0.25">
      <c r="A7111" s="46">
        <v>7344</v>
      </c>
      <c r="B7111" s="45" t="s">
        <v>9031</v>
      </c>
      <c r="C7111" s="46" t="s">
        <v>9022</v>
      </c>
      <c r="D7111" s="47">
        <v>74</v>
      </c>
    </row>
    <row r="7112" spans="1:4" x14ac:dyDescent="0.25">
      <c r="A7112" s="46">
        <v>40514</v>
      </c>
      <c r="B7112" s="45" t="s">
        <v>9032</v>
      </c>
      <c r="C7112" s="46" t="s">
        <v>9033</v>
      </c>
      <c r="D7112" s="47">
        <v>28.46</v>
      </c>
    </row>
    <row r="7113" spans="1:4" x14ac:dyDescent="0.25">
      <c r="A7113" s="46">
        <v>11199</v>
      </c>
      <c r="B7113" s="45" t="s">
        <v>9034</v>
      </c>
      <c r="C7113" s="46" t="s">
        <v>9014</v>
      </c>
      <c r="D7113" s="48">
        <v>1175.81</v>
      </c>
    </row>
    <row r="7114" spans="1:4" x14ac:dyDescent="0.25">
      <c r="A7114" s="46">
        <v>4053</v>
      </c>
      <c r="B7114" s="45" t="s">
        <v>9035</v>
      </c>
      <c r="C7114" s="46" t="s">
        <v>9022</v>
      </c>
      <c r="D7114" s="47">
        <v>79.61</v>
      </c>
    </row>
    <row r="7115" spans="1:4" x14ac:dyDescent="0.25">
      <c r="A7115" s="46">
        <v>4056</v>
      </c>
      <c r="B7115" s="45" t="s">
        <v>9036</v>
      </c>
      <c r="C7115" s="46" t="s">
        <v>9022</v>
      </c>
      <c r="D7115" s="47">
        <v>41.86</v>
      </c>
    </row>
    <row r="7116" spans="1:4" x14ac:dyDescent="0.25">
      <c r="A7116" s="46">
        <v>21136</v>
      </c>
      <c r="B7116" s="45" t="s">
        <v>9037</v>
      </c>
      <c r="C7116" s="46" t="s">
        <v>372</v>
      </c>
      <c r="D7116" s="47">
        <v>13.48</v>
      </c>
    </row>
    <row r="7117" spans="1:4" x14ac:dyDescent="0.25">
      <c r="A7117" s="46">
        <v>21128</v>
      </c>
      <c r="B7117" s="45" t="s">
        <v>9038</v>
      </c>
      <c r="C7117" s="46" t="s">
        <v>372</v>
      </c>
      <c r="D7117" s="47">
        <v>10.43</v>
      </c>
    </row>
    <row r="7118" spans="1:4" x14ac:dyDescent="0.25">
      <c r="A7118" s="46">
        <v>21130</v>
      </c>
      <c r="B7118" s="45" t="s">
        <v>9039</v>
      </c>
      <c r="C7118" s="46" t="s">
        <v>372</v>
      </c>
      <c r="D7118" s="47">
        <v>26.34</v>
      </c>
    </row>
    <row r="7119" spans="1:4" x14ac:dyDescent="0.25">
      <c r="A7119" s="46">
        <v>21135</v>
      </c>
      <c r="B7119" s="45" t="s">
        <v>9040</v>
      </c>
      <c r="C7119" s="46" t="s">
        <v>372</v>
      </c>
      <c r="D7119" s="47">
        <v>25.93</v>
      </c>
    </row>
    <row r="7120" spans="1:4" x14ac:dyDescent="0.25">
      <c r="A7120" s="46">
        <v>38605</v>
      </c>
      <c r="B7120" s="45" t="s">
        <v>9041</v>
      </c>
      <c r="C7120" s="46" t="s">
        <v>9014</v>
      </c>
      <c r="D7120" s="47">
        <v>106.61</v>
      </c>
    </row>
    <row r="7121" spans="1:4" x14ac:dyDescent="0.25">
      <c r="A7121" s="46">
        <v>11270</v>
      </c>
      <c r="B7121" s="45" t="s">
        <v>9042</v>
      </c>
      <c r="C7121" s="46" t="s">
        <v>9014</v>
      </c>
      <c r="D7121" s="47">
        <v>1.86</v>
      </c>
    </row>
    <row r="7122" spans="1:4" x14ac:dyDescent="0.25">
      <c r="A7122" s="46">
        <v>412</v>
      </c>
      <c r="B7122" s="45" t="s">
        <v>9043</v>
      </c>
      <c r="C7122" s="46" t="s">
        <v>9014</v>
      </c>
      <c r="D7122" s="47">
        <v>0.97</v>
      </c>
    </row>
    <row r="7123" spans="1:4" x14ac:dyDescent="0.25">
      <c r="A7123" s="46">
        <v>414</v>
      </c>
      <c r="B7123" s="45" t="s">
        <v>9044</v>
      </c>
      <c r="C7123" s="46" t="s">
        <v>9014</v>
      </c>
      <c r="D7123" s="47">
        <v>0.06</v>
      </c>
    </row>
    <row r="7124" spans="1:4" x14ac:dyDescent="0.25">
      <c r="A7124" s="46">
        <v>410</v>
      </c>
      <c r="B7124" s="45" t="s">
        <v>9045</v>
      </c>
      <c r="C7124" s="46" t="s">
        <v>9014</v>
      </c>
      <c r="D7124" s="47">
        <v>0.15</v>
      </c>
    </row>
    <row r="7125" spans="1:4" x14ac:dyDescent="0.25">
      <c r="A7125" s="46">
        <v>411</v>
      </c>
      <c r="B7125" s="45" t="s">
        <v>9046</v>
      </c>
      <c r="C7125" s="46" t="s">
        <v>9014</v>
      </c>
      <c r="D7125" s="47">
        <v>0.19</v>
      </c>
    </row>
    <row r="7126" spans="1:4" x14ac:dyDescent="0.25">
      <c r="A7126" s="46">
        <v>408</v>
      </c>
      <c r="B7126" s="45" t="s">
        <v>9047</v>
      </c>
      <c r="C7126" s="46" t="s">
        <v>9014</v>
      </c>
      <c r="D7126" s="47">
        <v>0.94</v>
      </c>
    </row>
    <row r="7127" spans="1:4" x14ac:dyDescent="0.25">
      <c r="A7127" s="46">
        <v>39131</v>
      </c>
      <c r="B7127" s="45" t="s">
        <v>9048</v>
      </c>
      <c r="C7127" s="46" t="s">
        <v>9014</v>
      </c>
      <c r="D7127" s="47">
        <v>3.31</v>
      </c>
    </row>
    <row r="7128" spans="1:4" x14ac:dyDescent="0.25">
      <c r="A7128" s="46">
        <v>394</v>
      </c>
      <c r="B7128" s="45" t="s">
        <v>9049</v>
      </c>
      <c r="C7128" s="46" t="s">
        <v>9014</v>
      </c>
      <c r="D7128" s="47">
        <v>3.36</v>
      </c>
    </row>
    <row r="7129" spans="1:4" x14ac:dyDescent="0.25">
      <c r="A7129" s="46">
        <v>39130</v>
      </c>
      <c r="B7129" s="45" t="s">
        <v>9050</v>
      </c>
      <c r="C7129" s="46" t="s">
        <v>9014</v>
      </c>
      <c r="D7129" s="47">
        <v>3.02</v>
      </c>
    </row>
    <row r="7130" spans="1:4" x14ac:dyDescent="0.25">
      <c r="A7130" s="46">
        <v>395</v>
      </c>
      <c r="B7130" s="45" t="s">
        <v>9051</v>
      </c>
      <c r="C7130" s="46" t="s">
        <v>9014</v>
      </c>
      <c r="D7130" s="47">
        <v>3.23</v>
      </c>
    </row>
    <row r="7131" spans="1:4" x14ac:dyDescent="0.25">
      <c r="A7131" s="46">
        <v>39127</v>
      </c>
      <c r="B7131" s="45" t="s">
        <v>9052</v>
      </c>
      <c r="C7131" s="46" t="s">
        <v>9014</v>
      </c>
      <c r="D7131" s="47">
        <v>1.59</v>
      </c>
    </row>
    <row r="7132" spans="1:4" x14ac:dyDescent="0.25">
      <c r="A7132" s="46">
        <v>392</v>
      </c>
      <c r="B7132" s="45" t="s">
        <v>9053</v>
      </c>
      <c r="C7132" s="46" t="s">
        <v>9014</v>
      </c>
      <c r="D7132" s="47">
        <v>1.63</v>
      </c>
    </row>
    <row r="7133" spans="1:4" x14ac:dyDescent="0.25">
      <c r="A7133" s="46">
        <v>39129</v>
      </c>
      <c r="B7133" s="45" t="s">
        <v>9054</v>
      </c>
      <c r="C7133" s="46" t="s">
        <v>9014</v>
      </c>
      <c r="D7133" s="47">
        <v>1.86</v>
      </c>
    </row>
    <row r="7134" spans="1:4" x14ac:dyDescent="0.25">
      <c r="A7134" s="46">
        <v>393</v>
      </c>
      <c r="B7134" s="45" t="s">
        <v>9055</v>
      </c>
      <c r="C7134" s="46" t="s">
        <v>9014</v>
      </c>
      <c r="D7134" s="47">
        <v>1.95</v>
      </c>
    </row>
    <row r="7135" spans="1:4" x14ac:dyDescent="0.25">
      <c r="A7135" s="46">
        <v>39133</v>
      </c>
      <c r="B7135" s="45" t="s">
        <v>9056</v>
      </c>
      <c r="C7135" s="46" t="s">
        <v>9014</v>
      </c>
      <c r="D7135" s="47">
        <v>4.3499999999999996</v>
      </c>
    </row>
    <row r="7136" spans="1:4" x14ac:dyDescent="0.25">
      <c r="A7136" s="46">
        <v>397</v>
      </c>
      <c r="B7136" s="45" t="s">
        <v>9057</v>
      </c>
      <c r="C7136" s="46" t="s">
        <v>9014</v>
      </c>
      <c r="D7136" s="47">
        <v>4.8099999999999996</v>
      </c>
    </row>
    <row r="7137" spans="1:4" x14ac:dyDescent="0.25">
      <c r="A7137" s="46">
        <v>39132</v>
      </c>
      <c r="B7137" s="45" t="s">
        <v>9058</v>
      </c>
      <c r="C7137" s="46" t="s">
        <v>9014</v>
      </c>
      <c r="D7137" s="47">
        <v>3.48</v>
      </c>
    </row>
    <row r="7138" spans="1:4" x14ac:dyDescent="0.25">
      <c r="A7138" s="46">
        <v>396</v>
      </c>
      <c r="B7138" s="45" t="s">
        <v>9059</v>
      </c>
      <c r="C7138" s="46" t="s">
        <v>9014</v>
      </c>
      <c r="D7138" s="47">
        <v>3.73</v>
      </c>
    </row>
    <row r="7139" spans="1:4" x14ac:dyDescent="0.25">
      <c r="A7139" s="46">
        <v>39135</v>
      </c>
      <c r="B7139" s="45" t="s">
        <v>9060</v>
      </c>
      <c r="C7139" s="46" t="s">
        <v>9014</v>
      </c>
      <c r="D7139" s="47">
        <v>6.97</v>
      </c>
    </row>
    <row r="7140" spans="1:4" x14ac:dyDescent="0.25">
      <c r="A7140" s="46">
        <v>39128</v>
      </c>
      <c r="B7140" s="45" t="s">
        <v>9061</v>
      </c>
      <c r="C7140" s="46" t="s">
        <v>9014</v>
      </c>
      <c r="D7140" s="47">
        <v>1.74</v>
      </c>
    </row>
    <row r="7141" spans="1:4" x14ac:dyDescent="0.25">
      <c r="A7141" s="46">
        <v>400</v>
      </c>
      <c r="B7141" s="45" t="s">
        <v>9062</v>
      </c>
      <c r="C7141" s="46" t="s">
        <v>9014</v>
      </c>
      <c r="D7141" s="47">
        <v>1.7</v>
      </c>
    </row>
    <row r="7142" spans="1:4" x14ac:dyDescent="0.25">
      <c r="A7142" s="46">
        <v>39125</v>
      </c>
      <c r="B7142" s="45" t="s">
        <v>9063</v>
      </c>
      <c r="C7142" s="46" t="s">
        <v>9014</v>
      </c>
      <c r="D7142" s="47">
        <v>1.74</v>
      </c>
    </row>
    <row r="7143" spans="1:4" x14ac:dyDescent="0.25">
      <c r="A7143" s="46">
        <v>39134</v>
      </c>
      <c r="B7143" s="45" t="s">
        <v>9064</v>
      </c>
      <c r="C7143" s="46" t="s">
        <v>9014</v>
      </c>
      <c r="D7143" s="47">
        <v>5.8</v>
      </c>
    </row>
    <row r="7144" spans="1:4" x14ac:dyDescent="0.25">
      <c r="A7144" s="46">
        <v>398</v>
      </c>
      <c r="B7144" s="45" t="s">
        <v>9065</v>
      </c>
      <c r="C7144" s="46" t="s">
        <v>9014</v>
      </c>
      <c r="D7144" s="47">
        <v>5.35</v>
      </c>
    </row>
    <row r="7145" spans="1:4" x14ac:dyDescent="0.25">
      <c r="A7145" s="46">
        <v>39126</v>
      </c>
      <c r="B7145" s="45" t="s">
        <v>9066</v>
      </c>
      <c r="C7145" s="46" t="s">
        <v>9014</v>
      </c>
      <c r="D7145" s="47">
        <v>7.84</v>
      </c>
    </row>
    <row r="7146" spans="1:4" x14ac:dyDescent="0.25">
      <c r="A7146" s="46">
        <v>399</v>
      </c>
      <c r="B7146" s="45" t="s">
        <v>9067</v>
      </c>
      <c r="C7146" s="46" t="s">
        <v>9014</v>
      </c>
      <c r="D7146" s="47">
        <v>6.9</v>
      </c>
    </row>
    <row r="7147" spans="1:4" x14ac:dyDescent="0.25">
      <c r="A7147" s="46">
        <v>39158</v>
      </c>
      <c r="B7147" s="45" t="s">
        <v>9068</v>
      </c>
      <c r="C7147" s="46" t="s">
        <v>9014</v>
      </c>
      <c r="D7147" s="47">
        <v>18.54</v>
      </c>
    </row>
    <row r="7148" spans="1:4" x14ac:dyDescent="0.25">
      <c r="A7148" s="46">
        <v>39141</v>
      </c>
      <c r="B7148" s="45" t="s">
        <v>9069</v>
      </c>
      <c r="C7148" s="46" t="s">
        <v>9014</v>
      </c>
      <c r="D7148" s="47">
        <v>1.34</v>
      </c>
    </row>
    <row r="7149" spans="1:4" x14ac:dyDescent="0.25">
      <c r="A7149" s="46">
        <v>39140</v>
      </c>
      <c r="B7149" s="45" t="s">
        <v>9070</v>
      </c>
      <c r="C7149" s="46" t="s">
        <v>9014</v>
      </c>
      <c r="D7149" s="47">
        <v>1.22</v>
      </c>
    </row>
    <row r="7150" spans="1:4" x14ac:dyDescent="0.25">
      <c r="A7150" s="46">
        <v>39137</v>
      </c>
      <c r="B7150" s="45" t="s">
        <v>9071</v>
      </c>
      <c r="C7150" s="46" t="s">
        <v>9014</v>
      </c>
      <c r="D7150" s="47">
        <v>0.7</v>
      </c>
    </row>
    <row r="7151" spans="1:4" x14ac:dyDescent="0.25">
      <c r="A7151" s="46">
        <v>39139</v>
      </c>
      <c r="B7151" s="45" t="s">
        <v>9072</v>
      </c>
      <c r="C7151" s="46" t="s">
        <v>9014</v>
      </c>
      <c r="D7151" s="47">
        <v>1.01</v>
      </c>
    </row>
    <row r="7152" spans="1:4" x14ac:dyDescent="0.25">
      <c r="A7152" s="46">
        <v>39143</v>
      </c>
      <c r="B7152" s="45" t="s">
        <v>9073</v>
      </c>
      <c r="C7152" s="46" t="s">
        <v>9014</v>
      </c>
      <c r="D7152" s="47">
        <v>2.77</v>
      </c>
    </row>
    <row r="7153" spans="1:4" x14ac:dyDescent="0.25">
      <c r="A7153" s="46">
        <v>39142</v>
      </c>
      <c r="B7153" s="45" t="s">
        <v>9074</v>
      </c>
      <c r="C7153" s="46" t="s">
        <v>9014</v>
      </c>
      <c r="D7153" s="47">
        <v>1.99</v>
      </c>
    </row>
    <row r="7154" spans="1:4" x14ac:dyDescent="0.25">
      <c r="A7154" s="46">
        <v>39138</v>
      </c>
      <c r="B7154" s="45" t="s">
        <v>9075</v>
      </c>
      <c r="C7154" s="46" t="s">
        <v>9014</v>
      </c>
      <c r="D7154" s="47">
        <v>0.74</v>
      </c>
    </row>
    <row r="7155" spans="1:4" x14ac:dyDescent="0.25">
      <c r="A7155" s="46">
        <v>39136</v>
      </c>
      <c r="B7155" s="45" t="s">
        <v>9076</v>
      </c>
      <c r="C7155" s="46" t="s">
        <v>9014</v>
      </c>
      <c r="D7155" s="47">
        <v>0.49</v>
      </c>
    </row>
    <row r="7156" spans="1:4" x14ac:dyDescent="0.25">
      <c r="A7156" s="46">
        <v>39144</v>
      </c>
      <c r="B7156" s="45" t="s">
        <v>9077</v>
      </c>
      <c r="C7156" s="46" t="s">
        <v>9014</v>
      </c>
      <c r="D7156" s="47">
        <v>3.23</v>
      </c>
    </row>
    <row r="7157" spans="1:4" x14ac:dyDescent="0.25">
      <c r="A7157" s="46">
        <v>39145</v>
      </c>
      <c r="B7157" s="45" t="s">
        <v>9078</v>
      </c>
      <c r="C7157" s="46" t="s">
        <v>9014</v>
      </c>
      <c r="D7157" s="47">
        <v>5.33</v>
      </c>
    </row>
    <row r="7158" spans="1:4" x14ac:dyDescent="0.25">
      <c r="A7158" s="46">
        <v>12615</v>
      </c>
      <c r="B7158" s="45" t="s">
        <v>9079</v>
      </c>
      <c r="C7158" s="46" t="s">
        <v>9014</v>
      </c>
      <c r="D7158" s="47">
        <v>4.76</v>
      </c>
    </row>
    <row r="7159" spans="1:4" x14ac:dyDescent="0.25">
      <c r="A7159" s="46">
        <v>11927</v>
      </c>
      <c r="B7159" s="45" t="s">
        <v>9080</v>
      </c>
      <c r="C7159" s="46" t="s">
        <v>9014</v>
      </c>
      <c r="D7159" s="47">
        <v>5.55</v>
      </c>
    </row>
    <row r="7160" spans="1:4" x14ac:dyDescent="0.25">
      <c r="A7160" s="46">
        <v>11928</v>
      </c>
      <c r="B7160" s="45" t="s">
        <v>9081</v>
      </c>
      <c r="C7160" s="46" t="s">
        <v>9014</v>
      </c>
      <c r="D7160" s="47">
        <v>6.36</v>
      </c>
    </row>
    <row r="7161" spans="1:4" x14ac:dyDescent="0.25">
      <c r="A7161" s="46">
        <v>11929</v>
      </c>
      <c r="B7161" s="45" t="s">
        <v>9082</v>
      </c>
      <c r="C7161" s="46" t="s">
        <v>9014</v>
      </c>
      <c r="D7161" s="47">
        <v>9.83</v>
      </c>
    </row>
    <row r="7162" spans="1:4" x14ac:dyDescent="0.25">
      <c r="A7162" s="46">
        <v>36801</v>
      </c>
      <c r="B7162" s="45" t="s">
        <v>9083</v>
      </c>
      <c r="C7162" s="46" t="s">
        <v>9014</v>
      </c>
      <c r="D7162" s="47">
        <v>24.28</v>
      </c>
    </row>
    <row r="7163" spans="1:4" x14ac:dyDescent="0.25">
      <c r="A7163" s="46">
        <v>36246</v>
      </c>
      <c r="B7163" s="45" t="s">
        <v>9084</v>
      </c>
      <c r="C7163" s="46" t="s">
        <v>372</v>
      </c>
      <c r="D7163" s="47">
        <v>4.18</v>
      </c>
    </row>
    <row r="7164" spans="1:4" x14ac:dyDescent="0.25">
      <c r="A7164" s="46">
        <v>37600</v>
      </c>
      <c r="B7164" s="45" t="s">
        <v>9085</v>
      </c>
      <c r="C7164" s="46" t="s">
        <v>9014</v>
      </c>
      <c r="D7164" s="47">
        <v>93.16</v>
      </c>
    </row>
    <row r="7165" spans="1:4" x14ac:dyDescent="0.25">
      <c r="A7165" s="46">
        <v>37599</v>
      </c>
      <c r="B7165" s="45" t="s">
        <v>9086</v>
      </c>
      <c r="C7165" s="46" t="s">
        <v>9014</v>
      </c>
      <c r="D7165" s="47">
        <v>86.71</v>
      </c>
    </row>
    <row r="7166" spans="1:4" x14ac:dyDescent="0.25">
      <c r="A7166" s="46">
        <v>1</v>
      </c>
      <c r="B7166" s="45" t="s">
        <v>9087</v>
      </c>
      <c r="C7166" s="46" t="s">
        <v>9088</v>
      </c>
      <c r="D7166" s="47">
        <v>57.5</v>
      </c>
    </row>
    <row r="7167" spans="1:4" x14ac:dyDescent="0.25">
      <c r="A7167" s="46">
        <v>3</v>
      </c>
      <c r="B7167" s="45" t="s">
        <v>9089</v>
      </c>
      <c r="C7167" s="46" t="s">
        <v>9033</v>
      </c>
      <c r="D7167" s="47">
        <v>11.77</v>
      </c>
    </row>
    <row r="7168" spans="1:4" x14ac:dyDescent="0.25">
      <c r="A7168" s="46">
        <v>43054</v>
      </c>
      <c r="B7168" s="45" t="s">
        <v>9090</v>
      </c>
      <c r="C7168" s="46" t="s">
        <v>9088</v>
      </c>
      <c r="D7168" s="47">
        <v>12.6</v>
      </c>
    </row>
    <row r="7169" spans="1:4" x14ac:dyDescent="0.25">
      <c r="A7169" s="46">
        <v>42402</v>
      </c>
      <c r="B7169" s="45" t="s">
        <v>9091</v>
      </c>
      <c r="C7169" s="46" t="s">
        <v>9088</v>
      </c>
      <c r="D7169" s="47">
        <v>12.04</v>
      </c>
    </row>
    <row r="7170" spans="1:4" x14ac:dyDescent="0.25">
      <c r="A7170" s="46">
        <v>42403</v>
      </c>
      <c r="B7170" s="45" t="s">
        <v>9092</v>
      </c>
      <c r="C7170" s="46" t="s">
        <v>9088</v>
      </c>
      <c r="D7170" s="47">
        <v>15.45</v>
      </c>
    </row>
    <row r="7171" spans="1:4" x14ac:dyDescent="0.25">
      <c r="A7171" s="46">
        <v>42404</v>
      </c>
      <c r="B7171" s="45" t="s">
        <v>9093</v>
      </c>
      <c r="C7171" s="46" t="s">
        <v>9088</v>
      </c>
      <c r="D7171" s="47">
        <v>15.36</v>
      </c>
    </row>
    <row r="7172" spans="1:4" x14ac:dyDescent="0.25">
      <c r="A7172" s="46">
        <v>42405</v>
      </c>
      <c r="B7172" s="45" t="s">
        <v>9094</v>
      </c>
      <c r="C7172" s="46" t="s">
        <v>9088</v>
      </c>
      <c r="D7172" s="47">
        <v>16.37</v>
      </c>
    </row>
    <row r="7173" spans="1:4" x14ac:dyDescent="0.25">
      <c r="A7173" s="46">
        <v>34341</v>
      </c>
      <c r="B7173" s="45" t="s">
        <v>9095</v>
      </c>
      <c r="C7173" s="46" t="s">
        <v>9088</v>
      </c>
      <c r="D7173" s="47">
        <v>14.2</v>
      </c>
    </row>
    <row r="7174" spans="1:4" x14ac:dyDescent="0.25">
      <c r="A7174" s="46">
        <v>43053</v>
      </c>
      <c r="B7174" s="45" t="s">
        <v>9096</v>
      </c>
      <c r="C7174" s="46" t="s">
        <v>9088</v>
      </c>
      <c r="D7174" s="47">
        <v>11.26</v>
      </c>
    </row>
    <row r="7175" spans="1:4" x14ac:dyDescent="0.25">
      <c r="A7175" s="46">
        <v>43058</v>
      </c>
      <c r="B7175" s="45" t="s">
        <v>9097</v>
      </c>
      <c r="C7175" s="46" t="s">
        <v>9088</v>
      </c>
      <c r="D7175" s="47">
        <v>11.67</v>
      </c>
    </row>
    <row r="7176" spans="1:4" x14ac:dyDescent="0.25">
      <c r="A7176" s="46">
        <v>34</v>
      </c>
      <c r="B7176" s="45" t="s">
        <v>9098</v>
      </c>
      <c r="C7176" s="46" t="s">
        <v>9088</v>
      </c>
      <c r="D7176" s="47">
        <v>11.73</v>
      </c>
    </row>
    <row r="7177" spans="1:4" x14ac:dyDescent="0.25">
      <c r="A7177" s="46">
        <v>43055</v>
      </c>
      <c r="B7177" s="45" t="s">
        <v>9099</v>
      </c>
      <c r="C7177" s="46" t="s">
        <v>9088</v>
      </c>
      <c r="D7177" s="47">
        <v>10.16</v>
      </c>
    </row>
    <row r="7178" spans="1:4" x14ac:dyDescent="0.25">
      <c r="A7178" s="46">
        <v>43056</v>
      </c>
      <c r="B7178" s="45" t="s">
        <v>9100</v>
      </c>
      <c r="C7178" s="46" t="s">
        <v>9088</v>
      </c>
      <c r="D7178" s="47">
        <v>11.71</v>
      </c>
    </row>
    <row r="7179" spans="1:4" x14ac:dyDescent="0.25">
      <c r="A7179" s="46">
        <v>43057</v>
      </c>
      <c r="B7179" s="45" t="s">
        <v>9101</v>
      </c>
      <c r="C7179" s="46" t="s">
        <v>9088</v>
      </c>
      <c r="D7179" s="47">
        <v>12.87</v>
      </c>
    </row>
    <row r="7180" spans="1:4" x14ac:dyDescent="0.25">
      <c r="A7180" s="46">
        <v>34449</v>
      </c>
      <c r="B7180" s="45" t="s">
        <v>9102</v>
      </c>
      <c r="C7180" s="46" t="s">
        <v>9088</v>
      </c>
      <c r="D7180" s="47">
        <v>13.76</v>
      </c>
    </row>
    <row r="7181" spans="1:4" x14ac:dyDescent="0.25">
      <c r="A7181" s="46">
        <v>32</v>
      </c>
      <c r="B7181" s="45" t="s">
        <v>9103</v>
      </c>
      <c r="C7181" s="46" t="s">
        <v>9088</v>
      </c>
      <c r="D7181" s="47">
        <v>12.37</v>
      </c>
    </row>
    <row r="7182" spans="1:4" x14ac:dyDescent="0.25">
      <c r="A7182" s="46">
        <v>33</v>
      </c>
      <c r="B7182" s="45" t="s">
        <v>9104</v>
      </c>
      <c r="C7182" s="46" t="s">
        <v>9088</v>
      </c>
      <c r="D7182" s="47">
        <v>12.44</v>
      </c>
    </row>
    <row r="7183" spans="1:4" x14ac:dyDescent="0.25">
      <c r="A7183" s="46">
        <v>43061</v>
      </c>
      <c r="B7183" s="45" t="s">
        <v>9105</v>
      </c>
      <c r="C7183" s="46" t="s">
        <v>9088</v>
      </c>
      <c r="D7183" s="47">
        <v>11.63</v>
      </c>
    </row>
    <row r="7184" spans="1:4" x14ac:dyDescent="0.25">
      <c r="A7184" s="46">
        <v>43059</v>
      </c>
      <c r="B7184" s="45" t="s">
        <v>9106</v>
      </c>
      <c r="C7184" s="46" t="s">
        <v>9088</v>
      </c>
      <c r="D7184" s="47">
        <v>11.1</v>
      </c>
    </row>
    <row r="7185" spans="1:4" x14ac:dyDescent="0.25">
      <c r="A7185" s="46">
        <v>43062</v>
      </c>
      <c r="B7185" s="45" t="s">
        <v>9107</v>
      </c>
      <c r="C7185" s="46" t="s">
        <v>9088</v>
      </c>
      <c r="D7185" s="47">
        <v>12.3</v>
      </c>
    </row>
    <row r="7186" spans="1:4" x14ac:dyDescent="0.25">
      <c r="A7186" s="46">
        <v>43060</v>
      </c>
      <c r="B7186" s="45" t="s">
        <v>9108</v>
      </c>
      <c r="C7186" s="46" t="s">
        <v>9088</v>
      </c>
      <c r="D7186" s="47">
        <v>9.67</v>
      </c>
    </row>
    <row r="7187" spans="1:4" x14ac:dyDescent="0.25">
      <c r="A7187" s="46">
        <v>20063</v>
      </c>
      <c r="B7187" s="45" t="s">
        <v>9109</v>
      </c>
      <c r="C7187" s="46" t="s">
        <v>9014</v>
      </c>
      <c r="D7187" s="47">
        <v>4.74</v>
      </c>
    </row>
    <row r="7188" spans="1:4" x14ac:dyDescent="0.25">
      <c r="A7188" s="46">
        <v>40410</v>
      </c>
      <c r="B7188" s="45" t="s">
        <v>9110</v>
      </c>
      <c r="C7188" s="46" t="s">
        <v>9014</v>
      </c>
      <c r="D7188" s="47">
        <v>24.76</v>
      </c>
    </row>
    <row r="7189" spans="1:4" x14ac:dyDescent="0.25">
      <c r="A7189" s="46">
        <v>40411</v>
      </c>
      <c r="B7189" s="45" t="s">
        <v>9111</v>
      </c>
      <c r="C7189" s="46" t="s">
        <v>9014</v>
      </c>
      <c r="D7189" s="47">
        <v>26.87</v>
      </c>
    </row>
    <row r="7190" spans="1:4" x14ac:dyDescent="0.25">
      <c r="A7190" s="46">
        <v>40412</v>
      </c>
      <c r="B7190" s="45" t="s">
        <v>9112</v>
      </c>
      <c r="C7190" s="46" t="s">
        <v>9014</v>
      </c>
      <c r="D7190" s="47">
        <v>30.16</v>
      </c>
    </row>
    <row r="7191" spans="1:4" x14ac:dyDescent="0.25">
      <c r="A7191" s="46">
        <v>38838</v>
      </c>
      <c r="B7191" s="45" t="s">
        <v>9113</v>
      </c>
      <c r="C7191" s="46" t="s">
        <v>9014</v>
      </c>
      <c r="D7191" s="47">
        <v>11.26</v>
      </c>
    </row>
    <row r="7192" spans="1:4" x14ac:dyDescent="0.25">
      <c r="A7192" s="46">
        <v>38839</v>
      </c>
      <c r="B7192" s="45" t="s">
        <v>9114</v>
      </c>
      <c r="C7192" s="46" t="s">
        <v>9014</v>
      </c>
      <c r="D7192" s="47">
        <v>13.26</v>
      </c>
    </row>
    <row r="7193" spans="1:4" x14ac:dyDescent="0.25">
      <c r="A7193" s="46">
        <v>55</v>
      </c>
      <c r="B7193" s="45" t="s">
        <v>9115</v>
      </c>
      <c r="C7193" s="46" t="s">
        <v>9014</v>
      </c>
      <c r="D7193" s="47">
        <v>4.8</v>
      </c>
    </row>
    <row r="7194" spans="1:4" x14ac:dyDescent="0.25">
      <c r="A7194" s="46">
        <v>61</v>
      </c>
      <c r="B7194" s="45" t="s">
        <v>9116</v>
      </c>
      <c r="C7194" s="46" t="s">
        <v>9014</v>
      </c>
      <c r="D7194" s="47">
        <v>4.54</v>
      </c>
    </row>
    <row r="7195" spans="1:4" x14ac:dyDescent="0.25">
      <c r="A7195" s="46">
        <v>62</v>
      </c>
      <c r="B7195" s="45" t="s">
        <v>9117</v>
      </c>
      <c r="C7195" s="46" t="s">
        <v>9014</v>
      </c>
      <c r="D7195" s="47">
        <v>9.41</v>
      </c>
    </row>
    <row r="7196" spans="1:4" x14ac:dyDescent="0.25">
      <c r="A7196" s="46">
        <v>77</v>
      </c>
      <c r="B7196" s="45" t="s">
        <v>9118</v>
      </c>
      <c r="C7196" s="46" t="s">
        <v>9014</v>
      </c>
      <c r="D7196" s="47">
        <v>1.78</v>
      </c>
    </row>
    <row r="7197" spans="1:4" x14ac:dyDescent="0.25">
      <c r="A7197" s="46">
        <v>76</v>
      </c>
      <c r="B7197" s="45" t="s">
        <v>9119</v>
      </c>
      <c r="C7197" s="46" t="s">
        <v>9014</v>
      </c>
      <c r="D7197" s="47">
        <v>1.81</v>
      </c>
    </row>
    <row r="7198" spans="1:4" x14ac:dyDescent="0.25">
      <c r="A7198" s="46">
        <v>67</v>
      </c>
      <c r="B7198" s="45" t="s">
        <v>9120</v>
      </c>
      <c r="C7198" s="46" t="s">
        <v>9014</v>
      </c>
      <c r="D7198" s="47">
        <v>17.45</v>
      </c>
    </row>
    <row r="7199" spans="1:4" x14ac:dyDescent="0.25">
      <c r="A7199" s="46">
        <v>71</v>
      </c>
      <c r="B7199" s="45" t="s">
        <v>9121</v>
      </c>
      <c r="C7199" s="46" t="s">
        <v>9014</v>
      </c>
      <c r="D7199" s="47">
        <v>32.07</v>
      </c>
    </row>
    <row r="7200" spans="1:4" x14ac:dyDescent="0.25">
      <c r="A7200" s="46">
        <v>73</v>
      </c>
      <c r="B7200" s="45" t="s">
        <v>9122</v>
      </c>
      <c r="C7200" s="46" t="s">
        <v>9014</v>
      </c>
      <c r="D7200" s="47">
        <v>23.94</v>
      </c>
    </row>
    <row r="7201" spans="1:4" x14ac:dyDescent="0.25">
      <c r="A7201" s="46">
        <v>103</v>
      </c>
      <c r="B7201" s="45" t="s">
        <v>9123</v>
      </c>
      <c r="C7201" s="46" t="s">
        <v>9014</v>
      </c>
      <c r="D7201" s="47">
        <v>71.209999999999994</v>
      </c>
    </row>
    <row r="7202" spans="1:4" x14ac:dyDescent="0.25">
      <c r="A7202" s="46">
        <v>107</v>
      </c>
      <c r="B7202" s="45" t="s">
        <v>9124</v>
      </c>
      <c r="C7202" s="46" t="s">
        <v>9014</v>
      </c>
      <c r="D7202" s="47">
        <v>1.1100000000000001</v>
      </c>
    </row>
    <row r="7203" spans="1:4" x14ac:dyDescent="0.25">
      <c r="A7203" s="46">
        <v>65</v>
      </c>
      <c r="B7203" s="45" t="s">
        <v>9125</v>
      </c>
      <c r="C7203" s="46" t="s">
        <v>9014</v>
      </c>
      <c r="D7203" s="47">
        <v>1.37</v>
      </c>
    </row>
    <row r="7204" spans="1:4" x14ac:dyDescent="0.25">
      <c r="A7204" s="46">
        <v>108</v>
      </c>
      <c r="B7204" s="45" t="s">
        <v>9126</v>
      </c>
      <c r="C7204" s="46" t="s">
        <v>9014</v>
      </c>
      <c r="D7204" s="47">
        <v>2.84</v>
      </c>
    </row>
    <row r="7205" spans="1:4" x14ac:dyDescent="0.25">
      <c r="A7205" s="46">
        <v>110</v>
      </c>
      <c r="B7205" s="45" t="s">
        <v>9127</v>
      </c>
      <c r="C7205" s="46" t="s">
        <v>9014</v>
      </c>
      <c r="D7205" s="47">
        <v>11</v>
      </c>
    </row>
    <row r="7206" spans="1:4" x14ac:dyDescent="0.25">
      <c r="A7206" s="46">
        <v>109</v>
      </c>
      <c r="B7206" s="45" t="s">
        <v>9128</v>
      </c>
      <c r="C7206" s="46" t="s">
        <v>9014</v>
      </c>
      <c r="D7206" s="47">
        <v>5.42</v>
      </c>
    </row>
    <row r="7207" spans="1:4" x14ac:dyDescent="0.25">
      <c r="A7207" s="46">
        <v>111</v>
      </c>
      <c r="B7207" s="45" t="s">
        <v>9129</v>
      </c>
      <c r="C7207" s="46" t="s">
        <v>9014</v>
      </c>
      <c r="D7207" s="47">
        <v>12.68</v>
      </c>
    </row>
    <row r="7208" spans="1:4" x14ac:dyDescent="0.25">
      <c r="A7208" s="46">
        <v>112</v>
      </c>
      <c r="B7208" s="45" t="s">
        <v>9130</v>
      </c>
      <c r="C7208" s="46" t="s">
        <v>9014</v>
      </c>
      <c r="D7208" s="47">
        <v>6.9</v>
      </c>
    </row>
    <row r="7209" spans="1:4" x14ac:dyDescent="0.25">
      <c r="A7209" s="46">
        <v>113</v>
      </c>
      <c r="B7209" s="45" t="s">
        <v>9131</v>
      </c>
      <c r="C7209" s="46" t="s">
        <v>9014</v>
      </c>
      <c r="D7209" s="47">
        <v>18.73</v>
      </c>
    </row>
    <row r="7210" spans="1:4" x14ac:dyDescent="0.25">
      <c r="A7210" s="46">
        <v>104</v>
      </c>
      <c r="B7210" s="45" t="s">
        <v>9132</v>
      </c>
      <c r="C7210" s="46" t="s">
        <v>9014</v>
      </c>
      <c r="D7210" s="47">
        <v>27.24</v>
      </c>
    </row>
    <row r="7211" spans="1:4" x14ac:dyDescent="0.25">
      <c r="A7211" s="46">
        <v>102</v>
      </c>
      <c r="B7211" s="45" t="s">
        <v>9133</v>
      </c>
      <c r="C7211" s="46" t="s">
        <v>9014</v>
      </c>
      <c r="D7211" s="47">
        <v>44.73</v>
      </c>
    </row>
    <row r="7212" spans="1:4" x14ac:dyDescent="0.25">
      <c r="A7212" s="46">
        <v>95</v>
      </c>
      <c r="B7212" s="45" t="s">
        <v>9134</v>
      </c>
      <c r="C7212" s="46" t="s">
        <v>9014</v>
      </c>
      <c r="D7212" s="47">
        <v>15.14</v>
      </c>
    </row>
    <row r="7213" spans="1:4" x14ac:dyDescent="0.25">
      <c r="A7213" s="46">
        <v>96</v>
      </c>
      <c r="B7213" s="45" t="s">
        <v>9135</v>
      </c>
      <c r="C7213" s="46" t="s">
        <v>9014</v>
      </c>
      <c r="D7213" s="47">
        <v>17.41</v>
      </c>
    </row>
    <row r="7214" spans="1:4" x14ac:dyDescent="0.25">
      <c r="A7214" s="46">
        <v>97</v>
      </c>
      <c r="B7214" s="45" t="s">
        <v>9136</v>
      </c>
      <c r="C7214" s="46" t="s">
        <v>9014</v>
      </c>
      <c r="D7214" s="47">
        <v>22.61</v>
      </c>
    </row>
    <row r="7215" spans="1:4" x14ac:dyDescent="0.25">
      <c r="A7215" s="46">
        <v>98</v>
      </c>
      <c r="B7215" s="45" t="s">
        <v>9137</v>
      </c>
      <c r="C7215" s="46" t="s">
        <v>9014</v>
      </c>
      <c r="D7215" s="47">
        <v>30.47</v>
      </c>
    </row>
    <row r="7216" spans="1:4" x14ac:dyDescent="0.25">
      <c r="A7216" s="46">
        <v>99</v>
      </c>
      <c r="B7216" s="45" t="s">
        <v>9138</v>
      </c>
      <c r="C7216" s="46" t="s">
        <v>9014</v>
      </c>
      <c r="D7216" s="47">
        <v>36.96</v>
      </c>
    </row>
    <row r="7217" spans="1:4" x14ac:dyDescent="0.25">
      <c r="A7217" s="46">
        <v>100</v>
      </c>
      <c r="B7217" s="45" t="s">
        <v>9139</v>
      </c>
      <c r="C7217" s="46" t="s">
        <v>9014</v>
      </c>
      <c r="D7217" s="47">
        <v>51.56</v>
      </c>
    </row>
    <row r="7218" spans="1:4" x14ac:dyDescent="0.25">
      <c r="A7218" s="46">
        <v>75</v>
      </c>
      <c r="B7218" s="45" t="s">
        <v>9140</v>
      </c>
      <c r="C7218" s="46" t="s">
        <v>9014</v>
      </c>
      <c r="D7218" s="47">
        <v>537.35</v>
      </c>
    </row>
    <row r="7219" spans="1:4" x14ac:dyDescent="0.25">
      <c r="A7219" s="46">
        <v>114</v>
      </c>
      <c r="B7219" s="45" t="s">
        <v>9141</v>
      </c>
      <c r="C7219" s="46" t="s">
        <v>9014</v>
      </c>
      <c r="D7219" s="47">
        <v>19.579999999999998</v>
      </c>
    </row>
    <row r="7220" spans="1:4" x14ac:dyDescent="0.25">
      <c r="A7220" s="46">
        <v>68</v>
      </c>
      <c r="B7220" s="45" t="s">
        <v>9142</v>
      </c>
      <c r="C7220" s="46" t="s">
        <v>9014</v>
      </c>
      <c r="D7220" s="47">
        <v>29.94</v>
      </c>
    </row>
    <row r="7221" spans="1:4" x14ac:dyDescent="0.25">
      <c r="A7221" s="46">
        <v>86</v>
      </c>
      <c r="B7221" s="45" t="s">
        <v>9143</v>
      </c>
      <c r="C7221" s="46" t="s">
        <v>9014</v>
      </c>
      <c r="D7221" s="47">
        <v>55.66</v>
      </c>
    </row>
    <row r="7222" spans="1:4" x14ac:dyDescent="0.25">
      <c r="A7222" s="46">
        <v>66</v>
      </c>
      <c r="B7222" s="45" t="s">
        <v>9144</v>
      </c>
      <c r="C7222" s="46" t="s">
        <v>9014</v>
      </c>
      <c r="D7222" s="47">
        <v>55.86</v>
      </c>
    </row>
    <row r="7223" spans="1:4" x14ac:dyDescent="0.25">
      <c r="A7223" s="46">
        <v>69</v>
      </c>
      <c r="B7223" s="45" t="s">
        <v>9145</v>
      </c>
      <c r="C7223" s="46" t="s">
        <v>9014</v>
      </c>
      <c r="D7223" s="47">
        <v>85.39</v>
      </c>
    </row>
    <row r="7224" spans="1:4" x14ac:dyDescent="0.25">
      <c r="A7224" s="46">
        <v>83</v>
      </c>
      <c r="B7224" s="45" t="s">
        <v>9146</v>
      </c>
      <c r="C7224" s="46" t="s">
        <v>9014</v>
      </c>
      <c r="D7224" s="47">
        <v>272.7</v>
      </c>
    </row>
    <row r="7225" spans="1:4" x14ac:dyDescent="0.25">
      <c r="A7225" s="46">
        <v>74</v>
      </c>
      <c r="B7225" s="45" t="s">
        <v>9147</v>
      </c>
      <c r="C7225" s="46" t="s">
        <v>9014</v>
      </c>
      <c r="D7225" s="47">
        <v>380.72</v>
      </c>
    </row>
    <row r="7226" spans="1:4" x14ac:dyDescent="0.25">
      <c r="A7226" s="46">
        <v>106</v>
      </c>
      <c r="B7226" s="45" t="s">
        <v>9148</v>
      </c>
      <c r="C7226" s="46" t="s">
        <v>9014</v>
      </c>
      <c r="D7226" s="47">
        <v>578.38</v>
      </c>
    </row>
    <row r="7227" spans="1:4" x14ac:dyDescent="0.25">
      <c r="A7227" s="46">
        <v>87</v>
      </c>
      <c r="B7227" s="45" t="s">
        <v>9149</v>
      </c>
      <c r="C7227" s="46" t="s">
        <v>9014</v>
      </c>
      <c r="D7227" s="47">
        <v>27.49</v>
      </c>
    </row>
    <row r="7228" spans="1:4" x14ac:dyDescent="0.25">
      <c r="A7228" s="46">
        <v>88</v>
      </c>
      <c r="B7228" s="45" t="s">
        <v>9150</v>
      </c>
      <c r="C7228" s="46" t="s">
        <v>9014</v>
      </c>
      <c r="D7228" s="47">
        <v>30.68</v>
      </c>
    </row>
    <row r="7229" spans="1:4" x14ac:dyDescent="0.25">
      <c r="A7229" s="46">
        <v>89</v>
      </c>
      <c r="B7229" s="45" t="s">
        <v>9151</v>
      </c>
      <c r="C7229" s="46" t="s">
        <v>9014</v>
      </c>
      <c r="D7229" s="47">
        <v>45.37</v>
      </c>
    </row>
    <row r="7230" spans="1:4" x14ac:dyDescent="0.25">
      <c r="A7230" s="46">
        <v>90</v>
      </c>
      <c r="B7230" s="45" t="s">
        <v>9152</v>
      </c>
      <c r="C7230" s="46" t="s">
        <v>9014</v>
      </c>
      <c r="D7230" s="47">
        <v>51.98</v>
      </c>
    </row>
    <row r="7231" spans="1:4" x14ac:dyDescent="0.25">
      <c r="A7231" s="46">
        <v>81</v>
      </c>
      <c r="B7231" s="45" t="s">
        <v>9153</v>
      </c>
      <c r="C7231" s="46" t="s">
        <v>9014</v>
      </c>
      <c r="D7231" s="47">
        <v>88.9</v>
      </c>
    </row>
    <row r="7232" spans="1:4" x14ac:dyDescent="0.25">
      <c r="A7232" s="46">
        <v>82</v>
      </c>
      <c r="B7232" s="45" t="s">
        <v>9154</v>
      </c>
      <c r="C7232" s="46" t="s">
        <v>9014</v>
      </c>
      <c r="D7232" s="47">
        <v>345.1</v>
      </c>
    </row>
    <row r="7233" spans="1:4" x14ac:dyDescent="0.25">
      <c r="A7233" s="46">
        <v>105</v>
      </c>
      <c r="B7233" s="45" t="s">
        <v>9155</v>
      </c>
      <c r="C7233" s="46" t="s">
        <v>9014</v>
      </c>
      <c r="D7233" s="47">
        <v>404.03</v>
      </c>
    </row>
    <row r="7234" spans="1:4" x14ac:dyDescent="0.25">
      <c r="A7234" s="46">
        <v>60</v>
      </c>
      <c r="B7234" s="45" t="s">
        <v>9156</v>
      </c>
      <c r="C7234" s="46" t="s">
        <v>9014</v>
      </c>
      <c r="D7234" s="47">
        <v>6.23</v>
      </c>
    </row>
    <row r="7235" spans="1:4" x14ac:dyDescent="0.25">
      <c r="A7235" s="46">
        <v>72</v>
      </c>
      <c r="B7235" s="45" t="s">
        <v>9157</v>
      </c>
      <c r="C7235" s="46" t="s">
        <v>9014</v>
      </c>
      <c r="D7235" s="47">
        <v>54.35</v>
      </c>
    </row>
    <row r="7236" spans="1:4" x14ac:dyDescent="0.25">
      <c r="A7236" s="46">
        <v>70</v>
      </c>
      <c r="B7236" s="45" t="s">
        <v>9158</v>
      </c>
      <c r="C7236" s="46" t="s">
        <v>9014</v>
      </c>
      <c r="D7236" s="47">
        <v>45.45</v>
      </c>
    </row>
    <row r="7237" spans="1:4" x14ac:dyDescent="0.25">
      <c r="A7237" s="46">
        <v>85</v>
      </c>
      <c r="B7237" s="45" t="s">
        <v>9159</v>
      </c>
      <c r="C7237" s="46" t="s">
        <v>9014</v>
      </c>
      <c r="D7237" s="47">
        <v>65.959999999999994</v>
      </c>
    </row>
    <row r="7238" spans="1:4" x14ac:dyDescent="0.25">
      <c r="A7238" s="46">
        <v>84</v>
      </c>
      <c r="B7238" s="45" t="s">
        <v>9160</v>
      </c>
      <c r="C7238" s="46" t="s">
        <v>9014</v>
      </c>
      <c r="D7238" s="47">
        <v>0.76</v>
      </c>
    </row>
    <row r="7239" spans="1:4" x14ac:dyDescent="0.25">
      <c r="A7239" s="46">
        <v>37997</v>
      </c>
      <c r="B7239" s="45" t="s">
        <v>9161</v>
      </c>
      <c r="C7239" s="46" t="s">
        <v>9014</v>
      </c>
      <c r="D7239" s="47">
        <v>7.91</v>
      </c>
    </row>
    <row r="7240" spans="1:4" x14ac:dyDescent="0.25">
      <c r="A7240" s="46">
        <v>37998</v>
      </c>
      <c r="B7240" s="45" t="s">
        <v>9162</v>
      </c>
      <c r="C7240" s="46" t="s">
        <v>9014</v>
      </c>
      <c r="D7240" s="47">
        <v>8.1999999999999993</v>
      </c>
    </row>
    <row r="7241" spans="1:4" x14ac:dyDescent="0.25">
      <c r="A7241" s="46">
        <v>10899</v>
      </c>
      <c r="B7241" s="45" t="s">
        <v>9163</v>
      </c>
      <c r="C7241" s="46" t="s">
        <v>9014</v>
      </c>
      <c r="D7241" s="47">
        <v>80.39</v>
      </c>
    </row>
    <row r="7242" spans="1:4" x14ac:dyDescent="0.25">
      <c r="A7242" s="46">
        <v>10900</v>
      </c>
      <c r="B7242" s="45" t="s">
        <v>9164</v>
      </c>
      <c r="C7242" s="46" t="s">
        <v>9014</v>
      </c>
      <c r="D7242" s="47">
        <v>62.91</v>
      </c>
    </row>
    <row r="7243" spans="1:4" x14ac:dyDescent="0.25">
      <c r="A7243" s="46">
        <v>46</v>
      </c>
      <c r="B7243" s="45" t="s">
        <v>9165</v>
      </c>
      <c r="C7243" s="46" t="s">
        <v>9014</v>
      </c>
      <c r="D7243" s="47">
        <v>53.07</v>
      </c>
    </row>
    <row r="7244" spans="1:4" x14ac:dyDescent="0.25">
      <c r="A7244" s="46">
        <v>51</v>
      </c>
      <c r="B7244" s="45" t="s">
        <v>9166</v>
      </c>
      <c r="C7244" s="46" t="s">
        <v>9014</v>
      </c>
      <c r="D7244" s="47">
        <v>146.41</v>
      </c>
    </row>
    <row r="7245" spans="1:4" x14ac:dyDescent="0.25">
      <c r="A7245" s="46">
        <v>12863</v>
      </c>
      <c r="B7245" s="45" t="s">
        <v>9167</v>
      </c>
      <c r="C7245" s="46" t="s">
        <v>9014</v>
      </c>
      <c r="D7245" s="47">
        <v>33.72</v>
      </c>
    </row>
    <row r="7246" spans="1:4" x14ac:dyDescent="0.25">
      <c r="A7246" s="46">
        <v>50</v>
      </c>
      <c r="B7246" s="45" t="s">
        <v>9168</v>
      </c>
      <c r="C7246" s="46" t="s">
        <v>9014</v>
      </c>
      <c r="D7246" s="47">
        <v>76.45</v>
      </c>
    </row>
    <row r="7247" spans="1:4" x14ac:dyDescent="0.25">
      <c r="A7247" s="46">
        <v>47</v>
      </c>
      <c r="B7247" s="45" t="s">
        <v>9169</v>
      </c>
      <c r="C7247" s="46" t="s">
        <v>9014</v>
      </c>
      <c r="D7247" s="47">
        <v>90.74</v>
      </c>
    </row>
    <row r="7248" spans="1:4" x14ac:dyDescent="0.25">
      <c r="A7248" s="46">
        <v>48</v>
      </c>
      <c r="B7248" s="45" t="s">
        <v>9170</v>
      </c>
      <c r="C7248" s="46" t="s">
        <v>9014</v>
      </c>
      <c r="D7248" s="47">
        <v>23.67</v>
      </c>
    </row>
    <row r="7249" spans="1:4" x14ac:dyDescent="0.25">
      <c r="A7249" s="46">
        <v>52</v>
      </c>
      <c r="B7249" s="45" t="s">
        <v>9171</v>
      </c>
      <c r="C7249" s="46" t="s">
        <v>9014</v>
      </c>
      <c r="D7249" s="47">
        <v>17.98</v>
      </c>
    </row>
    <row r="7250" spans="1:4" x14ac:dyDescent="0.25">
      <c r="A7250" s="46">
        <v>43</v>
      </c>
      <c r="B7250" s="45" t="s">
        <v>9172</v>
      </c>
      <c r="C7250" s="46" t="s">
        <v>9014</v>
      </c>
      <c r="D7250" s="47">
        <v>60.69</v>
      </c>
    </row>
    <row r="7251" spans="1:4" x14ac:dyDescent="0.25">
      <c r="A7251" s="46">
        <v>39719</v>
      </c>
      <c r="B7251" s="45" t="s">
        <v>9173</v>
      </c>
      <c r="C7251" s="46" t="s">
        <v>9033</v>
      </c>
      <c r="D7251" s="47">
        <v>162.12</v>
      </c>
    </row>
    <row r="7252" spans="1:4" x14ac:dyDescent="0.25">
      <c r="A7252" s="46">
        <v>3410</v>
      </c>
      <c r="B7252" s="45" t="s">
        <v>9174</v>
      </c>
      <c r="C7252" s="46" t="s">
        <v>9088</v>
      </c>
      <c r="D7252" s="47">
        <v>36.47</v>
      </c>
    </row>
    <row r="7253" spans="1:4" x14ac:dyDescent="0.25">
      <c r="A7253" s="46">
        <v>4791</v>
      </c>
      <c r="B7253" s="45" t="s">
        <v>9175</v>
      </c>
      <c r="C7253" s="46" t="s">
        <v>9088</v>
      </c>
      <c r="D7253" s="47">
        <v>43.12</v>
      </c>
    </row>
    <row r="7254" spans="1:4" x14ac:dyDescent="0.25">
      <c r="A7254" s="46">
        <v>157</v>
      </c>
      <c r="B7254" s="45" t="s">
        <v>9176</v>
      </c>
      <c r="C7254" s="46" t="s">
        <v>9088</v>
      </c>
      <c r="D7254" s="47">
        <v>127.81</v>
      </c>
    </row>
    <row r="7255" spans="1:4" x14ac:dyDescent="0.25">
      <c r="A7255" s="46">
        <v>156</v>
      </c>
      <c r="B7255" s="45" t="s">
        <v>9177</v>
      </c>
      <c r="C7255" s="46" t="s">
        <v>9088</v>
      </c>
      <c r="D7255" s="47">
        <v>45.5</v>
      </c>
    </row>
    <row r="7256" spans="1:4" x14ac:dyDescent="0.25">
      <c r="A7256" s="46">
        <v>131</v>
      </c>
      <c r="B7256" s="45" t="s">
        <v>9178</v>
      </c>
      <c r="C7256" s="46" t="s">
        <v>9088</v>
      </c>
      <c r="D7256" s="47">
        <v>38.909999999999997</v>
      </c>
    </row>
    <row r="7257" spans="1:4" x14ac:dyDescent="0.25">
      <c r="A7257" s="46">
        <v>21114</v>
      </c>
      <c r="B7257" s="45" t="s">
        <v>9179</v>
      </c>
      <c r="C7257" s="46" t="s">
        <v>9014</v>
      </c>
      <c r="D7257" s="47">
        <v>31.96</v>
      </c>
    </row>
    <row r="7258" spans="1:4" x14ac:dyDescent="0.25">
      <c r="A7258" s="46">
        <v>119</v>
      </c>
      <c r="B7258" s="45" t="s">
        <v>9180</v>
      </c>
      <c r="C7258" s="46" t="s">
        <v>9014</v>
      </c>
      <c r="D7258" s="47">
        <v>8.1</v>
      </c>
    </row>
    <row r="7259" spans="1:4" x14ac:dyDescent="0.25">
      <c r="A7259" s="46">
        <v>122</v>
      </c>
      <c r="B7259" s="45" t="s">
        <v>9181</v>
      </c>
      <c r="C7259" s="46" t="s">
        <v>9014</v>
      </c>
      <c r="D7259" s="47">
        <v>62.32</v>
      </c>
    </row>
    <row r="7260" spans="1:4" x14ac:dyDescent="0.25">
      <c r="A7260" s="46">
        <v>20080</v>
      </c>
      <c r="B7260" s="45" t="s">
        <v>9182</v>
      </c>
      <c r="C7260" s="46" t="s">
        <v>9014</v>
      </c>
      <c r="D7260" s="47">
        <v>20.34</v>
      </c>
    </row>
    <row r="7261" spans="1:4" x14ac:dyDescent="0.25">
      <c r="A7261" s="46">
        <v>124</v>
      </c>
      <c r="B7261" s="45" t="s">
        <v>9183</v>
      </c>
      <c r="C7261" s="46" t="s">
        <v>9033</v>
      </c>
      <c r="D7261" s="47">
        <v>15.01</v>
      </c>
    </row>
    <row r="7262" spans="1:4" x14ac:dyDescent="0.25">
      <c r="A7262" s="46">
        <v>7334</v>
      </c>
      <c r="B7262" s="45" t="s">
        <v>9184</v>
      </c>
      <c r="C7262" s="46" t="s">
        <v>9033</v>
      </c>
      <c r="D7262" s="47">
        <v>12.23</v>
      </c>
    </row>
    <row r="7263" spans="1:4" x14ac:dyDescent="0.25">
      <c r="A7263" s="46">
        <v>123</v>
      </c>
      <c r="B7263" s="45" t="s">
        <v>9185</v>
      </c>
      <c r="C7263" s="46" t="s">
        <v>9033</v>
      </c>
      <c r="D7263" s="47">
        <v>6.14</v>
      </c>
    </row>
    <row r="7264" spans="1:4" x14ac:dyDescent="0.25">
      <c r="A7264" s="46">
        <v>127</v>
      </c>
      <c r="B7264" s="45" t="s">
        <v>9186</v>
      </c>
      <c r="C7264" s="46" t="s">
        <v>9033</v>
      </c>
      <c r="D7264" s="47">
        <v>14.66</v>
      </c>
    </row>
    <row r="7265" spans="1:4" x14ac:dyDescent="0.25">
      <c r="A7265" s="46">
        <v>41373</v>
      </c>
      <c r="B7265" s="45" t="s">
        <v>9187</v>
      </c>
      <c r="C7265" s="46" t="s">
        <v>9033</v>
      </c>
      <c r="D7265" s="47">
        <v>20.420000000000002</v>
      </c>
    </row>
    <row r="7266" spans="1:4" x14ac:dyDescent="0.25">
      <c r="A7266" s="46">
        <v>133</v>
      </c>
      <c r="B7266" s="45" t="s">
        <v>9188</v>
      </c>
      <c r="C7266" s="46" t="s">
        <v>9033</v>
      </c>
      <c r="D7266" s="47">
        <v>6.09</v>
      </c>
    </row>
    <row r="7267" spans="1:4" x14ac:dyDescent="0.25">
      <c r="A7267" s="46">
        <v>43617</v>
      </c>
      <c r="B7267" s="45" t="s">
        <v>9189</v>
      </c>
      <c r="C7267" s="46" t="s">
        <v>9033</v>
      </c>
      <c r="D7267" s="47">
        <v>6.8</v>
      </c>
    </row>
    <row r="7268" spans="1:4" x14ac:dyDescent="0.25">
      <c r="A7268" s="46">
        <v>132</v>
      </c>
      <c r="B7268" s="45" t="s">
        <v>9190</v>
      </c>
      <c r="C7268" s="46" t="s">
        <v>9033</v>
      </c>
      <c r="D7268" s="47">
        <v>6.31</v>
      </c>
    </row>
    <row r="7269" spans="1:4" x14ac:dyDescent="0.25">
      <c r="A7269" s="46">
        <v>43618</v>
      </c>
      <c r="B7269" s="45" t="s">
        <v>9191</v>
      </c>
      <c r="C7269" s="46" t="s">
        <v>9088</v>
      </c>
      <c r="D7269" s="47">
        <v>15.89</v>
      </c>
    </row>
    <row r="7270" spans="1:4" x14ac:dyDescent="0.25">
      <c r="A7270" s="46">
        <v>37476</v>
      </c>
      <c r="B7270" s="45" t="s">
        <v>9192</v>
      </c>
      <c r="C7270" s="46" t="s">
        <v>9014</v>
      </c>
      <c r="D7270" s="48">
        <v>2462.52</v>
      </c>
    </row>
    <row r="7271" spans="1:4" x14ac:dyDescent="0.25">
      <c r="A7271" s="46">
        <v>37478</v>
      </c>
      <c r="B7271" s="45" t="s">
        <v>9193</v>
      </c>
      <c r="C7271" s="46" t="s">
        <v>9014</v>
      </c>
      <c r="D7271" s="48">
        <v>3084.36</v>
      </c>
    </row>
    <row r="7272" spans="1:4" x14ac:dyDescent="0.25">
      <c r="A7272" s="46">
        <v>37477</v>
      </c>
      <c r="B7272" s="45" t="s">
        <v>9194</v>
      </c>
      <c r="C7272" s="46" t="s">
        <v>9014</v>
      </c>
      <c r="D7272" s="48">
        <v>4178.82</v>
      </c>
    </row>
    <row r="7273" spans="1:4" x14ac:dyDescent="0.25">
      <c r="A7273" s="46">
        <v>37479</v>
      </c>
      <c r="B7273" s="45" t="s">
        <v>9195</v>
      </c>
      <c r="C7273" s="46" t="s">
        <v>9014</v>
      </c>
      <c r="D7273" s="48">
        <v>4956.13</v>
      </c>
    </row>
    <row r="7274" spans="1:4" x14ac:dyDescent="0.25">
      <c r="A7274" s="46">
        <v>4319</v>
      </c>
      <c r="B7274" s="45" t="s">
        <v>9196</v>
      </c>
      <c r="C7274" s="46" t="s">
        <v>9014</v>
      </c>
      <c r="D7274" s="47">
        <v>2.23</v>
      </c>
    </row>
    <row r="7275" spans="1:4" x14ac:dyDescent="0.25">
      <c r="A7275" s="46">
        <v>42409</v>
      </c>
      <c r="B7275" s="45" t="s">
        <v>9197</v>
      </c>
      <c r="C7275" s="46" t="s">
        <v>9088</v>
      </c>
      <c r="D7275" s="47">
        <v>10</v>
      </c>
    </row>
    <row r="7276" spans="1:4" x14ac:dyDescent="0.25">
      <c r="A7276" s="46">
        <v>40553</v>
      </c>
      <c r="B7276" s="45" t="s">
        <v>9198</v>
      </c>
      <c r="C7276" s="46" t="s">
        <v>369</v>
      </c>
      <c r="D7276" s="47">
        <v>36.5</v>
      </c>
    </row>
    <row r="7277" spans="1:4" x14ac:dyDescent="0.25">
      <c r="A7277" s="46">
        <v>6114</v>
      </c>
      <c r="B7277" s="45" t="s">
        <v>9199</v>
      </c>
      <c r="C7277" s="46" t="s">
        <v>370</v>
      </c>
      <c r="D7277" s="47">
        <v>13.05</v>
      </c>
    </row>
    <row r="7278" spans="1:4" x14ac:dyDescent="0.25">
      <c r="A7278" s="46">
        <v>40912</v>
      </c>
      <c r="B7278" s="45" t="s">
        <v>9200</v>
      </c>
      <c r="C7278" s="46" t="s">
        <v>9201</v>
      </c>
      <c r="D7278" s="48">
        <v>2294.9299999999998</v>
      </c>
    </row>
    <row r="7279" spans="1:4" x14ac:dyDescent="0.25">
      <c r="A7279" s="46">
        <v>247</v>
      </c>
      <c r="B7279" s="45" t="s">
        <v>9202</v>
      </c>
      <c r="C7279" s="46" t="s">
        <v>370</v>
      </c>
      <c r="D7279" s="47">
        <v>13.98</v>
      </c>
    </row>
    <row r="7280" spans="1:4" x14ac:dyDescent="0.25">
      <c r="A7280" s="46">
        <v>40919</v>
      </c>
      <c r="B7280" s="45" t="s">
        <v>9203</v>
      </c>
      <c r="C7280" s="46" t="s">
        <v>9201</v>
      </c>
      <c r="D7280" s="48">
        <v>2461.2399999999998</v>
      </c>
    </row>
    <row r="7281" spans="1:4" x14ac:dyDescent="0.25">
      <c r="A7281" s="46">
        <v>25958</v>
      </c>
      <c r="B7281" s="45" t="s">
        <v>9204</v>
      </c>
      <c r="C7281" s="46" t="s">
        <v>370</v>
      </c>
      <c r="D7281" s="47">
        <v>15.21</v>
      </c>
    </row>
    <row r="7282" spans="1:4" x14ac:dyDescent="0.25">
      <c r="A7282" s="46">
        <v>40984</v>
      </c>
      <c r="B7282" s="45" t="s">
        <v>9205</v>
      </c>
      <c r="C7282" s="46" t="s">
        <v>9201</v>
      </c>
      <c r="D7282" s="48">
        <v>2675.52</v>
      </c>
    </row>
    <row r="7283" spans="1:4" x14ac:dyDescent="0.25">
      <c r="A7283" s="46">
        <v>248</v>
      </c>
      <c r="B7283" s="45" t="s">
        <v>9206</v>
      </c>
      <c r="C7283" s="46" t="s">
        <v>370</v>
      </c>
      <c r="D7283" s="47">
        <v>13.5</v>
      </c>
    </row>
    <row r="7284" spans="1:4" x14ac:dyDescent="0.25">
      <c r="A7284" s="46">
        <v>41086</v>
      </c>
      <c r="B7284" s="45" t="s">
        <v>9207</v>
      </c>
      <c r="C7284" s="46" t="s">
        <v>9201</v>
      </c>
      <c r="D7284" s="48">
        <v>2374.7199999999998</v>
      </c>
    </row>
    <row r="7285" spans="1:4" x14ac:dyDescent="0.25">
      <c r="A7285" s="46">
        <v>34466</v>
      </c>
      <c r="B7285" s="45" t="s">
        <v>9208</v>
      </c>
      <c r="C7285" s="46" t="s">
        <v>370</v>
      </c>
      <c r="D7285" s="47">
        <v>13.5</v>
      </c>
    </row>
    <row r="7286" spans="1:4" x14ac:dyDescent="0.25">
      <c r="A7286" s="46">
        <v>41083</v>
      </c>
      <c r="B7286" s="45" t="s">
        <v>9209</v>
      </c>
      <c r="C7286" s="46" t="s">
        <v>9201</v>
      </c>
      <c r="D7286" s="48">
        <v>2374.7199999999998</v>
      </c>
    </row>
    <row r="7287" spans="1:4" x14ac:dyDescent="0.25">
      <c r="A7287" s="46">
        <v>252</v>
      </c>
      <c r="B7287" s="45" t="s">
        <v>9210</v>
      </c>
      <c r="C7287" s="46" t="s">
        <v>370</v>
      </c>
      <c r="D7287" s="47">
        <v>13.98</v>
      </c>
    </row>
    <row r="7288" spans="1:4" x14ac:dyDescent="0.25">
      <c r="A7288" s="46">
        <v>40909</v>
      </c>
      <c r="B7288" s="45" t="s">
        <v>9211</v>
      </c>
      <c r="C7288" s="46" t="s">
        <v>9201</v>
      </c>
      <c r="D7288" s="48">
        <v>2461.5500000000002</v>
      </c>
    </row>
    <row r="7289" spans="1:4" x14ac:dyDescent="0.25">
      <c r="A7289" s="46">
        <v>242</v>
      </c>
      <c r="B7289" s="45" t="s">
        <v>9212</v>
      </c>
      <c r="C7289" s="46" t="s">
        <v>370</v>
      </c>
      <c r="D7289" s="47">
        <v>15.3</v>
      </c>
    </row>
    <row r="7290" spans="1:4" x14ac:dyDescent="0.25">
      <c r="A7290" s="46">
        <v>41085</v>
      </c>
      <c r="B7290" s="45" t="s">
        <v>9213</v>
      </c>
      <c r="C7290" s="46" t="s">
        <v>9201</v>
      </c>
      <c r="D7290" s="48">
        <v>2692.08</v>
      </c>
    </row>
    <row r="7291" spans="1:4" x14ac:dyDescent="0.25">
      <c r="A7291" s="46">
        <v>427</v>
      </c>
      <c r="B7291" s="45" t="s">
        <v>9214</v>
      </c>
      <c r="C7291" s="46" t="s">
        <v>9014</v>
      </c>
      <c r="D7291" s="47">
        <v>6.98</v>
      </c>
    </row>
    <row r="7292" spans="1:4" x14ac:dyDescent="0.25">
      <c r="A7292" s="46">
        <v>417</v>
      </c>
      <c r="B7292" s="45" t="s">
        <v>9215</v>
      </c>
      <c r="C7292" s="46" t="s">
        <v>9014</v>
      </c>
      <c r="D7292" s="47">
        <v>3.29</v>
      </c>
    </row>
    <row r="7293" spans="1:4" x14ac:dyDescent="0.25">
      <c r="A7293" s="46">
        <v>11273</v>
      </c>
      <c r="B7293" s="45" t="s">
        <v>9216</v>
      </c>
      <c r="C7293" s="46" t="s">
        <v>9014</v>
      </c>
      <c r="D7293" s="47">
        <v>10.199999999999999</v>
      </c>
    </row>
    <row r="7294" spans="1:4" x14ac:dyDescent="0.25">
      <c r="A7294" s="46">
        <v>11272</v>
      </c>
      <c r="B7294" s="45" t="s">
        <v>9217</v>
      </c>
      <c r="C7294" s="46" t="s">
        <v>9014</v>
      </c>
      <c r="D7294" s="47">
        <v>6.16</v>
      </c>
    </row>
    <row r="7295" spans="1:4" x14ac:dyDescent="0.25">
      <c r="A7295" s="46">
        <v>11275</v>
      </c>
      <c r="B7295" s="45" t="s">
        <v>9218</v>
      </c>
      <c r="C7295" s="46" t="s">
        <v>9014</v>
      </c>
      <c r="D7295" s="47">
        <v>2.4700000000000002</v>
      </c>
    </row>
    <row r="7296" spans="1:4" x14ac:dyDescent="0.25">
      <c r="A7296" s="46">
        <v>11274</v>
      </c>
      <c r="B7296" s="45" t="s">
        <v>9219</v>
      </c>
      <c r="C7296" s="46" t="s">
        <v>9014</v>
      </c>
      <c r="D7296" s="47">
        <v>1.88</v>
      </c>
    </row>
    <row r="7297" spans="1:4" x14ac:dyDescent="0.25">
      <c r="A7297" s="46">
        <v>38470</v>
      </c>
      <c r="B7297" s="45" t="s">
        <v>9220</v>
      </c>
      <c r="C7297" s="46" t="s">
        <v>9014</v>
      </c>
      <c r="D7297" s="47">
        <v>36.549999999999997</v>
      </c>
    </row>
    <row r="7298" spans="1:4" x14ac:dyDescent="0.25">
      <c r="A7298" s="46">
        <v>38547</v>
      </c>
      <c r="B7298" s="45" t="s">
        <v>9221</v>
      </c>
      <c r="C7298" s="46" t="s">
        <v>9014</v>
      </c>
      <c r="D7298" s="47">
        <v>99.74</v>
      </c>
    </row>
    <row r="7299" spans="1:4" x14ac:dyDescent="0.25">
      <c r="A7299" s="46">
        <v>38469</v>
      </c>
      <c r="B7299" s="45" t="s">
        <v>9222</v>
      </c>
      <c r="C7299" s="46" t="s">
        <v>9014</v>
      </c>
      <c r="D7299" s="47">
        <v>107.24</v>
      </c>
    </row>
    <row r="7300" spans="1:4" x14ac:dyDescent="0.25">
      <c r="A7300" s="46">
        <v>38467</v>
      </c>
      <c r="B7300" s="45" t="s">
        <v>9223</v>
      </c>
      <c r="C7300" s="46" t="s">
        <v>9014</v>
      </c>
      <c r="D7300" s="47">
        <v>60.34</v>
      </c>
    </row>
    <row r="7301" spans="1:4" x14ac:dyDescent="0.25">
      <c r="A7301" s="46">
        <v>38468</v>
      </c>
      <c r="B7301" s="45" t="s">
        <v>9224</v>
      </c>
      <c r="C7301" s="46" t="s">
        <v>9014</v>
      </c>
      <c r="D7301" s="47">
        <v>66.400000000000006</v>
      </c>
    </row>
    <row r="7302" spans="1:4" x14ac:dyDescent="0.25">
      <c r="A7302" s="46">
        <v>38471</v>
      </c>
      <c r="B7302" s="45" t="s">
        <v>9225</v>
      </c>
      <c r="C7302" s="46" t="s">
        <v>9014</v>
      </c>
      <c r="D7302" s="47">
        <v>86.23</v>
      </c>
    </row>
    <row r="7303" spans="1:4" x14ac:dyDescent="0.25">
      <c r="A7303" s="46">
        <v>37370</v>
      </c>
      <c r="B7303" s="45" t="s">
        <v>9226</v>
      </c>
      <c r="C7303" s="46" t="s">
        <v>370</v>
      </c>
      <c r="D7303" s="47">
        <v>2.67</v>
      </c>
    </row>
    <row r="7304" spans="1:4" x14ac:dyDescent="0.25">
      <c r="A7304" s="46">
        <v>40862</v>
      </c>
      <c r="B7304" s="45" t="s">
        <v>9227</v>
      </c>
      <c r="C7304" s="46" t="s">
        <v>9201</v>
      </c>
      <c r="D7304" s="47">
        <v>503.17</v>
      </c>
    </row>
    <row r="7305" spans="1:4" x14ac:dyDescent="0.25">
      <c r="A7305" s="46">
        <v>10658</v>
      </c>
      <c r="B7305" s="45" t="s">
        <v>9228</v>
      </c>
      <c r="C7305" s="46" t="s">
        <v>9014</v>
      </c>
      <c r="D7305" s="48">
        <v>7400</v>
      </c>
    </row>
    <row r="7306" spans="1:4" x14ac:dyDescent="0.25">
      <c r="A7306" s="46">
        <v>253</v>
      </c>
      <c r="B7306" s="45" t="s">
        <v>9229</v>
      </c>
      <c r="C7306" s="46" t="s">
        <v>370</v>
      </c>
      <c r="D7306" s="47">
        <v>21.74</v>
      </c>
    </row>
    <row r="7307" spans="1:4" x14ac:dyDescent="0.25">
      <c r="A7307" s="46">
        <v>40809</v>
      </c>
      <c r="B7307" s="45" t="s">
        <v>9230</v>
      </c>
      <c r="C7307" s="46" t="s">
        <v>9201</v>
      </c>
      <c r="D7307" s="48">
        <v>3821.75</v>
      </c>
    </row>
    <row r="7308" spans="1:4" x14ac:dyDescent="0.25">
      <c r="A7308" s="46">
        <v>42428</v>
      </c>
      <c r="B7308" s="45" t="s">
        <v>9231</v>
      </c>
      <c r="C7308" s="46" t="s">
        <v>9014</v>
      </c>
      <c r="D7308" s="48">
        <v>1740</v>
      </c>
    </row>
    <row r="7309" spans="1:4" x14ac:dyDescent="0.25">
      <c r="A7309" s="46">
        <v>583</v>
      </c>
      <c r="B7309" s="45" t="s">
        <v>9232</v>
      </c>
      <c r="C7309" s="46" t="s">
        <v>9088</v>
      </c>
      <c r="D7309" s="47">
        <v>40.25</v>
      </c>
    </row>
    <row r="7310" spans="1:4" x14ac:dyDescent="0.25">
      <c r="A7310" s="46">
        <v>299</v>
      </c>
      <c r="B7310" s="45" t="s">
        <v>9233</v>
      </c>
      <c r="C7310" s="46" t="s">
        <v>9014</v>
      </c>
      <c r="D7310" s="47">
        <v>3.05</v>
      </c>
    </row>
    <row r="7311" spans="1:4" x14ac:dyDescent="0.25">
      <c r="A7311" s="46">
        <v>298</v>
      </c>
      <c r="B7311" s="45" t="s">
        <v>9234</v>
      </c>
      <c r="C7311" s="46" t="s">
        <v>9014</v>
      </c>
      <c r="D7311" s="47">
        <v>3.07</v>
      </c>
    </row>
    <row r="7312" spans="1:4" x14ac:dyDescent="0.25">
      <c r="A7312" s="46">
        <v>295</v>
      </c>
      <c r="B7312" s="45" t="s">
        <v>9235</v>
      </c>
      <c r="C7312" s="46" t="s">
        <v>9014</v>
      </c>
      <c r="D7312" s="47">
        <v>1.83</v>
      </c>
    </row>
    <row r="7313" spans="1:4" x14ac:dyDescent="0.25">
      <c r="A7313" s="46">
        <v>296</v>
      </c>
      <c r="B7313" s="45" t="s">
        <v>9236</v>
      </c>
      <c r="C7313" s="46" t="s">
        <v>9014</v>
      </c>
      <c r="D7313" s="47">
        <v>1.9</v>
      </c>
    </row>
    <row r="7314" spans="1:4" x14ac:dyDescent="0.25">
      <c r="A7314" s="46">
        <v>297</v>
      </c>
      <c r="B7314" s="45" t="s">
        <v>9237</v>
      </c>
      <c r="C7314" s="46" t="s">
        <v>9014</v>
      </c>
      <c r="D7314" s="47">
        <v>2.68</v>
      </c>
    </row>
    <row r="7315" spans="1:4" x14ac:dyDescent="0.25">
      <c r="A7315" s="46">
        <v>301</v>
      </c>
      <c r="B7315" s="45" t="s">
        <v>9238</v>
      </c>
      <c r="C7315" s="46" t="s">
        <v>9014</v>
      </c>
      <c r="D7315" s="47">
        <v>3.36</v>
      </c>
    </row>
    <row r="7316" spans="1:4" x14ac:dyDescent="0.25">
      <c r="A7316" s="46">
        <v>300</v>
      </c>
      <c r="B7316" s="45" t="s">
        <v>9239</v>
      </c>
      <c r="C7316" s="46" t="s">
        <v>9014</v>
      </c>
      <c r="D7316" s="47">
        <v>14.11</v>
      </c>
    </row>
    <row r="7317" spans="1:4" x14ac:dyDescent="0.25">
      <c r="A7317" s="46">
        <v>20084</v>
      </c>
      <c r="B7317" s="45" t="s">
        <v>9240</v>
      </c>
      <c r="C7317" s="46" t="s">
        <v>9014</v>
      </c>
      <c r="D7317" s="47">
        <v>1.83</v>
      </c>
    </row>
    <row r="7318" spans="1:4" x14ac:dyDescent="0.25">
      <c r="A7318" s="46">
        <v>20085</v>
      </c>
      <c r="B7318" s="45" t="s">
        <v>9241</v>
      </c>
      <c r="C7318" s="46" t="s">
        <v>9014</v>
      </c>
      <c r="D7318" s="47">
        <v>1.69</v>
      </c>
    </row>
    <row r="7319" spans="1:4" x14ac:dyDescent="0.25">
      <c r="A7319" s="46">
        <v>311</v>
      </c>
      <c r="B7319" s="45" t="s">
        <v>9242</v>
      </c>
      <c r="C7319" s="46" t="s">
        <v>9014</v>
      </c>
      <c r="D7319" s="47">
        <v>10.92</v>
      </c>
    </row>
    <row r="7320" spans="1:4" x14ac:dyDescent="0.25">
      <c r="A7320" s="46">
        <v>318</v>
      </c>
      <c r="B7320" s="45" t="s">
        <v>9243</v>
      </c>
      <c r="C7320" s="46" t="s">
        <v>9014</v>
      </c>
      <c r="D7320" s="47">
        <v>19.14</v>
      </c>
    </row>
    <row r="7321" spans="1:4" x14ac:dyDescent="0.25">
      <c r="A7321" s="46">
        <v>319</v>
      </c>
      <c r="B7321" s="45" t="s">
        <v>9244</v>
      </c>
      <c r="C7321" s="46" t="s">
        <v>9014</v>
      </c>
      <c r="D7321" s="47">
        <v>36.14</v>
      </c>
    </row>
    <row r="7322" spans="1:4" x14ac:dyDescent="0.25">
      <c r="A7322" s="46">
        <v>320</v>
      </c>
      <c r="B7322" s="45" t="s">
        <v>9245</v>
      </c>
      <c r="C7322" s="46" t="s">
        <v>9014</v>
      </c>
      <c r="D7322" s="47">
        <v>114.9</v>
      </c>
    </row>
    <row r="7323" spans="1:4" x14ac:dyDescent="0.25">
      <c r="A7323" s="46">
        <v>314</v>
      </c>
      <c r="B7323" s="45" t="s">
        <v>9246</v>
      </c>
      <c r="C7323" s="46" t="s">
        <v>9014</v>
      </c>
      <c r="D7323" s="47">
        <v>176.48</v>
      </c>
    </row>
    <row r="7324" spans="1:4" x14ac:dyDescent="0.25">
      <c r="A7324" s="46">
        <v>303</v>
      </c>
      <c r="B7324" s="45" t="s">
        <v>9247</v>
      </c>
      <c r="C7324" s="46" t="s">
        <v>9014</v>
      </c>
      <c r="D7324" s="47">
        <v>4.58</v>
      </c>
    </row>
    <row r="7325" spans="1:4" x14ac:dyDescent="0.25">
      <c r="A7325" s="46">
        <v>305</v>
      </c>
      <c r="B7325" s="45" t="s">
        <v>9248</v>
      </c>
      <c r="C7325" s="46" t="s">
        <v>9014</v>
      </c>
      <c r="D7325" s="47">
        <v>11.94</v>
      </c>
    </row>
    <row r="7326" spans="1:4" x14ac:dyDescent="0.25">
      <c r="A7326" s="46">
        <v>306</v>
      </c>
      <c r="B7326" s="45" t="s">
        <v>9249</v>
      </c>
      <c r="C7326" s="46" t="s">
        <v>9014</v>
      </c>
      <c r="D7326" s="47">
        <v>14.35</v>
      </c>
    </row>
    <row r="7327" spans="1:4" x14ac:dyDescent="0.25">
      <c r="A7327" s="46">
        <v>307</v>
      </c>
      <c r="B7327" s="45" t="s">
        <v>9250</v>
      </c>
      <c r="C7327" s="46" t="s">
        <v>9014</v>
      </c>
      <c r="D7327" s="47">
        <v>28.33</v>
      </c>
    </row>
    <row r="7328" spans="1:4" x14ac:dyDescent="0.25">
      <c r="A7328" s="46">
        <v>309</v>
      </c>
      <c r="B7328" s="45" t="s">
        <v>9251</v>
      </c>
      <c r="C7328" s="46" t="s">
        <v>9014</v>
      </c>
      <c r="D7328" s="47">
        <v>58.07</v>
      </c>
    </row>
    <row r="7329" spans="1:4" x14ac:dyDescent="0.25">
      <c r="A7329" s="46">
        <v>310</v>
      </c>
      <c r="B7329" s="45" t="s">
        <v>9252</v>
      </c>
      <c r="C7329" s="46" t="s">
        <v>9014</v>
      </c>
      <c r="D7329" s="47">
        <v>73.64</v>
      </c>
    </row>
    <row r="7330" spans="1:4" x14ac:dyDescent="0.25">
      <c r="A7330" s="46">
        <v>328</v>
      </c>
      <c r="B7330" s="45" t="s">
        <v>9253</v>
      </c>
      <c r="C7330" s="46" t="s">
        <v>9014</v>
      </c>
      <c r="D7330" s="47">
        <v>8.7899999999999991</v>
      </c>
    </row>
    <row r="7331" spans="1:4" x14ac:dyDescent="0.25">
      <c r="A7331" s="46">
        <v>325</v>
      </c>
      <c r="B7331" s="45" t="s">
        <v>9254</v>
      </c>
      <c r="C7331" s="46" t="s">
        <v>9014</v>
      </c>
      <c r="D7331" s="47">
        <v>3.41</v>
      </c>
    </row>
    <row r="7332" spans="1:4" x14ac:dyDescent="0.25">
      <c r="A7332" s="46">
        <v>20326</v>
      </c>
      <c r="B7332" s="45" t="s">
        <v>9255</v>
      </c>
      <c r="C7332" s="46" t="s">
        <v>9014</v>
      </c>
      <c r="D7332" s="47">
        <v>9.1199999999999992</v>
      </c>
    </row>
    <row r="7333" spans="1:4" x14ac:dyDescent="0.25">
      <c r="A7333" s="46">
        <v>329</v>
      </c>
      <c r="B7333" s="45" t="s">
        <v>9256</v>
      </c>
      <c r="C7333" s="46" t="s">
        <v>9014</v>
      </c>
      <c r="D7333" s="47">
        <v>11.23</v>
      </c>
    </row>
    <row r="7334" spans="1:4" x14ac:dyDescent="0.25">
      <c r="A7334" s="46">
        <v>308</v>
      </c>
      <c r="B7334" s="45" t="s">
        <v>9257</v>
      </c>
      <c r="C7334" s="46" t="s">
        <v>9014</v>
      </c>
      <c r="D7334" s="47">
        <v>37.840000000000003</v>
      </c>
    </row>
    <row r="7335" spans="1:4" x14ac:dyDescent="0.25">
      <c r="A7335" s="46">
        <v>39642</v>
      </c>
      <c r="B7335" s="45" t="s">
        <v>9258</v>
      </c>
      <c r="C7335" s="46" t="s">
        <v>9014</v>
      </c>
      <c r="D7335" s="47">
        <v>2.2999999999999998</v>
      </c>
    </row>
    <row r="7336" spans="1:4" x14ac:dyDescent="0.25">
      <c r="A7336" s="46">
        <v>39641</v>
      </c>
      <c r="B7336" s="45" t="s">
        <v>9259</v>
      </c>
      <c r="C7336" s="46" t="s">
        <v>9014</v>
      </c>
      <c r="D7336" s="47">
        <v>1.6</v>
      </c>
    </row>
    <row r="7337" spans="1:4" x14ac:dyDescent="0.25">
      <c r="A7337" s="46">
        <v>39643</v>
      </c>
      <c r="B7337" s="45" t="s">
        <v>9260</v>
      </c>
      <c r="C7337" s="46" t="s">
        <v>9014</v>
      </c>
      <c r="D7337" s="47">
        <v>6.38</v>
      </c>
    </row>
    <row r="7338" spans="1:4" x14ac:dyDescent="0.25">
      <c r="A7338" s="46">
        <v>39644</v>
      </c>
      <c r="B7338" s="45" t="s">
        <v>9261</v>
      </c>
      <c r="C7338" s="46" t="s">
        <v>9014</v>
      </c>
      <c r="D7338" s="47">
        <v>8.24</v>
      </c>
    </row>
    <row r="7339" spans="1:4" x14ac:dyDescent="0.25">
      <c r="A7339" s="46">
        <v>39645</v>
      </c>
      <c r="B7339" s="45" t="s">
        <v>9262</v>
      </c>
      <c r="C7339" s="46" t="s">
        <v>9014</v>
      </c>
      <c r="D7339" s="47">
        <v>10.64</v>
      </c>
    </row>
    <row r="7340" spans="1:4" x14ac:dyDescent="0.25">
      <c r="A7340" s="46">
        <v>41610</v>
      </c>
      <c r="B7340" s="45" t="s">
        <v>9263</v>
      </c>
      <c r="C7340" s="46" t="s">
        <v>9014</v>
      </c>
      <c r="D7340" s="47">
        <v>456.85</v>
      </c>
    </row>
    <row r="7341" spans="1:4" x14ac:dyDescent="0.25">
      <c r="A7341" s="46">
        <v>41611</v>
      </c>
      <c r="B7341" s="45" t="s">
        <v>9264</v>
      </c>
      <c r="C7341" s="46" t="s">
        <v>9014</v>
      </c>
      <c r="D7341" s="47">
        <v>720.1</v>
      </c>
    </row>
    <row r="7342" spans="1:4" x14ac:dyDescent="0.25">
      <c r="A7342" s="46">
        <v>41612</v>
      </c>
      <c r="B7342" s="45" t="s">
        <v>9265</v>
      </c>
      <c r="C7342" s="46" t="s">
        <v>9014</v>
      </c>
      <c r="D7342" s="48">
        <v>1011.12</v>
      </c>
    </row>
    <row r="7343" spans="1:4" x14ac:dyDescent="0.25">
      <c r="A7343" s="46">
        <v>41637</v>
      </c>
      <c r="B7343" s="45" t="s">
        <v>9266</v>
      </c>
      <c r="C7343" s="46" t="s">
        <v>9014</v>
      </c>
      <c r="D7343" s="47">
        <v>94.52</v>
      </c>
    </row>
    <row r="7344" spans="1:4" x14ac:dyDescent="0.25">
      <c r="A7344" s="46">
        <v>41638</v>
      </c>
      <c r="B7344" s="45" t="s">
        <v>9267</v>
      </c>
      <c r="C7344" s="46" t="s">
        <v>9014</v>
      </c>
      <c r="D7344" s="47">
        <v>123.12</v>
      </c>
    </row>
    <row r="7345" spans="1:4" x14ac:dyDescent="0.25">
      <c r="A7345" s="46">
        <v>41639</v>
      </c>
      <c r="B7345" s="45" t="s">
        <v>9268</v>
      </c>
      <c r="C7345" s="46" t="s">
        <v>9014</v>
      </c>
      <c r="D7345" s="47">
        <v>297.86</v>
      </c>
    </row>
    <row r="7346" spans="1:4" x14ac:dyDescent="0.25">
      <c r="A7346" s="46">
        <v>11789</v>
      </c>
      <c r="B7346" s="45" t="s">
        <v>9269</v>
      </c>
      <c r="C7346" s="46" t="s">
        <v>9014</v>
      </c>
      <c r="D7346" s="47">
        <v>0.93</v>
      </c>
    </row>
    <row r="7347" spans="1:4" x14ac:dyDescent="0.25">
      <c r="A7347" s="46">
        <v>20975</v>
      </c>
      <c r="B7347" s="45" t="s">
        <v>9270</v>
      </c>
      <c r="C7347" s="46" t="s">
        <v>9014</v>
      </c>
      <c r="D7347" s="47">
        <v>12.6</v>
      </c>
    </row>
    <row r="7348" spans="1:4" x14ac:dyDescent="0.25">
      <c r="A7348" s="46">
        <v>20976</v>
      </c>
      <c r="B7348" s="45" t="s">
        <v>9271</v>
      </c>
      <c r="C7348" s="46" t="s">
        <v>9014</v>
      </c>
      <c r="D7348" s="47">
        <v>19.04</v>
      </c>
    </row>
    <row r="7349" spans="1:4" x14ac:dyDescent="0.25">
      <c r="A7349" s="46">
        <v>40340</v>
      </c>
      <c r="B7349" s="45" t="s">
        <v>9272</v>
      </c>
      <c r="C7349" s="46" t="s">
        <v>9014</v>
      </c>
      <c r="D7349" s="47">
        <v>88.98</v>
      </c>
    </row>
    <row r="7350" spans="1:4" x14ac:dyDescent="0.25">
      <c r="A7350" s="46">
        <v>40341</v>
      </c>
      <c r="B7350" s="45" t="s">
        <v>9273</v>
      </c>
      <c r="C7350" s="46" t="s">
        <v>9014</v>
      </c>
      <c r="D7350" s="47">
        <v>105.36</v>
      </c>
    </row>
    <row r="7351" spans="1:4" x14ac:dyDescent="0.25">
      <c r="A7351" s="46">
        <v>40342</v>
      </c>
      <c r="B7351" s="45" t="s">
        <v>9274</v>
      </c>
      <c r="C7351" s="46" t="s">
        <v>9014</v>
      </c>
      <c r="D7351" s="47">
        <v>133.57</v>
      </c>
    </row>
    <row r="7352" spans="1:4" x14ac:dyDescent="0.25">
      <c r="A7352" s="46">
        <v>40343</v>
      </c>
      <c r="B7352" s="45" t="s">
        <v>9275</v>
      </c>
      <c r="C7352" s="46" t="s">
        <v>9014</v>
      </c>
      <c r="D7352" s="47">
        <v>163.86</v>
      </c>
    </row>
    <row r="7353" spans="1:4" x14ac:dyDescent="0.25">
      <c r="A7353" s="46">
        <v>40344</v>
      </c>
      <c r="B7353" s="45" t="s">
        <v>9276</v>
      </c>
      <c r="C7353" s="46" t="s">
        <v>9014</v>
      </c>
      <c r="D7353" s="47">
        <v>173.26</v>
      </c>
    </row>
    <row r="7354" spans="1:4" x14ac:dyDescent="0.25">
      <c r="A7354" s="46">
        <v>40345</v>
      </c>
      <c r="B7354" s="45" t="s">
        <v>9277</v>
      </c>
      <c r="C7354" s="46" t="s">
        <v>9014</v>
      </c>
      <c r="D7354" s="47">
        <v>216.32</v>
      </c>
    </row>
    <row r="7355" spans="1:4" x14ac:dyDescent="0.25">
      <c r="A7355" s="46">
        <v>40346</v>
      </c>
      <c r="B7355" s="45" t="s">
        <v>9278</v>
      </c>
      <c r="C7355" s="46" t="s">
        <v>9014</v>
      </c>
      <c r="D7355" s="47">
        <v>203.5</v>
      </c>
    </row>
    <row r="7356" spans="1:4" x14ac:dyDescent="0.25">
      <c r="A7356" s="46">
        <v>40347</v>
      </c>
      <c r="B7356" s="45" t="s">
        <v>9279</v>
      </c>
      <c r="C7356" s="46" t="s">
        <v>9014</v>
      </c>
      <c r="D7356" s="47">
        <v>251.62</v>
      </c>
    </row>
    <row r="7357" spans="1:4" x14ac:dyDescent="0.25">
      <c r="A7357" s="46">
        <v>6138</v>
      </c>
      <c r="B7357" s="45" t="s">
        <v>9280</v>
      </c>
      <c r="C7357" s="46" t="s">
        <v>9014</v>
      </c>
      <c r="D7357" s="47">
        <v>11.7</v>
      </c>
    </row>
    <row r="7358" spans="1:4" x14ac:dyDescent="0.25">
      <c r="A7358" s="46">
        <v>38840</v>
      </c>
      <c r="B7358" s="45" t="s">
        <v>9281</v>
      </c>
      <c r="C7358" s="46" t="s">
        <v>9014</v>
      </c>
      <c r="D7358" s="47">
        <v>3.16</v>
      </c>
    </row>
    <row r="7359" spans="1:4" x14ac:dyDescent="0.25">
      <c r="A7359" s="46">
        <v>38841</v>
      </c>
      <c r="B7359" s="45" t="s">
        <v>9282</v>
      </c>
      <c r="C7359" s="46" t="s">
        <v>9014</v>
      </c>
      <c r="D7359" s="47">
        <v>3.5</v>
      </c>
    </row>
    <row r="7360" spans="1:4" x14ac:dyDescent="0.25">
      <c r="A7360" s="46">
        <v>38842</v>
      </c>
      <c r="B7360" s="45" t="s">
        <v>9283</v>
      </c>
      <c r="C7360" s="46" t="s">
        <v>9014</v>
      </c>
      <c r="D7360" s="47">
        <v>6.91</v>
      </c>
    </row>
    <row r="7361" spans="1:4" x14ac:dyDescent="0.25">
      <c r="A7361" s="46">
        <v>38843</v>
      </c>
      <c r="B7361" s="45" t="s">
        <v>9284</v>
      </c>
      <c r="C7361" s="46" t="s">
        <v>9014</v>
      </c>
      <c r="D7361" s="47">
        <v>10.8</v>
      </c>
    </row>
    <row r="7362" spans="1:4" x14ac:dyDescent="0.25">
      <c r="A7362" s="46">
        <v>43424</v>
      </c>
      <c r="B7362" s="45" t="s">
        <v>9285</v>
      </c>
      <c r="C7362" s="46" t="s">
        <v>9014</v>
      </c>
      <c r="D7362" s="47">
        <v>382.77</v>
      </c>
    </row>
    <row r="7363" spans="1:4" x14ac:dyDescent="0.25">
      <c r="A7363" s="46">
        <v>43426</v>
      </c>
      <c r="B7363" s="45" t="s">
        <v>9286</v>
      </c>
      <c r="C7363" s="46" t="s">
        <v>9014</v>
      </c>
      <c r="D7363" s="48">
        <v>1320.18</v>
      </c>
    </row>
    <row r="7364" spans="1:4" x14ac:dyDescent="0.25">
      <c r="A7364" s="46">
        <v>12565</v>
      </c>
      <c r="B7364" s="45" t="s">
        <v>9287</v>
      </c>
      <c r="C7364" s="46" t="s">
        <v>9014</v>
      </c>
      <c r="D7364" s="47">
        <v>462.97</v>
      </c>
    </row>
    <row r="7365" spans="1:4" x14ac:dyDescent="0.25">
      <c r="A7365" s="46">
        <v>12567</v>
      </c>
      <c r="B7365" s="45" t="s">
        <v>9288</v>
      </c>
      <c r="C7365" s="46" t="s">
        <v>9014</v>
      </c>
      <c r="D7365" s="47">
        <v>621.84</v>
      </c>
    </row>
    <row r="7366" spans="1:4" x14ac:dyDescent="0.25">
      <c r="A7366" s="46">
        <v>12568</v>
      </c>
      <c r="B7366" s="45" t="s">
        <v>9289</v>
      </c>
      <c r="C7366" s="46" t="s">
        <v>9014</v>
      </c>
      <c r="D7366" s="47">
        <v>870.58</v>
      </c>
    </row>
    <row r="7367" spans="1:4" x14ac:dyDescent="0.25">
      <c r="A7367" s="46">
        <v>43441</v>
      </c>
      <c r="B7367" s="45" t="s">
        <v>9290</v>
      </c>
      <c r="C7367" s="46" t="s">
        <v>9014</v>
      </c>
      <c r="D7367" s="47">
        <v>111.93</v>
      </c>
    </row>
    <row r="7368" spans="1:4" x14ac:dyDescent="0.25">
      <c r="A7368" s="46">
        <v>43423</v>
      </c>
      <c r="B7368" s="45" t="s">
        <v>9291</v>
      </c>
      <c r="C7368" s="46" t="s">
        <v>9014</v>
      </c>
      <c r="D7368" s="47">
        <v>52.23</v>
      </c>
    </row>
    <row r="7369" spans="1:4" x14ac:dyDescent="0.25">
      <c r="A7369" s="46">
        <v>12532</v>
      </c>
      <c r="B7369" s="45" t="s">
        <v>9292</v>
      </c>
      <c r="C7369" s="46" t="s">
        <v>9014</v>
      </c>
      <c r="D7369" s="47">
        <v>80.56</v>
      </c>
    </row>
    <row r="7370" spans="1:4" x14ac:dyDescent="0.25">
      <c r="A7370" s="46">
        <v>43444</v>
      </c>
      <c r="B7370" s="45" t="s">
        <v>9293</v>
      </c>
      <c r="C7370" s="46" t="s">
        <v>9014</v>
      </c>
      <c r="D7370" s="47">
        <v>270.5</v>
      </c>
    </row>
    <row r="7371" spans="1:4" x14ac:dyDescent="0.25">
      <c r="A7371" s="46">
        <v>12551</v>
      </c>
      <c r="B7371" s="45" t="s">
        <v>9294</v>
      </c>
      <c r="C7371" s="46" t="s">
        <v>9014</v>
      </c>
      <c r="D7371" s="47">
        <v>192.99</v>
      </c>
    </row>
    <row r="7372" spans="1:4" x14ac:dyDescent="0.25">
      <c r="A7372" s="46">
        <v>43442</v>
      </c>
      <c r="B7372" s="45" t="s">
        <v>9295</v>
      </c>
      <c r="C7372" s="46" t="s">
        <v>9014</v>
      </c>
      <c r="D7372" s="47">
        <v>149.24</v>
      </c>
    </row>
    <row r="7373" spans="1:4" x14ac:dyDescent="0.25">
      <c r="A7373" s="46">
        <v>43443</v>
      </c>
      <c r="B7373" s="45" t="s">
        <v>9296</v>
      </c>
      <c r="C7373" s="46" t="s">
        <v>9014</v>
      </c>
      <c r="D7373" s="47">
        <v>195.88</v>
      </c>
    </row>
    <row r="7374" spans="1:4" x14ac:dyDescent="0.25">
      <c r="A7374" s="46">
        <v>12544</v>
      </c>
      <c r="B7374" s="45" t="s">
        <v>9297</v>
      </c>
      <c r="C7374" s="46" t="s">
        <v>9014</v>
      </c>
      <c r="D7374" s="47">
        <v>105.71</v>
      </c>
    </row>
    <row r="7375" spans="1:4" x14ac:dyDescent="0.25">
      <c r="A7375" s="46">
        <v>12547</v>
      </c>
      <c r="B7375" s="45" t="s">
        <v>9298</v>
      </c>
      <c r="C7375" s="46" t="s">
        <v>9014</v>
      </c>
      <c r="D7375" s="47">
        <v>142.16999999999999</v>
      </c>
    </row>
    <row r="7376" spans="1:4" x14ac:dyDescent="0.25">
      <c r="A7376" s="46">
        <v>43445</v>
      </c>
      <c r="B7376" s="45" t="s">
        <v>9299</v>
      </c>
      <c r="C7376" s="46" t="s">
        <v>9014</v>
      </c>
      <c r="D7376" s="47">
        <v>373.1</v>
      </c>
    </row>
    <row r="7377" spans="1:4" x14ac:dyDescent="0.25">
      <c r="A7377" s="46">
        <v>12563</v>
      </c>
      <c r="B7377" s="45" t="s">
        <v>9300</v>
      </c>
      <c r="C7377" s="46" t="s">
        <v>9014</v>
      </c>
      <c r="D7377" s="47">
        <v>266.94</v>
      </c>
    </row>
    <row r="7378" spans="1:4" x14ac:dyDescent="0.25">
      <c r="A7378" s="46">
        <v>43425</v>
      </c>
      <c r="B7378" s="45" t="s">
        <v>9301</v>
      </c>
      <c r="C7378" s="46" t="s">
        <v>9014</v>
      </c>
      <c r="D7378" s="47">
        <v>167.89</v>
      </c>
    </row>
    <row r="7379" spans="1:4" x14ac:dyDescent="0.25">
      <c r="A7379" s="46">
        <v>43446</v>
      </c>
      <c r="B7379" s="45" t="s">
        <v>9302</v>
      </c>
      <c r="C7379" s="46" t="s">
        <v>9014</v>
      </c>
      <c r="D7379" s="47">
        <v>354.45</v>
      </c>
    </row>
    <row r="7380" spans="1:4" x14ac:dyDescent="0.25">
      <c r="A7380" s="46">
        <v>43447</v>
      </c>
      <c r="B7380" s="45" t="s">
        <v>9303</v>
      </c>
      <c r="C7380" s="46" t="s">
        <v>9014</v>
      </c>
      <c r="D7380" s="47">
        <v>435.29</v>
      </c>
    </row>
    <row r="7381" spans="1:4" x14ac:dyDescent="0.25">
      <c r="A7381" s="46">
        <v>43448</v>
      </c>
      <c r="B7381" s="45" t="s">
        <v>9304</v>
      </c>
      <c r="C7381" s="46" t="s">
        <v>9014</v>
      </c>
      <c r="D7381" s="47">
        <v>609.41</v>
      </c>
    </row>
    <row r="7382" spans="1:4" x14ac:dyDescent="0.25">
      <c r="A7382" s="46">
        <v>13761</v>
      </c>
      <c r="B7382" s="45" t="s">
        <v>9305</v>
      </c>
      <c r="C7382" s="46" t="s">
        <v>9014</v>
      </c>
      <c r="D7382" s="48">
        <v>3579.97</v>
      </c>
    </row>
    <row r="7383" spans="1:4" x14ac:dyDescent="0.25">
      <c r="A7383" s="46">
        <v>12888</v>
      </c>
      <c r="B7383" s="45" t="s">
        <v>9306</v>
      </c>
      <c r="C7383" s="46" t="s">
        <v>9307</v>
      </c>
      <c r="D7383" s="47">
        <v>104.77</v>
      </c>
    </row>
    <row r="7384" spans="1:4" x14ac:dyDescent="0.25">
      <c r="A7384" s="46">
        <v>12889</v>
      </c>
      <c r="B7384" s="45" t="s">
        <v>9308</v>
      </c>
      <c r="C7384" s="46" t="s">
        <v>9307</v>
      </c>
      <c r="D7384" s="47">
        <v>68.42</v>
      </c>
    </row>
    <row r="7385" spans="1:4" x14ac:dyDescent="0.25">
      <c r="A7385" s="46">
        <v>4814</v>
      </c>
      <c r="B7385" s="45" t="s">
        <v>9309</v>
      </c>
      <c r="C7385" s="46" t="s">
        <v>9014</v>
      </c>
      <c r="D7385" s="47">
        <v>97.06</v>
      </c>
    </row>
    <row r="7386" spans="1:4" x14ac:dyDescent="0.25">
      <c r="A7386" s="46">
        <v>25967</v>
      </c>
      <c r="B7386" s="45" t="s">
        <v>9310</v>
      </c>
      <c r="C7386" s="46" t="s">
        <v>9014</v>
      </c>
      <c r="D7386" s="48">
        <v>2539.27</v>
      </c>
    </row>
    <row r="7387" spans="1:4" x14ac:dyDescent="0.25">
      <c r="A7387" s="46">
        <v>6122</v>
      </c>
      <c r="B7387" s="45" t="s">
        <v>9311</v>
      </c>
      <c r="C7387" s="46" t="s">
        <v>370</v>
      </c>
      <c r="D7387" s="47">
        <v>22.67</v>
      </c>
    </row>
    <row r="7388" spans="1:4" x14ac:dyDescent="0.25">
      <c r="A7388" s="46">
        <v>40810</v>
      </c>
      <c r="B7388" s="45" t="s">
        <v>9312</v>
      </c>
      <c r="C7388" s="46" t="s">
        <v>9201</v>
      </c>
      <c r="D7388" s="48">
        <v>3986.97</v>
      </c>
    </row>
    <row r="7389" spans="1:4" x14ac:dyDescent="0.25">
      <c r="A7389" s="46">
        <v>21100</v>
      </c>
      <c r="B7389" s="45" t="s">
        <v>9313</v>
      </c>
      <c r="C7389" s="46" t="s">
        <v>9014</v>
      </c>
      <c r="D7389" s="48">
        <v>2834.59</v>
      </c>
    </row>
    <row r="7390" spans="1:4" x14ac:dyDescent="0.25">
      <c r="A7390" s="46">
        <v>11816</v>
      </c>
      <c r="B7390" s="45" t="s">
        <v>9314</v>
      </c>
      <c r="C7390" s="46" t="s">
        <v>9014</v>
      </c>
      <c r="D7390" s="48">
        <v>3022.5</v>
      </c>
    </row>
    <row r="7391" spans="1:4" x14ac:dyDescent="0.25">
      <c r="A7391" s="46">
        <v>11814</v>
      </c>
      <c r="B7391" s="45" t="s">
        <v>9315</v>
      </c>
      <c r="C7391" s="46" t="s">
        <v>9014</v>
      </c>
      <c r="D7391" s="48">
        <v>6579.22</v>
      </c>
    </row>
    <row r="7392" spans="1:4" x14ac:dyDescent="0.25">
      <c r="A7392" s="46">
        <v>14186</v>
      </c>
      <c r="B7392" s="45" t="s">
        <v>9316</v>
      </c>
      <c r="C7392" s="46" t="s">
        <v>9014</v>
      </c>
      <c r="D7392" s="48">
        <v>8261.1</v>
      </c>
    </row>
    <row r="7393" spans="1:4" x14ac:dyDescent="0.25">
      <c r="A7393" s="46">
        <v>14185</v>
      </c>
      <c r="B7393" s="45" t="s">
        <v>9317</v>
      </c>
      <c r="C7393" s="46" t="s">
        <v>9014</v>
      </c>
      <c r="D7393" s="48">
        <v>10701.35</v>
      </c>
    </row>
    <row r="7394" spans="1:4" x14ac:dyDescent="0.25">
      <c r="A7394" s="46">
        <v>11811</v>
      </c>
      <c r="B7394" s="45" t="s">
        <v>9318</v>
      </c>
      <c r="C7394" s="46" t="s">
        <v>9014</v>
      </c>
      <c r="D7394" s="48">
        <v>4091.79</v>
      </c>
    </row>
    <row r="7395" spans="1:4" x14ac:dyDescent="0.25">
      <c r="A7395" s="46">
        <v>26038</v>
      </c>
      <c r="B7395" s="45" t="s">
        <v>9319</v>
      </c>
      <c r="C7395" s="46" t="s">
        <v>9014</v>
      </c>
      <c r="D7395" s="48">
        <v>301197</v>
      </c>
    </row>
    <row r="7396" spans="1:4" x14ac:dyDescent="0.25">
      <c r="A7396" s="46">
        <v>34469</v>
      </c>
      <c r="B7396" s="45" t="s">
        <v>9320</v>
      </c>
      <c r="C7396" s="46" t="s">
        <v>9014</v>
      </c>
      <c r="D7396" s="48">
        <v>8938.19</v>
      </c>
    </row>
    <row r="7397" spans="1:4" x14ac:dyDescent="0.25">
      <c r="A7397" s="46">
        <v>34476</v>
      </c>
      <c r="B7397" s="45" t="s">
        <v>9321</v>
      </c>
      <c r="C7397" s="46" t="s">
        <v>9014</v>
      </c>
      <c r="D7397" s="48">
        <v>4661.6400000000003</v>
      </c>
    </row>
    <row r="7398" spans="1:4" x14ac:dyDescent="0.25">
      <c r="A7398" s="46">
        <v>34477</v>
      </c>
      <c r="B7398" s="45" t="s">
        <v>9322</v>
      </c>
      <c r="C7398" s="46" t="s">
        <v>9014</v>
      </c>
      <c r="D7398" s="48">
        <v>6186.9</v>
      </c>
    </row>
    <row r="7399" spans="1:4" x14ac:dyDescent="0.25">
      <c r="A7399" s="46">
        <v>34482</v>
      </c>
      <c r="B7399" s="45" t="s">
        <v>9323</v>
      </c>
      <c r="C7399" s="46" t="s">
        <v>9014</v>
      </c>
      <c r="D7399" s="48">
        <v>5778.22</v>
      </c>
    </row>
    <row r="7400" spans="1:4" x14ac:dyDescent="0.25">
      <c r="A7400" s="46">
        <v>34472</v>
      </c>
      <c r="B7400" s="45" t="s">
        <v>9324</v>
      </c>
      <c r="C7400" s="46" t="s">
        <v>9014</v>
      </c>
      <c r="D7400" s="48">
        <v>2750</v>
      </c>
    </row>
    <row r="7401" spans="1:4" x14ac:dyDescent="0.25">
      <c r="A7401" s="46">
        <v>42425</v>
      </c>
      <c r="B7401" s="45" t="s">
        <v>9325</v>
      </c>
      <c r="C7401" s="46" t="s">
        <v>9014</v>
      </c>
      <c r="D7401" s="48">
        <v>2020.16</v>
      </c>
    </row>
    <row r="7402" spans="1:4" x14ac:dyDescent="0.25">
      <c r="A7402" s="46">
        <v>42422</v>
      </c>
      <c r="B7402" s="45" t="s">
        <v>9326</v>
      </c>
      <c r="C7402" s="46" t="s">
        <v>9014</v>
      </c>
      <c r="D7402" s="48">
        <v>2999</v>
      </c>
    </row>
    <row r="7403" spans="1:4" x14ac:dyDescent="0.25">
      <c r="A7403" s="46">
        <v>43184</v>
      </c>
      <c r="B7403" s="45" t="s">
        <v>9327</v>
      </c>
      <c r="C7403" s="46" t="s">
        <v>9014</v>
      </c>
      <c r="D7403" s="48">
        <v>4144.8999999999996</v>
      </c>
    </row>
    <row r="7404" spans="1:4" x14ac:dyDescent="0.25">
      <c r="A7404" s="46">
        <v>42424</v>
      </c>
      <c r="B7404" s="45" t="s">
        <v>9328</v>
      </c>
      <c r="C7404" s="46" t="s">
        <v>9014</v>
      </c>
      <c r="D7404" s="48">
        <v>1804.18</v>
      </c>
    </row>
    <row r="7405" spans="1:4" x14ac:dyDescent="0.25">
      <c r="A7405" s="46">
        <v>42421</v>
      </c>
      <c r="B7405" s="45" t="s">
        <v>9329</v>
      </c>
      <c r="C7405" s="46" t="s">
        <v>9014</v>
      </c>
      <c r="D7405" s="48">
        <v>16426.87</v>
      </c>
    </row>
    <row r="7406" spans="1:4" x14ac:dyDescent="0.25">
      <c r="A7406" s="46">
        <v>42416</v>
      </c>
      <c r="B7406" s="45" t="s">
        <v>9330</v>
      </c>
      <c r="C7406" s="46" t="s">
        <v>9014</v>
      </c>
      <c r="D7406" s="48">
        <v>7777.62</v>
      </c>
    </row>
    <row r="7407" spans="1:4" x14ac:dyDescent="0.25">
      <c r="A7407" s="46">
        <v>42417</v>
      </c>
      <c r="B7407" s="45" t="s">
        <v>9331</v>
      </c>
      <c r="C7407" s="46" t="s">
        <v>9014</v>
      </c>
      <c r="D7407" s="48">
        <v>8719.35</v>
      </c>
    </row>
    <row r="7408" spans="1:4" x14ac:dyDescent="0.25">
      <c r="A7408" s="46">
        <v>42419</v>
      </c>
      <c r="B7408" s="45" t="s">
        <v>9332</v>
      </c>
      <c r="C7408" s="46" t="s">
        <v>9014</v>
      </c>
      <c r="D7408" s="48">
        <v>9851.01</v>
      </c>
    </row>
    <row r="7409" spans="1:4" x14ac:dyDescent="0.25">
      <c r="A7409" s="46">
        <v>42420</v>
      </c>
      <c r="B7409" s="45" t="s">
        <v>9333</v>
      </c>
      <c r="C7409" s="46" t="s">
        <v>9014</v>
      </c>
      <c r="D7409" s="48">
        <v>13539.49</v>
      </c>
    </row>
    <row r="7410" spans="1:4" x14ac:dyDescent="0.25">
      <c r="A7410" s="46">
        <v>43195</v>
      </c>
      <c r="B7410" s="45" t="s">
        <v>9334</v>
      </c>
      <c r="C7410" s="46" t="s">
        <v>9014</v>
      </c>
      <c r="D7410" s="48">
        <v>4767.4399999999996</v>
      </c>
    </row>
    <row r="7411" spans="1:4" x14ac:dyDescent="0.25">
      <c r="A7411" s="46">
        <v>43196</v>
      </c>
      <c r="B7411" s="45" t="s">
        <v>9335</v>
      </c>
      <c r="C7411" s="46" t="s">
        <v>9014</v>
      </c>
      <c r="D7411" s="48">
        <v>5908.56</v>
      </c>
    </row>
    <row r="7412" spans="1:4" x14ac:dyDescent="0.25">
      <c r="A7412" s="46">
        <v>43198</v>
      </c>
      <c r="B7412" s="45" t="s">
        <v>9336</v>
      </c>
      <c r="C7412" s="46" t="s">
        <v>9014</v>
      </c>
      <c r="D7412" s="48">
        <v>8779.98</v>
      </c>
    </row>
    <row r="7413" spans="1:4" x14ac:dyDescent="0.25">
      <c r="A7413" s="46">
        <v>43199</v>
      </c>
      <c r="B7413" s="45" t="s">
        <v>9337</v>
      </c>
      <c r="C7413" s="46" t="s">
        <v>9014</v>
      </c>
      <c r="D7413" s="48">
        <v>9101.7099999999991</v>
      </c>
    </row>
    <row r="7414" spans="1:4" x14ac:dyDescent="0.25">
      <c r="A7414" s="46">
        <v>43200</v>
      </c>
      <c r="B7414" s="45" t="s">
        <v>9338</v>
      </c>
      <c r="C7414" s="46" t="s">
        <v>9014</v>
      </c>
      <c r="D7414" s="48">
        <v>10444.879999999999</v>
      </c>
    </row>
    <row r="7415" spans="1:4" x14ac:dyDescent="0.25">
      <c r="A7415" s="46">
        <v>39556</v>
      </c>
      <c r="B7415" s="45" t="s">
        <v>9339</v>
      </c>
      <c r="C7415" s="46" t="s">
        <v>9014</v>
      </c>
      <c r="D7415" s="48">
        <v>5704.69</v>
      </c>
    </row>
    <row r="7416" spans="1:4" x14ac:dyDescent="0.25">
      <c r="A7416" s="46">
        <v>39557</v>
      </c>
      <c r="B7416" s="45" t="s">
        <v>9340</v>
      </c>
      <c r="C7416" s="46" t="s">
        <v>9014</v>
      </c>
      <c r="D7416" s="48">
        <v>6142.7</v>
      </c>
    </row>
    <row r="7417" spans="1:4" x14ac:dyDescent="0.25">
      <c r="A7417" s="46">
        <v>39559</v>
      </c>
      <c r="B7417" s="45" t="s">
        <v>9341</v>
      </c>
      <c r="C7417" s="46" t="s">
        <v>9014</v>
      </c>
      <c r="D7417" s="48">
        <v>9077.73</v>
      </c>
    </row>
    <row r="7418" spans="1:4" x14ac:dyDescent="0.25">
      <c r="A7418" s="46">
        <v>39560</v>
      </c>
      <c r="B7418" s="45" t="s">
        <v>9342</v>
      </c>
      <c r="C7418" s="46" t="s">
        <v>9014</v>
      </c>
      <c r="D7418" s="48">
        <v>10502.05</v>
      </c>
    </row>
    <row r="7419" spans="1:4" x14ac:dyDescent="0.25">
      <c r="A7419" s="46">
        <v>39561</v>
      </c>
      <c r="B7419" s="45" t="s">
        <v>9343</v>
      </c>
      <c r="C7419" s="46" t="s">
        <v>9014</v>
      </c>
      <c r="D7419" s="48">
        <v>10986.48</v>
      </c>
    </row>
    <row r="7420" spans="1:4" x14ac:dyDescent="0.25">
      <c r="A7420" s="46">
        <v>43190</v>
      </c>
      <c r="B7420" s="45" t="s">
        <v>9344</v>
      </c>
      <c r="C7420" s="46" t="s">
        <v>9014</v>
      </c>
      <c r="D7420" s="48">
        <v>1621.31</v>
      </c>
    </row>
    <row r="7421" spans="1:4" x14ac:dyDescent="0.25">
      <c r="A7421" s="46">
        <v>39555</v>
      </c>
      <c r="B7421" s="45" t="s">
        <v>9345</v>
      </c>
      <c r="C7421" s="46" t="s">
        <v>9014</v>
      </c>
      <c r="D7421" s="48">
        <v>1753.84</v>
      </c>
    </row>
    <row r="7422" spans="1:4" x14ac:dyDescent="0.25">
      <c r="A7422" s="46">
        <v>43191</v>
      </c>
      <c r="B7422" s="45" t="s">
        <v>9346</v>
      </c>
      <c r="C7422" s="46" t="s">
        <v>9014</v>
      </c>
      <c r="D7422" s="48">
        <v>2332.85</v>
      </c>
    </row>
    <row r="7423" spans="1:4" x14ac:dyDescent="0.25">
      <c r="A7423" s="46">
        <v>39548</v>
      </c>
      <c r="B7423" s="45" t="s">
        <v>9347</v>
      </c>
      <c r="C7423" s="46" t="s">
        <v>9014</v>
      </c>
      <c r="D7423" s="48">
        <v>2601.4899999999998</v>
      </c>
    </row>
    <row r="7424" spans="1:4" x14ac:dyDescent="0.25">
      <c r="A7424" s="46">
        <v>43192</v>
      </c>
      <c r="B7424" s="45" t="s">
        <v>9348</v>
      </c>
      <c r="C7424" s="46" t="s">
        <v>9014</v>
      </c>
      <c r="D7424" s="48">
        <v>3055.83</v>
      </c>
    </row>
    <row r="7425" spans="1:4" x14ac:dyDescent="0.25">
      <c r="A7425" s="46">
        <v>39554</v>
      </c>
      <c r="B7425" s="45" t="s">
        <v>9349</v>
      </c>
      <c r="C7425" s="46" t="s">
        <v>9014</v>
      </c>
      <c r="D7425" s="48">
        <v>3440.08</v>
      </c>
    </row>
    <row r="7426" spans="1:4" x14ac:dyDescent="0.25">
      <c r="A7426" s="46">
        <v>43194</v>
      </c>
      <c r="B7426" s="45" t="s">
        <v>9350</v>
      </c>
      <c r="C7426" s="46" t="s">
        <v>9014</v>
      </c>
      <c r="D7426" s="48">
        <v>1388.93</v>
      </c>
    </row>
    <row r="7427" spans="1:4" x14ac:dyDescent="0.25">
      <c r="A7427" s="46">
        <v>39551</v>
      </c>
      <c r="B7427" s="45" t="s">
        <v>9351</v>
      </c>
      <c r="C7427" s="46" t="s">
        <v>9014</v>
      </c>
      <c r="D7427" s="48">
        <v>1529.36</v>
      </c>
    </row>
    <row r="7428" spans="1:4" x14ac:dyDescent="0.25">
      <c r="A7428" s="46">
        <v>43185</v>
      </c>
      <c r="B7428" s="45" t="s">
        <v>9352</v>
      </c>
      <c r="C7428" s="46" t="s">
        <v>9014</v>
      </c>
      <c r="D7428" s="48">
        <v>4346.17</v>
      </c>
    </row>
    <row r="7429" spans="1:4" x14ac:dyDescent="0.25">
      <c r="A7429" s="46">
        <v>43186</v>
      </c>
      <c r="B7429" s="45" t="s">
        <v>9353</v>
      </c>
      <c r="C7429" s="46" t="s">
        <v>9014</v>
      </c>
      <c r="D7429" s="48">
        <v>4584.33</v>
      </c>
    </row>
    <row r="7430" spans="1:4" x14ac:dyDescent="0.25">
      <c r="A7430" s="46">
        <v>43187</v>
      </c>
      <c r="B7430" s="45" t="s">
        <v>9354</v>
      </c>
      <c r="C7430" s="46" t="s">
        <v>9014</v>
      </c>
      <c r="D7430" s="48">
        <v>6083.46</v>
      </c>
    </row>
    <row r="7431" spans="1:4" x14ac:dyDescent="0.25">
      <c r="A7431" s="46">
        <v>43188</v>
      </c>
      <c r="B7431" s="45" t="s">
        <v>9355</v>
      </c>
      <c r="C7431" s="46" t="s">
        <v>9014</v>
      </c>
      <c r="D7431" s="48">
        <v>7370.91</v>
      </c>
    </row>
    <row r="7432" spans="1:4" x14ac:dyDescent="0.25">
      <c r="A7432" s="46">
        <v>43189</v>
      </c>
      <c r="B7432" s="45" t="s">
        <v>9356</v>
      </c>
      <c r="C7432" s="46" t="s">
        <v>9014</v>
      </c>
      <c r="D7432" s="48">
        <v>8291.0499999999993</v>
      </c>
    </row>
    <row r="7433" spans="1:4" x14ac:dyDescent="0.25">
      <c r="A7433" s="46">
        <v>39580</v>
      </c>
      <c r="B7433" s="45" t="s">
        <v>9357</v>
      </c>
      <c r="C7433" s="46" t="s">
        <v>9014</v>
      </c>
      <c r="D7433" s="48">
        <v>65336.87</v>
      </c>
    </row>
    <row r="7434" spans="1:4" x14ac:dyDescent="0.25">
      <c r="A7434" s="46">
        <v>39577</v>
      </c>
      <c r="B7434" s="45" t="s">
        <v>9358</v>
      </c>
      <c r="C7434" s="46" t="s">
        <v>9014</v>
      </c>
      <c r="D7434" s="48">
        <v>20450.3</v>
      </c>
    </row>
    <row r="7435" spans="1:4" x14ac:dyDescent="0.25">
      <c r="A7435" s="46">
        <v>39578</v>
      </c>
      <c r="B7435" s="45" t="s">
        <v>9359</v>
      </c>
      <c r="C7435" s="46" t="s">
        <v>9014</v>
      </c>
      <c r="D7435" s="48">
        <v>26391.52</v>
      </c>
    </row>
    <row r="7436" spans="1:4" x14ac:dyDescent="0.25">
      <c r="A7436" s="46">
        <v>39579</v>
      </c>
      <c r="B7436" s="45" t="s">
        <v>9360</v>
      </c>
      <c r="C7436" s="46" t="s">
        <v>9014</v>
      </c>
      <c r="D7436" s="48">
        <v>38397.589999999997</v>
      </c>
    </row>
    <row r="7437" spans="1:4" x14ac:dyDescent="0.25">
      <c r="A7437" s="46">
        <v>39826</v>
      </c>
      <c r="B7437" s="45" t="s">
        <v>9361</v>
      </c>
      <c r="C7437" s="46" t="s">
        <v>9014</v>
      </c>
      <c r="D7437" s="48">
        <v>4715.92</v>
      </c>
    </row>
    <row r="7438" spans="1:4" x14ac:dyDescent="0.25">
      <c r="A7438" s="46">
        <v>10700</v>
      </c>
      <c r="B7438" s="45" t="s">
        <v>9362</v>
      </c>
      <c r="C7438" s="46" t="s">
        <v>9014</v>
      </c>
      <c r="D7438" s="48">
        <v>27314.58</v>
      </c>
    </row>
    <row r="7439" spans="1:4" x14ac:dyDescent="0.25">
      <c r="A7439" s="46">
        <v>346</v>
      </c>
      <c r="B7439" s="45" t="s">
        <v>9363</v>
      </c>
      <c r="C7439" s="46" t="s">
        <v>9088</v>
      </c>
      <c r="D7439" s="47">
        <v>34.53</v>
      </c>
    </row>
    <row r="7440" spans="1:4" x14ac:dyDescent="0.25">
      <c r="A7440" s="46">
        <v>3312</v>
      </c>
      <c r="B7440" s="45" t="s">
        <v>9364</v>
      </c>
      <c r="C7440" s="46" t="s">
        <v>9088</v>
      </c>
      <c r="D7440" s="47">
        <v>21.12</v>
      </c>
    </row>
    <row r="7441" spans="1:4" x14ac:dyDescent="0.25">
      <c r="A7441" s="46">
        <v>339</v>
      </c>
      <c r="B7441" s="45" t="s">
        <v>9365</v>
      </c>
      <c r="C7441" s="46" t="s">
        <v>372</v>
      </c>
      <c r="D7441" s="47">
        <v>1.78</v>
      </c>
    </row>
    <row r="7442" spans="1:4" x14ac:dyDescent="0.25">
      <c r="A7442" s="46">
        <v>340</v>
      </c>
      <c r="B7442" s="45" t="s">
        <v>9366</v>
      </c>
      <c r="C7442" s="46" t="s">
        <v>372</v>
      </c>
      <c r="D7442" s="47">
        <v>1.61</v>
      </c>
    </row>
    <row r="7443" spans="1:4" x14ac:dyDescent="0.25">
      <c r="A7443" s="46">
        <v>43130</v>
      </c>
      <c r="B7443" s="45" t="s">
        <v>9367</v>
      </c>
      <c r="C7443" s="46" t="s">
        <v>9088</v>
      </c>
      <c r="D7443" s="47">
        <v>29.15</v>
      </c>
    </row>
    <row r="7444" spans="1:4" x14ac:dyDescent="0.25">
      <c r="A7444" s="46">
        <v>344</v>
      </c>
      <c r="B7444" s="45" t="s">
        <v>9368</v>
      </c>
      <c r="C7444" s="46" t="s">
        <v>9088</v>
      </c>
      <c r="D7444" s="47">
        <v>38.32</v>
      </c>
    </row>
    <row r="7445" spans="1:4" x14ac:dyDescent="0.25">
      <c r="A7445" s="46">
        <v>345</v>
      </c>
      <c r="B7445" s="45" t="s">
        <v>9369</v>
      </c>
      <c r="C7445" s="46" t="s">
        <v>9088</v>
      </c>
      <c r="D7445" s="47">
        <v>41.58</v>
      </c>
    </row>
    <row r="7446" spans="1:4" x14ac:dyDescent="0.25">
      <c r="A7446" s="46">
        <v>43131</v>
      </c>
      <c r="B7446" s="45" t="s">
        <v>9370</v>
      </c>
      <c r="C7446" s="46" t="s">
        <v>9088</v>
      </c>
      <c r="D7446" s="47">
        <v>33.86</v>
      </c>
    </row>
    <row r="7447" spans="1:4" x14ac:dyDescent="0.25">
      <c r="A7447" s="46">
        <v>3313</v>
      </c>
      <c r="B7447" s="45" t="s">
        <v>9371</v>
      </c>
      <c r="C7447" s="46" t="s">
        <v>9088</v>
      </c>
      <c r="D7447" s="47">
        <v>27.18</v>
      </c>
    </row>
    <row r="7448" spans="1:4" x14ac:dyDescent="0.25">
      <c r="A7448" s="46">
        <v>43132</v>
      </c>
      <c r="B7448" s="45" t="s">
        <v>9372</v>
      </c>
      <c r="C7448" s="46" t="s">
        <v>9088</v>
      </c>
      <c r="D7448" s="47">
        <v>29.15</v>
      </c>
    </row>
    <row r="7449" spans="1:4" x14ac:dyDescent="0.25">
      <c r="A7449" s="46">
        <v>366</v>
      </c>
      <c r="B7449" s="45" t="s">
        <v>9373</v>
      </c>
      <c r="C7449" s="46" t="s">
        <v>369</v>
      </c>
      <c r="D7449" s="47">
        <v>56.67</v>
      </c>
    </row>
    <row r="7450" spans="1:4" x14ac:dyDescent="0.25">
      <c r="A7450" s="46">
        <v>367</v>
      </c>
      <c r="B7450" s="45" t="s">
        <v>9374</v>
      </c>
      <c r="C7450" s="46" t="s">
        <v>369</v>
      </c>
      <c r="D7450" s="47">
        <v>60</v>
      </c>
    </row>
    <row r="7451" spans="1:4" x14ac:dyDescent="0.25">
      <c r="A7451" s="46">
        <v>370</v>
      </c>
      <c r="B7451" s="45" t="s">
        <v>9375</v>
      </c>
      <c r="C7451" s="46" t="s">
        <v>369</v>
      </c>
      <c r="D7451" s="47">
        <v>45</v>
      </c>
    </row>
    <row r="7452" spans="1:4" x14ac:dyDescent="0.25">
      <c r="A7452" s="46">
        <v>368</v>
      </c>
      <c r="B7452" s="45" t="s">
        <v>9376</v>
      </c>
      <c r="C7452" s="46" t="s">
        <v>369</v>
      </c>
      <c r="D7452" s="47">
        <v>45</v>
      </c>
    </row>
    <row r="7453" spans="1:4" x14ac:dyDescent="0.25">
      <c r="A7453" s="46">
        <v>11075</v>
      </c>
      <c r="B7453" s="45" t="s">
        <v>9377</v>
      </c>
      <c r="C7453" s="46" t="s">
        <v>369</v>
      </c>
      <c r="D7453" s="47">
        <v>982.5</v>
      </c>
    </row>
    <row r="7454" spans="1:4" x14ac:dyDescent="0.25">
      <c r="A7454" s="46">
        <v>1381</v>
      </c>
      <c r="B7454" s="45" t="s">
        <v>9378</v>
      </c>
      <c r="C7454" s="46" t="s">
        <v>9088</v>
      </c>
      <c r="D7454" s="47">
        <v>0.55000000000000004</v>
      </c>
    </row>
    <row r="7455" spans="1:4" x14ac:dyDescent="0.25">
      <c r="A7455" s="46">
        <v>34353</v>
      </c>
      <c r="B7455" s="45" t="s">
        <v>9379</v>
      </c>
      <c r="C7455" s="46" t="s">
        <v>9088</v>
      </c>
      <c r="D7455" s="47">
        <v>1.02</v>
      </c>
    </row>
    <row r="7456" spans="1:4" x14ac:dyDescent="0.25">
      <c r="A7456" s="46">
        <v>37595</v>
      </c>
      <c r="B7456" s="45" t="s">
        <v>9380</v>
      </c>
      <c r="C7456" s="46" t="s">
        <v>9088</v>
      </c>
      <c r="D7456" s="47">
        <v>1.69</v>
      </c>
    </row>
    <row r="7457" spans="1:4" x14ac:dyDescent="0.25">
      <c r="A7457" s="46">
        <v>37596</v>
      </c>
      <c r="B7457" s="45" t="s">
        <v>9381</v>
      </c>
      <c r="C7457" s="46" t="s">
        <v>9088</v>
      </c>
      <c r="D7457" s="47">
        <v>1.94</v>
      </c>
    </row>
    <row r="7458" spans="1:4" x14ac:dyDescent="0.25">
      <c r="A7458" s="46">
        <v>371</v>
      </c>
      <c r="B7458" s="45" t="s">
        <v>9382</v>
      </c>
      <c r="C7458" s="46" t="s">
        <v>9088</v>
      </c>
      <c r="D7458" s="47">
        <v>0.6</v>
      </c>
    </row>
    <row r="7459" spans="1:4" x14ac:dyDescent="0.25">
      <c r="A7459" s="46">
        <v>37553</v>
      </c>
      <c r="B7459" s="45" t="s">
        <v>9383</v>
      </c>
      <c r="C7459" s="46" t="s">
        <v>9088</v>
      </c>
      <c r="D7459" s="47">
        <v>1.1200000000000001</v>
      </c>
    </row>
    <row r="7460" spans="1:4" x14ac:dyDescent="0.25">
      <c r="A7460" s="46">
        <v>37552</v>
      </c>
      <c r="B7460" s="45" t="s">
        <v>9384</v>
      </c>
      <c r="C7460" s="46" t="s">
        <v>9088</v>
      </c>
      <c r="D7460" s="47">
        <v>1.8</v>
      </c>
    </row>
    <row r="7461" spans="1:4" x14ac:dyDescent="0.25">
      <c r="A7461" s="46">
        <v>36880</v>
      </c>
      <c r="B7461" s="45" t="s">
        <v>9385</v>
      </c>
      <c r="C7461" s="46" t="s">
        <v>9088</v>
      </c>
      <c r="D7461" s="47">
        <v>1.83</v>
      </c>
    </row>
    <row r="7462" spans="1:4" x14ac:dyDescent="0.25">
      <c r="A7462" s="46">
        <v>34355</v>
      </c>
      <c r="B7462" s="45" t="s">
        <v>9386</v>
      </c>
      <c r="C7462" s="46" t="s">
        <v>9088</v>
      </c>
      <c r="D7462" s="47">
        <v>1.58</v>
      </c>
    </row>
    <row r="7463" spans="1:4" x14ac:dyDescent="0.25">
      <c r="A7463" s="46">
        <v>130</v>
      </c>
      <c r="B7463" s="45" t="s">
        <v>9387</v>
      </c>
      <c r="C7463" s="46" t="s">
        <v>9088</v>
      </c>
      <c r="D7463" s="47">
        <v>3.5</v>
      </c>
    </row>
    <row r="7464" spans="1:4" x14ac:dyDescent="0.25">
      <c r="A7464" s="46">
        <v>135</v>
      </c>
      <c r="B7464" s="45" t="s">
        <v>9388</v>
      </c>
      <c r="C7464" s="46" t="s">
        <v>9088</v>
      </c>
      <c r="D7464" s="47">
        <v>2.81</v>
      </c>
    </row>
    <row r="7465" spans="1:4" x14ac:dyDescent="0.25">
      <c r="A7465" s="46">
        <v>36886</v>
      </c>
      <c r="B7465" s="45" t="s">
        <v>9389</v>
      </c>
      <c r="C7465" s="46" t="s">
        <v>9088</v>
      </c>
      <c r="D7465" s="47">
        <v>0.56999999999999995</v>
      </c>
    </row>
    <row r="7466" spans="1:4" x14ac:dyDescent="0.25">
      <c r="A7466" s="46">
        <v>38546</v>
      </c>
      <c r="B7466" s="45" t="s">
        <v>9390</v>
      </c>
      <c r="C7466" s="46" t="s">
        <v>369</v>
      </c>
      <c r="D7466" s="47">
        <v>349.16</v>
      </c>
    </row>
    <row r="7467" spans="1:4" x14ac:dyDescent="0.25">
      <c r="A7467" s="46">
        <v>34549</v>
      </c>
      <c r="B7467" s="45" t="s">
        <v>9391</v>
      </c>
      <c r="C7467" s="46" t="s">
        <v>369</v>
      </c>
      <c r="D7467" s="47">
        <v>206.96</v>
      </c>
    </row>
    <row r="7468" spans="1:4" x14ac:dyDescent="0.25">
      <c r="A7468" s="46">
        <v>6081</v>
      </c>
      <c r="B7468" s="45" t="s">
        <v>9392</v>
      </c>
      <c r="C7468" s="46" t="s">
        <v>369</v>
      </c>
      <c r="D7468" s="47">
        <v>29.31</v>
      </c>
    </row>
    <row r="7469" spans="1:4" x14ac:dyDescent="0.25">
      <c r="A7469" s="46">
        <v>6077</v>
      </c>
      <c r="B7469" s="45" t="s">
        <v>9393</v>
      </c>
      <c r="C7469" s="46" t="s">
        <v>369</v>
      </c>
      <c r="D7469" s="47">
        <v>16.899999999999999</v>
      </c>
    </row>
    <row r="7470" spans="1:4" x14ac:dyDescent="0.25">
      <c r="A7470" s="46">
        <v>6079</v>
      </c>
      <c r="B7470" s="45" t="s">
        <v>9394</v>
      </c>
      <c r="C7470" s="46" t="s">
        <v>369</v>
      </c>
      <c r="D7470" s="47">
        <v>9.65</v>
      </c>
    </row>
    <row r="7471" spans="1:4" x14ac:dyDescent="0.25">
      <c r="A7471" s="46">
        <v>1091</v>
      </c>
      <c r="B7471" s="45" t="s">
        <v>9395</v>
      </c>
      <c r="C7471" s="46" t="s">
        <v>9014</v>
      </c>
      <c r="D7471" s="47">
        <v>27.79</v>
      </c>
    </row>
    <row r="7472" spans="1:4" x14ac:dyDescent="0.25">
      <c r="A7472" s="46">
        <v>1094</v>
      </c>
      <c r="B7472" s="45" t="s">
        <v>9396</v>
      </c>
      <c r="C7472" s="46" t="s">
        <v>9014</v>
      </c>
      <c r="D7472" s="47">
        <v>19.440000000000001</v>
      </c>
    </row>
    <row r="7473" spans="1:4" x14ac:dyDescent="0.25">
      <c r="A7473" s="46">
        <v>1095</v>
      </c>
      <c r="B7473" s="45" t="s">
        <v>9397</v>
      </c>
      <c r="C7473" s="46" t="s">
        <v>9014</v>
      </c>
      <c r="D7473" s="47">
        <v>41.31</v>
      </c>
    </row>
    <row r="7474" spans="1:4" x14ac:dyDescent="0.25">
      <c r="A7474" s="46">
        <v>1092</v>
      </c>
      <c r="B7474" s="45" t="s">
        <v>9398</v>
      </c>
      <c r="C7474" s="46" t="s">
        <v>9014</v>
      </c>
      <c r="D7474" s="47">
        <v>31.97</v>
      </c>
    </row>
    <row r="7475" spans="1:4" x14ac:dyDescent="0.25">
      <c r="A7475" s="46">
        <v>1093</v>
      </c>
      <c r="B7475" s="45" t="s">
        <v>9399</v>
      </c>
      <c r="C7475" s="46" t="s">
        <v>9014</v>
      </c>
      <c r="D7475" s="47">
        <v>74.66</v>
      </c>
    </row>
    <row r="7476" spans="1:4" x14ac:dyDescent="0.25">
      <c r="A7476" s="46">
        <v>1090</v>
      </c>
      <c r="B7476" s="45" t="s">
        <v>9400</v>
      </c>
      <c r="C7476" s="46" t="s">
        <v>9014</v>
      </c>
      <c r="D7476" s="47">
        <v>53.45</v>
      </c>
    </row>
    <row r="7477" spans="1:4" x14ac:dyDescent="0.25">
      <c r="A7477" s="46">
        <v>1096</v>
      </c>
      <c r="B7477" s="45" t="s">
        <v>9401</v>
      </c>
      <c r="C7477" s="46" t="s">
        <v>9014</v>
      </c>
      <c r="D7477" s="47">
        <v>96.2</v>
      </c>
    </row>
    <row r="7478" spans="1:4" x14ac:dyDescent="0.25">
      <c r="A7478" s="46">
        <v>1097</v>
      </c>
      <c r="B7478" s="45" t="s">
        <v>9402</v>
      </c>
      <c r="C7478" s="46" t="s">
        <v>9014</v>
      </c>
      <c r="D7478" s="47">
        <v>81.66</v>
      </c>
    </row>
    <row r="7479" spans="1:4" x14ac:dyDescent="0.25">
      <c r="A7479" s="46">
        <v>378</v>
      </c>
      <c r="B7479" s="45" t="s">
        <v>9403</v>
      </c>
      <c r="C7479" s="46" t="s">
        <v>370</v>
      </c>
      <c r="D7479" s="47">
        <v>18.71</v>
      </c>
    </row>
    <row r="7480" spans="1:4" x14ac:dyDescent="0.25">
      <c r="A7480" s="46">
        <v>40911</v>
      </c>
      <c r="B7480" s="45" t="s">
        <v>9404</v>
      </c>
      <c r="C7480" s="46" t="s">
        <v>9201</v>
      </c>
      <c r="D7480" s="48">
        <v>3289.89</v>
      </c>
    </row>
    <row r="7481" spans="1:4" x14ac:dyDescent="0.25">
      <c r="A7481" s="46">
        <v>33939</v>
      </c>
      <c r="B7481" s="45" t="s">
        <v>9405</v>
      </c>
      <c r="C7481" s="46" t="s">
        <v>370</v>
      </c>
      <c r="D7481" s="47">
        <v>67.69</v>
      </c>
    </row>
    <row r="7482" spans="1:4" x14ac:dyDescent="0.25">
      <c r="A7482" s="46">
        <v>40815</v>
      </c>
      <c r="B7482" s="45" t="s">
        <v>9406</v>
      </c>
      <c r="C7482" s="46" t="s">
        <v>9201</v>
      </c>
      <c r="D7482" s="48">
        <v>11900.91</v>
      </c>
    </row>
    <row r="7483" spans="1:4" x14ac:dyDescent="0.25">
      <c r="A7483" s="46">
        <v>34760</v>
      </c>
      <c r="B7483" s="45" t="s">
        <v>9407</v>
      </c>
      <c r="C7483" s="46" t="s">
        <v>370</v>
      </c>
      <c r="D7483" s="47">
        <v>70.650000000000006</v>
      </c>
    </row>
    <row r="7484" spans="1:4" x14ac:dyDescent="0.25">
      <c r="A7484" s="46">
        <v>40935</v>
      </c>
      <c r="B7484" s="45" t="s">
        <v>9408</v>
      </c>
      <c r="C7484" s="46" t="s">
        <v>9201</v>
      </c>
      <c r="D7484" s="48">
        <v>12419.11</v>
      </c>
    </row>
    <row r="7485" spans="1:4" x14ac:dyDescent="0.25">
      <c r="A7485" s="46">
        <v>33952</v>
      </c>
      <c r="B7485" s="45" t="s">
        <v>9409</v>
      </c>
      <c r="C7485" s="46" t="s">
        <v>370</v>
      </c>
      <c r="D7485" s="47">
        <v>96.16</v>
      </c>
    </row>
    <row r="7486" spans="1:4" x14ac:dyDescent="0.25">
      <c r="A7486" s="46">
        <v>40816</v>
      </c>
      <c r="B7486" s="45" t="s">
        <v>9410</v>
      </c>
      <c r="C7486" s="46" t="s">
        <v>9201</v>
      </c>
      <c r="D7486" s="48">
        <v>16904.240000000002</v>
      </c>
    </row>
    <row r="7487" spans="1:4" x14ac:dyDescent="0.25">
      <c r="A7487" s="46">
        <v>33953</v>
      </c>
      <c r="B7487" s="45" t="s">
        <v>9411</v>
      </c>
      <c r="C7487" s="46" t="s">
        <v>370</v>
      </c>
      <c r="D7487" s="47">
        <v>127.13</v>
      </c>
    </row>
    <row r="7488" spans="1:4" x14ac:dyDescent="0.25">
      <c r="A7488" s="46">
        <v>40817</v>
      </c>
      <c r="B7488" s="45" t="s">
        <v>9412</v>
      </c>
      <c r="C7488" s="46" t="s">
        <v>9201</v>
      </c>
      <c r="D7488" s="48">
        <v>22348.91</v>
      </c>
    </row>
    <row r="7489" spans="1:4" x14ac:dyDescent="0.25">
      <c r="A7489" s="46">
        <v>13348</v>
      </c>
      <c r="B7489" s="45" t="s">
        <v>9413</v>
      </c>
      <c r="C7489" s="46" t="s">
        <v>9014</v>
      </c>
      <c r="D7489" s="47">
        <v>1</v>
      </c>
    </row>
    <row r="7490" spans="1:4" x14ac:dyDescent="0.25">
      <c r="A7490" s="46">
        <v>39211</v>
      </c>
      <c r="B7490" s="45" t="s">
        <v>9414</v>
      </c>
      <c r="C7490" s="46" t="s">
        <v>9014</v>
      </c>
      <c r="D7490" s="47">
        <v>1.59</v>
      </c>
    </row>
    <row r="7491" spans="1:4" x14ac:dyDescent="0.25">
      <c r="A7491" s="46">
        <v>39212</v>
      </c>
      <c r="B7491" s="45" t="s">
        <v>9415</v>
      </c>
      <c r="C7491" s="46" t="s">
        <v>9014</v>
      </c>
      <c r="D7491" s="47">
        <v>1.78</v>
      </c>
    </row>
    <row r="7492" spans="1:4" x14ac:dyDescent="0.25">
      <c r="A7492" s="46">
        <v>39208</v>
      </c>
      <c r="B7492" s="45" t="s">
        <v>9416</v>
      </c>
      <c r="C7492" s="46" t="s">
        <v>9014</v>
      </c>
      <c r="D7492" s="47">
        <v>0.48</v>
      </c>
    </row>
    <row r="7493" spans="1:4" x14ac:dyDescent="0.25">
      <c r="A7493" s="46">
        <v>39210</v>
      </c>
      <c r="B7493" s="45" t="s">
        <v>9417</v>
      </c>
      <c r="C7493" s="46" t="s">
        <v>9014</v>
      </c>
      <c r="D7493" s="47">
        <v>0.89</v>
      </c>
    </row>
    <row r="7494" spans="1:4" x14ac:dyDescent="0.25">
      <c r="A7494" s="46">
        <v>39214</v>
      </c>
      <c r="B7494" s="45" t="s">
        <v>9418</v>
      </c>
      <c r="C7494" s="46" t="s">
        <v>9014</v>
      </c>
      <c r="D7494" s="47">
        <v>3.3</v>
      </c>
    </row>
    <row r="7495" spans="1:4" x14ac:dyDescent="0.25">
      <c r="A7495" s="46">
        <v>39213</v>
      </c>
      <c r="B7495" s="45" t="s">
        <v>9419</v>
      </c>
      <c r="C7495" s="46" t="s">
        <v>9014</v>
      </c>
      <c r="D7495" s="47">
        <v>2.33</v>
      </c>
    </row>
    <row r="7496" spans="1:4" x14ac:dyDescent="0.25">
      <c r="A7496" s="46">
        <v>39209</v>
      </c>
      <c r="B7496" s="45" t="s">
        <v>9420</v>
      </c>
      <c r="C7496" s="46" t="s">
        <v>9014</v>
      </c>
      <c r="D7496" s="47">
        <v>0.57999999999999996</v>
      </c>
    </row>
    <row r="7497" spans="1:4" x14ac:dyDescent="0.25">
      <c r="A7497" s="46">
        <v>39207</v>
      </c>
      <c r="B7497" s="45" t="s">
        <v>9421</v>
      </c>
      <c r="C7497" s="46" t="s">
        <v>9014</v>
      </c>
      <c r="D7497" s="47">
        <v>0.89</v>
      </c>
    </row>
    <row r="7498" spans="1:4" x14ac:dyDescent="0.25">
      <c r="A7498" s="46">
        <v>39215</v>
      </c>
      <c r="B7498" s="45" t="s">
        <v>9422</v>
      </c>
      <c r="C7498" s="46" t="s">
        <v>9014</v>
      </c>
      <c r="D7498" s="47">
        <v>6.01</v>
      </c>
    </row>
    <row r="7499" spans="1:4" x14ac:dyDescent="0.25">
      <c r="A7499" s="46">
        <v>39216</v>
      </c>
      <c r="B7499" s="45" t="s">
        <v>9423</v>
      </c>
      <c r="C7499" s="46" t="s">
        <v>9014</v>
      </c>
      <c r="D7499" s="47">
        <v>8.3800000000000008</v>
      </c>
    </row>
    <row r="7500" spans="1:4" x14ac:dyDescent="0.25">
      <c r="A7500" s="46">
        <v>11267</v>
      </c>
      <c r="B7500" s="45" t="s">
        <v>9424</v>
      </c>
      <c r="C7500" s="46" t="s">
        <v>9014</v>
      </c>
      <c r="D7500" s="47">
        <v>0.87</v>
      </c>
    </row>
    <row r="7501" spans="1:4" x14ac:dyDescent="0.25">
      <c r="A7501" s="46">
        <v>379</v>
      </c>
      <c r="B7501" s="45" t="s">
        <v>9425</v>
      </c>
      <c r="C7501" s="46" t="s">
        <v>9014</v>
      </c>
      <c r="D7501" s="47">
        <v>0.88</v>
      </c>
    </row>
    <row r="7502" spans="1:4" x14ac:dyDescent="0.25">
      <c r="A7502" s="46">
        <v>510</v>
      </c>
      <c r="B7502" s="45" t="s">
        <v>9426</v>
      </c>
      <c r="C7502" s="46" t="s">
        <v>9088</v>
      </c>
      <c r="D7502" s="47">
        <v>6.53</v>
      </c>
    </row>
    <row r="7503" spans="1:4" x14ac:dyDescent="0.25">
      <c r="A7503" s="46">
        <v>516</v>
      </c>
      <c r="B7503" s="45" t="s">
        <v>9427</v>
      </c>
      <c r="C7503" s="46" t="s">
        <v>9088</v>
      </c>
      <c r="D7503" s="47">
        <v>7.73</v>
      </c>
    </row>
    <row r="7504" spans="1:4" x14ac:dyDescent="0.25">
      <c r="A7504" s="46">
        <v>509</v>
      </c>
      <c r="B7504" s="45" t="s">
        <v>9428</v>
      </c>
      <c r="C7504" s="46" t="s">
        <v>9088</v>
      </c>
      <c r="D7504" s="47">
        <v>8.68</v>
      </c>
    </row>
    <row r="7505" spans="1:4" x14ac:dyDescent="0.25">
      <c r="A7505" s="46">
        <v>40331</v>
      </c>
      <c r="B7505" s="45" t="s">
        <v>9429</v>
      </c>
      <c r="C7505" s="46" t="s">
        <v>370</v>
      </c>
      <c r="D7505" s="47">
        <v>22.76</v>
      </c>
    </row>
    <row r="7506" spans="1:4" x14ac:dyDescent="0.25">
      <c r="A7506" s="46">
        <v>40930</v>
      </c>
      <c r="B7506" s="45" t="s">
        <v>9430</v>
      </c>
      <c r="C7506" s="46" t="s">
        <v>9201</v>
      </c>
      <c r="D7506" s="48">
        <v>4000.77</v>
      </c>
    </row>
    <row r="7507" spans="1:4" x14ac:dyDescent="0.25">
      <c r="A7507" s="46">
        <v>11761</v>
      </c>
      <c r="B7507" s="45" t="s">
        <v>9431</v>
      </c>
      <c r="C7507" s="46" t="s">
        <v>9014</v>
      </c>
      <c r="D7507" s="47">
        <v>84.72</v>
      </c>
    </row>
    <row r="7508" spans="1:4" x14ac:dyDescent="0.25">
      <c r="A7508" s="46">
        <v>377</v>
      </c>
      <c r="B7508" s="45" t="s">
        <v>9432</v>
      </c>
      <c r="C7508" s="46" t="s">
        <v>9014</v>
      </c>
      <c r="D7508" s="47">
        <v>39.81</v>
      </c>
    </row>
    <row r="7509" spans="1:4" x14ac:dyDescent="0.25">
      <c r="A7509" s="46">
        <v>7588</v>
      </c>
      <c r="B7509" s="45" t="s">
        <v>9433</v>
      </c>
      <c r="C7509" s="46" t="s">
        <v>9014</v>
      </c>
      <c r="D7509" s="47">
        <v>42</v>
      </c>
    </row>
    <row r="7510" spans="1:4" x14ac:dyDescent="0.25">
      <c r="A7510" s="46">
        <v>34392</v>
      </c>
      <c r="B7510" s="45" t="s">
        <v>9434</v>
      </c>
      <c r="C7510" s="46" t="s">
        <v>370</v>
      </c>
      <c r="D7510" s="47">
        <v>16.64</v>
      </c>
    </row>
    <row r="7511" spans="1:4" x14ac:dyDescent="0.25">
      <c r="A7511" s="46">
        <v>40908</v>
      </c>
      <c r="B7511" s="45" t="s">
        <v>9435</v>
      </c>
      <c r="C7511" s="46" t="s">
        <v>9201</v>
      </c>
      <c r="D7511" s="48">
        <v>2928.41</v>
      </c>
    </row>
    <row r="7512" spans="1:4" x14ac:dyDescent="0.25">
      <c r="A7512" s="46">
        <v>34551</v>
      </c>
      <c r="B7512" s="45" t="s">
        <v>9436</v>
      </c>
      <c r="C7512" s="46" t="s">
        <v>370</v>
      </c>
      <c r="D7512" s="47">
        <v>13.63</v>
      </c>
    </row>
    <row r="7513" spans="1:4" x14ac:dyDescent="0.25">
      <c r="A7513" s="46">
        <v>41078</v>
      </c>
      <c r="B7513" s="45" t="s">
        <v>9437</v>
      </c>
      <c r="C7513" s="46" t="s">
        <v>9201</v>
      </c>
      <c r="D7513" s="48">
        <v>2398.19</v>
      </c>
    </row>
    <row r="7514" spans="1:4" x14ac:dyDescent="0.25">
      <c r="A7514" s="46">
        <v>246</v>
      </c>
      <c r="B7514" s="45" t="s">
        <v>9438</v>
      </c>
      <c r="C7514" s="46" t="s">
        <v>370</v>
      </c>
      <c r="D7514" s="47">
        <v>11.36</v>
      </c>
    </row>
    <row r="7515" spans="1:4" x14ac:dyDescent="0.25">
      <c r="A7515" s="46">
        <v>40927</v>
      </c>
      <c r="B7515" s="45" t="s">
        <v>9439</v>
      </c>
      <c r="C7515" s="46" t="s">
        <v>9201</v>
      </c>
      <c r="D7515" s="48">
        <v>2001.2</v>
      </c>
    </row>
    <row r="7516" spans="1:4" x14ac:dyDescent="0.25">
      <c r="A7516" s="46">
        <v>2350</v>
      </c>
      <c r="B7516" s="45" t="s">
        <v>9440</v>
      </c>
      <c r="C7516" s="46" t="s">
        <v>370</v>
      </c>
      <c r="D7516" s="47">
        <v>15.97</v>
      </c>
    </row>
    <row r="7517" spans="1:4" x14ac:dyDescent="0.25">
      <c r="A7517" s="46">
        <v>40812</v>
      </c>
      <c r="B7517" s="45" t="s">
        <v>9441</v>
      </c>
      <c r="C7517" s="46" t="s">
        <v>9201</v>
      </c>
      <c r="D7517" s="48">
        <v>2808.36</v>
      </c>
    </row>
    <row r="7518" spans="1:4" x14ac:dyDescent="0.25">
      <c r="A7518" s="46">
        <v>245</v>
      </c>
      <c r="B7518" s="45" t="s">
        <v>9442</v>
      </c>
      <c r="C7518" s="46" t="s">
        <v>370</v>
      </c>
      <c r="D7518" s="47">
        <v>22.26</v>
      </c>
    </row>
    <row r="7519" spans="1:4" x14ac:dyDescent="0.25">
      <c r="A7519" s="46">
        <v>41090</v>
      </c>
      <c r="B7519" s="45" t="s">
        <v>9443</v>
      </c>
      <c r="C7519" s="46" t="s">
        <v>9201</v>
      </c>
      <c r="D7519" s="48">
        <v>3913.84</v>
      </c>
    </row>
    <row r="7520" spans="1:4" x14ac:dyDescent="0.25">
      <c r="A7520" s="46">
        <v>251</v>
      </c>
      <c r="B7520" s="45" t="s">
        <v>9444</v>
      </c>
      <c r="C7520" s="46" t="s">
        <v>370</v>
      </c>
      <c r="D7520" s="47">
        <v>15.6</v>
      </c>
    </row>
    <row r="7521" spans="1:4" x14ac:dyDescent="0.25">
      <c r="A7521" s="46">
        <v>40975</v>
      </c>
      <c r="B7521" s="45" t="s">
        <v>9445</v>
      </c>
      <c r="C7521" s="46" t="s">
        <v>9201</v>
      </c>
      <c r="D7521" s="48">
        <v>2746.25</v>
      </c>
    </row>
    <row r="7522" spans="1:4" x14ac:dyDescent="0.25">
      <c r="A7522" s="46">
        <v>6127</v>
      </c>
      <c r="B7522" s="45" t="s">
        <v>9446</v>
      </c>
      <c r="C7522" s="46" t="s">
        <v>370</v>
      </c>
      <c r="D7522" s="47">
        <v>11.65</v>
      </c>
    </row>
    <row r="7523" spans="1:4" x14ac:dyDescent="0.25">
      <c r="A7523" s="46">
        <v>41072</v>
      </c>
      <c r="B7523" s="45" t="s">
        <v>9447</v>
      </c>
      <c r="C7523" s="46" t="s">
        <v>9201</v>
      </c>
      <c r="D7523" s="48">
        <v>2051.02</v>
      </c>
    </row>
    <row r="7524" spans="1:4" x14ac:dyDescent="0.25">
      <c r="A7524" s="46">
        <v>6121</v>
      </c>
      <c r="B7524" s="45" t="s">
        <v>9448</v>
      </c>
      <c r="C7524" s="46" t="s">
        <v>370</v>
      </c>
      <c r="D7524" s="47">
        <v>12.68</v>
      </c>
    </row>
    <row r="7525" spans="1:4" x14ac:dyDescent="0.25">
      <c r="A7525" s="46">
        <v>41071</v>
      </c>
      <c r="B7525" s="45" t="s">
        <v>9449</v>
      </c>
      <c r="C7525" s="46" t="s">
        <v>9201</v>
      </c>
      <c r="D7525" s="48">
        <v>2233.09</v>
      </c>
    </row>
    <row r="7526" spans="1:4" x14ac:dyDescent="0.25">
      <c r="A7526" s="46">
        <v>244</v>
      </c>
      <c r="B7526" s="45" t="s">
        <v>9450</v>
      </c>
      <c r="C7526" s="46" t="s">
        <v>370</v>
      </c>
      <c r="D7526" s="47">
        <v>11.88</v>
      </c>
    </row>
    <row r="7527" spans="1:4" x14ac:dyDescent="0.25">
      <c r="A7527" s="46">
        <v>41093</v>
      </c>
      <c r="B7527" s="45" t="s">
        <v>9451</v>
      </c>
      <c r="C7527" s="46" t="s">
        <v>9201</v>
      </c>
      <c r="D7527" s="48">
        <v>2090.3000000000002</v>
      </c>
    </row>
    <row r="7528" spans="1:4" x14ac:dyDescent="0.25">
      <c r="A7528" s="46">
        <v>532</v>
      </c>
      <c r="B7528" s="45" t="s">
        <v>9452</v>
      </c>
      <c r="C7528" s="46" t="s">
        <v>370</v>
      </c>
      <c r="D7528" s="47">
        <v>34.880000000000003</v>
      </c>
    </row>
    <row r="7529" spans="1:4" x14ac:dyDescent="0.25">
      <c r="A7529" s="46">
        <v>40931</v>
      </c>
      <c r="B7529" s="45" t="s">
        <v>9453</v>
      </c>
      <c r="C7529" s="46" t="s">
        <v>9201</v>
      </c>
      <c r="D7529" s="48">
        <v>6135.13</v>
      </c>
    </row>
    <row r="7530" spans="1:4" x14ac:dyDescent="0.25">
      <c r="A7530" s="46">
        <v>36150</v>
      </c>
      <c r="B7530" s="45" t="s">
        <v>9454</v>
      </c>
      <c r="C7530" s="46" t="s">
        <v>9014</v>
      </c>
      <c r="D7530" s="47">
        <v>44.25</v>
      </c>
    </row>
    <row r="7531" spans="1:4" x14ac:dyDescent="0.25">
      <c r="A7531" s="46">
        <v>4760</v>
      </c>
      <c r="B7531" s="45" t="s">
        <v>9455</v>
      </c>
      <c r="C7531" s="46" t="s">
        <v>370</v>
      </c>
      <c r="D7531" s="47">
        <v>19.66</v>
      </c>
    </row>
    <row r="7532" spans="1:4" x14ac:dyDescent="0.25">
      <c r="A7532" s="46">
        <v>41069</v>
      </c>
      <c r="B7532" s="45" t="s">
        <v>9456</v>
      </c>
      <c r="C7532" s="46" t="s">
        <v>9201</v>
      </c>
      <c r="D7532" s="48">
        <v>3457.98</v>
      </c>
    </row>
    <row r="7533" spans="1:4" x14ac:dyDescent="0.25">
      <c r="A7533" s="46">
        <v>10422</v>
      </c>
      <c r="B7533" s="45" t="s">
        <v>9457</v>
      </c>
      <c r="C7533" s="46" t="s">
        <v>9014</v>
      </c>
      <c r="D7533" s="47">
        <v>261.5</v>
      </c>
    </row>
    <row r="7534" spans="1:4" x14ac:dyDescent="0.25">
      <c r="A7534" s="46">
        <v>44019</v>
      </c>
      <c r="B7534" s="45" t="s">
        <v>9458</v>
      </c>
      <c r="C7534" s="46" t="s">
        <v>9014</v>
      </c>
      <c r="D7534" s="47">
        <v>361.98</v>
      </c>
    </row>
    <row r="7535" spans="1:4" x14ac:dyDescent="0.25">
      <c r="A7535" s="46">
        <v>36520</v>
      </c>
      <c r="B7535" s="45" t="s">
        <v>9459</v>
      </c>
      <c r="C7535" s="46" t="s">
        <v>9014</v>
      </c>
      <c r="D7535" s="47">
        <v>440.13</v>
      </c>
    </row>
    <row r="7536" spans="1:4" x14ac:dyDescent="0.25">
      <c r="A7536" s="46">
        <v>42319</v>
      </c>
      <c r="B7536" s="45" t="s">
        <v>9460</v>
      </c>
      <c r="C7536" s="46" t="s">
        <v>9014</v>
      </c>
      <c r="D7536" s="47">
        <v>394.38</v>
      </c>
    </row>
    <row r="7537" spans="1:4" x14ac:dyDescent="0.25">
      <c r="A7537" s="46">
        <v>10420</v>
      </c>
      <c r="B7537" s="45" t="s">
        <v>9461</v>
      </c>
      <c r="C7537" s="46" t="s">
        <v>9014</v>
      </c>
      <c r="D7537" s="47">
        <v>139.9</v>
      </c>
    </row>
    <row r="7538" spans="1:4" x14ac:dyDescent="0.25">
      <c r="A7538" s="46">
        <v>10421</v>
      </c>
      <c r="B7538" s="45" t="s">
        <v>9462</v>
      </c>
      <c r="C7538" s="46" t="s">
        <v>9014</v>
      </c>
      <c r="D7538" s="47">
        <v>153.72999999999999</v>
      </c>
    </row>
    <row r="7539" spans="1:4" x14ac:dyDescent="0.25">
      <c r="A7539" s="46">
        <v>11786</v>
      </c>
      <c r="B7539" s="45" t="s">
        <v>9463</v>
      </c>
      <c r="C7539" s="46" t="s">
        <v>9014</v>
      </c>
      <c r="D7539" s="47">
        <v>309.98</v>
      </c>
    </row>
    <row r="7540" spans="1:4" x14ac:dyDescent="0.25">
      <c r="A7540" s="46">
        <v>10</v>
      </c>
      <c r="B7540" s="45" t="s">
        <v>9464</v>
      </c>
      <c r="C7540" s="46" t="s">
        <v>9014</v>
      </c>
      <c r="D7540" s="47">
        <v>8.2200000000000006</v>
      </c>
    </row>
    <row r="7541" spans="1:4" x14ac:dyDescent="0.25">
      <c r="A7541" s="46">
        <v>4815</v>
      </c>
      <c r="B7541" s="45" t="s">
        <v>9465</v>
      </c>
      <c r="C7541" s="46" t="s">
        <v>9014</v>
      </c>
      <c r="D7541" s="47">
        <v>6.25</v>
      </c>
    </row>
    <row r="7542" spans="1:4" x14ac:dyDescent="0.25">
      <c r="A7542" s="46">
        <v>541</v>
      </c>
      <c r="B7542" s="45" t="s">
        <v>9466</v>
      </c>
      <c r="C7542" s="46" t="s">
        <v>9014</v>
      </c>
      <c r="D7542" s="47">
        <v>112.2</v>
      </c>
    </row>
    <row r="7543" spans="1:4" x14ac:dyDescent="0.25">
      <c r="A7543" s="46">
        <v>542</v>
      </c>
      <c r="B7543" s="45" t="s">
        <v>9467</v>
      </c>
      <c r="C7543" s="46" t="s">
        <v>9014</v>
      </c>
      <c r="D7543" s="47">
        <v>140.63999999999999</v>
      </c>
    </row>
    <row r="7544" spans="1:4" x14ac:dyDescent="0.25">
      <c r="A7544" s="46">
        <v>540</v>
      </c>
      <c r="B7544" s="45" t="s">
        <v>9468</v>
      </c>
      <c r="C7544" s="46" t="s">
        <v>9014</v>
      </c>
      <c r="D7544" s="47">
        <v>316.94</v>
      </c>
    </row>
    <row r="7545" spans="1:4" x14ac:dyDescent="0.25">
      <c r="A7545" s="46">
        <v>38364</v>
      </c>
      <c r="B7545" s="45" t="s">
        <v>9469</v>
      </c>
      <c r="C7545" s="46" t="s">
        <v>9014</v>
      </c>
      <c r="D7545" s="47">
        <v>366.87</v>
      </c>
    </row>
    <row r="7546" spans="1:4" x14ac:dyDescent="0.25">
      <c r="A7546" s="46">
        <v>11692</v>
      </c>
      <c r="B7546" s="45" t="s">
        <v>9470</v>
      </c>
      <c r="C7546" s="46" t="s">
        <v>9027</v>
      </c>
      <c r="D7546" s="47">
        <v>360.85</v>
      </c>
    </row>
    <row r="7547" spans="1:4" x14ac:dyDescent="0.25">
      <c r="A7547" s="46">
        <v>1746</v>
      </c>
      <c r="B7547" s="45" t="s">
        <v>9471</v>
      </c>
      <c r="C7547" s="46" t="s">
        <v>9014</v>
      </c>
      <c r="D7547" s="47">
        <v>225.5</v>
      </c>
    </row>
    <row r="7548" spans="1:4" x14ac:dyDescent="0.25">
      <c r="A7548" s="46">
        <v>1748</v>
      </c>
      <c r="B7548" s="45" t="s">
        <v>9472</v>
      </c>
      <c r="C7548" s="46" t="s">
        <v>9014</v>
      </c>
      <c r="D7548" s="47">
        <v>299.86</v>
      </c>
    </row>
    <row r="7549" spans="1:4" x14ac:dyDescent="0.25">
      <c r="A7549" s="46">
        <v>1749</v>
      </c>
      <c r="B7549" s="45" t="s">
        <v>9473</v>
      </c>
      <c r="C7549" s="46" t="s">
        <v>9014</v>
      </c>
      <c r="D7549" s="47">
        <v>434.44</v>
      </c>
    </row>
    <row r="7550" spans="1:4" x14ac:dyDescent="0.25">
      <c r="A7550" s="46">
        <v>37412</v>
      </c>
      <c r="B7550" s="45" t="s">
        <v>9474</v>
      </c>
      <c r="C7550" s="46" t="s">
        <v>9014</v>
      </c>
      <c r="D7550" s="47">
        <v>220.42</v>
      </c>
    </row>
    <row r="7551" spans="1:4" x14ac:dyDescent="0.25">
      <c r="A7551" s="46">
        <v>1745</v>
      </c>
      <c r="B7551" s="45" t="s">
        <v>9475</v>
      </c>
      <c r="C7551" s="46" t="s">
        <v>9014</v>
      </c>
      <c r="D7551" s="47">
        <v>262.11</v>
      </c>
    </row>
    <row r="7552" spans="1:4" x14ac:dyDescent="0.25">
      <c r="A7552" s="46">
        <v>1750</v>
      </c>
      <c r="B7552" s="45" t="s">
        <v>9476</v>
      </c>
      <c r="C7552" s="46" t="s">
        <v>9014</v>
      </c>
      <c r="D7552" s="47">
        <v>612.52</v>
      </c>
    </row>
    <row r="7553" spans="1:4" x14ac:dyDescent="0.25">
      <c r="A7553" s="46">
        <v>11687</v>
      </c>
      <c r="B7553" s="45" t="s">
        <v>9477</v>
      </c>
      <c r="C7553" s="46" t="s">
        <v>372</v>
      </c>
      <c r="D7553" s="47">
        <v>975.94</v>
      </c>
    </row>
    <row r="7554" spans="1:4" x14ac:dyDescent="0.25">
      <c r="A7554" s="46">
        <v>11689</v>
      </c>
      <c r="B7554" s="45" t="s">
        <v>9478</v>
      </c>
      <c r="C7554" s="46" t="s">
        <v>372</v>
      </c>
      <c r="D7554" s="48">
        <v>1222.79</v>
      </c>
    </row>
    <row r="7555" spans="1:4" x14ac:dyDescent="0.25">
      <c r="A7555" s="46">
        <v>11693</v>
      </c>
      <c r="B7555" s="45" t="s">
        <v>9479</v>
      </c>
      <c r="C7555" s="46" t="s">
        <v>9027</v>
      </c>
      <c r="D7555" s="47">
        <v>124.4</v>
      </c>
    </row>
    <row r="7556" spans="1:4" x14ac:dyDescent="0.25">
      <c r="A7556" s="46">
        <v>36215</v>
      </c>
      <c r="B7556" s="45" t="s">
        <v>9480</v>
      </c>
      <c r="C7556" s="46" t="s">
        <v>9014</v>
      </c>
      <c r="D7556" s="47">
        <v>746.78</v>
      </c>
    </row>
    <row r="7557" spans="1:4" x14ac:dyDescent="0.25">
      <c r="A7557" s="46">
        <v>42439</v>
      </c>
      <c r="B7557" s="45" t="s">
        <v>9481</v>
      </c>
      <c r="C7557" s="46" t="s">
        <v>9014</v>
      </c>
      <c r="D7557" s="47">
        <v>925.43</v>
      </c>
    </row>
    <row r="7558" spans="1:4" x14ac:dyDescent="0.25">
      <c r="A7558" s="46">
        <v>38381</v>
      </c>
      <c r="B7558" s="45" t="s">
        <v>9482</v>
      </c>
      <c r="C7558" s="46" t="s">
        <v>9014</v>
      </c>
      <c r="D7558" s="47">
        <v>9.01</v>
      </c>
    </row>
    <row r="7559" spans="1:4" x14ac:dyDescent="0.25">
      <c r="A7559" s="46">
        <v>39621</v>
      </c>
      <c r="B7559" s="45" t="s">
        <v>9483</v>
      </c>
      <c r="C7559" s="46" t="s">
        <v>9484</v>
      </c>
      <c r="D7559" s="47">
        <v>860.24</v>
      </c>
    </row>
    <row r="7560" spans="1:4" x14ac:dyDescent="0.25">
      <c r="A7560" s="46">
        <v>39624</v>
      </c>
      <c r="B7560" s="45" t="s">
        <v>9485</v>
      </c>
      <c r="C7560" s="46" t="s">
        <v>9484</v>
      </c>
      <c r="D7560" s="47">
        <v>948.94</v>
      </c>
    </row>
    <row r="7561" spans="1:4" x14ac:dyDescent="0.25">
      <c r="A7561" s="46">
        <v>39615</v>
      </c>
      <c r="B7561" s="45" t="s">
        <v>9486</v>
      </c>
      <c r="C7561" s="46" t="s">
        <v>9014</v>
      </c>
      <c r="D7561" s="47">
        <v>383.46</v>
      </c>
    </row>
    <row r="7562" spans="1:4" x14ac:dyDescent="0.25">
      <c r="A7562" s="46">
        <v>39620</v>
      </c>
      <c r="B7562" s="45" t="s">
        <v>9487</v>
      </c>
      <c r="C7562" s="46" t="s">
        <v>9014</v>
      </c>
      <c r="D7562" s="47">
        <v>585.64</v>
      </c>
    </row>
    <row r="7563" spans="1:4" x14ac:dyDescent="0.25">
      <c r="A7563" s="46">
        <v>39623</v>
      </c>
      <c r="B7563" s="45" t="s">
        <v>9488</v>
      </c>
      <c r="C7563" s="46" t="s">
        <v>9014</v>
      </c>
      <c r="D7563" s="47">
        <v>627.27</v>
      </c>
    </row>
    <row r="7564" spans="1:4" x14ac:dyDescent="0.25">
      <c r="A7564" s="46">
        <v>36207</v>
      </c>
      <c r="B7564" s="45" t="s">
        <v>9489</v>
      </c>
      <c r="C7564" s="46" t="s">
        <v>9014</v>
      </c>
      <c r="D7564" s="47">
        <v>330.77</v>
      </c>
    </row>
    <row r="7565" spans="1:4" x14ac:dyDescent="0.25">
      <c r="A7565" s="46">
        <v>36209</v>
      </c>
      <c r="B7565" s="45" t="s">
        <v>9490</v>
      </c>
      <c r="C7565" s="46" t="s">
        <v>9014</v>
      </c>
      <c r="D7565" s="47">
        <v>379.61</v>
      </c>
    </row>
    <row r="7566" spans="1:4" x14ac:dyDescent="0.25">
      <c r="A7566" s="46">
        <v>36210</v>
      </c>
      <c r="B7566" s="45" t="s">
        <v>9491</v>
      </c>
      <c r="C7566" s="46" t="s">
        <v>9014</v>
      </c>
      <c r="D7566" s="47">
        <v>410.73</v>
      </c>
    </row>
    <row r="7567" spans="1:4" x14ac:dyDescent="0.25">
      <c r="A7567" s="46">
        <v>36204</v>
      </c>
      <c r="B7567" s="45" t="s">
        <v>9492</v>
      </c>
      <c r="C7567" s="46" t="s">
        <v>9014</v>
      </c>
      <c r="D7567" s="47">
        <v>145.63</v>
      </c>
    </row>
    <row r="7568" spans="1:4" x14ac:dyDescent="0.25">
      <c r="A7568" s="46">
        <v>36205</v>
      </c>
      <c r="B7568" s="45" t="s">
        <v>9493</v>
      </c>
      <c r="C7568" s="46" t="s">
        <v>9014</v>
      </c>
      <c r="D7568" s="47">
        <v>161.72999999999999</v>
      </c>
    </row>
    <row r="7569" spans="1:4" x14ac:dyDescent="0.25">
      <c r="A7569" s="46">
        <v>36081</v>
      </c>
      <c r="B7569" s="45" t="s">
        <v>9494</v>
      </c>
      <c r="C7569" s="46" t="s">
        <v>9014</v>
      </c>
      <c r="D7569" s="47">
        <v>172.45</v>
      </c>
    </row>
    <row r="7570" spans="1:4" x14ac:dyDescent="0.25">
      <c r="A7570" s="46">
        <v>36206</v>
      </c>
      <c r="B7570" s="45" t="s">
        <v>9495</v>
      </c>
      <c r="C7570" s="46" t="s">
        <v>9014</v>
      </c>
      <c r="D7570" s="47">
        <v>180.67</v>
      </c>
    </row>
    <row r="7571" spans="1:4" x14ac:dyDescent="0.25">
      <c r="A7571" s="46">
        <v>36218</v>
      </c>
      <c r="B7571" s="45" t="s">
        <v>9496</v>
      </c>
      <c r="C7571" s="46" t="s">
        <v>9014</v>
      </c>
      <c r="D7571" s="47">
        <v>100.55</v>
      </c>
    </row>
    <row r="7572" spans="1:4" x14ac:dyDescent="0.25">
      <c r="A7572" s="46">
        <v>36220</v>
      </c>
      <c r="B7572" s="45" t="s">
        <v>9497</v>
      </c>
      <c r="C7572" s="46" t="s">
        <v>9014</v>
      </c>
      <c r="D7572" s="47">
        <v>115.3</v>
      </c>
    </row>
    <row r="7573" spans="1:4" x14ac:dyDescent="0.25">
      <c r="A7573" s="46">
        <v>36080</v>
      </c>
      <c r="B7573" s="45" t="s">
        <v>9498</v>
      </c>
      <c r="C7573" s="46" t="s">
        <v>9014</v>
      </c>
      <c r="D7573" s="47">
        <v>124.72</v>
      </c>
    </row>
    <row r="7574" spans="1:4" x14ac:dyDescent="0.25">
      <c r="A7574" s="46">
        <v>36223</v>
      </c>
      <c r="B7574" s="45" t="s">
        <v>9499</v>
      </c>
      <c r="C7574" s="46" t="s">
        <v>9014</v>
      </c>
      <c r="D7574" s="47">
        <v>130.6</v>
      </c>
    </row>
    <row r="7575" spans="1:4" x14ac:dyDescent="0.25">
      <c r="A7575" s="46">
        <v>546</v>
      </c>
      <c r="B7575" s="45" t="s">
        <v>9500</v>
      </c>
      <c r="C7575" s="46" t="s">
        <v>9088</v>
      </c>
      <c r="D7575" s="47">
        <v>14.49</v>
      </c>
    </row>
    <row r="7576" spans="1:4" x14ac:dyDescent="0.25">
      <c r="A7576" s="46">
        <v>566</v>
      </c>
      <c r="B7576" s="45" t="s">
        <v>9501</v>
      </c>
      <c r="C7576" s="46" t="s">
        <v>372</v>
      </c>
      <c r="D7576" s="47">
        <v>6.87</v>
      </c>
    </row>
    <row r="7577" spans="1:4" x14ac:dyDescent="0.25">
      <c r="A7577" s="46">
        <v>565</v>
      </c>
      <c r="B7577" s="45" t="s">
        <v>9502</v>
      </c>
      <c r="C7577" s="46" t="s">
        <v>372</v>
      </c>
      <c r="D7577" s="47">
        <v>25.06</v>
      </c>
    </row>
    <row r="7578" spans="1:4" x14ac:dyDescent="0.25">
      <c r="A7578" s="46">
        <v>555</v>
      </c>
      <c r="B7578" s="45" t="s">
        <v>9503</v>
      </c>
      <c r="C7578" s="46" t="s">
        <v>372</v>
      </c>
      <c r="D7578" s="47">
        <v>17.77</v>
      </c>
    </row>
    <row r="7579" spans="1:4" x14ac:dyDescent="0.25">
      <c r="A7579" s="46">
        <v>557</v>
      </c>
      <c r="B7579" s="45" t="s">
        <v>9504</v>
      </c>
      <c r="C7579" s="46" t="s">
        <v>372</v>
      </c>
      <c r="D7579" s="47">
        <v>55.75</v>
      </c>
    </row>
    <row r="7580" spans="1:4" x14ac:dyDescent="0.25">
      <c r="A7580" s="46">
        <v>552</v>
      </c>
      <c r="B7580" s="45" t="s">
        <v>9505</v>
      </c>
      <c r="C7580" s="46" t="s">
        <v>372</v>
      </c>
      <c r="D7580" s="47">
        <v>27.66</v>
      </c>
    </row>
    <row r="7581" spans="1:4" x14ac:dyDescent="0.25">
      <c r="A7581" s="46">
        <v>563</v>
      </c>
      <c r="B7581" s="45" t="s">
        <v>9506</v>
      </c>
      <c r="C7581" s="46" t="s">
        <v>372</v>
      </c>
      <c r="D7581" s="47">
        <v>41.57</v>
      </c>
    </row>
    <row r="7582" spans="1:4" x14ac:dyDescent="0.25">
      <c r="A7582" s="46">
        <v>549</v>
      </c>
      <c r="B7582" s="45" t="s">
        <v>9507</v>
      </c>
      <c r="C7582" s="46" t="s">
        <v>372</v>
      </c>
      <c r="D7582" s="47">
        <v>74.81</v>
      </c>
    </row>
    <row r="7583" spans="1:4" x14ac:dyDescent="0.25">
      <c r="A7583" s="46">
        <v>551</v>
      </c>
      <c r="B7583" s="45" t="s">
        <v>9508</v>
      </c>
      <c r="C7583" s="46" t="s">
        <v>372</v>
      </c>
      <c r="D7583" s="47">
        <v>148.13</v>
      </c>
    </row>
    <row r="7584" spans="1:4" x14ac:dyDescent="0.25">
      <c r="A7584" s="46">
        <v>559</v>
      </c>
      <c r="B7584" s="45" t="s">
        <v>9509</v>
      </c>
      <c r="C7584" s="46" t="s">
        <v>372</v>
      </c>
      <c r="D7584" s="47">
        <v>37.03</v>
      </c>
    </row>
    <row r="7585" spans="1:4" x14ac:dyDescent="0.25">
      <c r="A7585" s="46">
        <v>560</v>
      </c>
      <c r="B7585" s="45" t="s">
        <v>9510</v>
      </c>
      <c r="C7585" s="46" t="s">
        <v>372</v>
      </c>
      <c r="D7585" s="47">
        <v>46.33</v>
      </c>
    </row>
    <row r="7586" spans="1:4" x14ac:dyDescent="0.25">
      <c r="A7586" s="46">
        <v>547</v>
      </c>
      <c r="B7586" s="45" t="s">
        <v>9511</v>
      </c>
      <c r="C7586" s="46" t="s">
        <v>372</v>
      </c>
      <c r="D7586" s="47">
        <v>55.47</v>
      </c>
    </row>
    <row r="7587" spans="1:4" x14ac:dyDescent="0.25">
      <c r="A7587" s="46">
        <v>38127</v>
      </c>
      <c r="B7587" s="45" t="s">
        <v>9512</v>
      </c>
      <c r="C7587" s="46" t="s">
        <v>9014</v>
      </c>
      <c r="D7587" s="47">
        <v>309.12</v>
      </c>
    </row>
    <row r="7588" spans="1:4" x14ac:dyDescent="0.25">
      <c r="A7588" s="46">
        <v>38060</v>
      </c>
      <c r="B7588" s="45" t="s">
        <v>9513</v>
      </c>
      <c r="C7588" s="46" t="s">
        <v>9014</v>
      </c>
      <c r="D7588" s="47">
        <v>38.33</v>
      </c>
    </row>
    <row r="7589" spans="1:4" x14ac:dyDescent="0.25">
      <c r="A7589" s="46">
        <v>10956</v>
      </c>
      <c r="B7589" s="45" t="s">
        <v>9514</v>
      </c>
      <c r="C7589" s="46" t="s">
        <v>9014</v>
      </c>
      <c r="D7589" s="47">
        <v>42.04</v>
      </c>
    </row>
    <row r="7590" spans="1:4" x14ac:dyDescent="0.25">
      <c r="A7590" s="46">
        <v>39380</v>
      </c>
      <c r="B7590" s="45" t="s">
        <v>9515</v>
      </c>
      <c r="C7590" s="46" t="s">
        <v>9014</v>
      </c>
      <c r="D7590" s="47">
        <v>19.45</v>
      </c>
    </row>
    <row r="7591" spans="1:4" x14ac:dyDescent="0.25">
      <c r="A7591" s="46">
        <v>13374</v>
      </c>
      <c r="B7591" s="45" t="s">
        <v>9516</v>
      </c>
      <c r="C7591" s="46" t="s">
        <v>9014</v>
      </c>
      <c r="D7591" s="47">
        <v>67.349999999999994</v>
      </c>
    </row>
    <row r="7592" spans="1:4" x14ac:dyDescent="0.25">
      <c r="A7592" s="46">
        <v>37597</v>
      </c>
      <c r="B7592" s="45" t="s">
        <v>9517</v>
      </c>
      <c r="C7592" s="46" t="s">
        <v>9014</v>
      </c>
      <c r="D7592" s="48">
        <v>533781.25</v>
      </c>
    </row>
    <row r="7593" spans="1:4" x14ac:dyDescent="0.25">
      <c r="A7593" s="46">
        <v>183</v>
      </c>
      <c r="B7593" s="45" t="s">
        <v>9518</v>
      </c>
      <c r="C7593" s="46" t="s">
        <v>9519</v>
      </c>
      <c r="D7593" s="47">
        <v>185.25</v>
      </c>
    </row>
    <row r="7594" spans="1:4" x14ac:dyDescent="0.25">
      <c r="A7594" s="46">
        <v>184</v>
      </c>
      <c r="B7594" s="45" t="s">
        <v>9520</v>
      </c>
      <c r="C7594" s="46" t="s">
        <v>9519</v>
      </c>
      <c r="D7594" s="47">
        <v>114.73</v>
      </c>
    </row>
    <row r="7595" spans="1:4" x14ac:dyDescent="0.25">
      <c r="A7595" s="46">
        <v>181</v>
      </c>
      <c r="B7595" s="45" t="s">
        <v>9521</v>
      </c>
      <c r="C7595" s="46" t="s">
        <v>9519</v>
      </c>
      <c r="D7595" s="47">
        <v>247.39</v>
      </c>
    </row>
    <row r="7596" spans="1:4" x14ac:dyDescent="0.25">
      <c r="A7596" s="46">
        <v>20001</v>
      </c>
      <c r="B7596" s="45" t="s">
        <v>9522</v>
      </c>
      <c r="C7596" s="46" t="s">
        <v>9519</v>
      </c>
      <c r="D7596" s="47">
        <v>143.41</v>
      </c>
    </row>
    <row r="7597" spans="1:4" x14ac:dyDescent="0.25">
      <c r="A7597" s="46">
        <v>39837</v>
      </c>
      <c r="B7597" s="45" t="s">
        <v>9523</v>
      </c>
      <c r="C7597" s="46" t="s">
        <v>9519</v>
      </c>
      <c r="D7597" s="47">
        <v>294.23</v>
      </c>
    </row>
    <row r="7598" spans="1:4" x14ac:dyDescent="0.25">
      <c r="A7598" s="46">
        <v>10535</v>
      </c>
      <c r="B7598" s="45" t="s">
        <v>9524</v>
      </c>
      <c r="C7598" s="46" t="s">
        <v>9014</v>
      </c>
      <c r="D7598" s="48">
        <v>5057.12</v>
      </c>
    </row>
    <row r="7599" spans="1:4" x14ac:dyDescent="0.25">
      <c r="A7599" s="46">
        <v>10537</v>
      </c>
      <c r="B7599" s="45" t="s">
        <v>9525</v>
      </c>
      <c r="C7599" s="46" t="s">
        <v>9014</v>
      </c>
      <c r="D7599" s="48">
        <v>6896.54</v>
      </c>
    </row>
    <row r="7600" spans="1:4" x14ac:dyDescent="0.25">
      <c r="A7600" s="46">
        <v>13891</v>
      </c>
      <c r="B7600" s="45" t="s">
        <v>9526</v>
      </c>
      <c r="C7600" s="46" t="s">
        <v>9014</v>
      </c>
      <c r="D7600" s="48">
        <v>6325.68</v>
      </c>
    </row>
    <row r="7601" spans="1:4" x14ac:dyDescent="0.25">
      <c r="A7601" s="46">
        <v>25975</v>
      </c>
      <c r="B7601" s="45" t="s">
        <v>9527</v>
      </c>
      <c r="C7601" s="46" t="s">
        <v>9014</v>
      </c>
      <c r="D7601" s="48">
        <v>27514.16</v>
      </c>
    </row>
    <row r="7602" spans="1:4" x14ac:dyDescent="0.25">
      <c r="A7602" s="46">
        <v>36396</v>
      </c>
      <c r="B7602" s="45" t="s">
        <v>9528</v>
      </c>
      <c r="C7602" s="46" t="s">
        <v>9014</v>
      </c>
      <c r="D7602" s="48">
        <v>5785.68</v>
      </c>
    </row>
    <row r="7603" spans="1:4" x14ac:dyDescent="0.25">
      <c r="A7603" s="46">
        <v>36397</v>
      </c>
      <c r="B7603" s="45" t="s">
        <v>9529</v>
      </c>
      <c r="C7603" s="46" t="s">
        <v>9014</v>
      </c>
      <c r="D7603" s="48">
        <v>20571.330000000002</v>
      </c>
    </row>
    <row r="7604" spans="1:4" x14ac:dyDescent="0.25">
      <c r="A7604" s="46">
        <v>36398</v>
      </c>
      <c r="B7604" s="45" t="s">
        <v>9530</v>
      </c>
      <c r="C7604" s="46" t="s">
        <v>9014</v>
      </c>
      <c r="D7604" s="48">
        <v>25002.74</v>
      </c>
    </row>
    <row r="7605" spans="1:4" x14ac:dyDescent="0.25">
      <c r="A7605" s="46">
        <v>647</v>
      </c>
      <c r="B7605" s="45" t="s">
        <v>9531</v>
      </c>
      <c r="C7605" s="46" t="s">
        <v>370</v>
      </c>
      <c r="D7605" s="47">
        <v>20.7</v>
      </c>
    </row>
    <row r="7606" spans="1:4" x14ac:dyDescent="0.25">
      <c r="A7606" s="46">
        <v>40920</v>
      </c>
      <c r="B7606" s="45" t="s">
        <v>9532</v>
      </c>
      <c r="C7606" s="46" t="s">
        <v>9201</v>
      </c>
      <c r="D7606" s="48">
        <v>3641.32</v>
      </c>
    </row>
    <row r="7607" spans="1:4" x14ac:dyDescent="0.25">
      <c r="A7607" s="46">
        <v>715</v>
      </c>
      <c r="B7607" s="45" t="s">
        <v>9533</v>
      </c>
      <c r="C7607" s="46" t="s">
        <v>9014</v>
      </c>
      <c r="D7607" s="47">
        <v>17.899999999999999</v>
      </c>
    </row>
    <row r="7608" spans="1:4" x14ac:dyDescent="0.25">
      <c r="A7608" s="46">
        <v>716</v>
      </c>
      <c r="B7608" s="45" t="s">
        <v>9534</v>
      </c>
      <c r="C7608" s="46" t="s">
        <v>9014</v>
      </c>
      <c r="D7608" s="47">
        <v>20.239999999999998</v>
      </c>
    </row>
    <row r="7609" spans="1:4" x14ac:dyDescent="0.25">
      <c r="A7609" s="46">
        <v>38783</v>
      </c>
      <c r="B7609" s="45" t="s">
        <v>9535</v>
      </c>
      <c r="C7609" s="46" t="s">
        <v>9014</v>
      </c>
      <c r="D7609" s="47">
        <v>0.67</v>
      </c>
    </row>
    <row r="7610" spans="1:4" x14ac:dyDescent="0.25">
      <c r="A7610" s="46">
        <v>37593</v>
      </c>
      <c r="B7610" s="45" t="s">
        <v>9536</v>
      </c>
      <c r="C7610" s="46" t="s">
        <v>9014</v>
      </c>
      <c r="D7610" s="47">
        <v>1.64</v>
      </c>
    </row>
    <row r="7611" spans="1:4" x14ac:dyDescent="0.25">
      <c r="A7611" s="46">
        <v>37594</v>
      </c>
      <c r="B7611" s="45" t="s">
        <v>9537</v>
      </c>
      <c r="C7611" s="46" t="s">
        <v>9014</v>
      </c>
      <c r="D7611" s="47">
        <v>2.0499999999999998</v>
      </c>
    </row>
    <row r="7612" spans="1:4" x14ac:dyDescent="0.25">
      <c r="A7612" s="46">
        <v>37592</v>
      </c>
      <c r="B7612" s="45" t="s">
        <v>9538</v>
      </c>
      <c r="C7612" s="46" t="s">
        <v>9014</v>
      </c>
      <c r="D7612" s="47">
        <v>1.3</v>
      </c>
    </row>
    <row r="7613" spans="1:4" x14ac:dyDescent="0.25">
      <c r="A7613" s="46">
        <v>7266</v>
      </c>
      <c r="B7613" s="45" t="s">
        <v>9539</v>
      </c>
      <c r="C7613" s="46" t="s">
        <v>9540</v>
      </c>
      <c r="D7613" s="47">
        <v>502</v>
      </c>
    </row>
    <row r="7614" spans="1:4" x14ac:dyDescent="0.25">
      <c r="A7614" s="46">
        <v>7270</v>
      </c>
      <c r="B7614" s="45" t="s">
        <v>9541</v>
      </c>
      <c r="C7614" s="46" t="s">
        <v>9014</v>
      </c>
      <c r="D7614" s="47">
        <v>0.57999999999999996</v>
      </c>
    </row>
    <row r="7615" spans="1:4" x14ac:dyDescent="0.25">
      <c r="A7615" s="46">
        <v>7267</v>
      </c>
      <c r="B7615" s="45" t="s">
        <v>9542</v>
      </c>
      <c r="C7615" s="46" t="s">
        <v>9014</v>
      </c>
      <c r="D7615" s="47">
        <v>0.45</v>
      </c>
    </row>
    <row r="7616" spans="1:4" x14ac:dyDescent="0.25">
      <c r="A7616" s="46">
        <v>7269</v>
      </c>
      <c r="B7616" s="45" t="s">
        <v>9543</v>
      </c>
      <c r="C7616" s="46" t="s">
        <v>9014</v>
      </c>
      <c r="D7616" s="47">
        <v>0.46</v>
      </c>
    </row>
    <row r="7617" spans="1:4" x14ac:dyDescent="0.25">
      <c r="A7617" s="46">
        <v>7271</v>
      </c>
      <c r="B7617" s="45" t="s">
        <v>9544</v>
      </c>
      <c r="C7617" s="46" t="s">
        <v>9014</v>
      </c>
      <c r="D7617" s="47">
        <v>0.5</v>
      </c>
    </row>
    <row r="7618" spans="1:4" x14ac:dyDescent="0.25">
      <c r="A7618" s="46">
        <v>7268</v>
      </c>
      <c r="B7618" s="45" t="s">
        <v>9545</v>
      </c>
      <c r="C7618" s="46" t="s">
        <v>9014</v>
      </c>
      <c r="D7618" s="47">
        <v>0.7</v>
      </c>
    </row>
    <row r="7619" spans="1:4" x14ac:dyDescent="0.25">
      <c r="A7619" s="46">
        <v>34556</v>
      </c>
      <c r="B7619" s="45" t="s">
        <v>9546</v>
      </c>
      <c r="C7619" s="46" t="s">
        <v>9014</v>
      </c>
      <c r="D7619" s="47">
        <v>3.33</v>
      </c>
    </row>
    <row r="7620" spans="1:4" x14ac:dyDescent="0.25">
      <c r="A7620" s="46">
        <v>37873</v>
      </c>
      <c r="B7620" s="45" t="s">
        <v>9547</v>
      </c>
      <c r="C7620" s="46" t="s">
        <v>9014</v>
      </c>
      <c r="D7620" s="47">
        <v>3.39</v>
      </c>
    </row>
    <row r="7621" spans="1:4" x14ac:dyDescent="0.25">
      <c r="A7621" s="46">
        <v>34564</v>
      </c>
      <c r="B7621" s="45" t="s">
        <v>9548</v>
      </c>
      <c r="C7621" s="46" t="s">
        <v>9014</v>
      </c>
      <c r="D7621" s="47">
        <v>3.55</v>
      </c>
    </row>
    <row r="7622" spans="1:4" x14ac:dyDescent="0.25">
      <c r="A7622" s="46">
        <v>34565</v>
      </c>
      <c r="B7622" s="45" t="s">
        <v>9549</v>
      </c>
      <c r="C7622" s="46" t="s">
        <v>9014</v>
      </c>
      <c r="D7622" s="47">
        <v>3.75</v>
      </c>
    </row>
    <row r="7623" spans="1:4" x14ac:dyDescent="0.25">
      <c r="A7623" s="46">
        <v>38590</v>
      </c>
      <c r="B7623" s="45" t="s">
        <v>9550</v>
      </c>
      <c r="C7623" s="46" t="s">
        <v>9014</v>
      </c>
      <c r="D7623" s="47">
        <v>2.77</v>
      </c>
    </row>
    <row r="7624" spans="1:4" x14ac:dyDescent="0.25">
      <c r="A7624" s="46">
        <v>34566</v>
      </c>
      <c r="B7624" s="45" t="s">
        <v>9551</v>
      </c>
      <c r="C7624" s="46" t="s">
        <v>9014</v>
      </c>
      <c r="D7624" s="47">
        <v>2.91</v>
      </c>
    </row>
    <row r="7625" spans="1:4" x14ac:dyDescent="0.25">
      <c r="A7625" s="46">
        <v>34567</v>
      </c>
      <c r="B7625" s="45" t="s">
        <v>9552</v>
      </c>
      <c r="C7625" s="46" t="s">
        <v>9014</v>
      </c>
      <c r="D7625" s="47">
        <v>3.09</v>
      </c>
    </row>
    <row r="7626" spans="1:4" x14ac:dyDescent="0.25">
      <c r="A7626" s="46">
        <v>38591</v>
      </c>
      <c r="B7626" s="45" t="s">
        <v>9553</v>
      </c>
      <c r="C7626" s="46" t="s">
        <v>9014</v>
      </c>
      <c r="D7626" s="47">
        <v>2.8</v>
      </c>
    </row>
    <row r="7627" spans="1:4" x14ac:dyDescent="0.25">
      <c r="A7627" s="46">
        <v>34568</v>
      </c>
      <c r="B7627" s="45" t="s">
        <v>9554</v>
      </c>
      <c r="C7627" s="46" t="s">
        <v>9014</v>
      </c>
      <c r="D7627" s="47">
        <v>3.65</v>
      </c>
    </row>
    <row r="7628" spans="1:4" x14ac:dyDescent="0.25">
      <c r="A7628" s="46">
        <v>34569</v>
      </c>
      <c r="B7628" s="45" t="s">
        <v>9555</v>
      </c>
      <c r="C7628" s="46" t="s">
        <v>9014</v>
      </c>
      <c r="D7628" s="47">
        <v>3.75</v>
      </c>
    </row>
    <row r="7629" spans="1:4" x14ac:dyDescent="0.25">
      <c r="A7629" s="46">
        <v>34570</v>
      </c>
      <c r="B7629" s="45" t="s">
        <v>9556</v>
      </c>
      <c r="C7629" s="46" t="s">
        <v>9014</v>
      </c>
      <c r="D7629" s="47">
        <v>4.08</v>
      </c>
    </row>
    <row r="7630" spans="1:4" x14ac:dyDescent="0.25">
      <c r="A7630" s="46">
        <v>25070</v>
      </c>
      <c r="B7630" s="45" t="s">
        <v>9557</v>
      </c>
      <c r="C7630" s="46" t="s">
        <v>9014</v>
      </c>
      <c r="D7630" s="47">
        <v>3.07</v>
      </c>
    </row>
    <row r="7631" spans="1:4" x14ac:dyDescent="0.25">
      <c r="A7631" s="46">
        <v>34571</v>
      </c>
      <c r="B7631" s="45" t="s">
        <v>9558</v>
      </c>
      <c r="C7631" s="46" t="s">
        <v>9014</v>
      </c>
      <c r="D7631" s="47">
        <v>3.1</v>
      </c>
    </row>
    <row r="7632" spans="1:4" x14ac:dyDescent="0.25">
      <c r="A7632" s="46">
        <v>34573</v>
      </c>
      <c r="B7632" s="45" t="s">
        <v>9559</v>
      </c>
      <c r="C7632" s="46" t="s">
        <v>9014</v>
      </c>
      <c r="D7632" s="47">
        <v>3.26</v>
      </c>
    </row>
    <row r="7633" spans="1:4" x14ac:dyDescent="0.25">
      <c r="A7633" s="46">
        <v>37107</v>
      </c>
      <c r="B7633" s="45" t="s">
        <v>9560</v>
      </c>
      <c r="C7633" s="46" t="s">
        <v>9014</v>
      </c>
      <c r="D7633" s="47">
        <v>4.3</v>
      </c>
    </row>
    <row r="7634" spans="1:4" x14ac:dyDescent="0.25">
      <c r="A7634" s="46">
        <v>34576</v>
      </c>
      <c r="B7634" s="45" t="s">
        <v>9561</v>
      </c>
      <c r="C7634" s="46" t="s">
        <v>9014</v>
      </c>
      <c r="D7634" s="47">
        <v>4.75</v>
      </c>
    </row>
    <row r="7635" spans="1:4" x14ac:dyDescent="0.25">
      <c r="A7635" s="46">
        <v>34577</v>
      </c>
      <c r="B7635" s="45" t="s">
        <v>9562</v>
      </c>
      <c r="C7635" s="46" t="s">
        <v>9014</v>
      </c>
      <c r="D7635" s="47">
        <v>4.95</v>
      </c>
    </row>
    <row r="7636" spans="1:4" x14ac:dyDescent="0.25">
      <c r="A7636" s="46">
        <v>34578</v>
      </c>
      <c r="B7636" s="45" t="s">
        <v>9563</v>
      </c>
      <c r="C7636" s="46" t="s">
        <v>9014</v>
      </c>
      <c r="D7636" s="47">
        <v>5.37</v>
      </c>
    </row>
    <row r="7637" spans="1:4" x14ac:dyDescent="0.25">
      <c r="A7637" s="46">
        <v>34579</v>
      </c>
      <c r="B7637" s="45" t="s">
        <v>9564</v>
      </c>
      <c r="C7637" s="46" t="s">
        <v>9014</v>
      </c>
      <c r="D7637" s="47">
        <v>5.73</v>
      </c>
    </row>
    <row r="7638" spans="1:4" x14ac:dyDescent="0.25">
      <c r="A7638" s="46">
        <v>25067</v>
      </c>
      <c r="B7638" s="45" t="s">
        <v>9565</v>
      </c>
      <c r="C7638" s="46" t="s">
        <v>9014</v>
      </c>
      <c r="D7638" s="47">
        <v>3.83</v>
      </c>
    </row>
    <row r="7639" spans="1:4" x14ac:dyDescent="0.25">
      <c r="A7639" s="46">
        <v>34580</v>
      </c>
      <c r="B7639" s="45" t="s">
        <v>9566</v>
      </c>
      <c r="C7639" s="46" t="s">
        <v>9014</v>
      </c>
      <c r="D7639" s="47">
        <v>4.28</v>
      </c>
    </row>
    <row r="7640" spans="1:4" x14ac:dyDescent="0.25">
      <c r="A7640" s="46">
        <v>25071</v>
      </c>
      <c r="B7640" s="45" t="s">
        <v>9567</v>
      </c>
      <c r="C7640" s="46" t="s">
        <v>9014</v>
      </c>
      <c r="D7640" s="47">
        <v>2.13</v>
      </c>
    </row>
    <row r="7641" spans="1:4" x14ac:dyDescent="0.25">
      <c r="A7641" s="46">
        <v>38395</v>
      </c>
      <c r="B7641" s="45" t="s">
        <v>9568</v>
      </c>
      <c r="C7641" s="46" t="s">
        <v>9014</v>
      </c>
      <c r="D7641" s="47">
        <v>7.52</v>
      </c>
    </row>
    <row r="7642" spans="1:4" x14ac:dyDescent="0.25">
      <c r="A7642" s="46">
        <v>34583</v>
      </c>
      <c r="B7642" s="45" t="s">
        <v>9569</v>
      </c>
      <c r="C7642" s="46" t="s">
        <v>9027</v>
      </c>
      <c r="D7642" s="47">
        <v>49.9</v>
      </c>
    </row>
    <row r="7643" spans="1:4" x14ac:dyDescent="0.25">
      <c r="A7643" s="46">
        <v>34584</v>
      </c>
      <c r="B7643" s="45" t="s">
        <v>9570</v>
      </c>
      <c r="C7643" s="46" t="s">
        <v>9027</v>
      </c>
      <c r="D7643" s="47">
        <v>27.93</v>
      </c>
    </row>
    <row r="7644" spans="1:4" x14ac:dyDescent="0.25">
      <c r="A7644" s="46">
        <v>709</v>
      </c>
      <c r="B7644" s="45" t="s">
        <v>9571</v>
      </c>
      <c r="C7644" s="46" t="s">
        <v>9027</v>
      </c>
      <c r="D7644" s="47">
        <v>883.19</v>
      </c>
    </row>
    <row r="7645" spans="1:4" x14ac:dyDescent="0.25">
      <c r="A7645" s="46">
        <v>34599</v>
      </c>
      <c r="B7645" s="45" t="s">
        <v>9572</v>
      </c>
      <c r="C7645" s="46" t="s">
        <v>9014</v>
      </c>
      <c r="D7645" s="47">
        <v>2.19</v>
      </c>
    </row>
    <row r="7646" spans="1:4" x14ac:dyDescent="0.25">
      <c r="A7646" s="46">
        <v>34592</v>
      </c>
      <c r="B7646" s="45" t="s">
        <v>9573</v>
      </c>
      <c r="C7646" s="46" t="s">
        <v>9014</v>
      </c>
      <c r="D7646" s="47">
        <v>2.44</v>
      </c>
    </row>
    <row r="7647" spans="1:4" x14ac:dyDescent="0.25">
      <c r="A7647" s="46">
        <v>37103</v>
      </c>
      <c r="B7647" s="45" t="s">
        <v>9574</v>
      </c>
      <c r="C7647" s="46" t="s">
        <v>9014</v>
      </c>
      <c r="D7647" s="47">
        <v>2.79</v>
      </c>
    </row>
    <row r="7648" spans="1:4" x14ac:dyDescent="0.25">
      <c r="A7648" s="46">
        <v>34555</v>
      </c>
      <c r="B7648" s="45" t="s">
        <v>9575</v>
      </c>
      <c r="C7648" s="46" t="s">
        <v>9014</v>
      </c>
      <c r="D7648" s="47">
        <v>3.54</v>
      </c>
    </row>
    <row r="7649" spans="1:4" x14ac:dyDescent="0.25">
      <c r="A7649" s="46">
        <v>674</v>
      </c>
      <c r="B7649" s="45" t="s">
        <v>9576</v>
      </c>
      <c r="C7649" s="46" t="s">
        <v>9027</v>
      </c>
      <c r="D7649" s="47">
        <v>63.62</v>
      </c>
    </row>
    <row r="7650" spans="1:4" x14ac:dyDescent="0.25">
      <c r="A7650" s="46">
        <v>34600</v>
      </c>
      <c r="B7650" s="45" t="s">
        <v>9577</v>
      </c>
      <c r="C7650" s="46" t="s">
        <v>9027</v>
      </c>
      <c r="D7650" s="47">
        <v>93.45</v>
      </c>
    </row>
    <row r="7651" spans="1:4" x14ac:dyDescent="0.25">
      <c r="A7651" s="46">
        <v>652</v>
      </c>
      <c r="B7651" s="45" t="s">
        <v>9578</v>
      </c>
      <c r="C7651" s="46" t="s">
        <v>9027</v>
      </c>
      <c r="D7651" s="47">
        <v>143.15</v>
      </c>
    </row>
    <row r="7652" spans="1:4" x14ac:dyDescent="0.25">
      <c r="A7652" s="46">
        <v>651</v>
      </c>
      <c r="B7652" s="45" t="s">
        <v>9579</v>
      </c>
      <c r="C7652" s="46" t="s">
        <v>9014</v>
      </c>
      <c r="D7652" s="47">
        <v>2.69</v>
      </c>
    </row>
    <row r="7653" spans="1:4" x14ac:dyDescent="0.25">
      <c r="A7653" s="46">
        <v>654</v>
      </c>
      <c r="B7653" s="45" t="s">
        <v>9580</v>
      </c>
      <c r="C7653" s="46" t="s">
        <v>9014</v>
      </c>
      <c r="D7653" s="47">
        <v>3.33</v>
      </c>
    </row>
    <row r="7654" spans="1:4" x14ac:dyDescent="0.25">
      <c r="A7654" s="46">
        <v>650</v>
      </c>
      <c r="B7654" s="45" t="s">
        <v>9581</v>
      </c>
      <c r="C7654" s="46" t="s">
        <v>9014</v>
      </c>
      <c r="D7654" s="47">
        <v>2.15</v>
      </c>
    </row>
    <row r="7655" spans="1:4" x14ac:dyDescent="0.25">
      <c r="A7655" s="46">
        <v>718</v>
      </c>
      <c r="B7655" s="45" t="s">
        <v>9582</v>
      </c>
      <c r="C7655" s="46" t="s">
        <v>9014</v>
      </c>
      <c r="D7655" s="47">
        <v>17.690000000000001</v>
      </c>
    </row>
    <row r="7656" spans="1:4" x14ac:dyDescent="0.25">
      <c r="A7656" s="46">
        <v>11981</v>
      </c>
      <c r="B7656" s="45" t="s">
        <v>9583</v>
      </c>
      <c r="C7656" s="46" t="s">
        <v>9014</v>
      </c>
      <c r="D7656" s="47">
        <v>17.18</v>
      </c>
    </row>
    <row r="7657" spans="1:4" x14ac:dyDescent="0.25">
      <c r="A7657" s="46">
        <v>34586</v>
      </c>
      <c r="B7657" s="45" t="s">
        <v>9584</v>
      </c>
      <c r="C7657" s="46" t="s">
        <v>9014</v>
      </c>
      <c r="D7657" s="47">
        <v>1.41</v>
      </c>
    </row>
    <row r="7658" spans="1:4" x14ac:dyDescent="0.25">
      <c r="A7658" s="46">
        <v>38603</v>
      </c>
      <c r="B7658" s="45" t="s">
        <v>9585</v>
      </c>
      <c r="C7658" s="46" t="s">
        <v>9014</v>
      </c>
      <c r="D7658" s="47">
        <v>1.7</v>
      </c>
    </row>
    <row r="7659" spans="1:4" x14ac:dyDescent="0.25">
      <c r="A7659" s="46">
        <v>34588</v>
      </c>
      <c r="B7659" s="45" t="s">
        <v>9586</v>
      </c>
      <c r="C7659" s="46" t="s">
        <v>9014</v>
      </c>
      <c r="D7659" s="47">
        <v>1.84</v>
      </c>
    </row>
    <row r="7660" spans="1:4" x14ac:dyDescent="0.25">
      <c r="A7660" s="46">
        <v>34590</v>
      </c>
      <c r="B7660" s="45" t="s">
        <v>9587</v>
      </c>
      <c r="C7660" s="46" t="s">
        <v>9014</v>
      </c>
      <c r="D7660" s="47">
        <v>1.68</v>
      </c>
    </row>
    <row r="7661" spans="1:4" x14ac:dyDescent="0.25">
      <c r="A7661" s="46">
        <v>34591</v>
      </c>
      <c r="B7661" s="45" t="s">
        <v>9588</v>
      </c>
      <c r="C7661" s="46" t="s">
        <v>9014</v>
      </c>
      <c r="D7661" s="47">
        <v>2.27</v>
      </c>
    </row>
    <row r="7662" spans="1:4" x14ac:dyDescent="0.25">
      <c r="A7662" s="46">
        <v>41372</v>
      </c>
      <c r="B7662" s="45" t="s">
        <v>9589</v>
      </c>
      <c r="C7662" s="46" t="s">
        <v>9027</v>
      </c>
      <c r="D7662" s="47">
        <v>89.29</v>
      </c>
    </row>
    <row r="7663" spans="1:4" x14ac:dyDescent="0.25">
      <c r="A7663" s="46">
        <v>41371</v>
      </c>
      <c r="B7663" s="45" t="s">
        <v>9590</v>
      </c>
      <c r="C7663" s="46" t="s">
        <v>9027</v>
      </c>
      <c r="D7663" s="47">
        <v>52.77</v>
      </c>
    </row>
    <row r="7664" spans="1:4" x14ac:dyDescent="0.25">
      <c r="A7664" s="46">
        <v>40517</v>
      </c>
      <c r="B7664" s="45" t="s">
        <v>9591</v>
      </c>
      <c r="C7664" s="46" t="s">
        <v>9027</v>
      </c>
      <c r="D7664" s="47">
        <v>45.36</v>
      </c>
    </row>
    <row r="7665" spans="1:4" x14ac:dyDescent="0.25">
      <c r="A7665" s="46">
        <v>40515</v>
      </c>
      <c r="B7665" s="45" t="s">
        <v>9592</v>
      </c>
      <c r="C7665" s="46" t="s">
        <v>9027</v>
      </c>
      <c r="D7665" s="47">
        <v>102.08</v>
      </c>
    </row>
    <row r="7666" spans="1:4" x14ac:dyDescent="0.25">
      <c r="A7666" s="46">
        <v>40529</v>
      </c>
      <c r="B7666" s="45" t="s">
        <v>9593</v>
      </c>
      <c r="C7666" s="46" t="s">
        <v>9027</v>
      </c>
      <c r="D7666" s="47">
        <v>65.209999999999994</v>
      </c>
    </row>
    <row r="7667" spans="1:4" x14ac:dyDescent="0.25">
      <c r="A7667" s="46">
        <v>36170</v>
      </c>
      <c r="B7667" s="45" t="s">
        <v>9594</v>
      </c>
      <c r="C7667" s="46" t="s">
        <v>9027</v>
      </c>
      <c r="D7667" s="47">
        <v>54.11</v>
      </c>
    </row>
    <row r="7668" spans="1:4" x14ac:dyDescent="0.25">
      <c r="A7668" s="46">
        <v>40524</v>
      </c>
      <c r="B7668" s="45" t="s">
        <v>9595</v>
      </c>
      <c r="C7668" s="46" t="s">
        <v>9027</v>
      </c>
      <c r="D7668" s="47">
        <v>63.8</v>
      </c>
    </row>
    <row r="7669" spans="1:4" x14ac:dyDescent="0.25">
      <c r="A7669" s="46">
        <v>36156</v>
      </c>
      <c r="B7669" s="45" t="s">
        <v>9596</v>
      </c>
      <c r="C7669" s="46" t="s">
        <v>9027</v>
      </c>
      <c r="D7669" s="47">
        <v>49.62</v>
      </c>
    </row>
    <row r="7670" spans="1:4" x14ac:dyDescent="0.25">
      <c r="A7670" s="46">
        <v>36155</v>
      </c>
      <c r="B7670" s="45" t="s">
        <v>9597</v>
      </c>
      <c r="C7670" s="46" t="s">
        <v>9027</v>
      </c>
      <c r="D7670" s="47">
        <v>42.83</v>
      </c>
    </row>
    <row r="7671" spans="1:4" x14ac:dyDescent="0.25">
      <c r="A7671" s="46">
        <v>36154</v>
      </c>
      <c r="B7671" s="45" t="s">
        <v>9598</v>
      </c>
      <c r="C7671" s="46" t="s">
        <v>9027</v>
      </c>
      <c r="D7671" s="47">
        <v>59.54</v>
      </c>
    </row>
    <row r="7672" spans="1:4" x14ac:dyDescent="0.25">
      <c r="A7672" s="46">
        <v>695</v>
      </c>
      <c r="B7672" s="45" t="s">
        <v>9599</v>
      </c>
      <c r="C7672" s="46" t="s">
        <v>9027</v>
      </c>
      <c r="D7672" s="47">
        <v>43.73</v>
      </c>
    </row>
    <row r="7673" spans="1:4" x14ac:dyDescent="0.25">
      <c r="A7673" s="46">
        <v>679</v>
      </c>
      <c r="B7673" s="45" t="s">
        <v>9600</v>
      </c>
      <c r="C7673" s="46" t="s">
        <v>9027</v>
      </c>
      <c r="D7673" s="47">
        <v>65.209999999999994</v>
      </c>
    </row>
    <row r="7674" spans="1:4" x14ac:dyDescent="0.25">
      <c r="A7674" s="46">
        <v>711</v>
      </c>
      <c r="B7674" s="45" t="s">
        <v>9601</v>
      </c>
      <c r="C7674" s="46" t="s">
        <v>9027</v>
      </c>
      <c r="D7674" s="47">
        <v>43.14</v>
      </c>
    </row>
    <row r="7675" spans="1:4" x14ac:dyDescent="0.25">
      <c r="A7675" s="46">
        <v>712</v>
      </c>
      <c r="B7675" s="45" t="s">
        <v>9602</v>
      </c>
      <c r="C7675" s="46" t="s">
        <v>9027</v>
      </c>
      <c r="D7675" s="47">
        <v>54.34</v>
      </c>
    </row>
    <row r="7676" spans="1:4" x14ac:dyDescent="0.25">
      <c r="A7676" s="46">
        <v>12614</v>
      </c>
      <c r="B7676" s="45" t="s">
        <v>9603</v>
      </c>
      <c r="C7676" s="46" t="s">
        <v>9014</v>
      </c>
      <c r="D7676" s="47">
        <v>22.15</v>
      </c>
    </row>
    <row r="7677" spans="1:4" x14ac:dyDescent="0.25">
      <c r="A7677" s="46">
        <v>6140</v>
      </c>
      <c r="B7677" s="45" t="s">
        <v>9604</v>
      </c>
      <c r="C7677" s="46" t="s">
        <v>9014</v>
      </c>
      <c r="D7677" s="47">
        <v>4.34</v>
      </c>
    </row>
    <row r="7678" spans="1:4" x14ac:dyDescent="0.25">
      <c r="A7678" s="46">
        <v>38399</v>
      </c>
      <c r="B7678" s="45" t="s">
        <v>9605</v>
      </c>
      <c r="C7678" s="46" t="s">
        <v>9014</v>
      </c>
      <c r="D7678" s="47">
        <v>240.96</v>
      </c>
    </row>
    <row r="7679" spans="1:4" x14ac:dyDescent="0.25">
      <c r="A7679" s="46">
        <v>735</v>
      </c>
      <c r="B7679" s="45" t="s">
        <v>9606</v>
      </c>
      <c r="C7679" s="46" t="s">
        <v>9014</v>
      </c>
      <c r="D7679" s="48">
        <v>2199.9</v>
      </c>
    </row>
    <row r="7680" spans="1:4" x14ac:dyDescent="0.25">
      <c r="A7680" s="46">
        <v>736</v>
      </c>
      <c r="B7680" s="45" t="s">
        <v>9607</v>
      </c>
      <c r="C7680" s="46" t="s">
        <v>9014</v>
      </c>
      <c r="D7680" s="48">
        <v>1849.72</v>
      </c>
    </row>
    <row r="7681" spans="1:4" x14ac:dyDescent="0.25">
      <c r="A7681" s="46">
        <v>729</v>
      </c>
      <c r="B7681" s="45" t="s">
        <v>9608</v>
      </c>
      <c r="C7681" s="46" t="s">
        <v>9014</v>
      </c>
      <c r="D7681" s="47">
        <v>753.78</v>
      </c>
    </row>
    <row r="7682" spans="1:4" x14ac:dyDescent="0.25">
      <c r="A7682" s="46">
        <v>39925</v>
      </c>
      <c r="B7682" s="45" t="s">
        <v>9609</v>
      </c>
      <c r="C7682" s="46" t="s">
        <v>9014</v>
      </c>
      <c r="D7682" s="48">
        <v>10892.05</v>
      </c>
    </row>
    <row r="7683" spans="1:4" x14ac:dyDescent="0.25">
      <c r="A7683" s="46">
        <v>731</v>
      </c>
      <c r="B7683" s="45" t="s">
        <v>9610</v>
      </c>
      <c r="C7683" s="46" t="s">
        <v>9014</v>
      </c>
      <c r="D7683" s="47">
        <v>733.61</v>
      </c>
    </row>
    <row r="7684" spans="1:4" x14ac:dyDescent="0.25">
      <c r="A7684" s="46">
        <v>10575</v>
      </c>
      <c r="B7684" s="45" t="s">
        <v>9611</v>
      </c>
      <c r="C7684" s="46" t="s">
        <v>9014</v>
      </c>
      <c r="D7684" s="48">
        <v>1144.8599999999999</v>
      </c>
    </row>
    <row r="7685" spans="1:4" x14ac:dyDescent="0.25">
      <c r="A7685" s="46">
        <v>733</v>
      </c>
      <c r="B7685" s="45" t="s">
        <v>9612</v>
      </c>
      <c r="C7685" s="46" t="s">
        <v>9014</v>
      </c>
      <c r="D7685" s="48">
        <v>1253.48</v>
      </c>
    </row>
    <row r="7686" spans="1:4" x14ac:dyDescent="0.25">
      <c r="A7686" s="46">
        <v>732</v>
      </c>
      <c r="B7686" s="45" t="s">
        <v>9613</v>
      </c>
      <c r="C7686" s="46" t="s">
        <v>9014</v>
      </c>
      <c r="D7686" s="48">
        <v>1236.6300000000001</v>
      </c>
    </row>
    <row r="7687" spans="1:4" x14ac:dyDescent="0.25">
      <c r="A7687" s="46">
        <v>737</v>
      </c>
      <c r="B7687" s="45" t="s">
        <v>9614</v>
      </c>
      <c r="C7687" s="46" t="s">
        <v>9014</v>
      </c>
      <c r="D7687" s="48">
        <v>6934.65</v>
      </c>
    </row>
    <row r="7688" spans="1:4" x14ac:dyDescent="0.25">
      <c r="A7688" s="46">
        <v>738</v>
      </c>
      <c r="B7688" s="45" t="s">
        <v>9615</v>
      </c>
      <c r="C7688" s="46" t="s">
        <v>9014</v>
      </c>
      <c r="D7688" s="48">
        <v>3215.55</v>
      </c>
    </row>
    <row r="7689" spans="1:4" x14ac:dyDescent="0.25">
      <c r="A7689" s="46">
        <v>740</v>
      </c>
      <c r="B7689" s="45" t="s">
        <v>9616</v>
      </c>
      <c r="C7689" s="46" t="s">
        <v>9014</v>
      </c>
      <c r="D7689" s="48">
        <v>6523.68</v>
      </c>
    </row>
    <row r="7690" spans="1:4" x14ac:dyDescent="0.25">
      <c r="A7690" s="46">
        <v>734</v>
      </c>
      <c r="B7690" s="45" t="s">
        <v>9617</v>
      </c>
      <c r="C7690" s="46" t="s">
        <v>9014</v>
      </c>
      <c r="D7690" s="48">
        <v>1325.66</v>
      </c>
    </row>
    <row r="7691" spans="1:4" x14ac:dyDescent="0.25">
      <c r="A7691" s="46">
        <v>39008</v>
      </c>
      <c r="B7691" s="45" t="s">
        <v>9618</v>
      </c>
      <c r="C7691" s="46" t="s">
        <v>9014</v>
      </c>
      <c r="D7691" s="48">
        <v>61647.83</v>
      </c>
    </row>
    <row r="7692" spans="1:4" x14ac:dyDescent="0.25">
      <c r="A7692" s="46">
        <v>39009</v>
      </c>
      <c r="B7692" s="45" t="s">
        <v>9619</v>
      </c>
      <c r="C7692" s="46" t="s">
        <v>9014</v>
      </c>
      <c r="D7692" s="48">
        <v>66048.009999999995</v>
      </c>
    </row>
    <row r="7693" spans="1:4" x14ac:dyDescent="0.25">
      <c r="A7693" s="46">
        <v>10587</v>
      </c>
      <c r="B7693" s="45" t="s">
        <v>9620</v>
      </c>
      <c r="C7693" s="46" t="s">
        <v>9014</v>
      </c>
      <c r="D7693" s="48">
        <v>3012.95</v>
      </c>
    </row>
    <row r="7694" spans="1:4" x14ac:dyDescent="0.25">
      <c r="A7694" s="46">
        <v>759</v>
      </c>
      <c r="B7694" s="45" t="s">
        <v>9621</v>
      </c>
      <c r="C7694" s="46" t="s">
        <v>9014</v>
      </c>
      <c r="D7694" s="48">
        <v>4332.03</v>
      </c>
    </row>
    <row r="7695" spans="1:4" x14ac:dyDescent="0.25">
      <c r="A7695" s="46">
        <v>761</v>
      </c>
      <c r="B7695" s="45" t="s">
        <v>9622</v>
      </c>
      <c r="C7695" s="46" t="s">
        <v>9014</v>
      </c>
      <c r="D7695" s="48">
        <v>7343.15</v>
      </c>
    </row>
    <row r="7696" spans="1:4" x14ac:dyDescent="0.25">
      <c r="A7696" s="46">
        <v>750</v>
      </c>
      <c r="B7696" s="45" t="s">
        <v>9623</v>
      </c>
      <c r="C7696" s="46" t="s">
        <v>9014</v>
      </c>
      <c r="D7696" s="48">
        <v>6971.74</v>
      </c>
    </row>
    <row r="7697" spans="1:4" x14ac:dyDescent="0.25">
      <c r="A7697" s="46">
        <v>755</v>
      </c>
      <c r="B7697" s="45" t="s">
        <v>9624</v>
      </c>
      <c r="C7697" s="46" t="s">
        <v>9014</v>
      </c>
      <c r="D7697" s="48">
        <v>28608.639999999999</v>
      </c>
    </row>
    <row r="7698" spans="1:4" x14ac:dyDescent="0.25">
      <c r="A7698" s="46">
        <v>749</v>
      </c>
      <c r="B7698" s="45" t="s">
        <v>9625</v>
      </c>
      <c r="C7698" s="46" t="s">
        <v>9014</v>
      </c>
      <c r="D7698" s="48">
        <v>10521.73</v>
      </c>
    </row>
    <row r="7699" spans="1:4" x14ac:dyDescent="0.25">
      <c r="A7699" s="46">
        <v>756</v>
      </c>
      <c r="B7699" s="45" t="s">
        <v>9626</v>
      </c>
      <c r="C7699" s="46" t="s">
        <v>9014</v>
      </c>
      <c r="D7699" s="48">
        <v>31201.55</v>
      </c>
    </row>
    <row r="7700" spans="1:4" x14ac:dyDescent="0.25">
      <c r="A7700" s="46">
        <v>757</v>
      </c>
      <c r="B7700" s="45" t="s">
        <v>9627</v>
      </c>
      <c r="C7700" s="46" t="s">
        <v>9014</v>
      </c>
      <c r="D7700" s="48">
        <v>14167.5</v>
      </c>
    </row>
    <row r="7701" spans="1:4" x14ac:dyDescent="0.25">
      <c r="A7701" s="46">
        <v>10588</v>
      </c>
      <c r="B7701" s="45" t="s">
        <v>9628</v>
      </c>
      <c r="C7701" s="46" t="s">
        <v>9014</v>
      </c>
      <c r="D7701" s="48">
        <v>3127.83</v>
      </c>
    </row>
    <row r="7702" spans="1:4" x14ac:dyDescent="0.25">
      <c r="A7702" s="46">
        <v>10592</v>
      </c>
      <c r="B7702" s="45" t="s">
        <v>9629</v>
      </c>
      <c r="C7702" s="46" t="s">
        <v>9014</v>
      </c>
      <c r="D7702" s="48">
        <v>3778</v>
      </c>
    </row>
    <row r="7703" spans="1:4" x14ac:dyDescent="0.25">
      <c r="A7703" s="46">
        <v>10589</v>
      </c>
      <c r="B7703" s="45" t="s">
        <v>9630</v>
      </c>
      <c r="C7703" s="46" t="s">
        <v>9014</v>
      </c>
      <c r="D7703" s="48">
        <v>5075.5</v>
      </c>
    </row>
    <row r="7704" spans="1:4" x14ac:dyDescent="0.25">
      <c r="A7704" s="46">
        <v>760</v>
      </c>
      <c r="B7704" s="45" t="s">
        <v>9631</v>
      </c>
      <c r="C7704" s="46" t="s">
        <v>9014</v>
      </c>
      <c r="D7704" s="48">
        <v>28335</v>
      </c>
    </row>
    <row r="7705" spans="1:4" x14ac:dyDescent="0.25">
      <c r="A7705" s="46">
        <v>751</v>
      </c>
      <c r="B7705" s="45" t="s">
        <v>9632</v>
      </c>
      <c r="C7705" s="46" t="s">
        <v>9014</v>
      </c>
      <c r="D7705" s="48">
        <v>4462.76</v>
      </c>
    </row>
    <row r="7706" spans="1:4" x14ac:dyDescent="0.25">
      <c r="A7706" s="46">
        <v>754</v>
      </c>
      <c r="B7706" s="45" t="s">
        <v>9633</v>
      </c>
      <c r="C7706" s="46" t="s">
        <v>9014</v>
      </c>
      <c r="D7706" s="48">
        <v>7083.75</v>
      </c>
    </row>
    <row r="7707" spans="1:4" x14ac:dyDescent="0.25">
      <c r="A7707" s="46">
        <v>14013</v>
      </c>
      <c r="B7707" s="45" t="s">
        <v>9634</v>
      </c>
      <c r="C7707" s="46" t="s">
        <v>9014</v>
      </c>
      <c r="D7707" s="48">
        <v>187389.37</v>
      </c>
    </row>
    <row r="7708" spans="1:4" x14ac:dyDescent="0.25">
      <c r="A7708" s="46">
        <v>39917</v>
      </c>
      <c r="B7708" s="45" t="s">
        <v>9635</v>
      </c>
      <c r="C7708" s="46" t="s">
        <v>9014</v>
      </c>
      <c r="D7708" s="48">
        <v>94695.52</v>
      </c>
    </row>
    <row r="7709" spans="1:4" x14ac:dyDescent="0.25">
      <c r="A7709" s="46">
        <v>38167</v>
      </c>
      <c r="B7709" s="45" t="s">
        <v>9636</v>
      </c>
      <c r="C7709" s="46" t="s">
        <v>9484</v>
      </c>
      <c r="D7709" s="47">
        <v>23.68</v>
      </c>
    </row>
    <row r="7710" spans="1:4" x14ac:dyDescent="0.25">
      <c r="A7710" s="46">
        <v>36145</v>
      </c>
      <c r="B7710" s="45" t="s">
        <v>9637</v>
      </c>
      <c r="C7710" s="46" t="s">
        <v>9484</v>
      </c>
      <c r="D7710" s="47">
        <v>42.91</v>
      </c>
    </row>
    <row r="7711" spans="1:4" x14ac:dyDescent="0.25">
      <c r="A7711" s="46">
        <v>12893</v>
      </c>
      <c r="B7711" s="45" t="s">
        <v>9638</v>
      </c>
      <c r="C7711" s="46" t="s">
        <v>9484</v>
      </c>
      <c r="D7711" s="47">
        <v>71.52</v>
      </c>
    </row>
    <row r="7712" spans="1:4" x14ac:dyDescent="0.25">
      <c r="A7712" s="46">
        <v>11685</v>
      </c>
      <c r="B7712" s="45" t="s">
        <v>9639</v>
      </c>
      <c r="C7712" s="46" t="s">
        <v>9014</v>
      </c>
      <c r="D7712" s="47">
        <v>24.46</v>
      </c>
    </row>
    <row r="7713" spans="1:4" x14ac:dyDescent="0.25">
      <c r="A7713" s="46">
        <v>11680</v>
      </c>
      <c r="B7713" s="45" t="s">
        <v>9640</v>
      </c>
      <c r="C7713" s="46" t="s">
        <v>9014</v>
      </c>
      <c r="D7713" s="47">
        <v>17.91</v>
      </c>
    </row>
    <row r="7714" spans="1:4" x14ac:dyDescent="0.25">
      <c r="A7714" s="46">
        <v>11679</v>
      </c>
      <c r="B7714" s="45" t="s">
        <v>9641</v>
      </c>
      <c r="C7714" s="46" t="s">
        <v>9014</v>
      </c>
      <c r="D7714" s="47">
        <v>24.28</v>
      </c>
    </row>
    <row r="7715" spans="1:4" x14ac:dyDescent="0.25">
      <c r="A7715" s="46">
        <v>2512</v>
      </c>
      <c r="B7715" s="45" t="s">
        <v>9642</v>
      </c>
      <c r="C7715" s="46" t="s">
        <v>9014</v>
      </c>
      <c r="D7715" s="47">
        <v>37.39</v>
      </c>
    </row>
    <row r="7716" spans="1:4" x14ac:dyDescent="0.25">
      <c r="A7716" s="46">
        <v>4374</v>
      </c>
      <c r="B7716" s="45" t="s">
        <v>9643</v>
      </c>
      <c r="C7716" s="46" t="s">
        <v>9014</v>
      </c>
      <c r="D7716" s="47">
        <v>0.33</v>
      </c>
    </row>
    <row r="7717" spans="1:4" x14ac:dyDescent="0.25">
      <c r="A7717" s="46">
        <v>7568</v>
      </c>
      <c r="B7717" s="45" t="s">
        <v>9644</v>
      </c>
      <c r="C7717" s="46" t="s">
        <v>9014</v>
      </c>
      <c r="D7717" s="47">
        <v>0.55000000000000004</v>
      </c>
    </row>
    <row r="7718" spans="1:4" x14ac:dyDescent="0.25">
      <c r="A7718" s="46">
        <v>7584</v>
      </c>
      <c r="B7718" s="45" t="s">
        <v>9645</v>
      </c>
      <c r="C7718" s="46" t="s">
        <v>9014</v>
      </c>
      <c r="D7718" s="47">
        <v>0.84</v>
      </c>
    </row>
    <row r="7719" spans="1:4" x14ac:dyDescent="0.25">
      <c r="A7719" s="46">
        <v>11945</v>
      </c>
      <c r="B7719" s="45" t="s">
        <v>9646</v>
      </c>
      <c r="C7719" s="46" t="s">
        <v>9014</v>
      </c>
      <c r="D7719" s="47">
        <v>0.05</v>
      </c>
    </row>
    <row r="7720" spans="1:4" x14ac:dyDescent="0.25">
      <c r="A7720" s="46">
        <v>11946</v>
      </c>
      <c r="B7720" s="45" t="s">
        <v>9647</v>
      </c>
      <c r="C7720" s="46" t="s">
        <v>9014</v>
      </c>
      <c r="D7720" s="47">
        <v>0.06</v>
      </c>
    </row>
    <row r="7721" spans="1:4" x14ac:dyDescent="0.25">
      <c r="A7721" s="46">
        <v>4375</v>
      </c>
      <c r="B7721" s="45" t="s">
        <v>9648</v>
      </c>
      <c r="C7721" s="46" t="s">
        <v>9014</v>
      </c>
      <c r="D7721" s="47">
        <v>0.09</v>
      </c>
    </row>
    <row r="7722" spans="1:4" x14ac:dyDescent="0.25">
      <c r="A7722" s="46">
        <v>11950</v>
      </c>
      <c r="B7722" s="45" t="s">
        <v>9649</v>
      </c>
      <c r="C7722" s="46" t="s">
        <v>9014</v>
      </c>
      <c r="D7722" s="47">
        <v>0.18</v>
      </c>
    </row>
    <row r="7723" spans="1:4" x14ac:dyDescent="0.25">
      <c r="A7723" s="46">
        <v>4376</v>
      </c>
      <c r="B7723" s="45" t="s">
        <v>9650</v>
      </c>
      <c r="C7723" s="46" t="s">
        <v>9014</v>
      </c>
      <c r="D7723" s="47">
        <v>0.17</v>
      </c>
    </row>
    <row r="7724" spans="1:4" x14ac:dyDescent="0.25">
      <c r="A7724" s="46">
        <v>7583</v>
      </c>
      <c r="B7724" s="45" t="s">
        <v>9651</v>
      </c>
      <c r="C7724" s="46" t="s">
        <v>9014</v>
      </c>
      <c r="D7724" s="47">
        <v>0.37</v>
      </c>
    </row>
    <row r="7725" spans="1:4" x14ac:dyDescent="0.25">
      <c r="A7725" s="46">
        <v>4350</v>
      </c>
      <c r="B7725" s="45" t="s">
        <v>9652</v>
      </c>
      <c r="C7725" s="46" t="s">
        <v>9014</v>
      </c>
      <c r="D7725" s="47">
        <v>0.45</v>
      </c>
    </row>
    <row r="7726" spans="1:4" x14ac:dyDescent="0.25">
      <c r="A7726" s="46">
        <v>39886</v>
      </c>
      <c r="B7726" s="45" t="s">
        <v>9653</v>
      </c>
      <c r="C7726" s="46" t="s">
        <v>9014</v>
      </c>
      <c r="D7726" s="47">
        <v>6.45</v>
      </c>
    </row>
    <row r="7727" spans="1:4" x14ac:dyDescent="0.25">
      <c r="A7727" s="46">
        <v>39887</v>
      </c>
      <c r="B7727" s="45" t="s">
        <v>9654</v>
      </c>
      <c r="C7727" s="46" t="s">
        <v>9014</v>
      </c>
      <c r="D7727" s="47">
        <v>9.68</v>
      </c>
    </row>
    <row r="7728" spans="1:4" x14ac:dyDescent="0.25">
      <c r="A7728" s="46">
        <v>39888</v>
      </c>
      <c r="B7728" s="45" t="s">
        <v>9655</v>
      </c>
      <c r="C7728" s="46" t="s">
        <v>9014</v>
      </c>
      <c r="D7728" s="47">
        <v>22.13</v>
      </c>
    </row>
    <row r="7729" spans="1:4" x14ac:dyDescent="0.25">
      <c r="A7729" s="46">
        <v>39890</v>
      </c>
      <c r="B7729" s="45" t="s">
        <v>9656</v>
      </c>
      <c r="C7729" s="46" t="s">
        <v>9014</v>
      </c>
      <c r="D7729" s="47">
        <v>37.770000000000003</v>
      </c>
    </row>
    <row r="7730" spans="1:4" x14ac:dyDescent="0.25">
      <c r="A7730" s="46">
        <v>39891</v>
      </c>
      <c r="B7730" s="45" t="s">
        <v>9657</v>
      </c>
      <c r="C7730" s="46" t="s">
        <v>9014</v>
      </c>
      <c r="D7730" s="47">
        <v>53.26</v>
      </c>
    </row>
    <row r="7731" spans="1:4" x14ac:dyDescent="0.25">
      <c r="A7731" s="46">
        <v>39892</v>
      </c>
      <c r="B7731" s="45" t="s">
        <v>9658</v>
      </c>
      <c r="C7731" s="46" t="s">
        <v>9014</v>
      </c>
      <c r="D7731" s="47">
        <v>166.02</v>
      </c>
    </row>
    <row r="7732" spans="1:4" x14ac:dyDescent="0.25">
      <c r="A7732" s="46">
        <v>790</v>
      </c>
      <c r="B7732" s="45" t="s">
        <v>9659</v>
      </c>
      <c r="C7732" s="46" t="s">
        <v>9014</v>
      </c>
      <c r="D7732" s="47">
        <v>16.34</v>
      </c>
    </row>
    <row r="7733" spans="1:4" x14ac:dyDescent="0.25">
      <c r="A7733" s="46">
        <v>766</v>
      </c>
      <c r="B7733" s="45" t="s">
        <v>9660</v>
      </c>
      <c r="C7733" s="46" t="s">
        <v>9014</v>
      </c>
      <c r="D7733" s="47">
        <v>16.34</v>
      </c>
    </row>
    <row r="7734" spans="1:4" x14ac:dyDescent="0.25">
      <c r="A7734" s="46">
        <v>791</v>
      </c>
      <c r="B7734" s="45" t="s">
        <v>9661</v>
      </c>
      <c r="C7734" s="46" t="s">
        <v>9014</v>
      </c>
      <c r="D7734" s="47">
        <v>16.34</v>
      </c>
    </row>
    <row r="7735" spans="1:4" x14ac:dyDescent="0.25">
      <c r="A7735" s="46">
        <v>767</v>
      </c>
      <c r="B7735" s="45" t="s">
        <v>9662</v>
      </c>
      <c r="C7735" s="46" t="s">
        <v>9014</v>
      </c>
      <c r="D7735" s="47">
        <v>16.34</v>
      </c>
    </row>
    <row r="7736" spans="1:4" x14ac:dyDescent="0.25">
      <c r="A7736" s="46">
        <v>768</v>
      </c>
      <c r="B7736" s="45" t="s">
        <v>9663</v>
      </c>
      <c r="C7736" s="46" t="s">
        <v>9014</v>
      </c>
      <c r="D7736" s="47">
        <v>12.83</v>
      </c>
    </row>
    <row r="7737" spans="1:4" x14ac:dyDescent="0.25">
      <c r="A7737" s="46">
        <v>789</v>
      </c>
      <c r="B7737" s="45" t="s">
        <v>9664</v>
      </c>
      <c r="C7737" s="46" t="s">
        <v>9014</v>
      </c>
      <c r="D7737" s="47">
        <v>12.56</v>
      </c>
    </row>
    <row r="7738" spans="1:4" x14ac:dyDescent="0.25">
      <c r="A7738" s="46">
        <v>769</v>
      </c>
      <c r="B7738" s="45" t="s">
        <v>9665</v>
      </c>
      <c r="C7738" s="46" t="s">
        <v>9014</v>
      </c>
      <c r="D7738" s="47">
        <v>12.83</v>
      </c>
    </row>
    <row r="7739" spans="1:4" x14ac:dyDescent="0.25">
      <c r="A7739" s="46">
        <v>770</v>
      </c>
      <c r="B7739" s="45" t="s">
        <v>9666</v>
      </c>
      <c r="C7739" s="46" t="s">
        <v>9014</v>
      </c>
      <c r="D7739" s="47">
        <v>4.53</v>
      </c>
    </row>
    <row r="7740" spans="1:4" x14ac:dyDescent="0.25">
      <c r="A7740" s="46">
        <v>12394</v>
      </c>
      <c r="B7740" s="45" t="s">
        <v>9667</v>
      </c>
      <c r="C7740" s="46" t="s">
        <v>9014</v>
      </c>
      <c r="D7740" s="47">
        <v>4.53</v>
      </c>
    </row>
    <row r="7741" spans="1:4" x14ac:dyDescent="0.25">
      <c r="A7741" s="46">
        <v>764</v>
      </c>
      <c r="B7741" s="45" t="s">
        <v>9668</v>
      </c>
      <c r="C7741" s="46" t="s">
        <v>9014</v>
      </c>
      <c r="D7741" s="47">
        <v>7.9</v>
      </c>
    </row>
    <row r="7742" spans="1:4" x14ac:dyDescent="0.25">
      <c r="A7742" s="46">
        <v>765</v>
      </c>
      <c r="B7742" s="45" t="s">
        <v>9669</v>
      </c>
      <c r="C7742" s="46" t="s">
        <v>9014</v>
      </c>
      <c r="D7742" s="47">
        <v>7.9</v>
      </c>
    </row>
    <row r="7743" spans="1:4" x14ac:dyDescent="0.25">
      <c r="A7743" s="46">
        <v>787</v>
      </c>
      <c r="B7743" s="45" t="s">
        <v>9670</v>
      </c>
      <c r="C7743" s="46" t="s">
        <v>9014</v>
      </c>
      <c r="D7743" s="47">
        <v>35.29</v>
      </c>
    </row>
    <row r="7744" spans="1:4" x14ac:dyDescent="0.25">
      <c r="A7744" s="46">
        <v>774</v>
      </c>
      <c r="B7744" s="45" t="s">
        <v>9671</v>
      </c>
      <c r="C7744" s="46" t="s">
        <v>9014</v>
      </c>
      <c r="D7744" s="47">
        <v>35.29</v>
      </c>
    </row>
    <row r="7745" spans="1:4" x14ac:dyDescent="0.25">
      <c r="A7745" s="46">
        <v>773</v>
      </c>
      <c r="B7745" s="45" t="s">
        <v>9672</v>
      </c>
      <c r="C7745" s="46" t="s">
        <v>9014</v>
      </c>
      <c r="D7745" s="47">
        <v>35.29</v>
      </c>
    </row>
    <row r="7746" spans="1:4" x14ac:dyDescent="0.25">
      <c r="A7746" s="46">
        <v>775</v>
      </c>
      <c r="B7746" s="45" t="s">
        <v>9673</v>
      </c>
      <c r="C7746" s="46" t="s">
        <v>9014</v>
      </c>
      <c r="D7746" s="47">
        <v>35.29</v>
      </c>
    </row>
    <row r="7747" spans="1:4" x14ac:dyDescent="0.25">
      <c r="A7747" s="46">
        <v>788</v>
      </c>
      <c r="B7747" s="45" t="s">
        <v>9674</v>
      </c>
      <c r="C7747" s="46" t="s">
        <v>9014</v>
      </c>
      <c r="D7747" s="47">
        <v>21.93</v>
      </c>
    </row>
    <row r="7748" spans="1:4" x14ac:dyDescent="0.25">
      <c r="A7748" s="46">
        <v>772</v>
      </c>
      <c r="B7748" s="45" t="s">
        <v>9675</v>
      </c>
      <c r="C7748" s="46" t="s">
        <v>9014</v>
      </c>
      <c r="D7748" s="47">
        <v>21.93</v>
      </c>
    </row>
    <row r="7749" spans="1:4" x14ac:dyDescent="0.25">
      <c r="A7749" s="46">
        <v>771</v>
      </c>
      <c r="B7749" s="45" t="s">
        <v>9676</v>
      </c>
      <c r="C7749" s="46" t="s">
        <v>9014</v>
      </c>
      <c r="D7749" s="47">
        <v>21.93</v>
      </c>
    </row>
    <row r="7750" spans="1:4" x14ac:dyDescent="0.25">
      <c r="A7750" s="46">
        <v>779</v>
      </c>
      <c r="B7750" s="45" t="s">
        <v>9677</v>
      </c>
      <c r="C7750" s="46" t="s">
        <v>9014</v>
      </c>
      <c r="D7750" s="47">
        <v>5.45</v>
      </c>
    </row>
    <row r="7751" spans="1:4" x14ac:dyDescent="0.25">
      <c r="A7751" s="46">
        <v>776</v>
      </c>
      <c r="B7751" s="45" t="s">
        <v>9678</v>
      </c>
      <c r="C7751" s="46" t="s">
        <v>9014</v>
      </c>
      <c r="D7751" s="47">
        <v>52.02</v>
      </c>
    </row>
    <row r="7752" spans="1:4" x14ac:dyDescent="0.25">
      <c r="A7752" s="46">
        <v>777</v>
      </c>
      <c r="B7752" s="45" t="s">
        <v>9679</v>
      </c>
      <c r="C7752" s="46" t="s">
        <v>9014</v>
      </c>
      <c r="D7752" s="47">
        <v>50.57</v>
      </c>
    </row>
    <row r="7753" spans="1:4" x14ac:dyDescent="0.25">
      <c r="A7753" s="46">
        <v>780</v>
      </c>
      <c r="B7753" s="45" t="s">
        <v>9680</v>
      </c>
      <c r="C7753" s="46" t="s">
        <v>9014</v>
      </c>
      <c r="D7753" s="47">
        <v>50.82</v>
      </c>
    </row>
    <row r="7754" spans="1:4" x14ac:dyDescent="0.25">
      <c r="A7754" s="46">
        <v>778</v>
      </c>
      <c r="B7754" s="45" t="s">
        <v>9681</v>
      </c>
      <c r="C7754" s="46" t="s">
        <v>9014</v>
      </c>
      <c r="D7754" s="47">
        <v>52.02</v>
      </c>
    </row>
    <row r="7755" spans="1:4" x14ac:dyDescent="0.25">
      <c r="A7755" s="46">
        <v>781</v>
      </c>
      <c r="B7755" s="45" t="s">
        <v>9682</v>
      </c>
      <c r="C7755" s="46" t="s">
        <v>9014</v>
      </c>
      <c r="D7755" s="47">
        <v>96.11</v>
      </c>
    </row>
    <row r="7756" spans="1:4" x14ac:dyDescent="0.25">
      <c r="A7756" s="46">
        <v>786</v>
      </c>
      <c r="B7756" s="45" t="s">
        <v>9683</v>
      </c>
      <c r="C7756" s="46" t="s">
        <v>9014</v>
      </c>
      <c r="D7756" s="47">
        <v>96.11</v>
      </c>
    </row>
    <row r="7757" spans="1:4" x14ac:dyDescent="0.25">
      <c r="A7757" s="46">
        <v>782</v>
      </c>
      <c r="B7757" s="45" t="s">
        <v>9684</v>
      </c>
      <c r="C7757" s="46" t="s">
        <v>9014</v>
      </c>
      <c r="D7757" s="47">
        <v>96.11</v>
      </c>
    </row>
    <row r="7758" spans="1:4" x14ac:dyDescent="0.25">
      <c r="A7758" s="46">
        <v>783</v>
      </c>
      <c r="B7758" s="45" t="s">
        <v>9685</v>
      </c>
      <c r="C7758" s="46" t="s">
        <v>9014</v>
      </c>
      <c r="D7758" s="47">
        <v>263.06</v>
      </c>
    </row>
    <row r="7759" spans="1:4" x14ac:dyDescent="0.25">
      <c r="A7759" s="46">
        <v>785</v>
      </c>
      <c r="B7759" s="45" t="s">
        <v>9686</v>
      </c>
      <c r="C7759" s="46" t="s">
        <v>9014</v>
      </c>
      <c r="D7759" s="47">
        <v>277.95</v>
      </c>
    </row>
    <row r="7760" spans="1:4" x14ac:dyDescent="0.25">
      <c r="A7760" s="46">
        <v>784</v>
      </c>
      <c r="B7760" s="45" t="s">
        <v>9687</v>
      </c>
      <c r="C7760" s="46" t="s">
        <v>9014</v>
      </c>
      <c r="D7760" s="47">
        <v>298.17</v>
      </c>
    </row>
    <row r="7761" spans="1:4" x14ac:dyDescent="0.25">
      <c r="A7761" s="46">
        <v>831</v>
      </c>
      <c r="B7761" s="45" t="s">
        <v>9688</v>
      </c>
      <c r="C7761" s="46" t="s">
        <v>9014</v>
      </c>
      <c r="D7761" s="47">
        <v>116.55</v>
      </c>
    </row>
    <row r="7762" spans="1:4" x14ac:dyDescent="0.25">
      <c r="A7762" s="46">
        <v>828</v>
      </c>
      <c r="B7762" s="45" t="s">
        <v>9689</v>
      </c>
      <c r="C7762" s="46" t="s">
        <v>9014</v>
      </c>
      <c r="D7762" s="47">
        <v>0.67</v>
      </c>
    </row>
    <row r="7763" spans="1:4" x14ac:dyDescent="0.25">
      <c r="A7763" s="46">
        <v>829</v>
      </c>
      <c r="B7763" s="45" t="s">
        <v>9690</v>
      </c>
      <c r="C7763" s="46" t="s">
        <v>9014</v>
      </c>
      <c r="D7763" s="47">
        <v>1.41</v>
      </c>
    </row>
    <row r="7764" spans="1:4" x14ac:dyDescent="0.25">
      <c r="A7764" s="46">
        <v>812</v>
      </c>
      <c r="B7764" s="45" t="s">
        <v>9691</v>
      </c>
      <c r="C7764" s="46" t="s">
        <v>9014</v>
      </c>
      <c r="D7764" s="47">
        <v>3.06</v>
      </c>
    </row>
    <row r="7765" spans="1:4" x14ac:dyDescent="0.25">
      <c r="A7765" s="46">
        <v>819</v>
      </c>
      <c r="B7765" s="45" t="s">
        <v>9692</v>
      </c>
      <c r="C7765" s="46" t="s">
        <v>9014</v>
      </c>
      <c r="D7765" s="47">
        <v>5.03</v>
      </c>
    </row>
    <row r="7766" spans="1:4" x14ac:dyDescent="0.25">
      <c r="A7766" s="46">
        <v>818</v>
      </c>
      <c r="B7766" s="45" t="s">
        <v>9693</v>
      </c>
      <c r="C7766" s="46" t="s">
        <v>9014</v>
      </c>
      <c r="D7766" s="47">
        <v>8.4600000000000009</v>
      </c>
    </row>
    <row r="7767" spans="1:4" x14ac:dyDescent="0.25">
      <c r="A7767" s="46">
        <v>823</v>
      </c>
      <c r="B7767" s="45" t="s">
        <v>9694</v>
      </c>
      <c r="C7767" s="46" t="s">
        <v>9014</v>
      </c>
      <c r="D7767" s="47">
        <v>25.5</v>
      </c>
    </row>
    <row r="7768" spans="1:4" x14ac:dyDescent="0.25">
      <c r="A7768" s="46">
        <v>830</v>
      </c>
      <c r="B7768" s="45" t="s">
        <v>9695</v>
      </c>
      <c r="C7768" s="46" t="s">
        <v>9014</v>
      </c>
      <c r="D7768" s="47">
        <v>21</v>
      </c>
    </row>
    <row r="7769" spans="1:4" x14ac:dyDescent="0.25">
      <c r="A7769" s="46">
        <v>826</v>
      </c>
      <c r="B7769" s="45" t="s">
        <v>9696</v>
      </c>
      <c r="C7769" s="46" t="s">
        <v>9014</v>
      </c>
      <c r="D7769" s="47">
        <v>65.36</v>
      </c>
    </row>
    <row r="7770" spans="1:4" x14ac:dyDescent="0.25">
      <c r="A7770" s="46">
        <v>827</v>
      </c>
      <c r="B7770" s="45" t="s">
        <v>9697</v>
      </c>
      <c r="C7770" s="46" t="s">
        <v>9014</v>
      </c>
      <c r="D7770" s="47">
        <v>55.22</v>
      </c>
    </row>
    <row r="7771" spans="1:4" x14ac:dyDescent="0.25">
      <c r="A7771" s="46">
        <v>832</v>
      </c>
      <c r="B7771" s="45" t="s">
        <v>9698</v>
      </c>
      <c r="C7771" s="46" t="s">
        <v>9014</v>
      </c>
      <c r="D7771" s="47">
        <v>3.82</v>
      </c>
    </row>
    <row r="7772" spans="1:4" x14ac:dyDescent="0.25">
      <c r="A7772" s="46">
        <v>833</v>
      </c>
      <c r="B7772" s="45" t="s">
        <v>9699</v>
      </c>
      <c r="C7772" s="46" t="s">
        <v>9014</v>
      </c>
      <c r="D7772" s="47">
        <v>5.41</v>
      </c>
    </row>
    <row r="7773" spans="1:4" x14ac:dyDescent="0.25">
      <c r="A7773" s="46">
        <v>834</v>
      </c>
      <c r="B7773" s="45" t="s">
        <v>9700</v>
      </c>
      <c r="C7773" s="46" t="s">
        <v>9014</v>
      </c>
      <c r="D7773" s="47">
        <v>5.94</v>
      </c>
    </row>
    <row r="7774" spans="1:4" x14ac:dyDescent="0.25">
      <c r="A7774" s="46">
        <v>825</v>
      </c>
      <c r="B7774" s="45" t="s">
        <v>9701</v>
      </c>
      <c r="C7774" s="46" t="s">
        <v>9014</v>
      </c>
      <c r="D7774" s="47">
        <v>6.63</v>
      </c>
    </row>
    <row r="7775" spans="1:4" x14ac:dyDescent="0.25">
      <c r="A7775" s="46">
        <v>813</v>
      </c>
      <c r="B7775" s="45" t="s">
        <v>9702</v>
      </c>
      <c r="C7775" s="46" t="s">
        <v>9014</v>
      </c>
      <c r="D7775" s="47">
        <v>6.51</v>
      </c>
    </row>
    <row r="7776" spans="1:4" x14ac:dyDescent="0.25">
      <c r="A7776" s="46">
        <v>820</v>
      </c>
      <c r="B7776" s="45" t="s">
        <v>9703</v>
      </c>
      <c r="C7776" s="46" t="s">
        <v>9014</v>
      </c>
      <c r="D7776" s="47">
        <v>8.27</v>
      </c>
    </row>
    <row r="7777" spans="1:4" x14ac:dyDescent="0.25">
      <c r="A7777" s="46">
        <v>816</v>
      </c>
      <c r="B7777" s="45" t="s">
        <v>9704</v>
      </c>
      <c r="C7777" s="46" t="s">
        <v>9014</v>
      </c>
      <c r="D7777" s="47">
        <v>14.07</v>
      </c>
    </row>
    <row r="7778" spans="1:4" x14ac:dyDescent="0.25">
      <c r="A7778" s="46">
        <v>814</v>
      </c>
      <c r="B7778" s="45" t="s">
        <v>9705</v>
      </c>
      <c r="C7778" s="46" t="s">
        <v>9014</v>
      </c>
      <c r="D7778" s="47">
        <v>17</v>
      </c>
    </row>
    <row r="7779" spans="1:4" x14ac:dyDescent="0.25">
      <c r="A7779" s="46">
        <v>815</v>
      </c>
      <c r="B7779" s="45" t="s">
        <v>9706</v>
      </c>
      <c r="C7779" s="46" t="s">
        <v>9014</v>
      </c>
      <c r="D7779" s="47">
        <v>18.37</v>
      </c>
    </row>
    <row r="7780" spans="1:4" x14ac:dyDescent="0.25">
      <c r="A7780" s="46">
        <v>822</v>
      </c>
      <c r="B7780" s="45" t="s">
        <v>9707</v>
      </c>
      <c r="C7780" s="46" t="s">
        <v>9014</v>
      </c>
      <c r="D7780" s="47">
        <v>22.38</v>
      </c>
    </row>
    <row r="7781" spans="1:4" x14ac:dyDescent="0.25">
      <c r="A7781" s="46">
        <v>821</v>
      </c>
      <c r="B7781" s="45" t="s">
        <v>9708</v>
      </c>
      <c r="C7781" s="46" t="s">
        <v>9014</v>
      </c>
      <c r="D7781" s="47">
        <v>26.16</v>
      </c>
    </row>
    <row r="7782" spans="1:4" x14ac:dyDescent="0.25">
      <c r="A7782" s="46">
        <v>817</v>
      </c>
      <c r="B7782" s="45" t="s">
        <v>9709</v>
      </c>
      <c r="C7782" s="46" t="s">
        <v>9014</v>
      </c>
      <c r="D7782" s="47">
        <v>31.1</v>
      </c>
    </row>
    <row r="7783" spans="1:4" x14ac:dyDescent="0.25">
      <c r="A7783" s="46">
        <v>20086</v>
      </c>
      <c r="B7783" s="45" t="s">
        <v>9710</v>
      </c>
      <c r="C7783" s="46" t="s">
        <v>9014</v>
      </c>
      <c r="D7783" s="47">
        <v>3.08</v>
      </c>
    </row>
    <row r="7784" spans="1:4" x14ac:dyDescent="0.25">
      <c r="A7784" s="46">
        <v>39191</v>
      </c>
      <c r="B7784" s="45" t="s">
        <v>9711</v>
      </c>
      <c r="C7784" s="46" t="s">
        <v>9014</v>
      </c>
      <c r="D7784" s="47">
        <v>18.72</v>
      </c>
    </row>
    <row r="7785" spans="1:4" x14ac:dyDescent="0.25">
      <c r="A7785" s="46">
        <v>39190</v>
      </c>
      <c r="B7785" s="45" t="s">
        <v>9712</v>
      </c>
      <c r="C7785" s="46" t="s">
        <v>9014</v>
      </c>
      <c r="D7785" s="47">
        <v>19.559999999999999</v>
      </c>
    </row>
    <row r="7786" spans="1:4" x14ac:dyDescent="0.25">
      <c r="A7786" s="46">
        <v>39189</v>
      </c>
      <c r="B7786" s="45" t="s">
        <v>9713</v>
      </c>
      <c r="C7786" s="46" t="s">
        <v>9014</v>
      </c>
      <c r="D7786" s="47">
        <v>20.7</v>
      </c>
    </row>
    <row r="7787" spans="1:4" x14ac:dyDescent="0.25">
      <c r="A7787" s="46">
        <v>39186</v>
      </c>
      <c r="B7787" s="45" t="s">
        <v>9714</v>
      </c>
      <c r="C7787" s="46" t="s">
        <v>9014</v>
      </c>
      <c r="D7787" s="47">
        <v>18.52</v>
      </c>
    </row>
    <row r="7788" spans="1:4" x14ac:dyDescent="0.25">
      <c r="A7788" s="46">
        <v>39188</v>
      </c>
      <c r="B7788" s="45" t="s">
        <v>9715</v>
      </c>
      <c r="C7788" s="46" t="s">
        <v>9014</v>
      </c>
      <c r="D7788" s="47">
        <v>15.24</v>
      </c>
    </row>
    <row r="7789" spans="1:4" x14ac:dyDescent="0.25">
      <c r="A7789" s="46">
        <v>39187</v>
      </c>
      <c r="B7789" s="45" t="s">
        <v>9716</v>
      </c>
      <c r="C7789" s="46" t="s">
        <v>9014</v>
      </c>
      <c r="D7789" s="47">
        <v>15.97</v>
      </c>
    </row>
    <row r="7790" spans="1:4" x14ac:dyDescent="0.25">
      <c r="A7790" s="46">
        <v>39184</v>
      </c>
      <c r="B7790" s="45" t="s">
        <v>9717</v>
      </c>
      <c r="C7790" s="46" t="s">
        <v>9014</v>
      </c>
      <c r="D7790" s="47">
        <v>6.01</v>
      </c>
    </row>
    <row r="7791" spans="1:4" x14ac:dyDescent="0.25">
      <c r="A7791" s="46">
        <v>39185</v>
      </c>
      <c r="B7791" s="45" t="s">
        <v>9718</v>
      </c>
      <c r="C7791" s="46" t="s">
        <v>9014</v>
      </c>
      <c r="D7791" s="47">
        <v>5.48</v>
      </c>
    </row>
    <row r="7792" spans="1:4" x14ac:dyDescent="0.25">
      <c r="A7792" s="46">
        <v>39198</v>
      </c>
      <c r="B7792" s="45" t="s">
        <v>9719</v>
      </c>
      <c r="C7792" s="46" t="s">
        <v>9014</v>
      </c>
      <c r="D7792" s="47">
        <v>61.43</v>
      </c>
    </row>
    <row r="7793" spans="1:4" x14ac:dyDescent="0.25">
      <c r="A7793" s="46">
        <v>39197</v>
      </c>
      <c r="B7793" s="45" t="s">
        <v>9720</v>
      </c>
      <c r="C7793" s="46" t="s">
        <v>9014</v>
      </c>
      <c r="D7793" s="47">
        <v>64.17</v>
      </c>
    </row>
    <row r="7794" spans="1:4" x14ac:dyDescent="0.25">
      <c r="A7794" s="46">
        <v>39196</v>
      </c>
      <c r="B7794" s="45" t="s">
        <v>9721</v>
      </c>
      <c r="C7794" s="46" t="s">
        <v>9014</v>
      </c>
      <c r="D7794" s="47">
        <v>66.180000000000007</v>
      </c>
    </row>
    <row r="7795" spans="1:4" x14ac:dyDescent="0.25">
      <c r="A7795" s="46">
        <v>39199</v>
      </c>
      <c r="B7795" s="45" t="s">
        <v>9722</v>
      </c>
      <c r="C7795" s="46" t="s">
        <v>9014</v>
      </c>
      <c r="D7795" s="47">
        <v>59.11</v>
      </c>
    </row>
    <row r="7796" spans="1:4" x14ac:dyDescent="0.25">
      <c r="A7796" s="46">
        <v>39195</v>
      </c>
      <c r="B7796" s="45" t="s">
        <v>9723</v>
      </c>
      <c r="C7796" s="46" t="s">
        <v>9014</v>
      </c>
      <c r="D7796" s="47">
        <v>34.119999999999997</v>
      </c>
    </row>
    <row r="7797" spans="1:4" x14ac:dyDescent="0.25">
      <c r="A7797" s="46">
        <v>39194</v>
      </c>
      <c r="B7797" s="45" t="s">
        <v>9724</v>
      </c>
      <c r="C7797" s="46" t="s">
        <v>9014</v>
      </c>
      <c r="D7797" s="47">
        <v>36.51</v>
      </c>
    </row>
    <row r="7798" spans="1:4" x14ac:dyDescent="0.25">
      <c r="A7798" s="46">
        <v>39193</v>
      </c>
      <c r="B7798" s="45" t="s">
        <v>9725</v>
      </c>
      <c r="C7798" s="46" t="s">
        <v>9014</v>
      </c>
      <c r="D7798" s="47">
        <v>40.020000000000003</v>
      </c>
    </row>
    <row r="7799" spans="1:4" x14ac:dyDescent="0.25">
      <c r="A7799" s="46">
        <v>39192</v>
      </c>
      <c r="B7799" s="45" t="s">
        <v>9726</v>
      </c>
      <c r="C7799" s="46" t="s">
        <v>9014</v>
      </c>
      <c r="D7799" s="47">
        <v>41.63</v>
      </c>
    </row>
    <row r="7800" spans="1:4" x14ac:dyDescent="0.25">
      <c r="A7800" s="46">
        <v>39920</v>
      </c>
      <c r="B7800" s="45" t="s">
        <v>9727</v>
      </c>
      <c r="C7800" s="46" t="s">
        <v>9014</v>
      </c>
      <c r="D7800" s="47">
        <v>5.04</v>
      </c>
    </row>
    <row r="7801" spans="1:4" x14ac:dyDescent="0.25">
      <c r="A7801" s="46">
        <v>39201</v>
      </c>
      <c r="B7801" s="45" t="s">
        <v>9728</v>
      </c>
      <c r="C7801" s="46" t="s">
        <v>9014</v>
      </c>
      <c r="D7801" s="47">
        <v>73.44</v>
      </c>
    </row>
    <row r="7802" spans="1:4" x14ac:dyDescent="0.25">
      <c r="A7802" s="46">
        <v>39200</v>
      </c>
      <c r="B7802" s="45" t="s">
        <v>9729</v>
      </c>
      <c r="C7802" s="46" t="s">
        <v>9014</v>
      </c>
      <c r="D7802" s="47">
        <v>74.03</v>
      </c>
    </row>
    <row r="7803" spans="1:4" x14ac:dyDescent="0.25">
      <c r="A7803" s="46">
        <v>39203</v>
      </c>
      <c r="B7803" s="45" t="s">
        <v>9730</v>
      </c>
      <c r="C7803" s="46" t="s">
        <v>9014</v>
      </c>
      <c r="D7803" s="47">
        <v>59.78</v>
      </c>
    </row>
    <row r="7804" spans="1:4" x14ac:dyDescent="0.25">
      <c r="A7804" s="46">
        <v>39202</v>
      </c>
      <c r="B7804" s="45" t="s">
        <v>9731</v>
      </c>
      <c r="C7804" s="46" t="s">
        <v>9014</v>
      </c>
      <c r="D7804" s="47">
        <v>70.22</v>
      </c>
    </row>
    <row r="7805" spans="1:4" x14ac:dyDescent="0.25">
      <c r="A7805" s="46">
        <v>39205</v>
      </c>
      <c r="B7805" s="45" t="s">
        <v>9732</v>
      </c>
      <c r="C7805" s="46" t="s">
        <v>9014</v>
      </c>
      <c r="D7805" s="47">
        <v>117.15</v>
      </c>
    </row>
    <row r="7806" spans="1:4" x14ac:dyDescent="0.25">
      <c r="A7806" s="46">
        <v>39204</v>
      </c>
      <c r="B7806" s="45" t="s">
        <v>9733</v>
      </c>
      <c r="C7806" s="46" t="s">
        <v>9014</v>
      </c>
      <c r="D7806" s="47">
        <v>119.99</v>
      </c>
    </row>
    <row r="7807" spans="1:4" x14ac:dyDescent="0.25">
      <c r="A7807" s="46">
        <v>39206</v>
      </c>
      <c r="B7807" s="45" t="s">
        <v>9734</v>
      </c>
      <c r="C7807" s="46" t="s">
        <v>9014</v>
      </c>
      <c r="D7807" s="47">
        <v>113.83</v>
      </c>
    </row>
    <row r="7808" spans="1:4" x14ac:dyDescent="0.25">
      <c r="A7808" s="46">
        <v>797</v>
      </c>
      <c r="B7808" s="45" t="s">
        <v>9735</v>
      </c>
      <c r="C7808" s="46" t="s">
        <v>9014</v>
      </c>
      <c r="D7808" s="47">
        <v>12.16</v>
      </c>
    </row>
    <row r="7809" spans="1:4" x14ac:dyDescent="0.25">
      <c r="A7809" s="46">
        <v>798</v>
      </c>
      <c r="B7809" s="45" t="s">
        <v>9736</v>
      </c>
      <c r="C7809" s="46" t="s">
        <v>9014</v>
      </c>
      <c r="D7809" s="47">
        <v>1.67</v>
      </c>
    </row>
    <row r="7810" spans="1:4" x14ac:dyDescent="0.25">
      <c r="A7810" s="46">
        <v>796</v>
      </c>
      <c r="B7810" s="45" t="s">
        <v>9737</v>
      </c>
      <c r="C7810" s="46" t="s">
        <v>9014</v>
      </c>
      <c r="D7810" s="47">
        <v>11.65</v>
      </c>
    </row>
    <row r="7811" spans="1:4" x14ac:dyDescent="0.25">
      <c r="A7811" s="46">
        <v>799</v>
      </c>
      <c r="B7811" s="45" t="s">
        <v>9738</v>
      </c>
      <c r="C7811" s="46" t="s">
        <v>9014</v>
      </c>
      <c r="D7811" s="47">
        <v>5.48</v>
      </c>
    </row>
    <row r="7812" spans="1:4" x14ac:dyDescent="0.25">
      <c r="A7812" s="46">
        <v>792</v>
      </c>
      <c r="B7812" s="45" t="s">
        <v>9739</v>
      </c>
      <c r="C7812" s="46" t="s">
        <v>9014</v>
      </c>
      <c r="D7812" s="47">
        <v>5.57</v>
      </c>
    </row>
    <row r="7813" spans="1:4" x14ac:dyDescent="0.25">
      <c r="A7813" s="46">
        <v>804</v>
      </c>
      <c r="B7813" s="45" t="s">
        <v>9740</v>
      </c>
      <c r="C7813" s="46" t="s">
        <v>9014</v>
      </c>
      <c r="D7813" s="47">
        <v>27.62</v>
      </c>
    </row>
    <row r="7814" spans="1:4" x14ac:dyDescent="0.25">
      <c r="A7814" s="46">
        <v>793</v>
      </c>
      <c r="B7814" s="45" t="s">
        <v>9741</v>
      </c>
      <c r="C7814" s="46" t="s">
        <v>9014</v>
      </c>
      <c r="D7814" s="47">
        <v>11.86</v>
      </c>
    </row>
    <row r="7815" spans="1:4" x14ac:dyDescent="0.25">
      <c r="A7815" s="46">
        <v>801</v>
      </c>
      <c r="B7815" s="45" t="s">
        <v>9742</v>
      </c>
      <c r="C7815" s="46" t="s">
        <v>9014</v>
      </c>
      <c r="D7815" s="47">
        <v>8.4600000000000009</v>
      </c>
    </row>
    <row r="7816" spans="1:4" x14ac:dyDescent="0.25">
      <c r="A7816" s="46">
        <v>794</v>
      </c>
      <c r="B7816" s="45" t="s">
        <v>9743</v>
      </c>
      <c r="C7816" s="46" t="s">
        <v>9014</v>
      </c>
      <c r="D7816" s="47">
        <v>8.73</v>
      </c>
    </row>
    <row r="7817" spans="1:4" x14ac:dyDescent="0.25">
      <c r="A7817" s="46">
        <v>802</v>
      </c>
      <c r="B7817" s="45" t="s">
        <v>9744</v>
      </c>
      <c r="C7817" s="46" t="s">
        <v>9014</v>
      </c>
      <c r="D7817" s="47">
        <v>24.36</v>
      </c>
    </row>
    <row r="7818" spans="1:4" x14ac:dyDescent="0.25">
      <c r="A7818" s="46">
        <v>803</v>
      </c>
      <c r="B7818" s="45" t="s">
        <v>9745</v>
      </c>
      <c r="C7818" s="46" t="s">
        <v>9014</v>
      </c>
      <c r="D7818" s="47">
        <v>21.25</v>
      </c>
    </row>
    <row r="7819" spans="1:4" x14ac:dyDescent="0.25">
      <c r="A7819" s="46">
        <v>38001</v>
      </c>
      <c r="B7819" s="45" t="s">
        <v>9746</v>
      </c>
      <c r="C7819" s="46" t="s">
        <v>9014</v>
      </c>
      <c r="D7819" s="47">
        <v>1.3</v>
      </c>
    </row>
    <row r="7820" spans="1:4" x14ac:dyDescent="0.25">
      <c r="A7820" s="46">
        <v>38002</v>
      </c>
      <c r="B7820" s="45" t="s">
        <v>9747</v>
      </c>
      <c r="C7820" s="46" t="s">
        <v>9014</v>
      </c>
      <c r="D7820" s="47">
        <v>2.41</v>
      </c>
    </row>
    <row r="7821" spans="1:4" x14ac:dyDescent="0.25">
      <c r="A7821" s="46">
        <v>38003</v>
      </c>
      <c r="B7821" s="45" t="s">
        <v>9748</v>
      </c>
      <c r="C7821" s="46" t="s">
        <v>9014</v>
      </c>
      <c r="D7821" s="47">
        <v>28.97</v>
      </c>
    </row>
    <row r="7822" spans="1:4" x14ac:dyDescent="0.25">
      <c r="A7822" s="46">
        <v>38004</v>
      </c>
      <c r="B7822" s="45" t="s">
        <v>9749</v>
      </c>
      <c r="C7822" s="46" t="s">
        <v>9014</v>
      </c>
      <c r="D7822" s="47">
        <v>38.729999999999997</v>
      </c>
    </row>
    <row r="7823" spans="1:4" x14ac:dyDescent="0.25">
      <c r="A7823" s="46">
        <v>36327</v>
      </c>
      <c r="B7823" s="45" t="s">
        <v>9750</v>
      </c>
      <c r="C7823" s="46" t="s">
        <v>9014</v>
      </c>
      <c r="D7823" s="47">
        <v>2.3199999999999998</v>
      </c>
    </row>
    <row r="7824" spans="1:4" x14ac:dyDescent="0.25">
      <c r="A7824" s="46">
        <v>38992</v>
      </c>
      <c r="B7824" s="45" t="s">
        <v>9751</v>
      </c>
      <c r="C7824" s="46" t="s">
        <v>9014</v>
      </c>
      <c r="D7824" s="47">
        <v>3.72</v>
      </c>
    </row>
    <row r="7825" spans="1:4" x14ac:dyDescent="0.25">
      <c r="A7825" s="46">
        <v>38993</v>
      </c>
      <c r="B7825" s="45" t="s">
        <v>9752</v>
      </c>
      <c r="C7825" s="46" t="s">
        <v>9014</v>
      </c>
      <c r="D7825" s="47">
        <v>10.6</v>
      </c>
    </row>
    <row r="7826" spans="1:4" x14ac:dyDescent="0.25">
      <c r="A7826" s="46">
        <v>38418</v>
      </c>
      <c r="B7826" s="45" t="s">
        <v>9753</v>
      </c>
      <c r="C7826" s="46" t="s">
        <v>9014</v>
      </c>
      <c r="D7826" s="47">
        <v>8.94</v>
      </c>
    </row>
    <row r="7827" spans="1:4" x14ac:dyDescent="0.25">
      <c r="A7827" s="46">
        <v>39178</v>
      </c>
      <c r="B7827" s="45" t="s">
        <v>9754</v>
      </c>
      <c r="C7827" s="46" t="s">
        <v>9014</v>
      </c>
      <c r="D7827" s="47">
        <v>2.02</v>
      </c>
    </row>
    <row r="7828" spans="1:4" x14ac:dyDescent="0.25">
      <c r="A7828" s="46">
        <v>39177</v>
      </c>
      <c r="B7828" s="45" t="s">
        <v>9755</v>
      </c>
      <c r="C7828" s="46" t="s">
        <v>9014</v>
      </c>
      <c r="D7828" s="47">
        <v>1.83</v>
      </c>
    </row>
    <row r="7829" spans="1:4" x14ac:dyDescent="0.25">
      <c r="A7829" s="46">
        <v>39174</v>
      </c>
      <c r="B7829" s="45" t="s">
        <v>9756</v>
      </c>
      <c r="C7829" s="46" t="s">
        <v>9014</v>
      </c>
      <c r="D7829" s="47">
        <v>0.91</v>
      </c>
    </row>
    <row r="7830" spans="1:4" x14ac:dyDescent="0.25">
      <c r="A7830" s="46">
        <v>39176</v>
      </c>
      <c r="B7830" s="45" t="s">
        <v>9757</v>
      </c>
      <c r="C7830" s="46" t="s">
        <v>9014</v>
      </c>
      <c r="D7830" s="47">
        <v>1.2</v>
      </c>
    </row>
    <row r="7831" spans="1:4" x14ac:dyDescent="0.25">
      <c r="A7831" s="46">
        <v>39180</v>
      </c>
      <c r="B7831" s="45" t="s">
        <v>9758</v>
      </c>
      <c r="C7831" s="46" t="s">
        <v>9014</v>
      </c>
      <c r="D7831" s="47">
        <v>5.5</v>
      </c>
    </row>
    <row r="7832" spans="1:4" x14ac:dyDescent="0.25">
      <c r="A7832" s="46">
        <v>39179</v>
      </c>
      <c r="B7832" s="45" t="s">
        <v>9759</v>
      </c>
      <c r="C7832" s="46" t="s">
        <v>9014</v>
      </c>
      <c r="D7832" s="47">
        <v>4.87</v>
      </c>
    </row>
    <row r="7833" spans="1:4" x14ac:dyDescent="0.25">
      <c r="A7833" s="46">
        <v>39175</v>
      </c>
      <c r="B7833" s="45" t="s">
        <v>9760</v>
      </c>
      <c r="C7833" s="46" t="s">
        <v>9014</v>
      </c>
      <c r="D7833" s="47">
        <v>1.1200000000000001</v>
      </c>
    </row>
    <row r="7834" spans="1:4" x14ac:dyDescent="0.25">
      <c r="A7834" s="46">
        <v>39217</v>
      </c>
      <c r="B7834" s="45" t="s">
        <v>9761</v>
      </c>
      <c r="C7834" s="46" t="s">
        <v>9014</v>
      </c>
      <c r="D7834" s="47">
        <v>0.86</v>
      </c>
    </row>
    <row r="7835" spans="1:4" x14ac:dyDescent="0.25">
      <c r="A7835" s="46">
        <v>39181</v>
      </c>
      <c r="B7835" s="45" t="s">
        <v>9762</v>
      </c>
      <c r="C7835" s="46" t="s">
        <v>9014</v>
      </c>
      <c r="D7835" s="47">
        <v>7.37</v>
      </c>
    </row>
    <row r="7836" spans="1:4" x14ac:dyDescent="0.25">
      <c r="A7836" s="46">
        <v>39182</v>
      </c>
      <c r="B7836" s="45" t="s">
        <v>9763</v>
      </c>
      <c r="C7836" s="46" t="s">
        <v>9014</v>
      </c>
      <c r="D7836" s="47">
        <v>10.37</v>
      </c>
    </row>
    <row r="7837" spans="1:4" x14ac:dyDescent="0.25">
      <c r="A7837" s="46">
        <v>12616</v>
      </c>
      <c r="B7837" s="45" t="s">
        <v>9764</v>
      </c>
      <c r="C7837" s="46" t="s">
        <v>9014</v>
      </c>
      <c r="D7837" s="47">
        <v>6.57</v>
      </c>
    </row>
    <row r="7838" spans="1:4" x14ac:dyDescent="0.25">
      <c r="A7838" s="46">
        <v>1049</v>
      </c>
      <c r="B7838" s="45" t="s">
        <v>9765</v>
      </c>
      <c r="C7838" s="46" t="s">
        <v>9014</v>
      </c>
      <c r="D7838" s="47">
        <v>8.68</v>
      </c>
    </row>
    <row r="7839" spans="1:4" x14ac:dyDescent="0.25">
      <c r="A7839" s="46">
        <v>1099</v>
      </c>
      <c r="B7839" s="45" t="s">
        <v>9766</v>
      </c>
      <c r="C7839" s="46" t="s">
        <v>9014</v>
      </c>
      <c r="D7839" s="47">
        <v>6.64</v>
      </c>
    </row>
    <row r="7840" spans="1:4" x14ac:dyDescent="0.25">
      <c r="A7840" s="46">
        <v>39678</v>
      </c>
      <c r="B7840" s="45" t="s">
        <v>9767</v>
      </c>
      <c r="C7840" s="46" t="s">
        <v>9014</v>
      </c>
      <c r="D7840" s="47">
        <v>2.67</v>
      </c>
    </row>
    <row r="7841" spans="1:4" x14ac:dyDescent="0.25">
      <c r="A7841" s="46">
        <v>1050</v>
      </c>
      <c r="B7841" s="45" t="s">
        <v>9768</v>
      </c>
      <c r="C7841" s="46" t="s">
        <v>9014</v>
      </c>
      <c r="D7841" s="47">
        <v>4.54</v>
      </c>
    </row>
    <row r="7842" spans="1:4" x14ac:dyDescent="0.25">
      <c r="A7842" s="46">
        <v>1101</v>
      </c>
      <c r="B7842" s="45" t="s">
        <v>9769</v>
      </c>
      <c r="C7842" s="46" t="s">
        <v>9014</v>
      </c>
      <c r="D7842" s="47">
        <v>28.63</v>
      </c>
    </row>
    <row r="7843" spans="1:4" x14ac:dyDescent="0.25">
      <c r="A7843" s="46">
        <v>1100</v>
      </c>
      <c r="B7843" s="45" t="s">
        <v>9770</v>
      </c>
      <c r="C7843" s="46" t="s">
        <v>9014</v>
      </c>
      <c r="D7843" s="47">
        <v>14.77</v>
      </c>
    </row>
    <row r="7844" spans="1:4" x14ac:dyDescent="0.25">
      <c r="A7844" s="46">
        <v>39679</v>
      </c>
      <c r="B7844" s="45" t="s">
        <v>9771</v>
      </c>
      <c r="C7844" s="46" t="s">
        <v>9014</v>
      </c>
      <c r="D7844" s="47">
        <v>57.06</v>
      </c>
    </row>
    <row r="7845" spans="1:4" x14ac:dyDescent="0.25">
      <c r="A7845" s="46">
        <v>1098</v>
      </c>
      <c r="B7845" s="45" t="s">
        <v>9772</v>
      </c>
      <c r="C7845" s="46" t="s">
        <v>9014</v>
      </c>
      <c r="D7845" s="47">
        <v>3.54</v>
      </c>
    </row>
    <row r="7846" spans="1:4" x14ac:dyDescent="0.25">
      <c r="A7846" s="46">
        <v>1102</v>
      </c>
      <c r="B7846" s="45" t="s">
        <v>9773</v>
      </c>
      <c r="C7846" s="46" t="s">
        <v>9014</v>
      </c>
      <c r="D7846" s="47">
        <v>42.69</v>
      </c>
    </row>
    <row r="7847" spans="1:4" x14ac:dyDescent="0.25">
      <c r="A7847" s="46">
        <v>1051</v>
      </c>
      <c r="B7847" s="45" t="s">
        <v>9774</v>
      </c>
      <c r="C7847" s="46" t="s">
        <v>9014</v>
      </c>
      <c r="D7847" s="47">
        <v>62.05</v>
      </c>
    </row>
    <row r="7848" spans="1:4" x14ac:dyDescent="0.25">
      <c r="A7848" s="46">
        <v>37399</v>
      </c>
      <c r="B7848" s="45" t="s">
        <v>9775</v>
      </c>
      <c r="C7848" s="46" t="s">
        <v>9014</v>
      </c>
      <c r="D7848" s="47">
        <v>16.100000000000001</v>
      </c>
    </row>
    <row r="7849" spans="1:4" x14ac:dyDescent="0.25">
      <c r="A7849" s="46">
        <v>41955</v>
      </c>
      <c r="B7849" s="45" t="s">
        <v>9776</v>
      </c>
      <c r="C7849" s="46" t="s">
        <v>9088</v>
      </c>
      <c r="D7849" s="47">
        <v>97.56</v>
      </c>
    </row>
    <row r="7850" spans="1:4" x14ac:dyDescent="0.25">
      <c r="A7850" s="46">
        <v>41953</v>
      </c>
      <c r="B7850" s="45" t="s">
        <v>9777</v>
      </c>
      <c r="C7850" s="46" t="s">
        <v>9088</v>
      </c>
      <c r="D7850" s="47">
        <v>93.1</v>
      </c>
    </row>
    <row r="7851" spans="1:4" x14ac:dyDescent="0.25">
      <c r="A7851" s="46">
        <v>41954</v>
      </c>
      <c r="B7851" s="45" t="s">
        <v>9778</v>
      </c>
      <c r="C7851" s="46" t="s">
        <v>9088</v>
      </c>
      <c r="D7851" s="47">
        <v>92.22</v>
      </c>
    </row>
    <row r="7852" spans="1:4" x14ac:dyDescent="0.25">
      <c r="A7852" s="46">
        <v>25004</v>
      </c>
      <c r="B7852" s="45" t="s">
        <v>9779</v>
      </c>
      <c r="C7852" s="46" t="s">
        <v>9088</v>
      </c>
      <c r="D7852" s="47">
        <v>41.75</v>
      </c>
    </row>
    <row r="7853" spans="1:4" x14ac:dyDescent="0.25">
      <c r="A7853" s="46">
        <v>25002</v>
      </c>
      <c r="B7853" s="45" t="s">
        <v>9780</v>
      </c>
      <c r="C7853" s="46" t="s">
        <v>9088</v>
      </c>
      <c r="D7853" s="47">
        <v>42.1</v>
      </c>
    </row>
    <row r="7854" spans="1:4" x14ac:dyDescent="0.25">
      <c r="A7854" s="46">
        <v>37409</v>
      </c>
      <c r="B7854" s="45" t="s">
        <v>9781</v>
      </c>
      <c r="C7854" s="46" t="s">
        <v>9088</v>
      </c>
      <c r="D7854" s="47">
        <v>41.41</v>
      </c>
    </row>
    <row r="7855" spans="1:4" x14ac:dyDescent="0.25">
      <c r="A7855" s="46">
        <v>841</v>
      </c>
      <c r="B7855" s="45" t="s">
        <v>9782</v>
      </c>
      <c r="C7855" s="46" t="s">
        <v>9088</v>
      </c>
      <c r="D7855" s="47">
        <v>42.77</v>
      </c>
    </row>
    <row r="7856" spans="1:4" x14ac:dyDescent="0.25">
      <c r="A7856" s="46">
        <v>25005</v>
      </c>
      <c r="B7856" s="45" t="s">
        <v>9783</v>
      </c>
      <c r="C7856" s="46" t="s">
        <v>9088</v>
      </c>
      <c r="D7856" s="47">
        <v>46.9</v>
      </c>
    </row>
    <row r="7857" spans="1:4" x14ac:dyDescent="0.25">
      <c r="A7857" s="46">
        <v>25003</v>
      </c>
      <c r="B7857" s="45" t="s">
        <v>9784</v>
      </c>
      <c r="C7857" s="46" t="s">
        <v>9088</v>
      </c>
      <c r="D7857" s="47">
        <v>50.09</v>
      </c>
    </row>
    <row r="7858" spans="1:4" x14ac:dyDescent="0.25">
      <c r="A7858" s="46">
        <v>37410</v>
      </c>
      <c r="B7858" s="45" t="s">
        <v>9785</v>
      </c>
      <c r="C7858" s="46" t="s">
        <v>9088</v>
      </c>
      <c r="D7858" s="47">
        <v>46.9</v>
      </c>
    </row>
    <row r="7859" spans="1:4" x14ac:dyDescent="0.25">
      <c r="A7859" s="46">
        <v>842</v>
      </c>
      <c r="B7859" s="45" t="s">
        <v>9786</v>
      </c>
      <c r="C7859" s="46" t="s">
        <v>9088</v>
      </c>
      <c r="D7859" s="47">
        <v>52.76</v>
      </c>
    </row>
    <row r="7860" spans="1:4" x14ac:dyDescent="0.25">
      <c r="A7860" s="46">
        <v>862</v>
      </c>
      <c r="B7860" s="45" t="s">
        <v>9787</v>
      </c>
      <c r="C7860" s="46" t="s">
        <v>372</v>
      </c>
      <c r="D7860" s="47">
        <v>9.86</v>
      </c>
    </row>
    <row r="7861" spans="1:4" x14ac:dyDescent="0.25">
      <c r="A7861" s="46">
        <v>866</v>
      </c>
      <c r="B7861" s="45" t="s">
        <v>9788</v>
      </c>
      <c r="C7861" s="46" t="s">
        <v>372</v>
      </c>
      <c r="D7861" s="47">
        <v>121.27</v>
      </c>
    </row>
    <row r="7862" spans="1:4" x14ac:dyDescent="0.25">
      <c r="A7862" s="46">
        <v>892</v>
      </c>
      <c r="B7862" s="45" t="s">
        <v>9789</v>
      </c>
      <c r="C7862" s="46" t="s">
        <v>372</v>
      </c>
      <c r="D7862" s="47">
        <v>154.22</v>
      </c>
    </row>
    <row r="7863" spans="1:4" x14ac:dyDescent="0.25">
      <c r="A7863" s="46">
        <v>857</v>
      </c>
      <c r="B7863" s="45" t="s">
        <v>9790</v>
      </c>
      <c r="C7863" s="46" t="s">
        <v>372</v>
      </c>
      <c r="D7863" s="47">
        <v>15.7</v>
      </c>
    </row>
    <row r="7864" spans="1:4" x14ac:dyDescent="0.25">
      <c r="A7864" s="46">
        <v>37404</v>
      </c>
      <c r="B7864" s="45" t="s">
        <v>9791</v>
      </c>
      <c r="C7864" s="46" t="s">
        <v>372</v>
      </c>
      <c r="D7864" s="47">
        <v>185.45</v>
      </c>
    </row>
    <row r="7865" spans="1:4" x14ac:dyDescent="0.25">
      <c r="A7865" s="46">
        <v>868</v>
      </c>
      <c r="B7865" s="45" t="s">
        <v>9792</v>
      </c>
      <c r="C7865" s="46" t="s">
        <v>372</v>
      </c>
      <c r="D7865" s="47">
        <v>24.24</v>
      </c>
    </row>
    <row r="7866" spans="1:4" x14ac:dyDescent="0.25">
      <c r="A7866" s="46">
        <v>870</v>
      </c>
      <c r="B7866" s="45" t="s">
        <v>9793</v>
      </c>
      <c r="C7866" s="46" t="s">
        <v>372</v>
      </c>
      <c r="D7866" s="47">
        <v>319.56</v>
      </c>
    </row>
    <row r="7867" spans="1:4" x14ac:dyDescent="0.25">
      <c r="A7867" s="46">
        <v>863</v>
      </c>
      <c r="B7867" s="45" t="s">
        <v>9794</v>
      </c>
      <c r="C7867" s="46" t="s">
        <v>372</v>
      </c>
      <c r="D7867" s="47">
        <v>33.5</v>
      </c>
    </row>
    <row r="7868" spans="1:4" x14ac:dyDescent="0.25">
      <c r="A7868" s="46">
        <v>867</v>
      </c>
      <c r="B7868" s="45" t="s">
        <v>9795</v>
      </c>
      <c r="C7868" s="46" t="s">
        <v>372</v>
      </c>
      <c r="D7868" s="47">
        <v>46.65</v>
      </c>
    </row>
    <row r="7869" spans="1:4" x14ac:dyDescent="0.25">
      <c r="A7869" s="46">
        <v>891</v>
      </c>
      <c r="B7869" s="45" t="s">
        <v>9796</v>
      </c>
      <c r="C7869" s="46" t="s">
        <v>372</v>
      </c>
      <c r="D7869" s="47">
        <v>536.67999999999995</v>
      </c>
    </row>
    <row r="7870" spans="1:4" x14ac:dyDescent="0.25">
      <c r="A7870" s="46">
        <v>864</v>
      </c>
      <c r="B7870" s="45" t="s">
        <v>9797</v>
      </c>
      <c r="C7870" s="46" t="s">
        <v>372</v>
      </c>
      <c r="D7870" s="47">
        <v>65.73</v>
      </c>
    </row>
    <row r="7871" spans="1:4" x14ac:dyDescent="0.25">
      <c r="A7871" s="46">
        <v>865</v>
      </c>
      <c r="B7871" s="45" t="s">
        <v>9798</v>
      </c>
      <c r="C7871" s="46" t="s">
        <v>372</v>
      </c>
      <c r="D7871" s="47">
        <v>92.58</v>
      </c>
    </row>
    <row r="7872" spans="1:4" x14ac:dyDescent="0.25">
      <c r="A7872" s="46">
        <v>1006</v>
      </c>
      <c r="B7872" s="45" t="s">
        <v>9799</v>
      </c>
      <c r="C7872" s="46" t="s">
        <v>372</v>
      </c>
      <c r="D7872" s="47">
        <v>109.84</v>
      </c>
    </row>
    <row r="7873" spans="1:4" x14ac:dyDescent="0.25">
      <c r="A7873" s="46">
        <v>948</v>
      </c>
      <c r="B7873" s="45" t="s">
        <v>9800</v>
      </c>
      <c r="C7873" s="46" t="s">
        <v>372</v>
      </c>
      <c r="D7873" s="47">
        <v>57.2</v>
      </c>
    </row>
    <row r="7874" spans="1:4" x14ac:dyDescent="0.25">
      <c r="A7874" s="46">
        <v>947</v>
      </c>
      <c r="B7874" s="45" t="s">
        <v>9801</v>
      </c>
      <c r="C7874" s="46" t="s">
        <v>372</v>
      </c>
      <c r="D7874" s="47">
        <v>58.18</v>
      </c>
    </row>
    <row r="7875" spans="1:4" x14ac:dyDescent="0.25">
      <c r="A7875" s="46">
        <v>911</v>
      </c>
      <c r="B7875" s="45" t="s">
        <v>9802</v>
      </c>
      <c r="C7875" s="46" t="s">
        <v>372</v>
      </c>
      <c r="D7875" s="47">
        <v>84.61</v>
      </c>
    </row>
    <row r="7876" spans="1:4" x14ac:dyDescent="0.25">
      <c r="A7876" s="46">
        <v>925</v>
      </c>
      <c r="B7876" s="45" t="s">
        <v>9803</v>
      </c>
      <c r="C7876" s="46" t="s">
        <v>372</v>
      </c>
      <c r="D7876" s="47">
        <v>78.2</v>
      </c>
    </row>
    <row r="7877" spans="1:4" x14ac:dyDescent="0.25">
      <c r="A7877" s="46">
        <v>954</v>
      </c>
      <c r="B7877" s="45" t="s">
        <v>9804</v>
      </c>
      <c r="C7877" s="46" t="s">
        <v>372</v>
      </c>
      <c r="D7877" s="47">
        <v>86.39</v>
      </c>
    </row>
    <row r="7878" spans="1:4" x14ac:dyDescent="0.25">
      <c r="A7878" s="46">
        <v>901</v>
      </c>
      <c r="B7878" s="45" t="s">
        <v>9805</v>
      </c>
      <c r="C7878" s="46" t="s">
        <v>372</v>
      </c>
      <c r="D7878" s="47">
        <v>92.46</v>
      </c>
    </row>
    <row r="7879" spans="1:4" x14ac:dyDescent="0.25">
      <c r="A7879" s="46">
        <v>926</v>
      </c>
      <c r="B7879" s="45" t="s">
        <v>9806</v>
      </c>
      <c r="C7879" s="46" t="s">
        <v>372</v>
      </c>
      <c r="D7879" s="47">
        <v>97.71</v>
      </c>
    </row>
    <row r="7880" spans="1:4" x14ac:dyDescent="0.25">
      <c r="A7880" s="46">
        <v>912</v>
      </c>
      <c r="B7880" s="45" t="s">
        <v>9807</v>
      </c>
      <c r="C7880" s="46" t="s">
        <v>372</v>
      </c>
      <c r="D7880" s="47">
        <v>98.31</v>
      </c>
    </row>
    <row r="7881" spans="1:4" x14ac:dyDescent="0.25">
      <c r="A7881" s="46">
        <v>955</v>
      </c>
      <c r="B7881" s="45" t="s">
        <v>9808</v>
      </c>
      <c r="C7881" s="46" t="s">
        <v>372</v>
      </c>
      <c r="D7881" s="47">
        <v>117.35</v>
      </c>
    </row>
    <row r="7882" spans="1:4" x14ac:dyDescent="0.25">
      <c r="A7882" s="46">
        <v>946</v>
      </c>
      <c r="B7882" s="45" t="s">
        <v>9809</v>
      </c>
      <c r="C7882" s="46" t="s">
        <v>372</v>
      </c>
      <c r="D7882" s="47">
        <v>131.93</v>
      </c>
    </row>
    <row r="7883" spans="1:4" x14ac:dyDescent="0.25">
      <c r="A7883" s="46">
        <v>953</v>
      </c>
      <c r="B7883" s="45" t="s">
        <v>9810</v>
      </c>
      <c r="C7883" s="46" t="s">
        <v>372</v>
      </c>
      <c r="D7883" s="47">
        <v>120.06</v>
      </c>
    </row>
    <row r="7884" spans="1:4" x14ac:dyDescent="0.25">
      <c r="A7884" s="46">
        <v>902</v>
      </c>
      <c r="B7884" s="45" t="s">
        <v>9811</v>
      </c>
      <c r="C7884" s="46" t="s">
        <v>372</v>
      </c>
      <c r="D7884" s="47">
        <v>145.94999999999999</v>
      </c>
    </row>
    <row r="7885" spans="1:4" x14ac:dyDescent="0.25">
      <c r="A7885" s="46">
        <v>927</v>
      </c>
      <c r="B7885" s="45" t="s">
        <v>9812</v>
      </c>
      <c r="C7885" s="46" t="s">
        <v>372</v>
      </c>
      <c r="D7885" s="47">
        <v>141.46</v>
      </c>
    </row>
    <row r="7886" spans="1:4" x14ac:dyDescent="0.25">
      <c r="A7886" s="46">
        <v>913</v>
      </c>
      <c r="B7886" s="45" t="s">
        <v>9813</v>
      </c>
      <c r="C7886" s="46" t="s">
        <v>372</v>
      </c>
      <c r="D7886" s="47">
        <v>157.88999999999999</v>
      </c>
    </row>
    <row r="7887" spans="1:4" x14ac:dyDescent="0.25">
      <c r="A7887" s="46">
        <v>903</v>
      </c>
      <c r="B7887" s="45" t="s">
        <v>9814</v>
      </c>
      <c r="C7887" s="46" t="s">
        <v>372</v>
      </c>
      <c r="D7887" s="47">
        <v>178.69</v>
      </c>
    </row>
    <row r="7888" spans="1:4" x14ac:dyDescent="0.25">
      <c r="A7888" s="46">
        <v>945</v>
      </c>
      <c r="B7888" s="45" t="s">
        <v>9815</v>
      </c>
      <c r="C7888" s="46" t="s">
        <v>372</v>
      </c>
      <c r="D7888" s="47">
        <v>189.03</v>
      </c>
    </row>
    <row r="7889" spans="1:4" x14ac:dyDescent="0.25">
      <c r="A7889" s="46">
        <v>914</v>
      </c>
      <c r="B7889" s="45" t="s">
        <v>9816</v>
      </c>
      <c r="C7889" s="46" t="s">
        <v>372</v>
      </c>
      <c r="D7889" s="47">
        <v>193.64</v>
      </c>
    </row>
    <row r="7890" spans="1:4" x14ac:dyDescent="0.25">
      <c r="A7890" s="46">
        <v>993</v>
      </c>
      <c r="B7890" s="45" t="s">
        <v>9817</v>
      </c>
      <c r="C7890" s="46" t="s">
        <v>372</v>
      </c>
      <c r="D7890" s="47">
        <v>2.36</v>
      </c>
    </row>
    <row r="7891" spans="1:4" x14ac:dyDescent="0.25">
      <c r="A7891" s="46">
        <v>1020</v>
      </c>
      <c r="B7891" s="45" t="s">
        <v>9818</v>
      </c>
      <c r="C7891" s="46" t="s">
        <v>372</v>
      </c>
      <c r="D7891" s="47">
        <v>10.3</v>
      </c>
    </row>
    <row r="7892" spans="1:4" x14ac:dyDescent="0.25">
      <c r="A7892" s="46">
        <v>1017</v>
      </c>
      <c r="B7892" s="45" t="s">
        <v>9819</v>
      </c>
      <c r="C7892" s="46" t="s">
        <v>372</v>
      </c>
      <c r="D7892" s="47">
        <v>113.15</v>
      </c>
    </row>
    <row r="7893" spans="1:4" x14ac:dyDescent="0.25">
      <c r="A7893" s="46">
        <v>999</v>
      </c>
      <c r="B7893" s="45" t="s">
        <v>9820</v>
      </c>
      <c r="C7893" s="46" t="s">
        <v>372</v>
      </c>
      <c r="D7893" s="47">
        <v>140.19999999999999</v>
      </c>
    </row>
    <row r="7894" spans="1:4" x14ac:dyDescent="0.25">
      <c r="A7894" s="46">
        <v>995</v>
      </c>
      <c r="B7894" s="45" t="s">
        <v>9821</v>
      </c>
      <c r="C7894" s="46" t="s">
        <v>372</v>
      </c>
      <c r="D7894" s="47">
        <v>15.79</v>
      </c>
    </row>
    <row r="7895" spans="1:4" x14ac:dyDescent="0.25">
      <c r="A7895" s="46">
        <v>1000</v>
      </c>
      <c r="B7895" s="45" t="s">
        <v>9822</v>
      </c>
      <c r="C7895" s="46" t="s">
        <v>372</v>
      </c>
      <c r="D7895" s="47">
        <v>171.86</v>
      </c>
    </row>
    <row r="7896" spans="1:4" x14ac:dyDescent="0.25">
      <c r="A7896" s="46">
        <v>1022</v>
      </c>
      <c r="B7896" s="45" t="s">
        <v>9823</v>
      </c>
      <c r="C7896" s="46" t="s">
        <v>372</v>
      </c>
      <c r="D7896" s="47">
        <v>3.28</v>
      </c>
    </row>
    <row r="7897" spans="1:4" x14ac:dyDescent="0.25">
      <c r="A7897" s="46">
        <v>1015</v>
      </c>
      <c r="B7897" s="45" t="s">
        <v>9824</v>
      </c>
      <c r="C7897" s="46" t="s">
        <v>372</v>
      </c>
      <c r="D7897" s="47">
        <v>226.31</v>
      </c>
    </row>
    <row r="7898" spans="1:4" x14ac:dyDescent="0.25">
      <c r="A7898" s="46">
        <v>996</v>
      </c>
      <c r="B7898" s="45" t="s">
        <v>9825</v>
      </c>
      <c r="C7898" s="46" t="s">
        <v>372</v>
      </c>
      <c r="D7898" s="47">
        <v>24.04</v>
      </c>
    </row>
    <row r="7899" spans="1:4" x14ac:dyDescent="0.25">
      <c r="A7899" s="46">
        <v>1001</v>
      </c>
      <c r="B7899" s="45" t="s">
        <v>9826</v>
      </c>
      <c r="C7899" s="46" t="s">
        <v>372</v>
      </c>
      <c r="D7899" s="47">
        <v>283.22000000000003</v>
      </c>
    </row>
    <row r="7900" spans="1:4" x14ac:dyDescent="0.25">
      <c r="A7900" s="46">
        <v>1019</v>
      </c>
      <c r="B7900" s="45" t="s">
        <v>9827</v>
      </c>
      <c r="C7900" s="46" t="s">
        <v>372</v>
      </c>
      <c r="D7900" s="47">
        <v>33.14</v>
      </c>
    </row>
    <row r="7901" spans="1:4" x14ac:dyDescent="0.25">
      <c r="A7901" s="46">
        <v>1021</v>
      </c>
      <c r="B7901" s="45" t="s">
        <v>9828</v>
      </c>
      <c r="C7901" s="46" t="s">
        <v>372</v>
      </c>
      <c r="D7901" s="47">
        <v>4.7</v>
      </c>
    </row>
    <row r="7902" spans="1:4" x14ac:dyDescent="0.25">
      <c r="A7902" s="46">
        <v>39249</v>
      </c>
      <c r="B7902" s="45" t="s">
        <v>9829</v>
      </c>
      <c r="C7902" s="46" t="s">
        <v>372</v>
      </c>
      <c r="D7902" s="47">
        <v>369.46</v>
      </c>
    </row>
    <row r="7903" spans="1:4" x14ac:dyDescent="0.25">
      <c r="A7903" s="46">
        <v>1018</v>
      </c>
      <c r="B7903" s="45" t="s">
        <v>9830</v>
      </c>
      <c r="C7903" s="46" t="s">
        <v>372</v>
      </c>
      <c r="D7903" s="47">
        <v>47.24</v>
      </c>
    </row>
    <row r="7904" spans="1:4" x14ac:dyDescent="0.25">
      <c r="A7904" s="46">
        <v>39250</v>
      </c>
      <c r="B7904" s="45" t="s">
        <v>9831</v>
      </c>
      <c r="C7904" s="46" t="s">
        <v>372</v>
      </c>
      <c r="D7904" s="47">
        <v>474.6</v>
      </c>
    </row>
    <row r="7905" spans="1:4" x14ac:dyDescent="0.25">
      <c r="A7905" s="46">
        <v>994</v>
      </c>
      <c r="B7905" s="45" t="s">
        <v>9832</v>
      </c>
      <c r="C7905" s="46" t="s">
        <v>372</v>
      </c>
      <c r="D7905" s="47">
        <v>6.43</v>
      </c>
    </row>
    <row r="7906" spans="1:4" x14ac:dyDescent="0.25">
      <c r="A7906" s="46">
        <v>977</v>
      </c>
      <c r="B7906" s="45" t="s">
        <v>9833</v>
      </c>
      <c r="C7906" s="46" t="s">
        <v>372</v>
      </c>
      <c r="D7906" s="47">
        <v>65.44</v>
      </c>
    </row>
    <row r="7907" spans="1:4" x14ac:dyDescent="0.25">
      <c r="A7907" s="46">
        <v>998</v>
      </c>
      <c r="B7907" s="45" t="s">
        <v>9834</v>
      </c>
      <c r="C7907" s="46" t="s">
        <v>372</v>
      </c>
      <c r="D7907" s="47">
        <v>86.93</v>
      </c>
    </row>
    <row r="7908" spans="1:4" x14ac:dyDescent="0.25">
      <c r="A7908" s="46">
        <v>39251</v>
      </c>
      <c r="B7908" s="45" t="s">
        <v>9835</v>
      </c>
      <c r="C7908" s="46" t="s">
        <v>372</v>
      </c>
      <c r="D7908" s="47">
        <v>0.63</v>
      </c>
    </row>
    <row r="7909" spans="1:4" x14ac:dyDescent="0.25">
      <c r="A7909" s="46">
        <v>1011</v>
      </c>
      <c r="B7909" s="45" t="s">
        <v>9836</v>
      </c>
      <c r="C7909" s="46" t="s">
        <v>372</v>
      </c>
      <c r="D7909" s="47">
        <v>0.87</v>
      </c>
    </row>
    <row r="7910" spans="1:4" x14ac:dyDescent="0.25">
      <c r="A7910" s="46">
        <v>39252</v>
      </c>
      <c r="B7910" s="45" t="s">
        <v>9837</v>
      </c>
      <c r="C7910" s="46" t="s">
        <v>372</v>
      </c>
      <c r="D7910" s="47">
        <v>1.04</v>
      </c>
    </row>
    <row r="7911" spans="1:4" x14ac:dyDescent="0.25">
      <c r="A7911" s="46">
        <v>1013</v>
      </c>
      <c r="B7911" s="45" t="s">
        <v>9838</v>
      </c>
      <c r="C7911" s="46" t="s">
        <v>372</v>
      </c>
      <c r="D7911" s="47">
        <v>1.39</v>
      </c>
    </row>
    <row r="7912" spans="1:4" x14ac:dyDescent="0.25">
      <c r="A7912" s="46">
        <v>980</v>
      </c>
      <c r="B7912" s="45" t="s">
        <v>9839</v>
      </c>
      <c r="C7912" s="46" t="s">
        <v>372</v>
      </c>
      <c r="D7912" s="47">
        <v>9.44</v>
      </c>
    </row>
    <row r="7913" spans="1:4" x14ac:dyDescent="0.25">
      <c r="A7913" s="46">
        <v>39237</v>
      </c>
      <c r="B7913" s="45" t="s">
        <v>9840</v>
      </c>
      <c r="C7913" s="46" t="s">
        <v>372</v>
      </c>
      <c r="D7913" s="47">
        <v>111.97</v>
      </c>
    </row>
    <row r="7914" spans="1:4" x14ac:dyDescent="0.25">
      <c r="A7914" s="46">
        <v>39238</v>
      </c>
      <c r="B7914" s="45" t="s">
        <v>9841</v>
      </c>
      <c r="C7914" s="46" t="s">
        <v>372</v>
      </c>
      <c r="D7914" s="47">
        <v>139.79</v>
      </c>
    </row>
    <row r="7915" spans="1:4" x14ac:dyDescent="0.25">
      <c r="A7915" s="46">
        <v>979</v>
      </c>
      <c r="B7915" s="45" t="s">
        <v>9842</v>
      </c>
      <c r="C7915" s="46" t="s">
        <v>372</v>
      </c>
      <c r="D7915" s="47">
        <v>14.55</v>
      </c>
    </row>
    <row r="7916" spans="1:4" x14ac:dyDescent="0.25">
      <c r="A7916" s="46">
        <v>39239</v>
      </c>
      <c r="B7916" s="45" t="s">
        <v>9843</v>
      </c>
      <c r="C7916" s="46" t="s">
        <v>372</v>
      </c>
      <c r="D7916" s="47">
        <v>170.13</v>
      </c>
    </row>
    <row r="7917" spans="1:4" x14ac:dyDescent="0.25">
      <c r="A7917" s="46">
        <v>1014</v>
      </c>
      <c r="B7917" s="45" t="s">
        <v>9844</v>
      </c>
      <c r="C7917" s="46" t="s">
        <v>372</v>
      </c>
      <c r="D7917" s="47">
        <v>2.21</v>
      </c>
    </row>
    <row r="7918" spans="1:4" x14ac:dyDescent="0.25">
      <c r="A7918" s="46">
        <v>39240</v>
      </c>
      <c r="B7918" s="45" t="s">
        <v>9845</v>
      </c>
      <c r="C7918" s="46" t="s">
        <v>372</v>
      </c>
      <c r="D7918" s="47">
        <v>224.86</v>
      </c>
    </row>
    <row r="7919" spans="1:4" x14ac:dyDescent="0.25">
      <c r="A7919" s="46">
        <v>39232</v>
      </c>
      <c r="B7919" s="45" t="s">
        <v>9846</v>
      </c>
      <c r="C7919" s="46" t="s">
        <v>372</v>
      </c>
      <c r="D7919" s="47">
        <v>23.35</v>
      </c>
    </row>
    <row r="7920" spans="1:4" x14ac:dyDescent="0.25">
      <c r="A7920" s="46">
        <v>39233</v>
      </c>
      <c r="B7920" s="45" t="s">
        <v>9847</v>
      </c>
      <c r="C7920" s="46" t="s">
        <v>372</v>
      </c>
      <c r="D7920" s="47">
        <v>32.1</v>
      </c>
    </row>
    <row r="7921" spans="1:4" x14ac:dyDescent="0.25">
      <c r="A7921" s="46">
        <v>981</v>
      </c>
      <c r="B7921" s="45" t="s">
        <v>9848</v>
      </c>
      <c r="C7921" s="46" t="s">
        <v>372</v>
      </c>
      <c r="D7921" s="47">
        <v>3.95</v>
      </c>
    </row>
    <row r="7922" spans="1:4" x14ac:dyDescent="0.25">
      <c r="A7922" s="46">
        <v>39234</v>
      </c>
      <c r="B7922" s="45" t="s">
        <v>9849</v>
      </c>
      <c r="C7922" s="46" t="s">
        <v>372</v>
      </c>
      <c r="D7922" s="47">
        <v>47.11</v>
      </c>
    </row>
    <row r="7923" spans="1:4" x14ac:dyDescent="0.25">
      <c r="A7923" s="46">
        <v>982</v>
      </c>
      <c r="B7923" s="45" t="s">
        <v>9850</v>
      </c>
      <c r="C7923" s="46" t="s">
        <v>372</v>
      </c>
      <c r="D7923" s="47">
        <v>5.52</v>
      </c>
    </row>
    <row r="7924" spans="1:4" x14ac:dyDescent="0.25">
      <c r="A7924" s="46">
        <v>39235</v>
      </c>
      <c r="B7924" s="45" t="s">
        <v>9851</v>
      </c>
      <c r="C7924" s="46" t="s">
        <v>372</v>
      </c>
      <c r="D7924" s="47">
        <v>66.260000000000005</v>
      </c>
    </row>
    <row r="7925" spans="1:4" x14ac:dyDescent="0.25">
      <c r="A7925" s="46">
        <v>39236</v>
      </c>
      <c r="B7925" s="45" t="s">
        <v>9852</v>
      </c>
      <c r="C7925" s="46" t="s">
        <v>372</v>
      </c>
      <c r="D7925" s="47">
        <v>86.86</v>
      </c>
    </row>
    <row r="7926" spans="1:4" x14ac:dyDescent="0.25">
      <c r="A7926" s="46">
        <v>876</v>
      </c>
      <c r="B7926" s="45" t="s">
        <v>9853</v>
      </c>
      <c r="C7926" s="46" t="s">
        <v>372</v>
      </c>
      <c r="D7926" s="47">
        <v>224.23</v>
      </c>
    </row>
    <row r="7927" spans="1:4" x14ac:dyDescent="0.25">
      <c r="A7927" s="46">
        <v>877</v>
      </c>
      <c r="B7927" s="45" t="s">
        <v>9854</v>
      </c>
      <c r="C7927" s="46" t="s">
        <v>372</v>
      </c>
      <c r="D7927" s="47">
        <v>263.60000000000002</v>
      </c>
    </row>
    <row r="7928" spans="1:4" x14ac:dyDescent="0.25">
      <c r="A7928" s="46">
        <v>882</v>
      </c>
      <c r="B7928" s="45" t="s">
        <v>9855</v>
      </c>
      <c r="C7928" s="46" t="s">
        <v>372</v>
      </c>
      <c r="D7928" s="47">
        <v>287.23</v>
      </c>
    </row>
    <row r="7929" spans="1:4" x14ac:dyDescent="0.25">
      <c r="A7929" s="46">
        <v>878</v>
      </c>
      <c r="B7929" s="45" t="s">
        <v>9856</v>
      </c>
      <c r="C7929" s="46" t="s">
        <v>372</v>
      </c>
      <c r="D7929" s="47">
        <v>357.1</v>
      </c>
    </row>
    <row r="7930" spans="1:4" x14ac:dyDescent="0.25">
      <c r="A7930" s="46">
        <v>879</v>
      </c>
      <c r="B7930" s="45" t="s">
        <v>9857</v>
      </c>
      <c r="C7930" s="46" t="s">
        <v>372</v>
      </c>
      <c r="D7930" s="47">
        <v>420.9</v>
      </c>
    </row>
    <row r="7931" spans="1:4" x14ac:dyDescent="0.25">
      <c r="A7931" s="46">
        <v>880</v>
      </c>
      <c r="B7931" s="45" t="s">
        <v>9858</v>
      </c>
      <c r="C7931" s="46" t="s">
        <v>372</v>
      </c>
      <c r="D7931" s="47">
        <v>495.24</v>
      </c>
    </row>
    <row r="7932" spans="1:4" x14ac:dyDescent="0.25">
      <c r="A7932" s="46">
        <v>873</v>
      </c>
      <c r="B7932" s="45" t="s">
        <v>9859</v>
      </c>
      <c r="C7932" s="46" t="s">
        <v>372</v>
      </c>
      <c r="D7932" s="47">
        <v>150.58000000000001</v>
      </c>
    </row>
    <row r="7933" spans="1:4" x14ac:dyDescent="0.25">
      <c r="A7933" s="46">
        <v>881</v>
      </c>
      <c r="B7933" s="45" t="s">
        <v>9860</v>
      </c>
      <c r="C7933" s="46" t="s">
        <v>372</v>
      </c>
      <c r="D7933" s="47">
        <v>676.9</v>
      </c>
    </row>
    <row r="7934" spans="1:4" x14ac:dyDescent="0.25">
      <c r="A7934" s="46">
        <v>874</v>
      </c>
      <c r="B7934" s="45" t="s">
        <v>9861</v>
      </c>
      <c r="C7934" s="46" t="s">
        <v>372</v>
      </c>
      <c r="D7934" s="47">
        <v>178.71</v>
      </c>
    </row>
    <row r="7935" spans="1:4" x14ac:dyDescent="0.25">
      <c r="A7935" s="46">
        <v>875</v>
      </c>
      <c r="B7935" s="45" t="s">
        <v>9862</v>
      </c>
      <c r="C7935" s="46" t="s">
        <v>372</v>
      </c>
      <c r="D7935" s="47">
        <v>213.21</v>
      </c>
    </row>
    <row r="7936" spans="1:4" x14ac:dyDescent="0.25">
      <c r="A7936" s="46">
        <v>983</v>
      </c>
      <c r="B7936" s="45" t="s">
        <v>9863</v>
      </c>
      <c r="C7936" s="46" t="s">
        <v>372</v>
      </c>
      <c r="D7936" s="47">
        <v>1.33</v>
      </c>
    </row>
    <row r="7937" spans="1:4" x14ac:dyDescent="0.25">
      <c r="A7937" s="46">
        <v>985</v>
      </c>
      <c r="B7937" s="45" t="s">
        <v>9864</v>
      </c>
      <c r="C7937" s="46" t="s">
        <v>372</v>
      </c>
      <c r="D7937" s="47">
        <v>10.01</v>
      </c>
    </row>
    <row r="7938" spans="1:4" x14ac:dyDescent="0.25">
      <c r="A7938" s="46">
        <v>990</v>
      </c>
      <c r="B7938" s="45" t="s">
        <v>9865</v>
      </c>
      <c r="C7938" s="46" t="s">
        <v>372</v>
      </c>
      <c r="D7938" s="47">
        <v>137.07</v>
      </c>
    </row>
    <row r="7939" spans="1:4" x14ac:dyDescent="0.25">
      <c r="A7939" s="46">
        <v>39241</v>
      </c>
      <c r="B7939" s="45" t="s">
        <v>9866</v>
      </c>
      <c r="C7939" s="46" t="s">
        <v>372</v>
      </c>
      <c r="D7939" s="47">
        <v>15.67</v>
      </c>
    </row>
    <row r="7940" spans="1:4" x14ac:dyDescent="0.25">
      <c r="A7940" s="46">
        <v>1005</v>
      </c>
      <c r="B7940" s="45" t="s">
        <v>9867</v>
      </c>
      <c r="C7940" s="46" t="s">
        <v>372</v>
      </c>
      <c r="D7940" s="47">
        <v>168.23</v>
      </c>
    </row>
    <row r="7941" spans="1:4" x14ac:dyDescent="0.25">
      <c r="A7941" s="46">
        <v>984</v>
      </c>
      <c r="B7941" s="45" t="s">
        <v>9868</v>
      </c>
      <c r="C7941" s="46" t="s">
        <v>372</v>
      </c>
      <c r="D7941" s="47">
        <v>3.46</v>
      </c>
    </row>
    <row r="7942" spans="1:4" x14ac:dyDescent="0.25">
      <c r="A7942" s="46">
        <v>991</v>
      </c>
      <c r="B7942" s="45" t="s">
        <v>9869</v>
      </c>
      <c r="C7942" s="46" t="s">
        <v>372</v>
      </c>
      <c r="D7942" s="47">
        <v>222.3</v>
      </c>
    </row>
    <row r="7943" spans="1:4" x14ac:dyDescent="0.25">
      <c r="A7943" s="46">
        <v>986</v>
      </c>
      <c r="B7943" s="45" t="s">
        <v>9870</v>
      </c>
      <c r="C7943" s="46" t="s">
        <v>372</v>
      </c>
      <c r="D7943" s="47">
        <v>23.95</v>
      </c>
    </row>
    <row r="7944" spans="1:4" x14ac:dyDescent="0.25">
      <c r="A7944" s="46">
        <v>1024</v>
      </c>
      <c r="B7944" s="45" t="s">
        <v>9871</v>
      </c>
      <c r="C7944" s="46" t="s">
        <v>372</v>
      </c>
      <c r="D7944" s="47">
        <v>275.13</v>
      </c>
    </row>
    <row r="7945" spans="1:4" x14ac:dyDescent="0.25">
      <c r="A7945" s="46">
        <v>987</v>
      </c>
      <c r="B7945" s="45" t="s">
        <v>9872</v>
      </c>
      <c r="C7945" s="46" t="s">
        <v>372</v>
      </c>
      <c r="D7945" s="47">
        <v>32.54</v>
      </c>
    </row>
    <row r="7946" spans="1:4" x14ac:dyDescent="0.25">
      <c r="A7946" s="46">
        <v>1003</v>
      </c>
      <c r="B7946" s="45" t="s">
        <v>9873</v>
      </c>
      <c r="C7946" s="46" t="s">
        <v>372</v>
      </c>
      <c r="D7946" s="47">
        <v>5.0599999999999996</v>
      </c>
    </row>
    <row r="7947" spans="1:4" x14ac:dyDescent="0.25">
      <c r="A7947" s="46">
        <v>992</v>
      </c>
      <c r="B7947" s="45" t="s">
        <v>9874</v>
      </c>
      <c r="C7947" s="46" t="s">
        <v>372</v>
      </c>
      <c r="D7947" s="47">
        <v>355.96</v>
      </c>
    </row>
    <row r="7948" spans="1:4" x14ac:dyDescent="0.25">
      <c r="A7948" s="46">
        <v>1007</v>
      </c>
      <c r="B7948" s="45" t="s">
        <v>9875</v>
      </c>
      <c r="C7948" s="46" t="s">
        <v>372</v>
      </c>
      <c r="D7948" s="47">
        <v>46.16</v>
      </c>
    </row>
    <row r="7949" spans="1:4" x14ac:dyDescent="0.25">
      <c r="A7949" s="46">
        <v>39242</v>
      </c>
      <c r="B7949" s="45" t="s">
        <v>9876</v>
      </c>
      <c r="C7949" s="46" t="s">
        <v>372</v>
      </c>
      <c r="D7949" s="47">
        <v>441.04</v>
      </c>
    </row>
    <row r="7950" spans="1:4" x14ac:dyDescent="0.25">
      <c r="A7950" s="46">
        <v>1008</v>
      </c>
      <c r="B7950" s="45" t="s">
        <v>9877</v>
      </c>
      <c r="C7950" s="46" t="s">
        <v>372</v>
      </c>
      <c r="D7950" s="47">
        <v>5.75</v>
      </c>
    </row>
    <row r="7951" spans="1:4" x14ac:dyDescent="0.25">
      <c r="A7951" s="46">
        <v>988</v>
      </c>
      <c r="B7951" s="45" t="s">
        <v>9878</v>
      </c>
      <c r="C7951" s="46" t="s">
        <v>372</v>
      </c>
      <c r="D7951" s="47">
        <v>63.76</v>
      </c>
    </row>
    <row r="7952" spans="1:4" x14ac:dyDescent="0.25">
      <c r="A7952" s="46">
        <v>989</v>
      </c>
      <c r="B7952" s="45" t="s">
        <v>9879</v>
      </c>
      <c r="C7952" s="46" t="s">
        <v>372</v>
      </c>
      <c r="D7952" s="47">
        <v>86.37</v>
      </c>
    </row>
    <row r="7953" spans="1:4" x14ac:dyDescent="0.25">
      <c r="A7953" s="46">
        <v>39598</v>
      </c>
      <c r="B7953" s="45" t="s">
        <v>9880</v>
      </c>
      <c r="C7953" s="46" t="s">
        <v>372</v>
      </c>
      <c r="D7953" s="47">
        <v>3.01</v>
      </c>
    </row>
    <row r="7954" spans="1:4" x14ac:dyDescent="0.25">
      <c r="A7954" s="46">
        <v>39599</v>
      </c>
      <c r="B7954" s="45" t="s">
        <v>9881</v>
      </c>
      <c r="C7954" s="46" t="s">
        <v>372</v>
      </c>
      <c r="D7954" s="47">
        <v>4.54</v>
      </c>
    </row>
    <row r="7955" spans="1:4" x14ac:dyDescent="0.25">
      <c r="A7955" s="46">
        <v>34602</v>
      </c>
      <c r="B7955" s="45" t="s">
        <v>9882</v>
      </c>
      <c r="C7955" s="46" t="s">
        <v>372</v>
      </c>
      <c r="D7955" s="47">
        <v>5.39</v>
      </c>
    </row>
    <row r="7956" spans="1:4" x14ac:dyDescent="0.25">
      <c r="A7956" s="46">
        <v>34603</v>
      </c>
      <c r="B7956" s="45" t="s">
        <v>9883</v>
      </c>
      <c r="C7956" s="46" t="s">
        <v>372</v>
      </c>
      <c r="D7956" s="47">
        <v>25.91</v>
      </c>
    </row>
    <row r="7957" spans="1:4" x14ac:dyDescent="0.25">
      <c r="A7957" s="46">
        <v>34607</v>
      </c>
      <c r="B7957" s="45" t="s">
        <v>9884</v>
      </c>
      <c r="C7957" s="46" t="s">
        <v>372</v>
      </c>
      <c r="D7957" s="47">
        <v>11.55</v>
      </c>
    </row>
    <row r="7958" spans="1:4" x14ac:dyDescent="0.25">
      <c r="A7958" s="46">
        <v>34609</v>
      </c>
      <c r="B7958" s="45" t="s">
        <v>9885</v>
      </c>
      <c r="C7958" s="46" t="s">
        <v>372</v>
      </c>
      <c r="D7958" s="47">
        <v>17.329999999999998</v>
      </c>
    </row>
    <row r="7959" spans="1:4" x14ac:dyDescent="0.25">
      <c r="A7959" s="46">
        <v>34618</v>
      </c>
      <c r="B7959" s="45" t="s">
        <v>9886</v>
      </c>
      <c r="C7959" s="46" t="s">
        <v>372</v>
      </c>
      <c r="D7959" s="47">
        <v>7.14</v>
      </c>
    </row>
    <row r="7960" spans="1:4" x14ac:dyDescent="0.25">
      <c r="A7960" s="46">
        <v>34620</v>
      </c>
      <c r="B7960" s="45" t="s">
        <v>9887</v>
      </c>
      <c r="C7960" s="46" t="s">
        <v>372</v>
      </c>
      <c r="D7960" s="47">
        <v>35.76</v>
      </c>
    </row>
    <row r="7961" spans="1:4" x14ac:dyDescent="0.25">
      <c r="A7961" s="46">
        <v>34621</v>
      </c>
      <c r="B7961" s="45" t="s">
        <v>9888</v>
      </c>
      <c r="C7961" s="46" t="s">
        <v>372</v>
      </c>
      <c r="D7961" s="47">
        <v>16.59</v>
      </c>
    </row>
    <row r="7962" spans="1:4" x14ac:dyDescent="0.25">
      <c r="A7962" s="46">
        <v>34622</v>
      </c>
      <c r="B7962" s="45" t="s">
        <v>9889</v>
      </c>
      <c r="C7962" s="46" t="s">
        <v>372</v>
      </c>
      <c r="D7962" s="47">
        <v>23.5</v>
      </c>
    </row>
    <row r="7963" spans="1:4" x14ac:dyDescent="0.25">
      <c r="A7963" s="46">
        <v>34624</v>
      </c>
      <c r="B7963" s="45" t="s">
        <v>9890</v>
      </c>
      <c r="C7963" s="46" t="s">
        <v>372</v>
      </c>
      <c r="D7963" s="47">
        <v>9.1300000000000008</v>
      </c>
    </row>
    <row r="7964" spans="1:4" x14ac:dyDescent="0.25">
      <c r="A7964" s="46">
        <v>34626</v>
      </c>
      <c r="B7964" s="45" t="s">
        <v>9891</v>
      </c>
      <c r="C7964" s="46" t="s">
        <v>372</v>
      </c>
      <c r="D7964" s="47">
        <v>49.15</v>
      </c>
    </row>
    <row r="7965" spans="1:4" x14ac:dyDescent="0.25">
      <c r="A7965" s="46">
        <v>34627</v>
      </c>
      <c r="B7965" s="45" t="s">
        <v>9892</v>
      </c>
      <c r="C7965" s="46" t="s">
        <v>372</v>
      </c>
      <c r="D7965" s="47">
        <v>21.18</v>
      </c>
    </row>
    <row r="7966" spans="1:4" x14ac:dyDescent="0.25">
      <c r="A7966" s="46">
        <v>34629</v>
      </c>
      <c r="B7966" s="45" t="s">
        <v>9893</v>
      </c>
      <c r="C7966" s="46" t="s">
        <v>372</v>
      </c>
      <c r="D7966" s="47">
        <v>31.01</v>
      </c>
    </row>
    <row r="7967" spans="1:4" x14ac:dyDescent="0.25">
      <c r="A7967" s="46">
        <v>39257</v>
      </c>
      <c r="B7967" s="45" t="s">
        <v>9894</v>
      </c>
      <c r="C7967" s="46" t="s">
        <v>372</v>
      </c>
      <c r="D7967" s="47">
        <v>6.03</v>
      </c>
    </row>
    <row r="7968" spans="1:4" x14ac:dyDescent="0.25">
      <c r="A7968" s="46">
        <v>39261</v>
      </c>
      <c r="B7968" s="45" t="s">
        <v>9895</v>
      </c>
      <c r="C7968" s="46" t="s">
        <v>372</v>
      </c>
      <c r="D7968" s="47">
        <v>32.130000000000003</v>
      </c>
    </row>
    <row r="7969" spans="1:4" x14ac:dyDescent="0.25">
      <c r="A7969" s="46">
        <v>39268</v>
      </c>
      <c r="B7969" s="45" t="s">
        <v>9896</v>
      </c>
      <c r="C7969" s="46" t="s">
        <v>372</v>
      </c>
      <c r="D7969" s="47">
        <v>370.72</v>
      </c>
    </row>
    <row r="7970" spans="1:4" x14ac:dyDescent="0.25">
      <c r="A7970" s="46">
        <v>39262</v>
      </c>
      <c r="B7970" s="45" t="s">
        <v>9897</v>
      </c>
      <c r="C7970" s="46" t="s">
        <v>372</v>
      </c>
      <c r="D7970" s="47">
        <v>50.24</v>
      </c>
    </row>
    <row r="7971" spans="1:4" x14ac:dyDescent="0.25">
      <c r="A7971" s="46">
        <v>39258</v>
      </c>
      <c r="B7971" s="45" t="s">
        <v>9898</v>
      </c>
      <c r="C7971" s="46" t="s">
        <v>372</v>
      </c>
      <c r="D7971" s="47">
        <v>8.94</v>
      </c>
    </row>
    <row r="7972" spans="1:4" x14ac:dyDescent="0.25">
      <c r="A7972" s="46">
        <v>39263</v>
      </c>
      <c r="B7972" s="45" t="s">
        <v>9899</v>
      </c>
      <c r="C7972" s="46" t="s">
        <v>372</v>
      </c>
      <c r="D7972" s="47">
        <v>77.73</v>
      </c>
    </row>
    <row r="7973" spans="1:4" x14ac:dyDescent="0.25">
      <c r="A7973" s="46">
        <v>39264</v>
      </c>
      <c r="B7973" s="45" t="s">
        <v>9900</v>
      </c>
      <c r="C7973" s="46" t="s">
        <v>372</v>
      </c>
      <c r="D7973" s="47">
        <v>105.25</v>
      </c>
    </row>
    <row r="7974" spans="1:4" x14ac:dyDescent="0.25">
      <c r="A7974" s="46">
        <v>39259</v>
      </c>
      <c r="B7974" s="45" t="s">
        <v>9901</v>
      </c>
      <c r="C7974" s="46" t="s">
        <v>372</v>
      </c>
      <c r="D7974" s="47">
        <v>13.61</v>
      </c>
    </row>
    <row r="7975" spans="1:4" x14ac:dyDescent="0.25">
      <c r="A7975" s="46">
        <v>39265</v>
      </c>
      <c r="B7975" s="45" t="s">
        <v>9902</v>
      </c>
      <c r="C7975" s="46" t="s">
        <v>372</v>
      </c>
      <c r="D7975" s="47">
        <v>155.05000000000001</v>
      </c>
    </row>
    <row r="7976" spans="1:4" x14ac:dyDescent="0.25">
      <c r="A7976" s="46">
        <v>39260</v>
      </c>
      <c r="B7976" s="45" t="s">
        <v>9903</v>
      </c>
      <c r="C7976" s="46" t="s">
        <v>372</v>
      </c>
      <c r="D7976" s="47">
        <v>19.38</v>
      </c>
    </row>
    <row r="7977" spans="1:4" x14ac:dyDescent="0.25">
      <c r="A7977" s="46">
        <v>39266</v>
      </c>
      <c r="B7977" s="45" t="s">
        <v>9904</v>
      </c>
      <c r="C7977" s="46" t="s">
        <v>372</v>
      </c>
      <c r="D7977" s="47">
        <v>217.56</v>
      </c>
    </row>
    <row r="7978" spans="1:4" x14ac:dyDescent="0.25">
      <c r="A7978" s="46">
        <v>39267</v>
      </c>
      <c r="B7978" s="45" t="s">
        <v>9905</v>
      </c>
      <c r="C7978" s="46" t="s">
        <v>372</v>
      </c>
      <c r="D7978" s="47">
        <v>285.18</v>
      </c>
    </row>
    <row r="7979" spans="1:4" x14ac:dyDescent="0.25">
      <c r="A7979" s="46">
        <v>11901</v>
      </c>
      <c r="B7979" s="45" t="s">
        <v>9906</v>
      </c>
      <c r="C7979" s="46" t="s">
        <v>372</v>
      </c>
      <c r="D7979" s="47">
        <v>0.6</v>
      </c>
    </row>
    <row r="7980" spans="1:4" x14ac:dyDescent="0.25">
      <c r="A7980" s="46">
        <v>11902</v>
      </c>
      <c r="B7980" s="45" t="s">
        <v>9907</v>
      </c>
      <c r="C7980" s="46" t="s">
        <v>372</v>
      </c>
      <c r="D7980" s="47">
        <v>1.04</v>
      </c>
    </row>
    <row r="7981" spans="1:4" x14ac:dyDescent="0.25">
      <c r="A7981" s="46">
        <v>11903</v>
      </c>
      <c r="B7981" s="45" t="s">
        <v>9908</v>
      </c>
      <c r="C7981" s="46" t="s">
        <v>372</v>
      </c>
      <c r="D7981" s="47">
        <v>1.61</v>
      </c>
    </row>
    <row r="7982" spans="1:4" x14ac:dyDescent="0.25">
      <c r="A7982" s="46">
        <v>11904</v>
      </c>
      <c r="B7982" s="45" t="s">
        <v>9909</v>
      </c>
      <c r="C7982" s="46" t="s">
        <v>372</v>
      </c>
      <c r="D7982" s="47">
        <v>2.0499999999999998</v>
      </c>
    </row>
    <row r="7983" spans="1:4" x14ac:dyDescent="0.25">
      <c r="A7983" s="46">
        <v>11905</v>
      </c>
      <c r="B7983" s="45" t="s">
        <v>9910</v>
      </c>
      <c r="C7983" s="46" t="s">
        <v>372</v>
      </c>
      <c r="D7983" s="47">
        <v>2.77</v>
      </c>
    </row>
    <row r="7984" spans="1:4" x14ac:dyDescent="0.25">
      <c r="A7984" s="46">
        <v>11906</v>
      </c>
      <c r="B7984" s="45" t="s">
        <v>9911</v>
      </c>
      <c r="C7984" s="46" t="s">
        <v>372</v>
      </c>
      <c r="D7984" s="47">
        <v>3.18</v>
      </c>
    </row>
    <row r="7985" spans="1:4" x14ac:dyDescent="0.25">
      <c r="A7985" s="46">
        <v>11919</v>
      </c>
      <c r="B7985" s="45" t="s">
        <v>9912</v>
      </c>
      <c r="C7985" s="46" t="s">
        <v>372</v>
      </c>
      <c r="D7985" s="47">
        <v>6.25</v>
      </c>
    </row>
    <row r="7986" spans="1:4" x14ac:dyDescent="0.25">
      <c r="A7986" s="46">
        <v>11920</v>
      </c>
      <c r="B7986" s="45" t="s">
        <v>9913</v>
      </c>
      <c r="C7986" s="46" t="s">
        <v>372</v>
      </c>
      <c r="D7986" s="47">
        <v>12.11</v>
      </c>
    </row>
    <row r="7987" spans="1:4" x14ac:dyDescent="0.25">
      <c r="A7987" s="46">
        <v>11924</v>
      </c>
      <c r="B7987" s="45" t="s">
        <v>9914</v>
      </c>
      <c r="C7987" s="46" t="s">
        <v>372</v>
      </c>
      <c r="D7987" s="47">
        <v>117.74</v>
      </c>
    </row>
    <row r="7988" spans="1:4" x14ac:dyDescent="0.25">
      <c r="A7988" s="46">
        <v>11921</v>
      </c>
      <c r="B7988" s="45" t="s">
        <v>9915</v>
      </c>
      <c r="C7988" s="46" t="s">
        <v>372</v>
      </c>
      <c r="D7988" s="47">
        <v>16.48</v>
      </c>
    </row>
    <row r="7989" spans="1:4" x14ac:dyDescent="0.25">
      <c r="A7989" s="46">
        <v>11922</v>
      </c>
      <c r="B7989" s="45" t="s">
        <v>9916</v>
      </c>
      <c r="C7989" s="46" t="s">
        <v>372</v>
      </c>
      <c r="D7989" s="47">
        <v>29.26</v>
      </c>
    </row>
    <row r="7990" spans="1:4" x14ac:dyDescent="0.25">
      <c r="A7990" s="46">
        <v>11923</v>
      </c>
      <c r="B7990" s="45" t="s">
        <v>9917</v>
      </c>
      <c r="C7990" s="46" t="s">
        <v>372</v>
      </c>
      <c r="D7990" s="47">
        <v>47.8</v>
      </c>
    </row>
    <row r="7991" spans="1:4" x14ac:dyDescent="0.25">
      <c r="A7991" s="46">
        <v>11916</v>
      </c>
      <c r="B7991" s="45" t="s">
        <v>9918</v>
      </c>
      <c r="C7991" s="46" t="s">
        <v>372</v>
      </c>
      <c r="D7991" s="47">
        <v>8.11</v>
      </c>
    </row>
    <row r="7992" spans="1:4" x14ac:dyDescent="0.25">
      <c r="A7992" s="46">
        <v>11914</v>
      </c>
      <c r="B7992" s="45" t="s">
        <v>9919</v>
      </c>
      <c r="C7992" s="46" t="s">
        <v>372</v>
      </c>
      <c r="D7992" s="47">
        <v>58.89</v>
      </c>
    </row>
    <row r="7993" spans="1:4" x14ac:dyDescent="0.25">
      <c r="A7993" s="46">
        <v>11917</v>
      </c>
      <c r="B7993" s="45" t="s">
        <v>9920</v>
      </c>
      <c r="C7993" s="46" t="s">
        <v>372</v>
      </c>
      <c r="D7993" s="47">
        <v>14.11</v>
      </c>
    </row>
    <row r="7994" spans="1:4" x14ac:dyDescent="0.25">
      <c r="A7994" s="46">
        <v>11918</v>
      </c>
      <c r="B7994" s="45" t="s">
        <v>9921</v>
      </c>
      <c r="C7994" s="46" t="s">
        <v>372</v>
      </c>
      <c r="D7994" s="47">
        <v>19.149999999999999</v>
      </c>
    </row>
    <row r="7995" spans="1:4" x14ac:dyDescent="0.25">
      <c r="A7995" s="46">
        <v>37734</v>
      </c>
      <c r="B7995" s="45" t="s">
        <v>9922</v>
      </c>
      <c r="C7995" s="46" t="s">
        <v>9014</v>
      </c>
      <c r="D7995" s="48">
        <v>69415.59</v>
      </c>
    </row>
    <row r="7996" spans="1:4" x14ac:dyDescent="0.25">
      <c r="A7996" s="46">
        <v>42251</v>
      </c>
      <c r="B7996" s="45" t="s">
        <v>9923</v>
      </c>
      <c r="C7996" s="46" t="s">
        <v>9014</v>
      </c>
      <c r="D7996" s="48">
        <v>78825.64</v>
      </c>
    </row>
    <row r="7997" spans="1:4" x14ac:dyDescent="0.25">
      <c r="A7997" s="46">
        <v>37733</v>
      </c>
      <c r="B7997" s="45" t="s">
        <v>9924</v>
      </c>
      <c r="C7997" s="46" t="s">
        <v>9014</v>
      </c>
      <c r="D7997" s="48">
        <v>52047.55</v>
      </c>
    </row>
    <row r="7998" spans="1:4" x14ac:dyDescent="0.25">
      <c r="A7998" s="46">
        <v>37735</v>
      </c>
      <c r="B7998" s="45" t="s">
        <v>9925</v>
      </c>
      <c r="C7998" s="46" t="s">
        <v>9014</v>
      </c>
      <c r="D7998" s="48">
        <v>62717.3</v>
      </c>
    </row>
    <row r="7999" spans="1:4" x14ac:dyDescent="0.25">
      <c r="A7999" s="46">
        <v>5090</v>
      </c>
      <c r="B7999" s="45" t="s">
        <v>9926</v>
      </c>
      <c r="C7999" s="46" t="s">
        <v>9014</v>
      </c>
      <c r="D7999" s="47">
        <v>17.38</v>
      </c>
    </row>
    <row r="8000" spans="1:4" x14ac:dyDescent="0.25">
      <c r="A8000" s="46">
        <v>5085</v>
      </c>
      <c r="B8000" s="45" t="s">
        <v>9927</v>
      </c>
      <c r="C8000" s="46" t="s">
        <v>9014</v>
      </c>
      <c r="D8000" s="47">
        <v>25.87</v>
      </c>
    </row>
    <row r="8001" spans="1:4" x14ac:dyDescent="0.25">
      <c r="A8001" s="46">
        <v>43603</v>
      </c>
      <c r="B8001" s="45" t="s">
        <v>9928</v>
      </c>
      <c r="C8001" s="46" t="s">
        <v>9014</v>
      </c>
      <c r="D8001" s="47">
        <v>36.96</v>
      </c>
    </row>
    <row r="8002" spans="1:4" x14ac:dyDescent="0.25">
      <c r="A8002" s="46">
        <v>38374</v>
      </c>
      <c r="B8002" s="45" t="s">
        <v>9929</v>
      </c>
      <c r="C8002" s="46" t="s">
        <v>9014</v>
      </c>
      <c r="D8002" s="48">
        <v>1075.7</v>
      </c>
    </row>
    <row r="8003" spans="1:4" x14ac:dyDescent="0.25">
      <c r="A8003" s="46">
        <v>20209</v>
      </c>
      <c r="B8003" s="45" t="s">
        <v>9930</v>
      </c>
      <c r="C8003" s="46" t="s">
        <v>372</v>
      </c>
      <c r="D8003" s="47">
        <v>28.16</v>
      </c>
    </row>
    <row r="8004" spans="1:4" x14ac:dyDescent="0.25">
      <c r="A8004" s="46">
        <v>20212</v>
      </c>
      <c r="B8004" s="45" t="s">
        <v>9931</v>
      </c>
      <c r="C8004" s="46" t="s">
        <v>372</v>
      </c>
      <c r="D8004" s="47">
        <v>23.58</v>
      </c>
    </row>
    <row r="8005" spans="1:4" x14ac:dyDescent="0.25">
      <c r="A8005" s="46">
        <v>4433</v>
      </c>
      <c r="B8005" s="45" t="s">
        <v>9932</v>
      </c>
      <c r="C8005" s="46" t="s">
        <v>372</v>
      </c>
      <c r="D8005" s="47">
        <v>26.98</v>
      </c>
    </row>
    <row r="8006" spans="1:4" x14ac:dyDescent="0.25">
      <c r="A8006" s="46">
        <v>4430</v>
      </c>
      <c r="B8006" s="45" t="s">
        <v>9933</v>
      </c>
      <c r="C8006" s="46" t="s">
        <v>372</v>
      </c>
      <c r="D8006" s="47">
        <v>13.8</v>
      </c>
    </row>
    <row r="8007" spans="1:4" x14ac:dyDescent="0.25">
      <c r="A8007" s="46">
        <v>4400</v>
      </c>
      <c r="B8007" s="45" t="s">
        <v>9934</v>
      </c>
      <c r="C8007" s="46" t="s">
        <v>372</v>
      </c>
      <c r="D8007" s="47">
        <v>21.96</v>
      </c>
    </row>
    <row r="8008" spans="1:4" x14ac:dyDescent="0.25">
      <c r="A8008" s="46">
        <v>2729</v>
      </c>
      <c r="B8008" s="45" t="s">
        <v>9935</v>
      </c>
      <c r="C8008" s="46" t="s">
        <v>9014</v>
      </c>
      <c r="D8008" s="47">
        <v>19.88</v>
      </c>
    </row>
    <row r="8009" spans="1:4" x14ac:dyDescent="0.25">
      <c r="A8009" s="46">
        <v>4513</v>
      </c>
      <c r="B8009" s="45" t="s">
        <v>9936</v>
      </c>
      <c r="C8009" s="46" t="s">
        <v>372</v>
      </c>
      <c r="D8009" s="47">
        <v>4.95</v>
      </c>
    </row>
    <row r="8010" spans="1:4" x14ac:dyDescent="0.25">
      <c r="A8010" s="46">
        <v>11871</v>
      </c>
      <c r="B8010" s="45" t="s">
        <v>9937</v>
      </c>
      <c r="C8010" s="46" t="s">
        <v>9014</v>
      </c>
      <c r="D8010" s="47">
        <v>376.82</v>
      </c>
    </row>
    <row r="8011" spans="1:4" x14ac:dyDescent="0.25">
      <c r="A8011" s="46">
        <v>34636</v>
      </c>
      <c r="B8011" s="45" t="s">
        <v>9938</v>
      </c>
      <c r="C8011" s="46" t="s">
        <v>9014</v>
      </c>
      <c r="D8011" s="47">
        <v>474.53</v>
      </c>
    </row>
    <row r="8012" spans="1:4" x14ac:dyDescent="0.25">
      <c r="A8012" s="46">
        <v>34639</v>
      </c>
      <c r="B8012" s="45" t="s">
        <v>9939</v>
      </c>
      <c r="C8012" s="46" t="s">
        <v>9014</v>
      </c>
      <c r="D8012" s="47">
        <v>963.76</v>
      </c>
    </row>
    <row r="8013" spans="1:4" x14ac:dyDescent="0.25">
      <c r="A8013" s="46">
        <v>34640</v>
      </c>
      <c r="B8013" s="45" t="s">
        <v>9940</v>
      </c>
      <c r="C8013" s="46" t="s">
        <v>9014</v>
      </c>
      <c r="D8013" s="48">
        <v>1082.56</v>
      </c>
    </row>
    <row r="8014" spans="1:4" x14ac:dyDescent="0.25">
      <c r="A8014" s="46">
        <v>34637</v>
      </c>
      <c r="B8014" s="45" t="s">
        <v>9941</v>
      </c>
      <c r="C8014" s="46" t="s">
        <v>9014</v>
      </c>
      <c r="D8014" s="47">
        <v>272.45</v>
      </c>
    </row>
    <row r="8015" spans="1:4" x14ac:dyDescent="0.25">
      <c r="A8015" s="46">
        <v>34638</v>
      </c>
      <c r="B8015" s="45" t="s">
        <v>9942</v>
      </c>
      <c r="C8015" s="46" t="s">
        <v>9014</v>
      </c>
      <c r="D8015" s="47">
        <v>467.21</v>
      </c>
    </row>
    <row r="8016" spans="1:4" x14ac:dyDescent="0.25">
      <c r="A8016" s="46">
        <v>11868</v>
      </c>
      <c r="B8016" s="45" t="s">
        <v>9943</v>
      </c>
      <c r="C8016" s="46" t="s">
        <v>9014</v>
      </c>
      <c r="D8016" s="47">
        <v>517.89</v>
      </c>
    </row>
    <row r="8017" spans="1:4" x14ac:dyDescent="0.25">
      <c r="A8017" s="46">
        <v>37106</v>
      </c>
      <c r="B8017" s="45" t="s">
        <v>9944</v>
      </c>
      <c r="C8017" s="46" t="s">
        <v>9014</v>
      </c>
      <c r="D8017" s="48">
        <v>5002.2</v>
      </c>
    </row>
    <row r="8018" spans="1:4" x14ac:dyDescent="0.25">
      <c r="A8018" s="46">
        <v>11869</v>
      </c>
      <c r="B8018" s="45" t="s">
        <v>9945</v>
      </c>
      <c r="C8018" s="46" t="s">
        <v>9014</v>
      </c>
      <c r="D8018" s="47">
        <v>840.26</v>
      </c>
    </row>
    <row r="8019" spans="1:4" x14ac:dyDescent="0.25">
      <c r="A8019" s="46">
        <v>37104</v>
      </c>
      <c r="B8019" s="45" t="s">
        <v>9946</v>
      </c>
      <c r="C8019" s="46" t="s">
        <v>9014</v>
      </c>
      <c r="D8019" s="48">
        <v>1083.1500000000001</v>
      </c>
    </row>
    <row r="8020" spans="1:4" x14ac:dyDescent="0.25">
      <c r="A8020" s="46">
        <v>37105</v>
      </c>
      <c r="B8020" s="45" t="s">
        <v>9947</v>
      </c>
      <c r="C8020" s="46" t="s">
        <v>9014</v>
      </c>
      <c r="D8020" s="48">
        <v>2412.35</v>
      </c>
    </row>
    <row r="8021" spans="1:4" x14ac:dyDescent="0.25">
      <c r="A8021" s="46">
        <v>34641</v>
      </c>
      <c r="B8021" s="45" t="s">
        <v>9948</v>
      </c>
      <c r="C8021" s="46" t="s">
        <v>9014</v>
      </c>
      <c r="D8021" s="47">
        <v>69.010000000000005</v>
      </c>
    </row>
    <row r="8022" spans="1:4" x14ac:dyDescent="0.25">
      <c r="A8022" s="46">
        <v>43434</v>
      </c>
      <c r="B8022" s="45" t="s">
        <v>9949</v>
      </c>
      <c r="C8022" s="46" t="s">
        <v>9014</v>
      </c>
      <c r="D8022" s="47">
        <v>74.62</v>
      </c>
    </row>
    <row r="8023" spans="1:4" x14ac:dyDescent="0.25">
      <c r="A8023" s="46">
        <v>43435</v>
      </c>
      <c r="B8023" s="45" t="s">
        <v>9950</v>
      </c>
      <c r="C8023" s="46" t="s">
        <v>9014</v>
      </c>
      <c r="D8023" s="47">
        <v>136.80000000000001</v>
      </c>
    </row>
    <row r="8024" spans="1:4" x14ac:dyDescent="0.25">
      <c r="A8024" s="46">
        <v>43436</v>
      </c>
      <c r="B8024" s="45" t="s">
        <v>9951</v>
      </c>
      <c r="C8024" s="46" t="s">
        <v>9014</v>
      </c>
      <c r="D8024" s="47">
        <v>239.41</v>
      </c>
    </row>
    <row r="8025" spans="1:4" x14ac:dyDescent="0.25">
      <c r="A8025" s="46">
        <v>43437</v>
      </c>
      <c r="B8025" s="45" t="s">
        <v>9952</v>
      </c>
      <c r="C8025" s="46" t="s">
        <v>9014</v>
      </c>
      <c r="D8025" s="47">
        <v>434.05</v>
      </c>
    </row>
    <row r="8026" spans="1:4" x14ac:dyDescent="0.25">
      <c r="A8026" s="46">
        <v>43438</v>
      </c>
      <c r="B8026" s="45" t="s">
        <v>9953</v>
      </c>
      <c r="C8026" s="46" t="s">
        <v>9014</v>
      </c>
      <c r="D8026" s="47">
        <v>777.31</v>
      </c>
    </row>
    <row r="8027" spans="1:4" x14ac:dyDescent="0.25">
      <c r="A8027" s="46">
        <v>41627</v>
      </c>
      <c r="B8027" s="45" t="s">
        <v>9954</v>
      </c>
      <c r="C8027" s="46" t="s">
        <v>9014</v>
      </c>
      <c r="D8027" s="47">
        <v>115.04</v>
      </c>
    </row>
    <row r="8028" spans="1:4" x14ac:dyDescent="0.25">
      <c r="A8028" s="46">
        <v>41628</v>
      </c>
      <c r="B8028" s="45" t="s">
        <v>9955</v>
      </c>
      <c r="C8028" s="46" t="s">
        <v>9014</v>
      </c>
      <c r="D8028" s="47">
        <v>211.42</v>
      </c>
    </row>
    <row r="8029" spans="1:4" x14ac:dyDescent="0.25">
      <c r="A8029" s="46">
        <v>41629</v>
      </c>
      <c r="B8029" s="45" t="s">
        <v>9956</v>
      </c>
      <c r="C8029" s="46" t="s">
        <v>9014</v>
      </c>
      <c r="D8029" s="47">
        <v>268.63</v>
      </c>
    </row>
    <row r="8030" spans="1:4" x14ac:dyDescent="0.25">
      <c r="A8030" s="46">
        <v>43429</v>
      </c>
      <c r="B8030" s="45" t="s">
        <v>9957</v>
      </c>
      <c r="C8030" s="46" t="s">
        <v>9014</v>
      </c>
      <c r="D8030" s="47">
        <v>59.52</v>
      </c>
    </row>
    <row r="8031" spans="1:4" x14ac:dyDescent="0.25">
      <c r="A8031" s="46">
        <v>43430</v>
      </c>
      <c r="B8031" s="45" t="s">
        <v>9958</v>
      </c>
      <c r="C8031" s="46" t="s">
        <v>9014</v>
      </c>
      <c r="D8031" s="47">
        <v>98.87</v>
      </c>
    </row>
    <row r="8032" spans="1:4" x14ac:dyDescent="0.25">
      <c r="A8032" s="46">
        <v>43431</v>
      </c>
      <c r="B8032" s="45" t="s">
        <v>9959</v>
      </c>
      <c r="C8032" s="46" t="s">
        <v>9014</v>
      </c>
      <c r="D8032" s="47">
        <v>191.52</v>
      </c>
    </row>
    <row r="8033" spans="1:4" x14ac:dyDescent="0.25">
      <c r="A8033" s="46">
        <v>43432</v>
      </c>
      <c r="B8033" s="45" t="s">
        <v>9960</v>
      </c>
      <c r="C8033" s="46" t="s">
        <v>9014</v>
      </c>
      <c r="D8033" s="47">
        <v>397.98</v>
      </c>
    </row>
    <row r="8034" spans="1:4" x14ac:dyDescent="0.25">
      <c r="A8034" s="46">
        <v>43433</v>
      </c>
      <c r="B8034" s="45" t="s">
        <v>9961</v>
      </c>
      <c r="C8034" s="46" t="s">
        <v>9014</v>
      </c>
      <c r="D8034" s="47">
        <v>627.44000000000005</v>
      </c>
    </row>
    <row r="8035" spans="1:4" x14ac:dyDescent="0.25">
      <c r="A8035" s="46">
        <v>43094</v>
      </c>
      <c r="B8035" s="45" t="s">
        <v>9962</v>
      </c>
      <c r="C8035" s="46" t="s">
        <v>9014</v>
      </c>
      <c r="D8035" s="47">
        <v>213.82</v>
      </c>
    </row>
    <row r="8036" spans="1:4" x14ac:dyDescent="0.25">
      <c r="A8036" s="46">
        <v>43093</v>
      </c>
      <c r="B8036" s="45" t="s">
        <v>9963</v>
      </c>
      <c r="C8036" s="46" t="s">
        <v>9014</v>
      </c>
      <c r="D8036" s="47">
        <v>227.23</v>
      </c>
    </row>
    <row r="8037" spans="1:4" x14ac:dyDescent="0.25">
      <c r="A8037" s="46">
        <v>1030</v>
      </c>
      <c r="B8037" s="45" t="s">
        <v>9964</v>
      </c>
      <c r="C8037" s="46" t="s">
        <v>9014</v>
      </c>
      <c r="D8037" s="47">
        <v>49.9</v>
      </c>
    </row>
    <row r="8038" spans="1:4" x14ac:dyDescent="0.25">
      <c r="A8038" s="46">
        <v>11694</v>
      </c>
      <c r="B8038" s="45" t="s">
        <v>9965</v>
      </c>
      <c r="C8038" s="46" t="s">
        <v>9014</v>
      </c>
      <c r="D8038" s="48">
        <v>1103.05</v>
      </c>
    </row>
    <row r="8039" spans="1:4" x14ac:dyDescent="0.25">
      <c r="A8039" s="46">
        <v>11881</v>
      </c>
      <c r="B8039" s="45" t="s">
        <v>9966</v>
      </c>
      <c r="C8039" s="46" t="s">
        <v>9014</v>
      </c>
      <c r="D8039" s="47">
        <v>105.71</v>
      </c>
    </row>
    <row r="8040" spans="1:4" x14ac:dyDescent="0.25">
      <c r="A8040" s="46">
        <v>35277</v>
      </c>
      <c r="B8040" s="45" t="s">
        <v>9967</v>
      </c>
      <c r="C8040" s="46" t="s">
        <v>9014</v>
      </c>
      <c r="D8040" s="47">
        <v>384.12</v>
      </c>
    </row>
    <row r="8041" spans="1:4" x14ac:dyDescent="0.25">
      <c r="A8041" s="46">
        <v>10521</v>
      </c>
      <c r="B8041" s="45" t="s">
        <v>9968</v>
      </c>
      <c r="C8041" s="46" t="s">
        <v>9014</v>
      </c>
      <c r="D8041" s="47">
        <v>334.09</v>
      </c>
    </row>
    <row r="8042" spans="1:4" x14ac:dyDescent="0.25">
      <c r="A8042" s="46">
        <v>10885</v>
      </c>
      <c r="B8042" s="45" t="s">
        <v>9969</v>
      </c>
      <c r="C8042" s="46" t="s">
        <v>9014</v>
      </c>
      <c r="D8042" s="47">
        <v>422.58</v>
      </c>
    </row>
    <row r="8043" spans="1:4" x14ac:dyDescent="0.25">
      <c r="A8043" s="46">
        <v>20962</v>
      </c>
      <c r="B8043" s="45" t="s">
        <v>9970</v>
      </c>
      <c r="C8043" s="46" t="s">
        <v>9014</v>
      </c>
      <c r="D8043" s="47">
        <v>350</v>
      </c>
    </row>
    <row r="8044" spans="1:4" x14ac:dyDescent="0.25">
      <c r="A8044" s="46">
        <v>20963</v>
      </c>
      <c r="B8044" s="45" t="s">
        <v>9971</v>
      </c>
      <c r="C8044" s="46" t="s">
        <v>9014</v>
      </c>
      <c r="D8044" s="47">
        <v>427.55</v>
      </c>
    </row>
    <row r="8045" spans="1:4" x14ac:dyDescent="0.25">
      <c r="A8045" s="46">
        <v>34643</v>
      </c>
      <c r="B8045" s="45" t="s">
        <v>9972</v>
      </c>
      <c r="C8045" s="46" t="s">
        <v>9014</v>
      </c>
      <c r="D8045" s="47">
        <v>44.24</v>
      </c>
    </row>
    <row r="8046" spans="1:4" x14ac:dyDescent="0.25">
      <c r="A8046" s="46">
        <v>41480</v>
      </c>
      <c r="B8046" s="45" t="s">
        <v>9973</v>
      </c>
      <c r="C8046" s="46" t="s">
        <v>9014</v>
      </c>
      <c r="D8046" s="47">
        <v>51.29</v>
      </c>
    </row>
    <row r="8047" spans="1:4" x14ac:dyDescent="0.25">
      <c r="A8047" s="46">
        <v>41474</v>
      </c>
      <c r="B8047" s="45" t="s">
        <v>9974</v>
      </c>
      <c r="C8047" s="46" t="s">
        <v>9014</v>
      </c>
      <c r="D8047" s="47">
        <v>81.93</v>
      </c>
    </row>
    <row r="8048" spans="1:4" x14ac:dyDescent="0.25">
      <c r="A8048" s="46">
        <v>41475</v>
      </c>
      <c r="B8048" s="45" t="s">
        <v>9975</v>
      </c>
      <c r="C8048" s="46" t="s">
        <v>9014</v>
      </c>
      <c r="D8048" s="47">
        <v>69.91</v>
      </c>
    </row>
    <row r="8049" spans="1:4" x14ac:dyDescent="0.25">
      <c r="A8049" s="46">
        <v>41476</v>
      </c>
      <c r="B8049" s="45" t="s">
        <v>9976</v>
      </c>
      <c r="C8049" s="46" t="s">
        <v>9014</v>
      </c>
      <c r="D8049" s="47">
        <v>153.08000000000001</v>
      </c>
    </row>
    <row r="8050" spans="1:4" x14ac:dyDescent="0.25">
      <c r="A8050" s="46">
        <v>2555</v>
      </c>
      <c r="B8050" s="45" t="s">
        <v>9977</v>
      </c>
      <c r="C8050" s="46" t="s">
        <v>9014</v>
      </c>
      <c r="D8050" s="47">
        <v>2.31</v>
      </c>
    </row>
    <row r="8051" spans="1:4" x14ac:dyDescent="0.25">
      <c r="A8051" s="46">
        <v>2556</v>
      </c>
      <c r="B8051" s="45" t="s">
        <v>9978</v>
      </c>
      <c r="C8051" s="46" t="s">
        <v>9014</v>
      </c>
      <c r="D8051" s="47">
        <v>2.39</v>
      </c>
    </row>
    <row r="8052" spans="1:4" x14ac:dyDescent="0.25">
      <c r="A8052" s="46">
        <v>2557</v>
      </c>
      <c r="B8052" s="45" t="s">
        <v>9979</v>
      </c>
      <c r="C8052" s="46" t="s">
        <v>9014</v>
      </c>
      <c r="D8052" s="47">
        <v>5.0599999999999996</v>
      </c>
    </row>
    <row r="8053" spans="1:4" x14ac:dyDescent="0.25">
      <c r="A8053" s="46">
        <v>10569</v>
      </c>
      <c r="B8053" s="45" t="s">
        <v>9980</v>
      </c>
      <c r="C8053" s="46" t="s">
        <v>9014</v>
      </c>
      <c r="D8053" s="47">
        <v>5.0599999999999996</v>
      </c>
    </row>
    <row r="8054" spans="1:4" x14ac:dyDescent="0.25">
      <c r="A8054" s="46">
        <v>39810</v>
      </c>
      <c r="B8054" s="45" t="s">
        <v>9981</v>
      </c>
      <c r="C8054" s="46" t="s">
        <v>9014</v>
      </c>
      <c r="D8054" s="47">
        <v>28.85</v>
      </c>
    </row>
    <row r="8055" spans="1:4" x14ac:dyDescent="0.25">
      <c r="A8055" s="46">
        <v>39811</v>
      </c>
      <c r="B8055" s="45" t="s">
        <v>9982</v>
      </c>
      <c r="C8055" s="46" t="s">
        <v>9014</v>
      </c>
      <c r="D8055" s="47">
        <v>35.29</v>
      </c>
    </row>
    <row r="8056" spans="1:4" x14ac:dyDescent="0.25">
      <c r="A8056" s="46">
        <v>39812</v>
      </c>
      <c r="B8056" s="45" t="s">
        <v>9983</v>
      </c>
      <c r="C8056" s="46" t="s">
        <v>9014</v>
      </c>
      <c r="D8056" s="47">
        <v>58.03</v>
      </c>
    </row>
    <row r="8057" spans="1:4" x14ac:dyDescent="0.25">
      <c r="A8057" s="46">
        <v>43096</v>
      </c>
      <c r="B8057" s="45" t="s">
        <v>9984</v>
      </c>
      <c r="C8057" s="46" t="s">
        <v>9014</v>
      </c>
      <c r="D8057" s="47">
        <v>192.37</v>
      </c>
    </row>
    <row r="8058" spans="1:4" x14ac:dyDescent="0.25">
      <c r="A8058" s="46">
        <v>43102</v>
      </c>
      <c r="B8058" s="45" t="s">
        <v>9985</v>
      </c>
      <c r="C8058" s="46" t="s">
        <v>9014</v>
      </c>
      <c r="D8058" s="47">
        <v>116.97</v>
      </c>
    </row>
    <row r="8059" spans="1:4" x14ac:dyDescent="0.25">
      <c r="A8059" s="46">
        <v>43103</v>
      </c>
      <c r="B8059" s="45" t="s">
        <v>9986</v>
      </c>
      <c r="C8059" s="46" t="s">
        <v>9014</v>
      </c>
      <c r="D8059" s="47">
        <v>172.24</v>
      </c>
    </row>
    <row r="8060" spans="1:4" x14ac:dyDescent="0.25">
      <c r="A8060" s="46">
        <v>43098</v>
      </c>
      <c r="B8060" s="45" t="s">
        <v>9987</v>
      </c>
      <c r="C8060" s="46" t="s">
        <v>9014</v>
      </c>
      <c r="D8060" s="47">
        <v>65.16</v>
      </c>
    </row>
    <row r="8061" spans="1:4" x14ac:dyDescent="0.25">
      <c r="A8061" s="46">
        <v>43097</v>
      </c>
      <c r="B8061" s="45" t="s">
        <v>9988</v>
      </c>
      <c r="C8061" s="46" t="s">
        <v>9014</v>
      </c>
      <c r="D8061" s="47">
        <v>38.6</v>
      </c>
    </row>
    <row r="8062" spans="1:4" x14ac:dyDescent="0.25">
      <c r="A8062" s="46">
        <v>43104</v>
      </c>
      <c r="B8062" s="45" t="s">
        <v>9989</v>
      </c>
      <c r="C8062" s="46" t="s">
        <v>9014</v>
      </c>
      <c r="D8062" s="47">
        <v>456.67</v>
      </c>
    </row>
    <row r="8063" spans="1:4" x14ac:dyDescent="0.25">
      <c r="A8063" s="46">
        <v>39771</v>
      </c>
      <c r="B8063" s="45" t="s">
        <v>9990</v>
      </c>
      <c r="C8063" s="46" t="s">
        <v>9014</v>
      </c>
      <c r="D8063" s="47">
        <v>48.59</v>
      </c>
    </row>
    <row r="8064" spans="1:4" x14ac:dyDescent="0.25">
      <c r="A8064" s="46">
        <v>39772</v>
      </c>
      <c r="B8064" s="45" t="s">
        <v>9991</v>
      </c>
      <c r="C8064" s="46" t="s">
        <v>9014</v>
      </c>
      <c r="D8064" s="47">
        <v>95.51</v>
      </c>
    </row>
    <row r="8065" spans="1:4" x14ac:dyDescent="0.25">
      <c r="A8065" s="46">
        <v>39773</v>
      </c>
      <c r="B8065" s="45" t="s">
        <v>9992</v>
      </c>
      <c r="C8065" s="46" t="s">
        <v>9014</v>
      </c>
      <c r="D8065" s="47">
        <v>153.51</v>
      </c>
    </row>
    <row r="8066" spans="1:4" x14ac:dyDescent="0.25">
      <c r="A8066" s="46">
        <v>39774</v>
      </c>
      <c r="B8066" s="45" t="s">
        <v>9993</v>
      </c>
      <c r="C8066" s="46" t="s">
        <v>9014</v>
      </c>
      <c r="D8066" s="47">
        <v>229.62</v>
      </c>
    </row>
    <row r="8067" spans="1:4" x14ac:dyDescent="0.25">
      <c r="A8067" s="46">
        <v>39775</v>
      </c>
      <c r="B8067" s="45" t="s">
        <v>9994</v>
      </c>
      <c r="C8067" s="46" t="s">
        <v>9014</v>
      </c>
      <c r="D8067" s="47">
        <v>306.45</v>
      </c>
    </row>
    <row r="8068" spans="1:4" x14ac:dyDescent="0.25">
      <c r="A8068" s="46">
        <v>39776</v>
      </c>
      <c r="B8068" s="45" t="s">
        <v>9995</v>
      </c>
      <c r="C8068" s="46" t="s">
        <v>9014</v>
      </c>
      <c r="D8068" s="47">
        <v>370.36</v>
      </c>
    </row>
    <row r="8069" spans="1:4" x14ac:dyDescent="0.25">
      <c r="A8069" s="46">
        <v>39777</v>
      </c>
      <c r="B8069" s="45" t="s">
        <v>9996</v>
      </c>
      <c r="C8069" s="46" t="s">
        <v>9014</v>
      </c>
      <c r="D8069" s="47">
        <v>469.42</v>
      </c>
    </row>
    <row r="8070" spans="1:4" x14ac:dyDescent="0.25">
      <c r="A8070" s="46">
        <v>20254</v>
      </c>
      <c r="B8070" s="45" t="s">
        <v>9997</v>
      </c>
      <c r="C8070" s="46" t="s">
        <v>9014</v>
      </c>
      <c r="D8070" s="47">
        <v>34.07</v>
      </c>
    </row>
    <row r="8071" spans="1:4" x14ac:dyDescent="0.25">
      <c r="A8071" s="46">
        <v>20253</v>
      </c>
      <c r="B8071" s="45" t="s">
        <v>9998</v>
      </c>
      <c r="C8071" s="46" t="s">
        <v>9014</v>
      </c>
      <c r="D8071" s="47">
        <v>111.88</v>
      </c>
    </row>
    <row r="8072" spans="1:4" x14ac:dyDescent="0.25">
      <c r="A8072" s="46">
        <v>11247</v>
      </c>
      <c r="B8072" s="45" t="s">
        <v>9999</v>
      </c>
      <c r="C8072" s="46" t="s">
        <v>9014</v>
      </c>
      <c r="D8072" s="48">
        <v>2151.33</v>
      </c>
    </row>
    <row r="8073" spans="1:4" x14ac:dyDescent="0.25">
      <c r="A8073" s="46">
        <v>11250</v>
      </c>
      <c r="B8073" s="45" t="s">
        <v>10000</v>
      </c>
      <c r="C8073" s="46" t="s">
        <v>9014</v>
      </c>
      <c r="D8073" s="47">
        <v>92.62</v>
      </c>
    </row>
    <row r="8074" spans="1:4" x14ac:dyDescent="0.25">
      <c r="A8074" s="46">
        <v>11249</v>
      </c>
      <c r="B8074" s="45" t="s">
        <v>10001</v>
      </c>
      <c r="C8074" s="46" t="s">
        <v>9014</v>
      </c>
      <c r="D8074" s="48">
        <v>4202.29</v>
      </c>
    </row>
    <row r="8075" spans="1:4" x14ac:dyDescent="0.25">
      <c r="A8075" s="46">
        <v>11251</v>
      </c>
      <c r="B8075" s="45" t="s">
        <v>10002</v>
      </c>
      <c r="C8075" s="46" t="s">
        <v>9014</v>
      </c>
      <c r="D8075" s="47">
        <v>205.15</v>
      </c>
    </row>
    <row r="8076" spans="1:4" x14ac:dyDescent="0.25">
      <c r="A8076" s="46">
        <v>11253</v>
      </c>
      <c r="B8076" s="45" t="s">
        <v>10003</v>
      </c>
      <c r="C8076" s="46" t="s">
        <v>9014</v>
      </c>
      <c r="D8076" s="47">
        <v>339.96</v>
      </c>
    </row>
    <row r="8077" spans="1:4" x14ac:dyDescent="0.25">
      <c r="A8077" s="46">
        <v>11255</v>
      </c>
      <c r="B8077" s="45" t="s">
        <v>10004</v>
      </c>
      <c r="C8077" s="46" t="s">
        <v>9014</v>
      </c>
      <c r="D8077" s="47">
        <v>508.23</v>
      </c>
    </row>
    <row r="8078" spans="1:4" x14ac:dyDescent="0.25">
      <c r="A8078" s="46">
        <v>14055</v>
      </c>
      <c r="B8078" s="45" t="s">
        <v>10005</v>
      </c>
      <c r="C8078" s="46" t="s">
        <v>9014</v>
      </c>
      <c r="D8078" s="48">
        <v>1022.39</v>
      </c>
    </row>
    <row r="8079" spans="1:4" x14ac:dyDescent="0.25">
      <c r="A8079" s="46">
        <v>11256</v>
      </c>
      <c r="B8079" s="45" t="s">
        <v>10006</v>
      </c>
      <c r="C8079" s="46" t="s">
        <v>9014</v>
      </c>
      <c r="D8079" s="47">
        <v>636.61</v>
      </c>
    </row>
    <row r="8080" spans="1:4" x14ac:dyDescent="0.25">
      <c r="A8080" s="46">
        <v>1872</v>
      </c>
      <c r="B8080" s="45" t="s">
        <v>10007</v>
      </c>
      <c r="C8080" s="46" t="s">
        <v>9014</v>
      </c>
      <c r="D8080" s="47">
        <v>2.73</v>
      </c>
    </row>
    <row r="8081" spans="1:4" x14ac:dyDescent="0.25">
      <c r="A8081" s="46">
        <v>1873</v>
      </c>
      <c r="B8081" s="45" t="s">
        <v>10008</v>
      </c>
      <c r="C8081" s="46" t="s">
        <v>9014</v>
      </c>
      <c r="D8081" s="47">
        <v>5.42</v>
      </c>
    </row>
    <row r="8082" spans="1:4" x14ac:dyDescent="0.25">
      <c r="A8082" s="46">
        <v>39693</v>
      </c>
      <c r="B8082" s="45" t="s">
        <v>10009</v>
      </c>
      <c r="C8082" s="46" t="s">
        <v>9014</v>
      </c>
      <c r="D8082" s="48">
        <v>3998.24</v>
      </c>
    </row>
    <row r="8083" spans="1:4" x14ac:dyDescent="0.25">
      <c r="A8083" s="46">
        <v>39692</v>
      </c>
      <c r="B8083" s="45" t="s">
        <v>10010</v>
      </c>
      <c r="C8083" s="46" t="s">
        <v>9014</v>
      </c>
      <c r="D8083" s="48">
        <v>1279.3499999999999</v>
      </c>
    </row>
    <row r="8084" spans="1:4" x14ac:dyDescent="0.25">
      <c r="A8084" s="46">
        <v>1062</v>
      </c>
      <c r="B8084" s="45" t="s">
        <v>10011</v>
      </c>
      <c r="C8084" s="46" t="s">
        <v>9014</v>
      </c>
      <c r="D8084" s="47">
        <v>405.45</v>
      </c>
    </row>
    <row r="8085" spans="1:4" x14ac:dyDescent="0.25">
      <c r="A8085" s="46">
        <v>39686</v>
      </c>
      <c r="B8085" s="45" t="s">
        <v>10012</v>
      </c>
      <c r="C8085" s="46" t="s">
        <v>9014</v>
      </c>
      <c r="D8085" s="47">
        <v>656.5</v>
      </c>
    </row>
    <row r="8086" spans="1:4" x14ac:dyDescent="0.25">
      <c r="A8086" s="46">
        <v>43095</v>
      </c>
      <c r="B8086" s="45" t="s">
        <v>10013</v>
      </c>
      <c r="C8086" s="46" t="s">
        <v>9014</v>
      </c>
      <c r="D8086" s="47">
        <v>126.76</v>
      </c>
    </row>
    <row r="8087" spans="1:4" x14ac:dyDescent="0.25">
      <c r="A8087" s="46">
        <v>1871</v>
      </c>
      <c r="B8087" s="45" t="s">
        <v>10014</v>
      </c>
      <c r="C8087" s="46" t="s">
        <v>9014</v>
      </c>
      <c r="D8087" s="47">
        <v>4.88</v>
      </c>
    </row>
    <row r="8088" spans="1:4" x14ac:dyDescent="0.25">
      <c r="A8088" s="46">
        <v>12001</v>
      </c>
      <c r="B8088" s="45" t="s">
        <v>10015</v>
      </c>
      <c r="C8088" s="46" t="s">
        <v>9014</v>
      </c>
      <c r="D8088" s="47">
        <v>7.05</v>
      </c>
    </row>
    <row r="8089" spans="1:4" x14ac:dyDescent="0.25">
      <c r="A8089" s="46">
        <v>11882</v>
      </c>
      <c r="B8089" s="45" t="s">
        <v>10016</v>
      </c>
      <c r="C8089" s="46" t="s">
        <v>9014</v>
      </c>
      <c r="D8089" s="47">
        <v>75.86</v>
      </c>
    </row>
    <row r="8090" spans="1:4" x14ac:dyDescent="0.25">
      <c r="A8090" s="46">
        <v>1068</v>
      </c>
      <c r="B8090" s="45" t="s">
        <v>10017</v>
      </c>
      <c r="C8090" s="46" t="s">
        <v>9014</v>
      </c>
      <c r="D8090" s="48">
        <v>2674.34</v>
      </c>
    </row>
    <row r="8091" spans="1:4" x14ac:dyDescent="0.25">
      <c r="A8091" s="46">
        <v>39690</v>
      </c>
      <c r="B8091" s="45" t="s">
        <v>10018</v>
      </c>
      <c r="C8091" s="46" t="s">
        <v>9014</v>
      </c>
      <c r="D8091" s="48">
        <v>4486.6499999999996</v>
      </c>
    </row>
    <row r="8092" spans="1:4" x14ac:dyDescent="0.25">
      <c r="A8092" s="46">
        <v>39691</v>
      </c>
      <c r="B8092" s="45" t="s">
        <v>10019</v>
      </c>
      <c r="C8092" s="46" t="s">
        <v>9014</v>
      </c>
      <c r="D8092" s="48">
        <v>5642.95</v>
      </c>
    </row>
    <row r="8093" spans="1:4" x14ac:dyDescent="0.25">
      <c r="A8093" s="46">
        <v>39808</v>
      </c>
      <c r="B8093" s="45" t="s">
        <v>10020</v>
      </c>
      <c r="C8093" s="46" t="s">
        <v>9014</v>
      </c>
      <c r="D8093" s="47">
        <v>66.180000000000007</v>
      </c>
    </row>
    <row r="8094" spans="1:4" x14ac:dyDescent="0.25">
      <c r="A8094" s="46">
        <v>39809</v>
      </c>
      <c r="B8094" s="45" t="s">
        <v>10021</v>
      </c>
      <c r="C8094" s="46" t="s">
        <v>9014</v>
      </c>
      <c r="D8094" s="47">
        <v>156.97</v>
      </c>
    </row>
    <row r="8095" spans="1:4" x14ac:dyDescent="0.25">
      <c r="A8095" s="46">
        <v>43439</v>
      </c>
      <c r="B8095" s="45" t="s">
        <v>10022</v>
      </c>
      <c r="C8095" s="46" t="s">
        <v>9014</v>
      </c>
      <c r="D8095" s="47">
        <v>348.23</v>
      </c>
    </row>
    <row r="8096" spans="1:4" x14ac:dyDescent="0.25">
      <c r="A8096" s="46">
        <v>5103</v>
      </c>
      <c r="B8096" s="45" t="s">
        <v>10023</v>
      </c>
      <c r="C8096" s="46" t="s">
        <v>9014</v>
      </c>
      <c r="D8096" s="47">
        <v>24.32</v>
      </c>
    </row>
    <row r="8097" spans="1:4" x14ac:dyDescent="0.25">
      <c r="A8097" s="46">
        <v>11880</v>
      </c>
      <c r="B8097" s="45" t="s">
        <v>10024</v>
      </c>
      <c r="C8097" s="46" t="s">
        <v>9014</v>
      </c>
      <c r="D8097" s="47">
        <v>102.28</v>
      </c>
    </row>
    <row r="8098" spans="1:4" x14ac:dyDescent="0.25">
      <c r="A8098" s="46">
        <v>11714</v>
      </c>
      <c r="B8098" s="45" t="s">
        <v>10025</v>
      </c>
      <c r="C8098" s="46" t="s">
        <v>9014</v>
      </c>
      <c r="D8098" s="47">
        <v>69.680000000000007</v>
      </c>
    </row>
    <row r="8099" spans="1:4" x14ac:dyDescent="0.25">
      <c r="A8099" s="46">
        <v>11712</v>
      </c>
      <c r="B8099" s="45" t="s">
        <v>10026</v>
      </c>
      <c r="C8099" s="46" t="s">
        <v>9014</v>
      </c>
      <c r="D8099" s="47">
        <v>45.5</v>
      </c>
    </row>
    <row r="8100" spans="1:4" x14ac:dyDescent="0.25">
      <c r="A8100" s="46">
        <v>11717</v>
      </c>
      <c r="B8100" s="45" t="s">
        <v>10027</v>
      </c>
      <c r="C8100" s="46" t="s">
        <v>9014</v>
      </c>
      <c r="D8100" s="47">
        <v>54.85</v>
      </c>
    </row>
    <row r="8101" spans="1:4" x14ac:dyDescent="0.25">
      <c r="A8101" s="46">
        <v>1106</v>
      </c>
      <c r="B8101" s="45" t="s">
        <v>10028</v>
      </c>
      <c r="C8101" s="46" t="s">
        <v>9088</v>
      </c>
      <c r="D8101" s="47">
        <v>0.95</v>
      </c>
    </row>
    <row r="8102" spans="1:4" x14ac:dyDescent="0.25">
      <c r="A8102" s="46">
        <v>11161</v>
      </c>
      <c r="B8102" s="45" t="s">
        <v>10029</v>
      </c>
      <c r="C8102" s="46" t="s">
        <v>9088</v>
      </c>
      <c r="D8102" s="47">
        <v>1.58</v>
      </c>
    </row>
    <row r="8103" spans="1:4" x14ac:dyDescent="0.25">
      <c r="A8103" s="46">
        <v>1107</v>
      </c>
      <c r="B8103" s="45" t="s">
        <v>10030</v>
      </c>
      <c r="C8103" s="46" t="s">
        <v>9088</v>
      </c>
      <c r="D8103" s="47">
        <v>0.81</v>
      </c>
    </row>
    <row r="8104" spans="1:4" x14ac:dyDescent="0.25">
      <c r="A8104" s="46">
        <v>25963</v>
      </c>
      <c r="B8104" s="45" t="s">
        <v>10031</v>
      </c>
      <c r="C8104" s="46" t="s">
        <v>9088</v>
      </c>
      <c r="D8104" s="47">
        <v>0.11</v>
      </c>
    </row>
    <row r="8105" spans="1:4" x14ac:dyDescent="0.25">
      <c r="A8105" s="46">
        <v>4759</v>
      </c>
      <c r="B8105" s="45" t="s">
        <v>10032</v>
      </c>
      <c r="C8105" s="46" t="s">
        <v>370</v>
      </c>
      <c r="D8105" s="47">
        <v>16.309999999999999</v>
      </c>
    </row>
    <row r="8106" spans="1:4" x14ac:dyDescent="0.25">
      <c r="A8106" s="46">
        <v>41068</v>
      </c>
      <c r="B8106" s="45" t="s">
        <v>10033</v>
      </c>
      <c r="C8106" s="46" t="s">
        <v>9201</v>
      </c>
      <c r="D8106" s="48">
        <v>2869.82</v>
      </c>
    </row>
    <row r="8107" spans="1:4" x14ac:dyDescent="0.25">
      <c r="A8107" s="46">
        <v>1108</v>
      </c>
      <c r="B8107" s="45" t="s">
        <v>10034</v>
      </c>
      <c r="C8107" s="46" t="s">
        <v>372</v>
      </c>
      <c r="D8107" s="47">
        <v>43.61</v>
      </c>
    </row>
    <row r="8108" spans="1:4" x14ac:dyDescent="0.25">
      <c r="A8108" s="46">
        <v>1117</v>
      </c>
      <c r="B8108" s="45" t="s">
        <v>10035</v>
      </c>
      <c r="C8108" s="46" t="s">
        <v>372</v>
      </c>
      <c r="D8108" s="47">
        <v>43.96</v>
      </c>
    </row>
    <row r="8109" spans="1:4" x14ac:dyDescent="0.25">
      <c r="A8109" s="46">
        <v>1118</v>
      </c>
      <c r="B8109" s="45" t="s">
        <v>10036</v>
      </c>
      <c r="C8109" s="46" t="s">
        <v>372</v>
      </c>
      <c r="D8109" s="47">
        <v>51.95</v>
      </c>
    </row>
    <row r="8110" spans="1:4" x14ac:dyDescent="0.25">
      <c r="A8110" s="46">
        <v>1110</v>
      </c>
      <c r="B8110" s="45" t="s">
        <v>10037</v>
      </c>
      <c r="C8110" s="46" t="s">
        <v>372</v>
      </c>
      <c r="D8110" s="47">
        <v>51.95</v>
      </c>
    </row>
    <row r="8111" spans="1:4" x14ac:dyDescent="0.25">
      <c r="A8111" s="46">
        <v>12618</v>
      </c>
      <c r="B8111" s="45" t="s">
        <v>10038</v>
      </c>
      <c r="C8111" s="46" t="s">
        <v>9014</v>
      </c>
      <c r="D8111" s="47">
        <v>52.83</v>
      </c>
    </row>
    <row r="8112" spans="1:4" x14ac:dyDescent="0.25">
      <c r="A8112" s="46">
        <v>40784</v>
      </c>
      <c r="B8112" s="45" t="s">
        <v>10039</v>
      </c>
      <c r="C8112" s="46" t="s">
        <v>372</v>
      </c>
      <c r="D8112" s="47">
        <v>143.29</v>
      </c>
    </row>
    <row r="8113" spans="1:4" x14ac:dyDescent="0.25">
      <c r="A8113" s="46">
        <v>40782</v>
      </c>
      <c r="B8113" s="45" t="s">
        <v>10040</v>
      </c>
      <c r="C8113" s="46" t="s">
        <v>372</v>
      </c>
      <c r="D8113" s="47">
        <v>56.23</v>
      </c>
    </row>
    <row r="8114" spans="1:4" x14ac:dyDescent="0.25">
      <c r="A8114" s="46">
        <v>40783</v>
      </c>
      <c r="B8114" s="45" t="s">
        <v>10041</v>
      </c>
      <c r="C8114" s="46" t="s">
        <v>372</v>
      </c>
      <c r="D8114" s="47">
        <v>73.25</v>
      </c>
    </row>
    <row r="8115" spans="1:4" x14ac:dyDescent="0.25">
      <c r="A8115" s="46">
        <v>1109</v>
      </c>
      <c r="B8115" s="45" t="s">
        <v>10042</v>
      </c>
      <c r="C8115" s="46" t="s">
        <v>372</v>
      </c>
      <c r="D8115" s="47">
        <v>43.61</v>
      </c>
    </row>
    <row r="8116" spans="1:4" x14ac:dyDescent="0.25">
      <c r="A8116" s="46">
        <v>1119</v>
      </c>
      <c r="B8116" s="45" t="s">
        <v>10043</v>
      </c>
      <c r="C8116" s="46" t="s">
        <v>372</v>
      </c>
      <c r="D8116" s="47">
        <v>28.11</v>
      </c>
    </row>
    <row r="8117" spans="1:4" x14ac:dyDescent="0.25">
      <c r="A8117" s="46">
        <v>13115</v>
      </c>
      <c r="B8117" s="45" t="s">
        <v>10044</v>
      </c>
      <c r="C8117" s="46" t="s">
        <v>372</v>
      </c>
      <c r="D8117" s="47">
        <v>17.63</v>
      </c>
    </row>
    <row r="8118" spans="1:4" x14ac:dyDescent="0.25">
      <c r="A8118" s="46">
        <v>10541</v>
      </c>
      <c r="B8118" s="45" t="s">
        <v>10045</v>
      </c>
      <c r="C8118" s="46" t="s">
        <v>372</v>
      </c>
      <c r="D8118" s="47">
        <v>21.55</v>
      </c>
    </row>
    <row r="8119" spans="1:4" x14ac:dyDescent="0.25">
      <c r="A8119" s="46">
        <v>10542</v>
      </c>
      <c r="B8119" s="45" t="s">
        <v>10046</v>
      </c>
      <c r="C8119" s="46" t="s">
        <v>372</v>
      </c>
      <c r="D8119" s="47">
        <v>28.18</v>
      </c>
    </row>
    <row r="8120" spans="1:4" x14ac:dyDescent="0.25">
      <c r="A8120" s="46">
        <v>10543</v>
      </c>
      <c r="B8120" s="45" t="s">
        <v>10047</v>
      </c>
      <c r="C8120" s="46" t="s">
        <v>372</v>
      </c>
      <c r="D8120" s="47">
        <v>45.72</v>
      </c>
    </row>
    <row r="8121" spans="1:4" x14ac:dyDescent="0.25">
      <c r="A8121" s="46">
        <v>10544</v>
      </c>
      <c r="B8121" s="45" t="s">
        <v>10048</v>
      </c>
      <c r="C8121" s="46" t="s">
        <v>372</v>
      </c>
      <c r="D8121" s="47">
        <v>59.13</v>
      </c>
    </row>
    <row r="8122" spans="1:4" x14ac:dyDescent="0.25">
      <c r="A8122" s="46">
        <v>10545</v>
      </c>
      <c r="B8122" s="45" t="s">
        <v>10049</v>
      </c>
      <c r="C8122" s="46" t="s">
        <v>372</v>
      </c>
      <c r="D8122" s="47">
        <v>110.51</v>
      </c>
    </row>
    <row r="8123" spans="1:4" x14ac:dyDescent="0.25">
      <c r="A8123" s="46">
        <v>38365</v>
      </c>
      <c r="B8123" s="45" t="s">
        <v>10050</v>
      </c>
      <c r="C8123" s="46" t="s">
        <v>9027</v>
      </c>
      <c r="D8123" s="47">
        <v>2.2799999999999998</v>
      </c>
    </row>
    <row r="8124" spans="1:4" x14ac:dyDescent="0.25">
      <c r="A8124" s="46">
        <v>37745</v>
      </c>
      <c r="B8124" s="45" t="s">
        <v>10051</v>
      </c>
      <c r="C8124" s="46" t="s">
        <v>9014</v>
      </c>
      <c r="D8124" s="48">
        <v>336700</v>
      </c>
    </row>
    <row r="8125" spans="1:4" x14ac:dyDescent="0.25">
      <c r="A8125" s="46">
        <v>37754</v>
      </c>
      <c r="B8125" s="45" t="s">
        <v>10052</v>
      </c>
      <c r="C8125" s="46" t="s">
        <v>9014</v>
      </c>
      <c r="D8125" s="48">
        <v>351617.08</v>
      </c>
    </row>
    <row r="8126" spans="1:4" x14ac:dyDescent="0.25">
      <c r="A8126" s="46">
        <v>37748</v>
      </c>
      <c r="B8126" s="45" t="s">
        <v>10053</v>
      </c>
      <c r="C8126" s="46" t="s">
        <v>9014</v>
      </c>
      <c r="D8126" s="48">
        <v>357956.84</v>
      </c>
    </row>
    <row r="8127" spans="1:4" x14ac:dyDescent="0.25">
      <c r="A8127" s="46">
        <v>37761</v>
      </c>
      <c r="B8127" s="45" t="s">
        <v>10054</v>
      </c>
      <c r="C8127" s="46" t="s">
        <v>9014</v>
      </c>
      <c r="D8127" s="48">
        <v>296210.74</v>
      </c>
    </row>
    <row r="8128" spans="1:4" x14ac:dyDescent="0.25">
      <c r="A8128" s="46">
        <v>37757</v>
      </c>
      <c r="B8128" s="45" t="s">
        <v>10055</v>
      </c>
      <c r="C8128" s="46" t="s">
        <v>9014</v>
      </c>
      <c r="D8128" s="48">
        <v>412350.93</v>
      </c>
    </row>
    <row r="8129" spans="1:4" x14ac:dyDescent="0.25">
      <c r="A8129" s="46">
        <v>37759</v>
      </c>
      <c r="B8129" s="45" t="s">
        <v>10056</v>
      </c>
      <c r="C8129" s="46" t="s">
        <v>9014</v>
      </c>
      <c r="D8129" s="48">
        <v>413949.21</v>
      </c>
    </row>
    <row r="8130" spans="1:4" x14ac:dyDescent="0.25">
      <c r="A8130" s="46">
        <v>37766</v>
      </c>
      <c r="B8130" s="45" t="s">
        <v>10057</v>
      </c>
      <c r="C8130" s="46" t="s">
        <v>9014</v>
      </c>
      <c r="D8130" s="48">
        <v>413949.18</v>
      </c>
    </row>
    <row r="8131" spans="1:4" x14ac:dyDescent="0.25">
      <c r="A8131" s="46">
        <v>37752</v>
      </c>
      <c r="B8131" s="45" t="s">
        <v>10058</v>
      </c>
      <c r="C8131" s="46" t="s">
        <v>9014</v>
      </c>
      <c r="D8131" s="48">
        <v>375377.87</v>
      </c>
    </row>
    <row r="8132" spans="1:4" x14ac:dyDescent="0.25">
      <c r="A8132" s="46">
        <v>37760</v>
      </c>
      <c r="B8132" s="45" t="s">
        <v>10059</v>
      </c>
      <c r="C8132" s="46" t="s">
        <v>9014</v>
      </c>
      <c r="D8132" s="48">
        <v>395302.83</v>
      </c>
    </row>
    <row r="8133" spans="1:4" x14ac:dyDescent="0.25">
      <c r="A8133" s="46">
        <v>37765</v>
      </c>
      <c r="B8133" s="45" t="s">
        <v>10060</v>
      </c>
      <c r="C8133" s="46" t="s">
        <v>9014</v>
      </c>
      <c r="D8133" s="48">
        <v>275966.15000000002</v>
      </c>
    </row>
    <row r="8134" spans="1:4" x14ac:dyDescent="0.25">
      <c r="A8134" s="46">
        <v>37746</v>
      </c>
      <c r="B8134" s="45" t="s">
        <v>10061</v>
      </c>
      <c r="C8134" s="46" t="s">
        <v>9014</v>
      </c>
      <c r="D8134" s="48">
        <v>302550.5</v>
      </c>
    </row>
    <row r="8135" spans="1:4" x14ac:dyDescent="0.25">
      <c r="A8135" s="46">
        <v>37750</v>
      </c>
      <c r="B8135" s="45" t="s">
        <v>10062</v>
      </c>
      <c r="C8135" s="46" t="s">
        <v>9014</v>
      </c>
      <c r="D8135" s="48">
        <v>301485.01</v>
      </c>
    </row>
    <row r="8136" spans="1:4" x14ac:dyDescent="0.25">
      <c r="A8136" s="46">
        <v>37753</v>
      </c>
      <c r="B8136" s="45" t="s">
        <v>10063</v>
      </c>
      <c r="C8136" s="46" t="s">
        <v>9014</v>
      </c>
      <c r="D8136" s="48">
        <v>300419.49</v>
      </c>
    </row>
    <row r="8137" spans="1:4" x14ac:dyDescent="0.25">
      <c r="A8137" s="46">
        <v>37756</v>
      </c>
      <c r="B8137" s="45" t="s">
        <v>10064</v>
      </c>
      <c r="C8137" s="46" t="s">
        <v>9014</v>
      </c>
      <c r="D8137" s="48">
        <v>296210.74</v>
      </c>
    </row>
    <row r="8138" spans="1:4" x14ac:dyDescent="0.25">
      <c r="A8138" s="46">
        <v>37755</v>
      </c>
      <c r="B8138" s="45" t="s">
        <v>10065</v>
      </c>
      <c r="C8138" s="46" t="s">
        <v>9014</v>
      </c>
      <c r="D8138" s="48">
        <v>430464.55</v>
      </c>
    </row>
    <row r="8139" spans="1:4" x14ac:dyDescent="0.25">
      <c r="A8139" s="46">
        <v>37758</v>
      </c>
      <c r="B8139" s="45" t="s">
        <v>10066</v>
      </c>
      <c r="C8139" s="46" t="s">
        <v>9014</v>
      </c>
      <c r="D8139" s="48">
        <v>485870.89</v>
      </c>
    </row>
    <row r="8140" spans="1:4" x14ac:dyDescent="0.25">
      <c r="A8140" s="46">
        <v>37747</v>
      </c>
      <c r="B8140" s="45" t="s">
        <v>10067</v>
      </c>
      <c r="C8140" s="46" t="s">
        <v>9014</v>
      </c>
      <c r="D8140" s="48">
        <v>437177.23</v>
      </c>
    </row>
    <row r="8141" spans="1:4" x14ac:dyDescent="0.25">
      <c r="A8141" s="46">
        <v>37767</v>
      </c>
      <c r="B8141" s="45" t="s">
        <v>10068</v>
      </c>
      <c r="C8141" s="46" t="s">
        <v>9014</v>
      </c>
      <c r="D8141" s="48">
        <v>461364.25</v>
      </c>
    </row>
    <row r="8142" spans="1:4" x14ac:dyDescent="0.25">
      <c r="A8142" s="46">
        <v>37751</v>
      </c>
      <c r="B8142" s="45" t="s">
        <v>10069</v>
      </c>
      <c r="C8142" s="46" t="s">
        <v>9014</v>
      </c>
      <c r="D8142" s="48">
        <v>461364.25</v>
      </c>
    </row>
    <row r="8143" spans="1:4" x14ac:dyDescent="0.25">
      <c r="A8143" s="46">
        <v>37749</v>
      </c>
      <c r="B8143" s="45" t="s">
        <v>10070</v>
      </c>
      <c r="C8143" s="46" t="s">
        <v>9014</v>
      </c>
      <c r="D8143" s="48">
        <v>456036.71</v>
      </c>
    </row>
    <row r="8144" spans="1:4" x14ac:dyDescent="0.25">
      <c r="A8144" s="46">
        <v>1159</v>
      </c>
      <c r="B8144" s="45" t="s">
        <v>10071</v>
      </c>
      <c r="C8144" s="46" t="s">
        <v>9014</v>
      </c>
      <c r="D8144" s="48">
        <v>217803.17</v>
      </c>
    </row>
    <row r="8145" spans="1:4" x14ac:dyDescent="0.25">
      <c r="A8145" s="46">
        <v>12114</v>
      </c>
      <c r="B8145" s="45" t="s">
        <v>10072</v>
      </c>
      <c r="C8145" s="46" t="s">
        <v>9014</v>
      </c>
      <c r="D8145" s="47">
        <v>136.4</v>
      </c>
    </row>
    <row r="8146" spans="1:4" x14ac:dyDescent="0.25">
      <c r="A8146" s="46">
        <v>38106</v>
      </c>
      <c r="B8146" s="45" t="s">
        <v>10073</v>
      </c>
      <c r="C8146" s="46" t="s">
        <v>9014</v>
      </c>
      <c r="D8146" s="47">
        <v>18.53</v>
      </c>
    </row>
    <row r="8147" spans="1:4" x14ac:dyDescent="0.25">
      <c r="A8147" s="46">
        <v>38085</v>
      </c>
      <c r="B8147" s="45" t="s">
        <v>10074</v>
      </c>
      <c r="C8147" s="46" t="s">
        <v>9014</v>
      </c>
      <c r="D8147" s="47">
        <v>21.89</v>
      </c>
    </row>
    <row r="8148" spans="1:4" x14ac:dyDescent="0.25">
      <c r="A8148" s="46">
        <v>38599</v>
      </c>
      <c r="B8148" s="45" t="s">
        <v>10075</v>
      </c>
      <c r="C8148" s="46" t="s">
        <v>9014</v>
      </c>
      <c r="D8148" s="47">
        <v>4.13</v>
      </c>
    </row>
    <row r="8149" spans="1:4" x14ac:dyDescent="0.25">
      <c r="A8149" s="46">
        <v>38596</v>
      </c>
      <c r="B8149" s="45" t="s">
        <v>10076</v>
      </c>
      <c r="C8149" s="46" t="s">
        <v>9014</v>
      </c>
      <c r="D8149" s="47">
        <v>3.43</v>
      </c>
    </row>
    <row r="8150" spans="1:4" x14ac:dyDescent="0.25">
      <c r="A8150" s="46">
        <v>38600</v>
      </c>
      <c r="B8150" s="45" t="s">
        <v>10077</v>
      </c>
      <c r="C8150" s="46" t="s">
        <v>9014</v>
      </c>
      <c r="D8150" s="47">
        <v>4.38</v>
      </c>
    </row>
    <row r="8151" spans="1:4" x14ac:dyDescent="0.25">
      <c r="A8151" s="46">
        <v>38597</v>
      </c>
      <c r="B8151" s="45" t="s">
        <v>10078</v>
      </c>
      <c r="C8151" s="46" t="s">
        <v>9014</v>
      </c>
      <c r="D8151" s="47">
        <v>3.45</v>
      </c>
    </row>
    <row r="8152" spans="1:4" x14ac:dyDescent="0.25">
      <c r="A8152" s="46">
        <v>659</v>
      </c>
      <c r="B8152" s="45" t="s">
        <v>10079</v>
      </c>
      <c r="C8152" s="46" t="s">
        <v>9014</v>
      </c>
      <c r="D8152" s="47">
        <v>1.98</v>
      </c>
    </row>
    <row r="8153" spans="1:4" x14ac:dyDescent="0.25">
      <c r="A8153" s="46">
        <v>660</v>
      </c>
      <c r="B8153" s="45" t="s">
        <v>10080</v>
      </c>
      <c r="C8153" s="46" t="s">
        <v>9014</v>
      </c>
      <c r="D8153" s="47">
        <v>2.38</v>
      </c>
    </row>
    <row r="8154" spans="1:4" x14ac:dyDescent="0.25">
      <c r="A8154" s="46">
        <v>658</v>
      </c>
      <c r="B8154" s="45" t="s">
        <v>10081</v>
      </c>
      <c r="C8154" s="46" t="s">
        <v>9014</v>
      </c>
      <c r="D8154" s="47">
        <v>1.34</v>
      </c>
    </row>
    <row r="8155" spans="1:4" x14ac:dyDescent="0.25">
      <c r="A8155" s="46">
        <v>38548</v>
      </c>
      <c r="B8155" s="45" t="s">
        <v>10082</v>
      </c>
      <c r="C8155" s="46" t="s">
        <v>9014</v>
      </c>
      <c r="D8155" s="47">
        <v>1.22</v>
      </c>
    </row>
    <row r="8156" spans="1:4" x14ac:dyDescent="0.25">
      <c r="A8156" s="46">
        <v>34649</v>
      </c>
      <c r="B8156" s="45" t="s">
        <v>10083</v>
      </c>
      <c r="C8156" s="46" t="s">
        <v>9014</v>
      </c>
      <c r="D8156" s="47">
        <v>1.65</v>
      </c>
    </row>
    <row r="8157" spans="1:4" x14ac:dyDescent="0.25">
      <c r="A8157" s="46">
        <v>34655</v>
      </c>
      <c r="B8157" s="45" t="s">
        <v>10084</v>
      </c>
      <c r="C8157" s="46" t="s">
        <v>9014</v>
      </c>
      <c r="D8157" s="47">
        <v>2.19</v>
      </c>
    </row>
    <row r="8158" spans="1:4" x14ac:dyDescent="0.25">
      <c r="A8158" s="46">
        <v>40607</v>
      </c>
      <c r="B8158" s="45" t="s">
        <v>10085</v>
      </c>
      <c r="C8158" s="46" t="s">
        <v>9014</v>
      </c>
      <c r="D8158" s="47">
        <v>6.53</v>
      </c>
    </row>
    <row r="8159" spans="1:4" x14ac:dyDescent="0.25">
      <c r="A8159" s="46">
        <v>567</v>
      </c>
      <c r="B8159" s="45" t="s">
        <v>10086</v>
      </c>
      <c r="C8159" s="46" t="s">
        <v>372</v>
      </c>
      <c r="D8159" s="47">
        <v>18.38</v>
      </c>
    </row>
    <row r="8160" spans="1:4" x14ac:dyDescent="0.25">
      <c r="A8160" s="46">
        <v>574</v>
      </c>
      <c r="B8160" s="45" t="s">
        <v>10087</v>
      </c>
      <c r="C8160" s="46" t="s">
        <v>372</v>
      </c>
      <c r="D8160" s="47">
        <v>48.31</v>
      </c>
    </row>
    <row r="8161" spans="1:4" x14ac:dyDescent="0.25">
      <c r="A8161" s="46">
        <v>568</v>
      </c>
      <c r="B8161" s="45" t="s">
        <v>10088</v>
      </c>
      <c r="C8161" s="46" t="s">
        <v>372</v>
      </c>
      <c r="D8161" s="47">
        <v>101.8</v>
      </c>
    </row>
    <row r="8162" spans="1:4" x14ac:dyDescent="0.25">
      <c r="A8162" s="46">
        <v>585</v>
      </c>
      <c r="B8162" s="45" t="s">
        <v>10089</v>
      </c>
      <c r="C8162" s="46" t="s">
        <v>9088</v>
      </c>
      <c r="D8162" s="47">
        <v>32.659999999999997</v>
      </c>
    </row>
    <row r="8163" spans="1:4" x14ac:dyDescent="0.25">
      <c r="A8163" s="46">
        <v>4777</v>
      </c>
      <c r="B8163" s="45" t="s">
        <v>10090</v>
      </c>
      <c r="C8163" s="46" t="s">
        <v>9088</v>
      </c>
      <c r="D8163" s="47">
        <v>14.44</v>
      </c>
    </row>
    <row r="8164" spans="1:4" x14ac:dyDescent="0.25">
      <c r="A8164" s="46">
        <v>587</v>
      </c>
      <c r="B8164" s="45" t="s">
        <v>10091</v>
      </c>
      <c r="C8164" s="46" t="s">
        <v>9088</v>
      </c>
      <c r="D8164" s="47">
        <v>35</v>
      </c>
    </row>
    <row r="8165" spans="1:4" x14ac:dyDescent="0.25">
      <c r="A8165" s="46">
        <v>590</v>
      </c>
      <c r="B8165" s="45" t="s">
        <v>10092</v>
      </c>
      <c r="C8165" s="46" t="s">
        <v>9088</v>
      </c>
      <c r="D8165" s="47">
        <v>33.83</v>
      </c>
    </row>
    <row r="8166" spans="1:4" x14ac:dyDescent="0.25">
      <c r="A8166" s="46">
        <v>592</v>
      </c>
      <c r="B8166" s="45" t="s">
        <v>10093</v>
      </c>
      <c r="C8166" s="46" t="s">
        <v>9088</v>
      </c>
      <c r="D8166" s="47">
        <v>35</v>
      </c>
    </row>
    <row r="8167" spans="1:4" x14ac:dyDescent="0.25">
      <c r="A8167" s="46">
        <v>586</v>
      </c>
      <c r="B8167" s="45" t="s">
        <v>10094</v>
      </c>
      <c r="C8167" s="46" t="s">
        <v>372</v>
      </c>
      <c r="D8167" s="47">
        <v>20.58</v>
      </c>
    </row>
    <row r="8168" spans="1:4" x14ac:dyDescent="0.25">
      <c r="A8168" s="46">
        <v>591</v>
      </c>
      <c r="B8168" s="45" t="s">
        <v>10095</v>
      </c>
      <c r="C8168" s="46" t="s">
        <v>9088</v>
      </c>
      <c r="D8168" s="47">
        <v>32.659999999999997</v>
      </c>
    </row>
    <row r="8169" spans="1:4" x14ac:dyDescent="0.25">
      <c r="A8169" s="46">
        <v>588</v>
      </c>
      <c r="B8169" s="45" t="s">
        <v>10096</v>
      </c>
      <c r="C8169" s="46" t="s">
        <v>372</v>
      </c>
      <c r="D8169" s="47">
        <v>32.549999999999997</v>
      </c>
    </row>
    <row r="8170" spans="1:4" x14ac:dyDescent="0.25">
      <c r="A8170" s="46">
        <v>589</v>
      </c>
      <c r="B8170" s="45" t="s">
        <v>10097</v>
      </c>
      <c r="C8170" s="46" t="s">
        <v>372</v>
      </c>
      <c r="D8170" s="47">
        <v>55.02</v>
      </c>
    </row>
    <row r="8171" spans="1:4" x14ac:dyDescent="0.25">
      <c r="A8171" s="46">
        <v>584</v>
      </c>
      <c r="B8171" s="45" t="s">
        <v>10098</v>
      </c>
      <c r="C8171" s="46" t="s">
        <v>372</v>
      </c>
      <c r="D8171" s="47">
        <v>34.76</v>
      </c>
    </row>
    <row r="8172" spans="1:4" x14ac:dyDescent="0.25">
      <c r="A8172" s="46">
        <v>1165</v>
      </c>
      <c r="B8172" s="45" t="s">
        <v>10099</v>
      </c>
      <c r="C8172" s="46" t="s">
        <v>9014</v>
      </c>
      <c r="D8172" s="47">
        <v>15.15</v>
      </c>
    </row>
    <row r="8173" spans="1:4" x14ac:dyDescent="0.25">
      <c r="A8173" s="46">
        <v>1164</v>
      </c>
      <c r="B8173" s="45" t="s">
        <v>10100</v>
      </c>
      <c r="C8173" s="46" t="s">
        <v>9014</v>
      </c>
      <c r="D8173" s="47">
        <v>12.27</v>
      </c>
    </row>
    <row r="8174" spans="1:4" x14ac:dyDescent="0.25">
      <c r="A8174" s="46">
        <v>1162</v>
      </c>
      <c r="B8174" s="45" t="s">
        <v>10101</v>
      </c>
      <c r="C8174" s="46" t="s">
        <v>9014</v>
      </c>
      <c r="D8174" s="47">
        <v>4.26</v>
      </c>
    </row>
    <row r="8175" spans="1:4" x14ac:dyDescent="0.25">
      <c r="A8175" s="46">
        <v>12395</v>
      </c>
      <c r="B8175" s="45" t="s">
        <v>10102</v>
      </c>
      <c r="C8175" s="46" t="s">
        <v>9014</v>
      </c>
      <c r="D8175" s="47">
        <v>4.1399999999999997</v>
      </c>
    </row>
    <row r="8176" spans="1:4" x14ac:dyDescent="0.25">
      <c r="A8176" s="46">
        <v>1170</v>
      </c>
      <c r="B8176" s="45" t="s">
        <v>10103</v>
      </c>
      <c r="C8176" s="46" t="s">
        <v>9014</v>
      </c>
      <c r="D8176" s="47">
        <v>8.0399999999999991</v>
      </c>
    </row>
    <row r="8177" spans="1:4" x14ac:dyDescent="0.25">
      <c r="A8177" s="46">
        <v>1169</v>
      </c>
      <c r="B8177" s="45" t="s">
        <v>10104</v>
      </c>
      <c r="C8177" s="46" t="s">
        <v>9014</v>
      </c>
      <c r="D8177" s="47">
        <v>39.46</v>
      </c>
    </row>
    <row r="8178" spans="1:4" x14ac:dyDescent="0.25">
      <c r="A8178" s="46">
        <v>1166</v>
      </c>
      <c r="B8178" s="45" t="s">
        <v>10105</v>
      </c>
      <c r="C8178" s="46" t="s">
        <v>9014</v>
      </c>
      <c r="D8178" s="47">
        <v>21.88</v>
      </c>
    </row>
    <row r="8179" spans="1:4" x14ac:dyDescent="0.25">
      <c r="A8179" s="46">
        <v>1163</v>
      </c>
      <c r="B8179" s="45" t="s">
        <v>10106</v>
      </c>
      <c r="C8179" s="46" t="s">
        <v>9014</v>
      </c>
      <c r="D8179" s="47">
        <v>5.51</v>
      </c>
    </row>
    <row r="8180" spans="1:4" x14ac:dyDescent="0.25">
      <c r="A8180" s="46">
        <v>12396</v>
      </c>
      <c r="B8180" s="45" t="s">
        <v>10107</v>
      </c>
      <c r="C8180" s="46" t="s">
        <v>9014</v>
      </c>
      <c r="D8180" s="47">
        <v>4.1399999999999997</v>
      </c>
    </row>
    <row r="8181" spans="1:4" x14ac:dyDescent="0.25">
      <c r="A8181" s="46">
        <v>1168</v>
      </c>
      <c r="B8181" s="45" t="s">
        <v>10108</v>
      </c>
      <c r="C8181" s="46" t="s">
        <v>9014</v>
      </c>
      <c r="D8181" s="47">
        <v>56.26</v>
      </c>
    </row>
    <row r="8182" spans="1:4" x14ac:dyDescent="0.25">
      <c r="A8182" s="46">
        <v>1167</v>
      </c>
      <c r="B8182" s="45" t="s">
        <v>10109</v>
      </c>
      <c r="C8182" s="46" t="s">
        <v>9014</v>
      </c>
      <c r="D8182" s="47">
        <v>94.11</v>
      </c>
    </row>
    <row r="8183" spans="1:4" x14ac:dyDescent="0.25">
      <c r="A8183" s="46">
        <v>36331</v>
      </c>
      <c r="B8183" s="45" t="s">
        <v>10110</v>
      </c>
      <c r="C8183" s="46" t="s">
        <v>9014</v>
      </c>
      <c r="D8183" s="47">
        <v>1.79</v>
      </c>
    </row>
    <row r="8184" spans="1:4" x14ac:dyDescent="0.25">
      <c r="A8184" s="46">
        <v>36346</v>
      </c>
      <c r="B8184" s="45" t="s">
        <v>10111</v>
      </c>
      <c r="C8184" s="46" t="s">
        <v>9014</v>
      </c>
      <c r="D8184" s="47">
        <v>3.08</v>
      </c>
    </row>
    <row r="8185" spans="1:4" x14ac:dyDescent="0.25">
      <c r="A8185" s="46">
        <v>1210</v>
      </c>
      <c r="B8185" s="45" t="s">
        <v>10112</v>
      </c>
      <c r="C8185" s="46" t="s">
        <v>9014</v>
      </c>
      <c r="D8185" s="47">
        <v>18.829999999999998</v>
      </c>
    </row>
    <row r="8186" spans="1:4" x14ac:dyDescent="0.25">
      <c r="A8186" s="46">
        <v>1203</v>
      </c>
      <c r="B8186" s="45" t="s">
        <v>10113</v>
      </c>
      <c r="C8186" s="46" t="s">
        <v>9014</v>
      </c>
      <c r="D8186" s="47">
        <v>18.25</v>
      </c>
    </row>
    <row r="8187" spans="1:4" x14ac:dyDescent="0.25">
      <c r="A8187" s="46">
        <v>1197</v>
      </c>
      <c r="B8187" s="45" t="s">
        <v>10114</v>
      </c>
      <c r="C8187" s="46" t="s">
        <v>9014</v>
      </c>
      <c r="D8187" s="47">
        <v>2.33</v>
      </c>
    </row>
    <row r="8188" spans="1:4" x14ac:dyDescent="0.25">
      <c r="A8188" s="46">
        <v>1202</v>
      </c>
      <c r="B8188" s="45" t="s">
        <v>10115</v>
      </c>
      <c r="C8188" s="46" t="s">
        <v>9014</v>
      </c>
      <c r="D8188" s="47">
        <v>6.28</v>
      </c>
    </row>
    <row r="8189" spans="1:4" x14ac:dyDescent="0.25">
      <c r="A8189" s="46">
        <v>1188</v>
      </c>
      <c r="B8189" s="45" t="s">
        <v>10116</v>
      </c>
      <c r="C8189" s="46" t="s">
        <v>9014</v>
      </c>
      <c r="D8189" s="47">
        <v>37.090000000000003</v>
      </c>
    </row>
    <row r="8190" spans="1:4" x14ac:dyDescent="0.25">
      <c r="A8190" s="46">
        <v>1211</v>
      </c>
      <c r="B8190" s="45" t="s">
        <v>10117</v>
      </c>
      <c r="C8190" s="46" t="s">
        <v>9014</v>
      </c>
      <c r="D8190" s="47">
        <v>19.149999999999999</v>
      </c>
    </row>
    <row r="8191" spans="1:4" x14ac:dyDescent="0.25">
      <c r="A8191" s="46">
        <v>1198</v>
      </c>
      <c r="B8191" s="45" t="s">
        <v>10118</v>
      </c>
      <c r="C8191" s="46" t="s">
        <v>9014</v>
      </c>
      <c r="D8191" s="47">
        <v>3.45</v>
      </c>
    </row>
    <row r="8192" spans="1:4" x14ac:dyDescent="0.25">
      <c r="A8192" s="46">
        <v>1199</v>
      </c>
      <c r="B8192" s="45" t="s">
        <v>10119</v>
      </c>
      <c r="C8192" s="46" t="s">
        <v>9014</v>
      </c>
      <c r="D8192" s="47">
        <v>48.45</v>
      </c>
    </row>
    <row r="8193" spans="1:4" x14ac:dyDescent="0.25">
      <c r="A8193" s="46">
        <v>20088</v>
      </c>
      <c r="B8193" s="45" t="s">
        <v>10120</v>
      </c>
      <c r="C8193" s="46" t="s">
        <v>9014</v>
      </c>
      <c r="D8193" s="47">
        <v>20.6</v>
      </c>
    </row>
    <row r="8194" spans="1:4" x14ac:dyDescent="0.25">
      <c r="A8194" s="46">
        <v>20089</v>
      </c>
      <c r="B8194" s="45" t="s">
        <v>10121</v>
      </c>
      <c r="C8194" s="46" t="s">
        <v>9014</v>
      </c>
      <c r="D8194" s="47">
        <v>98.19</v>
      </c>
    </row>
    <row r="8195" spans="1:4" x14ac:dyDescent="0.25">
      <c r="A8195" s="46">
        <v>20087</v>
      </c>
      <c r="B8195" s="45" t="s">
        <v>10122</v>
      </c>
      <c r="C8195" s="46" t="s">
        <v>9014</v>
      </c>
      <c r="D8195" s="47">
        <v>14.83</v>
      </c>
    </row>
    <row r="8196" spans="1:4" x14ac:dyDescent="0.25">
      <c r="A8196" s="46">
        <v>1200</v>
      </c>
      <c r="B8196" s="45" t="s">
        <v>10123</v>
      </c>
      <c r="C8196" s="46" t="s">
        <v>9014</v>
      </c>
      <c r="D8196" s="47">
        <v>12.05</v>
      </c>
    </row>
    <row r="8197" spans="1:4" x14ac:dyDescent="0.25">
      <c r="A8197" s="46">
        <v>12909</v>
      </c>
      <c r="B8197" s="45" t="s">
        <v>10124</v>
      </c>
      <c r="C8197" s="46" t="s">
        <v>9014</v>
      </c>
      <c r="D8197" s="47">
        <v>5.46</v>
      </c>
    </row>
    <row r="8198" spans="1:4" x14ac:dyDescent="0.25">
      <c r="A8198" s="46">
        <v>12910</v>
      </c>
      <c r="B8198" s="45" t="s">
        <v>10125</v>
      </c>
      <c r="C8198" s="46" t="s">
        <v>9014</v>
      </c>
      <c r="D8198" s="47">
        <v>9.1199999999999992</v>
      </c>
    </row>
    <row r="8199" spans="1:4" x14ac:dyDescent="0.25">
      <c r="A8199" s="46">
        <v>1184</v>
      </c>
      <c r="B8199" s="45" t="s">
        <v>10126</v>
      </c>
      <c r="C8199" s="46" t="s">
        <v>9014</v>
      </c>
      <c r="D8199" s="47">
        <v>119.12</v>
      </c>
    </row>
    <row r="8200" spans="1:4" x14ac:dyDescent="0.25">
      <c r="A8200" s="46">
        <v>1191</v>
      </c>
      <c r="B8200" s="45" t="s">
        <v>10127</v>
      </c>
      <c r="C8200" s="46" t="s">
        <v>9014</v>
      </c>
      <c r="D8200" s="47">
        <v>1.69</v>
      </c>
    </row>
    <row r="8201" spans="1:4" x14ac:dyDescent="0.25">
      <c r="A8201" s="46">
        <v>1185</v>
      </c>
      <c r="B8201" s="45" t="s">
        <v>10128</v>
      </c>
      <c r="C8201" s="46" t="s">
        <v>9014</v>
      </c>
      <c r="D8201" s="47">
        <v>1.93</v>
      </c>
    </row>
    <row r="8202" spans="1:4" x14ac:dyDescent="0.25">
      <c r="A8202" s="46">
        <v>1189</v>
      </c>
      <c r="B8202" s="45" t="s">
        <v>10129</v>
      </c>
      <c r="C8202" s="46" t="s">
        <v>9014</v>
      </c>
      <c r="D8202" s="47">
        <v>3.35</v>
      </c>
    </row>
    <row r="8203" spans="1:4" x14ac:dyDescent="0.25">
      <c r="A8203" s="46">
        <v>1193</v>
      </c>
      <c r="B8203" s="45" t="s">
        <v>10130</v>
      </c>
      <c r="C8203" s="46" t="s">
        <v>9014</v>
      </c>
      <c r="D8203" s="47">
        <v>6.45</v>
      </c>
    </row>
    <row r="8204" spans="1:4" x14ac:dyDescent="0.25">
      <c r="A8204" s="46">
        <v>1194</v>
      </c>
      <c r="B8204" s="45" t="s">
        <v>10131</v>
      </c>
      <c r="C8204" s="46" t="s">
        <v>9014</v>
      </c>
      <c r="D8204" s="47">
        <v>12.22</v>
      </c>
    </row>
    <row r="8205" spans="1:4" x14ac:dyDescent="0.25">
      <c r="A8205" s="46">
        <v>1195</v>
      </c>
      <c r="B8205" s="45" t="s">
        <v>10132</v>
      </c>
      <c r="C8205" s="46" t="s">
        <v>9014</v>
      </c>
      <c r="D8205" s="47">
        <v>18.37</v>
      </c>
    </row>
    <row r="8206" spans="1:4" x14ac:dyDescent="0.25">
      <c r="A8206" s="46">
        <v>1204</v>
      </c>
      <c r="B8206" s="45" t="s">
        <v>10133</v>
      </c>
      <c r="C8206" s="46" t="s">
        <v>9014</v>
      </c>
      <c r="D8206" s="47">
        <v>33.409999999999997</v>
      </c>
    </row>
    <row r="8207" spans="1:4" x14ac:dyDescent="0.25">
      <c r="A8207" s="46">
        <v>1205</v>
      </c>
      <c r="B8207" s="45" t="s">
        <v>10134</v>
      </c>
      <c r="C8207" s="46" t="s">
        <v>9014</v>
      </c>
      <c r="D8207" s="47">
        <v>79.260000000000005</v>
      </c>
    </row>
    <row r="8208" spans="1:4" x14ac:dyDescent="0.25">
      <c r="A8208" s="46">
        <v>1207</v>
      </c>
      <c r="B8208" s="45" t="s">
        <v>10135</v>
      </c>
      <c r="C8208" s="46" t="s">
        <v>9014</v>
      </c>
      <c r="D8208" s="47">
        <v>37.17</v>
      </c>
    </row>
    <row r="8209" spans="1:4" x14ac:dyDescent="0.25">
      <c r="A8209" s="46">
        <v>1206</v>
      </c>
      <c r="B8209" s="45" t="s">
        <v>10136</v>
      </c>
      <c r="C8209" s="46" t="s">
        <v>9014</v>
      </c>
      <c r="D8209" s="47">
        <v>9.32</v>
      </c>
    </row>
    <row r="8210" spans="1:4" x14ac:dyDescent="0.25">
      <c r="A8210" s="46">
        <v>1183</v>
      </c>
      <c r="B8210" s="45" t="s">
        <v>10137</v>
      </c>
      <c r="C8210" s="46" t="s">
        <v>9014</v>
      </c>
      <c r="D8210" s="47">
        <v>24.27</v>
      </c>
    </row>
    <row r="8211" spans="1:4" x14ac:dyDescent="0.25">
      <c r="A8211" s="46">
        <v>42685</v>
      </c>
      <c r="B8211" s="45" t="s">
        <v>10138</v>
      </c>
      <c r="C8211" s="46" t="s">
        <v>9014</v>
      </c>
      <c r="D8211" s="47">
        <v>91.33</v>
      </c>
    </row>
    <row r="8212" spans="1:4" x14ac:dyDescent="0.25">
      <c r="A8212" s="46">
        <v>42686</v>
      </c>
      <c r="B8212" s="45" t="s">
        <v>10139</v>
      </c>
      <c r="C8212" s="46" t="s">
        <v>9014</v>
      </c>
      <c r="D8212" s="47">
        <v>142.19</v>
      </c>
    </row>
    <row r="8213" spans="1:4" x14ac:dyDescent="0.25">
      <c r="A8213" s="46">
        <v>12894</v>
      </c>
      <c r="B8213" s="45" t="s">
        <v>10140</v>
      </c>
      <c r="C8213" s="46" t="s">
        <v>9014</v>
      </c>
      <c r="D8213" s="47">
        <v>19.37</v>
      </c>
    </row>
    <row r="8214" spans="1:4" x14ac:dyDescent="0.25">
      <c r="A8214" s="46">
        <v>12895</v>
      </c>
      <c r="B8214" s="45" t="s">
        <v>10141</v>
      </c>
      <c r="C8214" s="46" t="s">
        <v>9014</v>
      </c>
      <c r="D8214" s="47">
        <v>14.9</v>
      </c>
    </row>
    <row r="8215" spans="1:4" x14ac:dyDescent="0.25">
      <c r="A8215" s="46">
        <v>1631</v>
      </c>
      <c r="B8215" s="45" t="s">
        <v>10142</v>
      </c>
      <c r="C8215" s="46" t="s">
        <v>9014</v>
      </c>
      <c r="D8215" s="47">
        <v>261.88</v>
      </c>
    </row>
    <row r="8216" spans="1:4" x14ac:dyDescent="0.25">
      <c r="A8216" s="46">
        <v>1633</v>
      </c>
      <c r="B8216" s="45" t="s">
        <v>10143</v>
      </c>
      <c r="C8216" s="46" t="s">
        <v>9014</v>
      </c>
      <c r="D8216" s="47">
        <v>444.94</v>
      </c>
    </row>
    <row r="8217" spans="1:4" x14ac:dyDescent="0.25">
      <c r="A8217" s="46">
        <v>10818</v>
      </c>
      <c r="B8217" s="45" t="s">
        <v>10144</v>
      </c>
      <c r="C8217" s="46" t="s">
        <v>9088</v>
      </c>
      <c r="D8217" s="47">
        <v>37.450000000000003</v>
      </c>
    </row>
    <row r="8218" spans="1:4" x14ac:dyDescent="0.25">
      <c r="A8218" s="46">
        <v>41410</v>
      </c>
      <c r="B8218" s="45" t="s">
        <v>10145</v>
      </c>
      <c r="C8218" s="46" t="s">
        <v>9014</v>
      </c>
      <c r="D8218" s="47">
        <v>54.18</v>
      </c>
    </row>
    <row r="8219" spans="1:4" x14ac:dyDescent="0.25">
      <c r="A8219" s="46">
        <v>41411</v>
      </c>
      <c r="B8219" s="45" t="s">
        <v>10146</v>
      </c>
      <c r="C8219" s="46" t="s">
        <v>9014</v>
      </c>
      <c r="D8219" s="47">
        <v>49.11</v>
      </c>
    </row>
    <row r="8220" spans="1:4" x14ac:dyDescent="0.25">
      <c r="A8220" s="46">
        <v>41412</v>
      </c>
      <c r="B8220" s="45" t="s">
        <v>10147</v>
      </c>
      <c r="C8220" s="46" t="s">
        <v>9014</v>
      </c>
      <c r="D8220" s="47">
        <v>95</v>
      </c>
    </row>
    <row r="8221" spans="1:4" x14ac:dyDescent="0.25">
      <c r="A8221" s="46">
        <v>41413</v>
      </c>
      <c r="B8221" s="45" t="s">
        <v>10148</v>
      </c>
      <c r="C8221" s="46" t="s">
        <v>9014</v>
      </c>
      <c r="D8221" s="47">
        <v>85.48</v>
      </c>
    </row>
    <row r="8222" spans="1:4" x14ac:dyDescent="0.25">
      <c r="A8222" s="46">
        <v>39359</v>
      </c>
      <c r="B8222" s="45" t="s">
        <v>10149</v>
      </c>
      <c r="C8222" s="46" t="s">
        <v>9014</v>
      </c>
      <c r="D8222" s="47">
        <v>35.65</v>
      </c>
    </row>
    <row r="8223" spans="1:4" x14ac:dyDescent="0.25">
      <c r="A8223" s="46">
        <v>39360</v>
      </c>
      <c r="B8223" s="45" t="s">
        <v>10150</v>
      </c>
      <c r="C8223" s="46" t="s">
        <v>9014</v>
      </c>
      <c r="D8223" s="47">
        <v>32.4</v>
      </c>
    </row>
    <row r="8224" spans="1:4" x14ac:dyDescent="0.25">
      <c r="A8224" s="46">
        <v>10710</v>
      </c>
      <c r="B8224" s="45" t="s">
        <v>10151</v>
      </c>
      <c r="C8224" s="46" t="s">
        <v>9027</v>
      </c>
      <c r="D8224" s="47">
        <v>125</v>
      </c>
    </row>
    <row r="8225" spans="1:4" x14ac:dyDescent="0.25">
      <c r="A8225" s="46">
        <v>10709</v>
      </c>
      <c r="B8225" s="45" t="s">
        <v>10152</v>
      </c>
      <c r="C8225" s="46" t="s">
        <v>9027</v>
      </c>
      <c r="D8225" s="47">
        <v>153.57</v>
      </c>
    </row>
    <row r="8226" spans="1:4" x14ac:dyDescent="0.25">
      <c r="A8226" s="46">
        <v>39636</v>
      </c>
      <c r="B8226" s="45" t="s">
        <v>10153</v>
      </c>
      <c r="C8226" s="46" t="s">
        <v>9027</v>
      </c>
      <c r="D8226" s="47">
        <v>156.81</v>
      </c>
    </row>
    <row r="8227" spans="1:4" x14ac:dyDescent="0.25">
      <c r="A8227" s="46">
        <v>10708</v>
      </c>
      <c r="B8227" s="45" t="s">
        <v>10154</v>
      </c>
      <c r="C8227" s="46" t="s">
        <v>9027</v>
      </c>
      <c r="D8227" s="47">
        <v>48.39</v>
      </c>
    </row>
    <row r="8228" spans="1:4" x14ac:dyDescent="0.25">
      <c r="A8228" s="46">
        <v>39635</v>
      </c>
      <c r="B8228" s="45" t="s">
        <v>10155</v>
      </c>
      <c r="C8228" s="46" t="s">
        <v>9027</v>
      </c>
      <c r="D8228" s="47">
        <v>82.38</v>
      </c>
    </row>
    <row r="8229" spans="1:4" x14ac:dyDescent="0.25">
      <c r="A8229" s="46">
        <v>6117</v>
      </c>
      <c r="B8229" s="45" t="s">
        <v>10156</v>
      </c>
      <c r="C8229" s="46" t="s">
        <v>370</v>
      </c>
      <c r="D8229" s="47">
        <v>14.89</v>
      </c>
    </row>
    <row r="8230" spans="1:4" x14ac:dyDescent="0.25">
      <c r="A8230" s="46">
        <v>40913</v>
      </c>
      <c r="B8230" s="45" t="s">
        <v>10157</v>
      </c>
      <c r="C8230" s="46" t="s">
        <v>9201</v>
      </c>
      <c r="D8230" s="48">
        <v>2618.89</v>
      </c>
    </row>
    <row r="8231" spans="1:4" x14ac:dyDescent="0.25">
      <c r="A8231" s="46">
        <v>1214</v>
      </c>
      <c r="B8231" s="45" t="s">
        <v>10158</v>
      </c>
      <c r="C8231" s="46" t="s">
        <v>370</v>
      </c>
      <c r="D8231" s="47">
        <v>15.86</v>
      </c>
    </row>
    <row r="8232" spans="1:4" x14ac:dyDescent="0.25">
      <c r="A8232" s="46">
        <v>40915</v>
      </c>
      <c r="B8232" s="45" t="s">
        <v>10159</v>
      </c>
      <c r="C8232" s="46" t="s">
        <v>9201</v>
      </c>
      <c r="D8232" s="48">
        <v>2790.81</v>
      </c>
    </row>
    <row r="8233" spans="1:4" x14ac:dyDescent="0.25">
      <c r="A8233" s="46">
        <v>1213</v>
      </c>
      <c r="B8233" s="45" t="s">
        <v>10160</v>
      </c>
      <c r="C8233" s="46" t="s">
        <v>370</v>
      </c>
      <c r="D8233" s="47">
        <v>18.91</v>
      </c>
    </row>
    <row r="8234" spans="1:4" x14ac:dyDescent="0.25">
      <c r="A8234" s="46">
        <v>40914</v>
      </c>
      <c r="B8234" s="45" t="s">
        <v>10161</v>
      </c>
      <c r="C8234" s="46" t="s">
        <v>9201</v>
      </c>
      <c r="D8234" s="48">
        <v>3324.09</v>
      </c>
    </row>
    <row r="8235" spans="1:4" x14ac:dyDescent="0.25">
      <c r="A8235" s="46">
        <v>5091</v>
      </c>
      <c r="B8235" s="45" t="s">
        <v>10162</v>
      </c>
      <c r="C8235" s="46" t="s">
        <v>9014</v>
      </c>
      <c r="D8235" s="47">
        <v>16.97</v>
      </c>
    </row>
    <row r="8236" spans="1:4" x14ac:dyDescent="0.25">
      <c r="A8236" s="46">
        <v>14615</v>
      </c>
      <c r="B8236" s="45" t="s">
        <v>10163</v>
      </c>
      <c r="C8236" s="46" t="s">
        <v>9014</v>
      </c>
      <c r="D8236" s="48">
        <v>3640.87</v>
      </c>
    </row>
    <row r="8237" spans="1:4" x14ac:dyDescent="0.25">
      <c r="A8237" s="46">
        <v>2711</v>
      </c>
      <c r="B8237" s="45" t="s">
        <v>10164</v>
      </c>
      <c r="C8237" s="46" t="s">
        <v>9014</v>
      </c>
      <c r="D8237" s="47">
        <v>195</v>
      </c>
    </row>
    <row r="8238" spans="1:4" x14ac:dyDescent="0.25">
      <c r="A8238" s="46">
        <v>37727</v>
      </c>
      <c r="B8238" s="45" t="s">
        <v>10165</v>
      </c>
      <c r="C8238" s="46" t="s">
        <v>9014</v>
      </c>
      <c r="D8238" s="48">
        <v>16180</v>
      </c>
    </row>
    <row r="8239" spans="1:4" x14ac:dyDescent="0.25">
      <c r="A8239" s="46">
        <v>37728</v>
      </c>
      <c r="B8239" s="45" t="s">
        <v>10166</v>
      </c>
      <c r="C8239" s="46" t="s">
        <v>9014</v>
      </c>
      <c r="D8239" s="48">
        <v>21950.49</v>
      </c>
    </row>
    <row r="8240" spans="1:4" x14ac:dyDescent="0.25">
      <c r="A8240" s="46">
        <v>37729</v>
      </c>
      <c r="B8240" s="45" t="s">
        <v>10167</v>
      </c>
      <c r="C8240" s="46" t="s">
        <v>9014</v>
      </c>
      <c r="D8240" s="48">
        <v>23760.83</v>
      </c>
    </row>
    <row r="8241" spans="1:4" x14ac:dyDescent="0.25">
      <c r="A8241" s="46">
        <v>37730</v>
      </c>
      <c r="B8241" s="45" t="s">
        <v>10168</v>
      </c>
      <c r="C8241" s="46" t="s">
        <v>9014</v>
      </c>
      <c r="D8241" s="48">
        <v>25571.18</v>
      </c>
    </row>
    <row r="8242" spans="1:4" x14ac:dyDescent="0.25">
      <c r="A8242" s="46">
        <v>37731</v>
      </c>
      <c r="B8242" s="45" t="s">
        <v>10169</v>
      </c>
      <c r="C8242" s="46" t="s">
        <v>9014</v>
      </c>
      <c r="D8242" s="48">
        <v>27381.53</v>
      </c>
    </row>
    <row r="8243" spans="1:4" x14ac:dyDescent="0.25">
      <c r="A8243" s="46">
        <v>37732</v>
      </c>
      <c r="B8243" s="45" t="s">
        <v>10170</v>
      </c>
      <c r="C8243" s="46" t="s">
        <v>9014</v>
      </c>
      <c r="D8243" s="48">
        <v>31228.53</v>
      </c>
    </row>
    <row r="8244" spans="1:4" x14ac:dyDescent="0.25">
      <c r="A8244" s="46">
        <v>42250</v>
      </c>
      <c r="B8244" s="45" t="s">
        <v>10171</v>
      </c>
      <c r="C8244" s="46" t="s">
        <v>10172</v>
      </c>
      <c r="D8244" s="48">
        <v>2079.9499999999998</v>
      </c>
    </row>
    <row r="8245" spans="1:4" x14ac:dyDescent="0.25">
      <c r="A8245" s="46">
        <v>42256</v>
      </c>
      <c r="B8245" s="45" t="s">
        <v>10173</v>
      </c>
      <c r="C8245" s="46" t="s">
        <v>9088</v>
      </c>
      <c r="D8245" s="47">
        <v>5.85</v>
      </c>
    </row>
    <row r="8246" spans="1:4" x14ac:dyDescent="0.25">
      <c r="A8246" s="46">
        <v>4743</v>
      </c>
      <c r="B8246" s="45" t="s">
        <v>10174</v>
      </c>
      <c r="C8246" s="46" t="s">
        <v>369</v>
      </c>
      <c r="D8246" s="47">
        <v>45.12</v>
      </c>
    </row>
    <row r="8247" spans="1:4" x14ac:dyDescent="0.25">
      <c r="A8247" s="46">
        <v>4744</v>
      </c>
      <c r="B8247" s="45" t="s">
        <v>10175</v>
      </c>
      <c r="C8247" s="46" t="s">
        <v>369</v>
      </c>
      <c r="D8247" s="47">
        <v>72.2</v>
      </c>
    </row>
    <row r="8248" spans="1:4" x14ac:dyDescent="0.25">
      <c r="A8248" s="46">
        <v>4745</v>
      </c>
      <c r="B8248" s="45" t="s">
        <v>10176</v>
      </c>
      <c r="C8248" s="46" t="s">
        <v>369</v>
      </c>
      <c r="D8248" s="47">
        <v>86.59</v>
      </c>
    </row>
    <row r="8249" spans="1:4" x14ac:dyDescent="0.25">
      <c r="A8249" s="46">
        <v>36496</v>
      </c>
      <c r="B8249" s="45" t="s">
        <v>10177</v>
      </c>
      <c r="C8249" s="46" t="s">
        <v>9014</v>
      </c>
      <c r="D8249" s="48">
        <v>9244.1</v>
      </c>
    </row>
    <row r="8250" spans="1:4" x14ac:dyDescent="0.25">
      <c r="A8250" s="46">
        <v>10630</v>
      </c>
      <c r="B8250" s="45" t="s">
        <v>10178</v>
      </c>
      <c r="C8250" s="46" t="s">
        <v>9014</v>
      </c>
      <c r="D8250" s="48">
        <v>606495.9</v>
      </c>
    </row>
    <row r="8251" spans="1:4" x14ac:dyDescent="0.25">
      <c r="A8251" s="46">
        <v>37762</v>
      </c>
      <c r="B8251" s="45" t="s">
        <v>10179</v>
      </c>
      <c r="C8251" s="46" t="s">
        <v>9014</v>
      </c>
      <c r="D8251" s="48">
        <v>520154.58</v>
      </c>
    </row>
    <row r="8252" spans="1:4" x14ac:dyDescent="0.25">
      <c r="A8252" s="46">
        <v>37763</v>
      </c>
      <c r="B8252" s="45" t="s">
        <v>10180</v>
      </c>
      <c r="C8252" s="46" t="s">
        <v>9014</v>
      </c>
      <c r="D8252" s="48">
        <v>526472.16</v>
      </c>
    </row>
    <row r="8253" spans="1:4" x14ac:dyDescent="0.25">
      <c r="A8253" s="46">
        <v>41992</v>
      </c>
      <c r="B8253" s="45" t="s">
        <v>10181</v>
      </c>
      <c r="C8253" s="46" t="s">
        <v>9014</v>
      </c>
      <c r="D8253" s="48">
        <v>598493.63</v>
      </c>
    </row>
    <row r="8254" spans="1:4" x14ac:dyDescent="0.25">
      <c r="A8254" s="46">
        <v>13215</v>
      </c>
      <c r="B8254" s="45" t="s">
        <v>10182</v>
      </c>
      <c r="C8254" s="46" t="s">
        <v>9014</v>
      </c>
      <c r="D8254" s="48">
        <v>733902.21</v>
      </c>
    </row>
    <row r="8255" spans="1:4" x14ac:dyDescent="0.25">
      <c r="A8255" s="46">
        <v>4235</v>
      </c>
      <c r="B8255" s="45" t="s">
        <v>10183</v>
      </c>
      <c r="C8255" s="46" t="s">
        <v>370</v>
      </c>
      <c r="D8255" s="47">
        <v>14.67</v>
      </c>
    </row>
    <row r="8256" spans="1:4" x14ac:dyDescent="0.25">
      <c r="A8256" s="46">
        <v>40976</v>
      </c>
      <c r="B8256" s="45" t="s">
        <v>10184</v>
      </c>
      <c r="C8256" s="46" t="s">
        <v>9201</v>
      </c>
      <c r="D8256" s="48">
        <v>2580.85</v>
      </c>
    </row>
    <row r="8257" spans="1:4" x14ac:dyDescent="0.25">
      <c r="A8257" s="46">
        <v>39013</v>
      </c>
      <c r="B8257" s="45" t="s">
        <v>10185</v>
      </c>
      <c r="C8257" s="46" t="s">
        <v>9014</v>
      </c>
      <c r="D8257" s="47">
        <v>1.34</v>
      </c>
    </row>
    <row r="8258" spans="1:4" x14ac:dyDescent="0.25">
      <c r="A8258" s="46">
        <v>43091</v>
      </c>
      <c r="B8258" s="45" t="s">
        <v>10186</v>
      </c>
      <c r="C8258" s="46" t="s">
        <v>9014</v>
      </c>
      <c r="D8258" s="48">
        <v>5294.76</v>
      </c>
    </row>
    <row r="8259" spans="1:4" x14ac:dyDescent="0.25">
      <c r="A8259" s="46">
        <v>43092</v>
      </c>
      <c r="B8259" s="45" t="s">
        <v>10187</v>
      </c>
      <c r="C8259" s="46" t="s">
        <v>9014</v>
      </c>
      <c r="D8259" s="48">
        <v>7059.69</v>
      </c>
    </row>
    <row r="8260" spans="1:4" x14ac:dyDescent="0.25">
      <c r="A8260" s="46">
        <v>43089</v>
      </c>
      <c r="B8260" s="45" t="s">
        <v>10188</v>
      </c>
      <c r="C8260" s="46" t="s">
        <v>9014</v>
      </c>
      <c r="D8260" s="48">
        <v>1230.3499999999999</v>
      </c>
    </row>
    <row r="8261" spans="1:4" x14ac:dyDescent="0.25">
      <c r="A8261" s="46">
        <v>43090</v>
      </c>
      <c r="B8261" s="45" t="s">
        <v>10189</v>
      </c>
      <c r="C8261" s="46" t="s">
        <v>9014</v>
      </c>
      <c r="D8261" s="48">
        <v>2715.26</v>
      </c>
    </row>
    <row r="8262" spans="1:4" x14ac:dyDescent="0.25">
      <c r="A8262" s="46">
        <v>41967</v>
      </c>
      <c r="B8262" s="45" t="s">
        <v>10190</v>
      </c>
      <c r="C8262" s="46" t="s">
        <v>9033</v>
      </c>
      <c r="D8262" s="47">
        <v>16.18</v>
      </c>
    </row>
    <row r="8263" spans="1:4" x14ac:dyDescent="0.25">
      <c r="A8263" s="46">
        <v>12760</v>
      </c>
      <c r="B8263" s="45" t="s">
        <v>10191</v>
      </c>
      <c r="C8263" s="46" t="s">
        <v>9027</v>
      </c>
      <c r="D8263" s="48">
        <v>1311.28</v>
      </c>
    </row>
    <row r="8264" spans="1:4" x14ac:dyDescent="0.25">
      <c r="A8264" s="46">
        <v>12759</v>
      </c>
      <c r="B8264" s="45" t="s">
        <v>10192</v>
      </c>
      <c r="C8264" s="46" t="s">
        <v>9027</v>
      </c>
      <c r="D8264" s="47">
        <v>874.17</v>
      </c>
    </row>
    <row r="8265" spans="1:4" x14ac:dyDescent="0.25">
      <c r="A8265" s="46">
        <v>43105</v>
      </c>
      <c r="B8265" s="45" t="s">
        <v>10193</v>
      </c>
      <c r="C8265" s="46" t="s">
        <v>9088</v>
      </c>
      <c r="D8265" s="47">
        <v>56.72</v>
      </c>
    </row>
    <row r="8266" spans="1:4" x14ac:dyDescent="0.25">
      <c r="A8266" s="46">
        <v>40424</v>
      </c>
      <c r="B8266" s="45" t="s">
        <v>10194</v>
      </c>
      <c r="C8266" s="46" t="s">
        <v>9088</v>
      </c>
      <c r="D8266" s="47">
        <v>14.41</v>
      </c>
    </row>
    <row r="8267" spans="1:4" x14ac:dyDescent="0.25">
      <c r="A8267" s="46">
        <v>1325</v>
      </c>
      <c r="B8267" s="45" t="s">
        <v>10195</v>
      </c>
      <c r="C8267" s="46" t="s">
        <v>9088</v>
      </c>
      <c r="D8267" s="47">
        <v>15.78</v>
      </c>
    </row>
    <row r="8268" spans="1:4" x14ac:dyDescent="0.25">
      <c r="A8268" s="46">
        <v>1327</v>
      </c>
      <c r="B8268" s="45" t="s">
        <v>10196</v>
      </c>
      <c r="C8268" s="46" t="s">
        <v>9088</v>
      </c>
      <c r="D8268" s="47">
        <v>16.809999999999999</v>
      </c>
    </row>
    <row r="8269" spans="1:4" x14ac:dyDescent="0.25">
      <c r="A8269" s="46">
        <v>1328</v>
      </c>
      <c r="B8269" s="45" t="s">
        <v>10197</v>
      </c>
      <c r="C8269" s="46" t="s">
        <v>9088</v>
      </c>
      <c r="D8269" s="47">
        <v>15.82</v>
      </c>
    </row>
    <row r="8270" spans="1:4" x14ac:dyDescent="0.25">
      <c r="A8270" s="46">
        <v>1321</v>
      </c>
      <c r="B8270" s="45" t="s">
        <v>10198</v>
      </c>
      <c r="C8270" s="46" t="s">
        <v>9088</v>
      </c>
      <c r="D8270" s="47">
        <v>14.65</v>
      </c>
    </row>
    <row r="8271" spans="1:4" x14ac:dyDescent="0.25">
      <c r="A8271" s="46">
        <v>1318</v>
      </c>
      <c r="B8271" s="45" t="s">
        <v>10199</v>
      </c>
      <c r="C8271" s="46" t="s">
        <v>9088</v>
      </c>
      <c r="D8271" s="47">
        <v>14.66</v>
      </c>
    </row>
    <row r="8272" spans="1:4" x14ac:dyDescent="0.25">
      <c r="A8272" s="46">
        <v>1322</v>
      </c>
      <c r="B8272" s="45" t="s">
        <v>10200</v>
      </c>
      <c r="C8272" s="46" t="s">
        <v>9088</v>
      </c>
      <c r="D8272" s="47">
        <v>15.49</v>
      </c>
    </row>
    <row r="8273" spans="1:4" x14ac:dyDescent="0.25">
      <c r="A8273" s="46">
        <v>1323</v>
      </c>
      <c r="B8273" s="45" t="s">
        <v>10201</v>
      </c>
      <c r="C8273" s="46" t="s">
        <v>9088</v>
      </c>
      <c r="D8273" s="47">
        <v>15.49</v>
      </c>
    </row>
    <row r="8274" spans="1:4" x14ac:dyDescent="0.25">
      <c r="A8274" s="46">
        <v>1319</v>
      </c>
      <c r="B8274" s="45" t="s">
        <v>10202</v>
      </c>
      <c r="C8274" s="46" t="s">
        <v>9088</v>
      </c>
      <c r="D8274" s="47">
        <v>13.05</v>
      </c>
    </row>
    <row r="8275" spans="1:4" x14ac:dyDescent="0.25">
      <c r="A8275" s="46">
        <v>11026</v>
      </c>
      <c r="B8275" s="45" t="s">
        <v>10203</v>
      </c>
      <c r="C8275" s="46" t="s">
        <v>9088</v>
      </c>
      <c r="D8275" s="47">
        <v>17.95</v>
      </c>
    </row>
    <row r="8276" spans="1:4" x14ac:dyDescent="0.25">
      <c r="A8276" s="46">
        <v>11027</v>
      </c>
      <c r="B8276" s="45" t="s">
        <v>10204</v>
      </c>
      <c r="C8276" s="46" t="s">
        <v>9088</v>
      </c>
      <c r="D8276" s="47">
        <v>18.68</v>
      </c>
    </row>
    <row r="8277" spans="1:4" x14ac:dyDescent="0.25">
      <c r="A8277" s="46">
        <v>11046</v>
      </c>
      <c r="B8277" s="45" t="s">
        <v>10205</v>
      </c>
      <c r="C8277" s="46" t="s">
        <v>9088</v>
      </c>
      <c r="D8277" s="47">
        <v>17.899999999999999</v>
      </c>
    </row>
    <row r="8278" spans="1:4" x14ac:dyDescent="0.25">
      <c r="A8278" s="46">
        <v>11047</v>
      </c>
      <c r="B8278" s="45" t="s">
        <v>10206</v>
      </c>
      <c r="C8278" s="46" t="s">
        <v>9088</v>
      </c>
      <c r="D8278" s="47">
        <v>19.510000000000002</v>
      </c>
    </row>
    <row r="8279" spans="1:4" x14ac:dyDescent="0.25">
      <c r="A8279" s="46">
        <v>43668</v>
      </c>
      <c r="B8279" s="45" t="s">
        <v>10207</v>
      </c>
      <c r="C8279" s="46" t="s">
        <v>9088</v>
      </c>
      <c r="D8279" s="47">
        <v>17.22</v>
      </c>
    </row>
    <row r="8280" spans="1:4" x14ac:dyDescent="0.25">
      <c r="A8280" s="46">
        <v>11049</v>
      </c>
      <c r="B8280" s="45" t="s">
        <v>10208</v>
      </c>
      <c r="C8280" s="46" t="s">
        <v>9088</v>
      </c>
      <c r="D8280" s="47">
        <v>18.649999999999999</v>
      </c>
    </row>
    <row r="8281" spans="1:4" x14ac:dyDescent="0.25">
      <c r="A8281" s="46">
        <v>43106</v>
      </c>
      <c r="B8281" s="45" t="s">
        <v>10209</v>
      </c>
      <c r="C8281" s="46" t="s">
        <v>9088</v>
      </c>
      <c r="D8281" s="47">
        <v>18.760000000000002</v>
      </c>
    </row>
    <row r="8282" spans="1:4" x14ac:dyDescent="0.25">
      <c r="A8282" s="46">
        <v>11051</v>
      </c>
      <c r="B8282" s="45" t="s">
        <v>10210</v>
      </c>
      <c r="C8282" s="46" t="s">
        <v>9088</v>
      </c>
      <c r="D8282" s="47">
        <v>19.579999999999998</v>
      </c>
    </row>
    <row r="8283" spans="1:4" x14ac:dyDescent="0.25">
      <c r="A8283" s="46">
        <v>11061</v>
      </c>
      <c r="B8283" s="45" t="s">
        <v>10211</v>
      </c>
      <c r="C8283" s="46" t="s">
        <v>9088</v>
      </c>
      <c r="D8283" s="47">
        <v>23.49</v>
      </c>
    </row>
    <row r="8284" spans="1:4" x14ac:dyDescent="0.25">
      <c r="A8284" s="46">
        <v>43667</v>
      </c>
      <c r="B8284" s="45" t="s">
        <v>10212</v>
      </c>
      <c r="C8284" s="46" t="s">
        <v>9088</v>
      </c>
      <c r="D8284" s="47">
        <v>17.07</v>
      </c>
    </row>
    <row r="8285" spans="1:4" x14ac:dyDescent="0.25">
      <c r="A8285" s="46">
        <v>1333</v>
      </c>
      <c r="B8285" s="45" t="s">
        <v>10213</v>
      </c>
      <c r="C8285" s="46" t="s">
        <v>9088</v>
      </c>
      <c r="D8285" s="47">
        <v>14.22</v>
      </c>
    </row>
    <row r="8286" spans="1:4" x14ac:dyDescent="0.25">
      <c r="A8286" s="46">
        <v>1330</v>
      </c>
      <c r="B8286" s="45" t="s">
        <v>10214</v>
      </c>
      <c r="C8286" s="46" t="s">
        <v>9088</v>
      </c>
      <c r="D8286" s="47">
        <v>14.09</v>
      </c>
    </row>
    <row r="8287" spans="1:4" x14ac:dyDescent="0.25">
      <c r="A8287" s="46">
        <v>10957</v>
      </c>
      <c r="B8287" s="45" t="s">
        <v>10215</v>
      </c>
      <c r="C8287" s="46" t="s">
        <v>9088</v>
      </c>
      <c r="D8287" s="47">
        <v>16.25</v>
      </c>
    </row>
    <row r="8288" spans="1:4" x14ac:dyDescent="0.25">
      <c r="A8288" s="46">
        <v>1332</v>
      </c>
      <c r="B8288" s="45" t="s">
        <v>10216</v>
      </c>
      <c r="C8288" s="46" t="s">
        <v>9088</v>
      </c>
      <c r="D8288" s="47">
        <v>14.45</v>
      </c>
    </row>
    <row r="8289" spans="1:4" x14ac:dyDescent="0.25">
      <c r="A8289" s="46">
        <v>1334</v>
      </c>
      <c r="B8289" s="45" t="s">
        <v>10217</v>
      </c>
      <c r="C8289" s="46" t="s">
        <v>9088</v>
      </c>
      <c r="D8289" s="47">
        <v>16.02</v>
      </c>
    </row>
    <row r="8290" spans="1:4" x14ac:dyDescent="0.25">
      <c r="A8290" s="46">
        <v>1335</v>
      </c>
      <c r="B8290" s="45" t="s">
        <v>10218</v>
      </c>
      <c r="C8290" s="46" t="s">
        <v>9088</v>
      </c>
      <c r="D8290" s="47">
        <v>16.55</v>
      </c>
    </row>
    <row r="8291" spans="1:4" x14ac:dyDescent="0.25">
      <c r="A8291" s="46">
        <v>40425</v>
      </c>
      <c r="B8291" s="45" t="s">
        <v>10219</v>
      </c>
      <c r="C8291" s="46" t="s">
        <v>9088</v>
      </c>
      <c r="D8291" s="47">
        <v>14.17</v>
      </c>
    </row>
    <row r="8292" spans="1:4" x14ac:dyDescent="0.25">
      <c r="A8292" s="46">
        <v>1337</v>
      </c>
      <c r="B8292" s="45" t="s">
        <v>10220</v>
      </c>
      <c r="C8292" s="46" t="s">
        <v>9088</v>
      </c>
      <c r="D8292" s="47">
        <v>16.25</v>
      </c>
    </row>
    <row r="8293" spans="1:4" x14ac:dyDescent="0.25">
      <c r="A8293" s="46">
        <v>1338</v>
      </c>
      <c r="B8293" s="45" t="s">
        <v>10221</v>
      </c>
      <c r="C8293" s="46" t="s">
        <v>9027</v>
      </c>
      <c r="D8293" s="47">
        <v>38.840000000000003</v>
      </c>
    </row>
    <row r="8294" spans="1:4" x14ac:dyDescent="0.25">
      <c r="A8294" s="46">
        <v>1340</v>
      </c>
      <c r="B8294" s="45" t="s">
        <v>10222</v>
      </c>
      <c r="C8294" s="46" t="s">
        <v>9027</v>
      </c>
      <c r="D8294" s="47">
        <v>44.9</v>
      </c>
    </row>
    <row r="8295" spans="1:4" x14ac:dyDescent="0.25">
      <c r="A8295" s="46">
        <v>1341</v>
      </c>
      <c r="B8295" s="45" t="s">
        <v>10223</v>
      </c>
      <c r="C8295" s="46" t="s">
        <v>9027</v>
      </c>
      <c r="D8295" s="47">
        <v>43.25</v>
      </c>
    </row>
    <row r="8296" spans="1:4" x14ac:dyDescent="0.25">
      <c r="A8296" s="46">
        <v>11134</v>
      </c>
      <c r="B8296" s="45" t="s">
        <v>10224</v>
      </c>
      <c r="C8296" s="46" t="s">
        <v>9027</v>
      </c>
      <c r="D8296" s="47">
        <v>43.18</v>
      </c>
    </row>
    <row r="8297" spans="1:4" x14ac:dyDescent="0.25">
      <c r="A8297" s="46">
        <v>11135</v>
      </c>
      <c r="B8297" s="45" t="s">
        <v>10225</v>
      </c>
      <c r="C8297" s="46" t="s">
        <v>9027</v>
      </c>
      <c r="D8297" s="47">
        <v>52.63</v>
      </c>
    </row>
    <row r="8298" spans="1:4" x14ac:dyDescent="0.25">
      <c r="A8298" s="46">
        <v>11136</v>
      </c>
      <c r="B8298" s="45" t="s">
        <v>10226</v>
      </c>
      <c r="C8298" s="46" t="s">
        <v>9027</v>
      </c>
      <c r="D8298" s="47">
        <v>56.94</v>
      </c>
    </row>
    <row r="8299" spans="1:4" x14ac:dyDescent="0.25">
      <c r="A8299" s="46">
        <v>34743</v>
      </c>
      <c r="B8299" s="45" t="s">
        <v>10227</v>
      </c>
      <c r="C8299" s="46" t="s">
        <v>9027</v>
      </c>
      <c r="D8299" s="47">
        <v>72.48</v>
      </c>
    </row>
    <row r="8300" spans="1:4" x14ac:dyDescent="0.25">
      <c r="A8300" s="46">
        <v>11137</v>
      </c>
      <c r="B8300" s="45" t="s">
        <v>10228</v>
      </c>
      <c r="C8300" s="46" t="s">
        <v>9027</v>
      </c>
      <c r="D8300" s="47">
        <v>80.83</v>
      </c>
    </row>
    <row r="8301" spans="1:4" x14ac:dyDescent="0.25">
      <c r="A8301" s="46">
        <v>34745</v>
      </c>
      <c r="B8301" s="45" t="s">
        <v>10229</v>
      </c>
      <c r="C8301" s="46" t="s">
        <v>9027</v>
      </c>
      <c r="D8301" s="47">
        <v>92.11</v>
      </c>
    </row>
    <row r="8302" spans="1:4" x14ac:dyDescent="0.25">
      <c r="A8302" s="46">
        <v>34746</v>
      </c>
      <c r="B8302" s="45" t="s">
        <v>10230</v>
      </c>
      <c r="C8302" s="46" t="s">
        <v>9027</v>
      </c>
      <c r="D8302" s="47">
        <v>23.72</v>
      </c>
    </row>
    <row r="8303" spans="1:4" x14ac:dyDescent="0.25">
      <c r="A8303" s="46">
        <v>1360</v>
      </c>
      <c r="B8303" s="45" t="s">
        <v>10231</v>
      </c>
      <c r="C8303" s="46" t="s">
        <v>9027</v>
      </c>
      <c r="D8303" s="47">
        <v>29.3</v>
      </c>
    </row>
    <row r="8304" spans="1:4" x14ac:dyDescent="0.25">
      <c r="A8304" s="46">
        <v>1346</v>
      </c>
      <c r="B8304" s="45" t="s">
        <v>10232</v>
      </c>
      <c r="C8304" s="46" t="s">
        <v>9027</v>
      </c>
      <c r="D8304" s="47">
        <v>51.87</v>
      </c>
    </row>
    <row r="8305" spans="1:4" x14ac:dyDescent="0.25">
      <c r="A8305" s="46">
        <v>1345</v>
      </c>
      <c r="B8305" s="45" t="s">
        <v>10233</v>
      </c>
      <c r="C8305" s="46" t="s">
        <v>9027</v>
      </c>
      <c r="D8305" s="47">
        <v>84.04</v>
      </c>
    </row>
    <row r="8306" spans="1:4" x14ac:dyDescent="0.25">
      <c r="A8306" s="46">
        <v>1347</v>
      </c>
      <c r="B8306" s="45" t="s">
        <v>10234</v>
      </c>
      <c r="C8306" s="46" t="s">
        <v>9027</v>
      </c>
      <c r="D8306" s="47">
        <v>61.98</v>
      </c>
    </row>
    <row r="8307" spans="1:4" x14ac:dyDescent="0.25">
      <c r="A8307" s="46">
        <v>1355</v>
      </c>
      <c r="B8307" s="45" t="s">
        <v>10235</v>
      </c>
      <c r="C8307" s="46" t="s">
        <v>9027</v>
      </c>
      <c r="D8307" s="47">
        <v>24.33</v>
      </c>
    </row>
    <row r="8308" spans="1:4" x14ac:dyDescent="0.25">
      <c r="A8308" s="46">
        <v>1358</v>
      </c>
      <c r="B8308" s="45" t="s">
        <v>10236</v>
      </c>
      <c r="C8308" s="46" t="s">
        <v>9027</v>
      </c>
      <c r="D8308" s="47">
        <v>28.18</v>
      </c>
    </row>
    <row r="8309" spans="1:4" x14ac:dyDescent="0.25">
      <c r="A8309" s="46">
        <v>34659</v>
      </c>
      <c r="B8309" s="45" t="s">
        <v>10237</v>
      </c>
      <c r="C8309" s="46" t="s">
        <v>9027</v>
      </c>
      <c r="D8309" s="47">
        <v>50.64</v>
      </c>
    </row>
    <row r="8310" spans="1:4" x14ac:dyDescent="0.25">
      <c r="A8310" s="46">
        <v>34514</v>
      </c>
      <c r="B8310" s="45" t="s">
        <v>10238</v>
      </c>
      <c r="C8310" s="46" t="s">
        <v>9027</v>
      </c>
      <c r="D8310" s="47">
        <v>56.09</v>
      </c>
    </row>
    <row r="8311" spans="1:4" x14ac:dyDescent="0.25">
      <c r="A8311" s="46">
        <v>34660</v>
      </c>
      <c r="B8311" s="45" t="s">
        <v>10239</v>
      </c>
      <c r="C8311" s="46" t="s">
        <v>9027</v>
      </c>
      <c r="D8311" s="47">
        <v>71.180000000000007</v>
      </c>
    </row>
    <row r="8312" spans="1:4" x14ac:dyDescent="0.25">
      <c r="A8312" s="46">
        <v>34661</v>
      </c>
      <c r="B8312" s="45" t="s">
        <v>10240</v>
      </c>
      <c r="C8312" s="46" t="s">
        <v>9027</v>
      </c>
      <c r="D8312" s="47">
        <v>102.24</v>
      </c>
    </row>
    <row r="8313" spans="1:4" x14ac:dyDescent="0.25">
      <c r="A8313" s="46">
        <v>34667</v>
      </c>
      <c r="B8313" s="45" t="s">
        <v>10241</v>
      </c>
      <c r="C8313" s="46" t="s">
        <v>9027</v>
      </c>
      <c r="D8313" s="47">
        <v>37.020000000000003</v>
      </c>
    </row>
    <row r="8314" spans="1:4" x14ac:dyDescent="0.25">
      <c r="A8314" s="46">
        <v>34668</v>
      </c>
      <c r="B8314" s="45" t="s">
        <v>10242</v>
      </c>
      <c r="C8314" s="46" t="s">
        <v>9027</v>
      </c>
      <c r="D8314" s="47">
        <v>48.38</v>
      </c>
    </row>
    <row r="8315" spans="1:4" x14ac:dyDescent="0.25">
      <c r="A8315" s="46">
        <v>34741</v>
      </c>
      <c r="B8315" s="45" t="s">
        <v>10243</v>
      </c>
      <c r="C8315" s="46" t="s">
        <v>9027</v>
      </c>
      <c r="D8315" s="47">
        <v>53.23</v>
      </c>
    </row>
    <row r="8316" spans="1:4" x14ac:dyDescent="0.25">
      <c r="A8316" s="46">
        <v>34664</v>
      </c>
      <c r="B8316" s="45" t="s">
        <v>10244</v>
      </c>
      <c r="C8316" s="46" t="s">
        <v>9027</v>
      </c>
      <c r="D8316" s="47">
        <v>58.09</v>
      </c>
    </row>
    <row r="8317" spans="1:4" x14ac:dyDescent="0.25">
      <c r="A8317" s="46">
        <v>34665</v>
      </c>
      <c r="B8317" s="45" t="s">
        <v>10245</v>
      </c>
      <c r="C8317" s="46" t="s">
        <v>9027</v>
      </c>
      <c r="D8317" s="47">
        <v>72.11</v>
      </c>
    </row>
    <row r="8318" spans="1:4" x14ac:dyDescent="0.25">
      <c r="A8318" s="46">
        <v>34666</v>
      </c>
      <c r="B8318" s="45" t="s">
        <v>10246</v>
      </c>
      <c r="C8318" s="46" t="s">
        <v>9027</v>
      </c>
      <c r="D8318" s="47">
        <v>108.93</v>
      </c>
    </row>
    <row r="8319" spans="1:4" x14ac:dyDescent="0.25">
      <c r="A8319" s="46">
        <v>34669</v>
      </c>
      <c r="B8319" s="45" t="s">
        <v>10247</v>
      </c>
      <c r="C8319" s="46" t="s">
        <v>9027</v>
      </c>
      <c r="D8319" s="47">
        <v>39.94</v>
      </c>
    </row>
    <row r="8320" spans="1:4" x14ac:dyDescent="0.25">
      <c r="A8320" s="46">
        <v>34670</v>
      </c>
      <c r="B8320" s="45" t="s">
        <v>10248</v>
      </c>
      <c r="C8320" s="46" t="s">
        <v>9027</v>
      </c>
      <c r="D8320" s="47">
        <v>48.85</v>
      </c>
    </row>
    <row r="8321" spans="1:4" x14ac:dyDescent="0.25">
      <c r="A8321" s="46">
        <v>34671</v>
      </c>
      <c r="B8321" s="45" t="s">
        <v>10249</v>
      </c>
      <c r="C8321" s="46" t="s">
        <v>9027</v>
      </c>
      <c r="D8321" s="47">
        <v>40.770000000000003</v>
      </c>
    </row>
    <row r="8322" spans="1:4" x14ac:dyDescent="0.25">
      <c r="A8322" s="46">
        <v>34672</v>
      </c>
      <c r="B8322" s="45" t="s">
        <v>10250</v>
      </c>
      <c r="C8322" s="46" t="s">
        <v>9027</v>
      </c>
      <c r="D8322" s="47">
        <v>42.99</v>
      </c>
    </row>
    <row r="8323" spans="1:4" x14ac:dyDescent="0.25">
      <c r="A8323" s="46">
        <v>34673</v>
      </c>
      <c r="B8323" s="45" t="s">
        <v>10251</v>
      </c>
      <c r="C8323" s="46" t="s">
        <v>9027</v>
      </c>
      <c r="D8323" s="47">
        <v>52.46</v>
      </c>
    </row>
    <row r="8324" spans="1:4" x14ac:dyDescent="0.25">
      <c r="A8324" s="46">
        <v>34674</v>
      </c>
      <c r="B8324" s="45" t="s">
        <v>10252</v>
      </c>
      <c r="C8324" s="46" t="s">
        <v>9027</v>
      </c>
      <c r="D8324" s="47">
        <v>69.75</v>
      </c>
    </row>
    <row r="8325" spans="1:4" x14ac:dyDescent="0.25">
      <c r="A8325" s="46">
        <v>34675</v>
      </c>
      <c r="B8325" s="45" t="s">
        <v>10253</v>
      </c>
      <c r="C8325" s="46" t="s">
        <v>9027</v>
      </c>
      <c r="D8325" s="47">
        <v>85.04</v>
      </c>
    </row>
    <row r="8326" spans="1:4" x14ac:dyDescent="0.25">
      <c r="A8326" s="46">
        <v>34676</v>
      </c>
      <c r="B8326" s="45" t="s">
        <v>10254</v>
      </c>
      <c r="C8326" s="46" t="s">
        <v>9027</v>
      </c>
      <c r="D8326" s="47">
        <v>24.48</v>
      </c>
    </row>
    <row r="8327" spans="1:4" x14ac:dyDescent="0.25">
      <c r="A8327" s="46">
        <v>34677</v>
      </c>
      <c r="B8327" s="45" t="s">
        <v>10255</v>
      </c>
      <c r="C8327" s="46" t="s">
        <v>9027</v>
      </c>
      <c r="D8327" s="47">
        <v>32.909999999999997</v>
      </c>
    </row>
    <row r="8328" spans="1:4" x14ac:dyDescent="0.25">
      <c r="A8328" s="46">
        <v>43126</v>
      </c>
      <c r="B8328" s="45" t="s">
        <v>10256</v>
      </c>
      <c r="C8328" s="46" t="s">
        <v>9027</v>
      </c>
      <c r="D8328" s="47">
        <v>150.25</v>
      </c>
    </row>
    <row r="8329" spans="1:4" x14ac:dyDescent="0.25">
      <c r="A8329" s="46">
        <v>43124</v>
      </c>
      <c r="B8329" s="45" t="s">
        <v>10257</v>
      </c>
      <c r="C8329" s="46" t="s">
        <v>9027</v>
      </c>
      <c r="D8329" s="47">
        <v>175.44</v>
      </c>
    </row>
    <row r="8330" spans="1:4" x14ac:dyDescent="0.25">
      <c r="A8330" s="46">
        <v>43125</v>
      </c>
      <c r="B8330" s="45" t="s">
        <v>10258</v>
      </c>
      <c r="C8330" s="46" t="s">
        <v>9027</v>
      </c>
      <c r="D8330" s="47">
        <v>227.52</v>
      </c>
    </row>
    <row r="8331" spans="1:4" x14ac:dyDescent="0.25">
      <c r="A8331" s="46">
        <v>40623</v>
      </c>
      <c r="B8331" s="45" t="s">
        <v>10259</v>
      </c>
      <c r="C8331" s="46" t="s">
        <v>9484</v>
      </c>
      <c r="D8331" s="47">
        <v>158.19</v>
      </c>
    </row>
    <row r="8332" spans="1:4" x14ac:dyDescent="0.25">
      <c r="A8332" s="46">
        <v>43701</v>
      </c>
      <c r="B8332" s="45" t="s">
        <v>10260</v>
      </c>
      <c r="C8332" s="46" t="s">
        <v>9088</v>
      </c>
      <c r="D8332" s="47">
        <v>42.16</v>
      </c>
    </row>
    <row r="8333" spans="1:4" x14ac:dyDescent="0.25">
      <c r="A8333" s="46">
        <v>12083</v>
      </c>
      <c r="B8333" s="45" t="s">
        <v>10261</v>
      </c>
      <c r="C8333" s="46" t="s">
        <v>9014</v>
      </c>
      <c r="D8333" s="47">
        <v>476.09</v>
      </c>
    </row>
    <row r="8334" spans="1:4" x14ac:dyDescent="0.25">
      <c r="A8334" s="46">
        <v>12081</v>
      </c>
      <c r="B8334" s="45" t="s">
        <v>10262</v>
      </c>
      <c r="C8334" s="46" t="s">
        <v>9014</v>
      </c>
      <c r="D8334" s="47">
        <v>161</v>
      </c>
    </row>
    <row r="8335" spans="1:4" x14ac:dyDescent="0.25">
      <c r="A8335" s="46">
        <v>12082</v>
      </c>
      <c r="B8335" s="45" t="s">
        <v>10263</v>
      </c>
      <c r="C8335" s="46" t="s">
        <v>9014</v>
      </c>
      <c r="D8335" s="47">
        <v>253.03</v>
      </c>
    </row>
    <row r="8336" spans="1:4" x14ac:dyDescent="0.25">
      <c r="A8336" s="46">
        <v>13354</v>
      </c>
      <c r="B8336" s="45" t="s">
        <v>10264</v>
      </c>
      <c r="C8336" s="46" t="s">
        <v>9014</v>
      </c>
      <c r="D8336" s="47">
        <v>377.9</v>
      </c>
    </row>
    <row r="8337" spans="1:4" x14ac:dyDescent="0.25">
      <c r="A8337" s="46">
        <v>14057</v>
      </c>
      <c r="B8337" s="45" t="s">
        <v>10265</v>
      </c>
      <c r="C8337" s="46" t="s">
        <v>9014</v>
      </c>
      <c r="D8337" s="47">
        <v>210.99</v>
      </c>
    </row>
    <row r="8338" spans="1:4" x14ac:dyDescent="0.25">
      <c r="A8338" s="46">
        <v>14058</v>
      </c>
      <c r="B8338" s="45" t="s">
        <v>10266</v>
      </c>
      <c r="C8338" s="46" t="s">
        <v>9014</v>
      </c>
      <c r="D8338" s="47">
        <v>332.83</v>
      </c>
    </row>
    <row r="8339" spans="1:4" x14ac:dyDescent="0.25">
      <c r="A8339" s="46">
        <v>20971</v>
      </c>
      <c r="B8339" s="45" t="s">
        <v>10267</v>
      </c>
      <c r="C8339" s="46" t="s">
        <v>9014</v>
      </c>
      <c r="D8339" s="47">
        <v>17.47</v>
      </c>
    </row>
    <row r="8340" spans="1:4" x14ac:dyDescent="0.25">
      <c r="A8340" s="46">
        <v>5047</v>
      </c>
      <c r="B8340" s="45" t="s">
        <v>10268</v>
      </c>
      <c r="C8340" s="46" t="s">
        <v>9014</v>
      </c>
      <c r="D8340" s="47">
        <v>226.76</v>
      </c>
    </row>
    <row r="8341" spans="1:4" x14ac:dyDescent="0.25">
      <c r="A8341" s="46">
        <v>13369</v>
      </c>
      <c r="B8341" s="45" t="s">
        <v>10269</v>
      </c>
      <c r="C8341" s="46" t="s">
        <v>9014</v>
      </c>
      <c r="D8341" s="47">
        <v>245.98</v>
      </c>
    </row>
    <row r="8342" spans="1:4" x14ac:dyDescent="0.25">
      <c r="A8342" s="46">
        <v>13370</v>
      </c>
      <c r="B8342" s="45" t="s">
        <v>10270</v>
      </c>
      <c r="C8342" s="46" t="s">
        <v>9014</v>
      </c>
      <c r="D8342" s="47">
        <v>340.98</v>
      </c>
    </row>
    <row r="8343" spans="1:4" x14ac:dyDescent="0.25">
      <c r="A8343" s="46">
        <v>13279</v>
      </c>
      <c r="B8343" s="45" t="s">
        <v>10271</v>
      </c>
      <c r="C8343" s="46" t="s">
        <v>9088</v>
      </c>
      <c r="D8343" s="47">
        <v>14.82</v>
      </c>
    </row>
    <row r="8344" spans="1:4" x14ac:dyDescent="0.25">
      <c r="A8344" s="46">
        <v>11977</v>
      </c>
      <c r="B8344" s="45" t="s">
        <v>10272</v>
      </c>
      <c r="C8344" s="46" t="s">
        <v>9014</v>
      </c>
      <c r="D8344" s="47">
        <v>7.68</v>
      </c>
    </row>
    <row r="8345" spans="1:4" x14ac:dyDescent="0.25">
      <c r="A8345" s="46">
        <v>11975</v>
      </c>
      <c r="B8345" s="45" t="s">
        <v>10273</v>
      </c>
      <c r="C8345" s="46" t="s">
        <v>9014</v>
      </c>
      <c r="D8345" s="47">
        <v>16.829999999999998</v>
      </c>
    </row>
    <row r="8346" spans="1:4" x14ac:dyDescent="0.25">
      <c r="A8346" s="46">
        <v>39746</v>
      </c>
      <c r="B8346" s="45" t="s">
        <v>10274</v>
      </c>
      <c r="C8346" s="46" t="s">
        <v>9014</v>
      </c>
      <c r="D8346" s="47">
        <v>187.31</v>
      </c>
    </row>
    <row r="8347" spans="1:4" x14ac:dyDescent="0.25">
      <c r="A8347" s="46">
        <v>11976</v>
      </c>
      <c r="B8347" s="45" t="s">
        <v>10275</v>
      </c>
      <c r="C8347" s="46" t="s">
        <v>9014</v>
      </c>
      <c r="D8347" s="47">
        <v>0.86</v>
      </c>
    </row>
    <row r="8348" spans="1:4" x14ac:dyDescent="0.25">
      <c r="A8348" s="46">
        <v>1368</v>
      </c>
      <c r="B8348" s="45" t="s">
        <v>10276</v>
      </c>
      <c r="C8348" s="46" t="s">
        <v>9014</v>
      </c>
      <c r="D8348" s="47">
        <v>66.5</v>
      </c>
    </row>
    <row r="8349" spans="1:4" x14ac:dyDescent="0.25">
      <c r="A8349" s="46">
        <v>1367</v>
      </c>
      <c r="B8349" s="45" t="s">
        <v>10277</v>
      </c>
      <c r="C8349" s="46" t="s">
        <v>9014</v>
      </c>
      <c r="D8349" s="47">
        <v>215.1</v>
      </c>
    </row>
    <row r="8350" spans="1:4" x14ac:dyDescent="0.25">
      <c r="A8350" s="46">
        <v>41899</v>
      </c>
      <c r="B8350" s="45" t="s">
        <v>10278</v>
      </c>
      <c r="C8350" s="46" t="s">
        <v>10172</v>
      </c>
      <c r="D8350" s="48">
        <v>4817.46</v>
      </c>
    </row>
    <row r="8351" spans="1:4" x14ac:dyDescent="0.25">
      <c r="A8351" s="46">
        <v>1380</v>
      </c>
      <c r="B8351" s="45" t="s">
        <v>10279</v>
      </c>
      <c r="C8351" s="46" t="s">
        <v>9088</v>
      </c>
      <c r="D8351" s="47">
        <v>1.76</v>
      </c>
    </row>
    <row r="8352" spans="1:4" x14ac:dyDescent="0.25">
      <c r="A8352" s="46">
        <v>1375</v>
      </c>
      <c r="B8352" s="45" t="s">
        <v>10280</v>
      </c>
      <c r="C8352" s="46" t="s">
        <v>9088</v>
      </c>
      <c r="D8352" s="47">
        <v>14.46</v>
      </c>
    </row>
    <row r="8353" spans="1:4" x14ac:dyDescent="0.25">
      <c r="A8353" s="46">
        <v>1379</v>
      </c>
      <c r="B8353" s="45" t="s">
        <v>10281</v>
      </c>
      <c r="C8353" s="46" t="s">
        <v>9088</v>
      </c>
      <c r="D8353" s="47">
        <v>0.56000000000000005</v>
      </c>
    </row>
    <row r="8354" spans="1:4" x14ac:dyDescent="0.25">
      <c r="A8354" s="46">
        <v>13284</v>
      </c>
      <c r="B8354" s="45" t="s">
        <v>10282</v>
      </c>
      <c r="C8354" s="46" t="s">
        <v>9088</v>
      </c>
      <c r="D8354" s="47">
        <v>0.56000000000000005</v>
      </c>
    </row>
    <row r="8355" spans="1:4" x14ac:dyDescent="0.25">
      <c r="A8355" s="46">
        <v>25974</v>
      </c>
      <c r="B8355" s="45" t="s">
        <v>10283</v>
      </c>
      <c r="C8355" s="46" t="s">
        <v>9088</v>
      </c>
      <c r="D8355" s="47">
        <v>2.11</v>
      </c>
    </row>
    <row r="8356" spans="1:4" x14ac:dyDescent="0.25">
      <c r="A8356" s="46">
        <v>34753</v>
      </c>
      <c r="B8356" s="45" t="s">
        <v>10284</v>
      </c>
      <c r="C8356" s="46" t="s">
        <v>9088</v>
      </c>
      <c r="D8356" s="47">
        <v>0.61</v>
      </c>
    </row>
    <row r="8357" spans="1:4" x14ac:dyDescent="0.25">
      <c r="A8357" s="46">
        <v>420</v>
      </c>
      <c r="B8357" s="45" t="s">
        <v>10285</v>
      </c>
      <c r="C8357" s="46" t="s">
        <v>9014</v>
      </c>
      <c r="D8357" s="47">
        <v>28.99</v>
      </c>
    </row>
    <row r="8358" spans="1:4" x14ac:dyDescent="0.25">
      <c r="A8358" s="46">
        <v>12327</v>
      </c>
      <c r="B8358" s="45" t="s">
        <v>10286</v>
      </c>
      <c r="C8358" s="46" t="s">
        <v>9014</v>
      </c>
      <c r="D8358" s="47">
        <v>34.53</v>
      </c>
    </row>
    <row r="8359" spans="1:4" x14ac:dyDescent="0.25">
      <c r="A8359" s="46">
        <v>36148</v>
      </c>
      <c r="B8359" s="45" t="s">
        <v>10287</v>
      </c>
      <c r="C8359" s="46" t="s">
        <v>9014</v>
      </c>
      <c r="D8359" s="47">
        <v>71.52</v>
      </c>
    </row>
    <row r="8360" spans="1:4" x14ac:dyDescent="0.25">
      <c r="A8360" s="46">
        <v>12329</v>
      </c>
      <c r="B8360" s="45" t="s">
        <v>10288</v>
      </c>
      <c r="C8360" s="46" t="s">
        <v>9088</v>
      </c>
      <c r="D8360" s="47">
        <v>144</v>
      </c>
    </row>
    <row r="8361" spans="1:4" x14ac:dyDescent="0.25">
      <c r="A8361" s="46">
        <v>1339</v>
      </c>
      <c r="B8361" s="45" t="s">
        <v>10289</v>
      </c>
      <c r="C8361" s="46" t="s">
        <v>9088</v>
      </c>
      <c r="D8361" s="47">
        <v>38.94</v>
      </c>
    </row>
    <row r="8362" spans="1:4" x14ac:dyDescent="0.25">
      <c r="A8362" s="46">
        <v>44396</v>
      </c>
      <c r="B8362" s="45" t="s">
        <v>10290</v>
      </c>
      <c r="C8362" s="46" t="s">
        <v>9088</v>
      </c>
      <c r="D8362" s="47">
        <v>38.979999999999997</v>
      </c>
    </row>
    <row r="8363" spans="1:4" x14ac:dyDescent="0.25">
      <c r="A8363" s="46">
        <v>44327</v>
      </c>
      <c r="B8363" s="45" t="s">
        <v>10291</v>
      </c>
      <c r="C8363" s="46" t="s">
        <v>9033</v>
      </c>
      <c r="D8363" s="47">
        <v>132.56</v>
      </c>
    </row>
    <row r="8364" spans="1:4" x14ac:dyDescent="0.25">
      <c r="A8364" s="46">
        <v>37418</v>
      </c>
      <c r="B8364" s="45" t="s">
        <v>10292</v>
      </c>
      <c r="C8364" s="46" t="s">
        <v>9014</v>
      </c>
      <c r="D8364" s="47">
        <v>19.100000000000001</v>
      </c>
    </row>
    <row r="8365" spans="1:4" x14ac:dyDescent="0.25">
      <c r="A8365" s="46">
        <v>37419</v>
      </c>
      <c r="B8365" s="45" t="s">
        <v>10293</v>
      </c>
      <c r="C8365" s="46" t="s">
        <v>9014</v>
      </c>
      <c r="D8365" s="47">
        <v>19.62</v>
      </c>
    </row>
    <row r="8366" spans="1:4" x14ac:dyDescent="0.25">
      <c r="A8366" s="46">
        <v>1427</v>
      </c>
      <c r="B8366" s="45" t="s">
        <v>10294</v>
      </c>
      <c r="C8366" s="46" t="s">
        <v>9014</v>
      </c>
      <c r="D8366" s="47">
        <v>21.86</v>
      </c>
    </row>
    <row r="8367" spans="1:4" x14ac:dyDescent="0.25">
      <c r="A8367" s="46">
        <v>1402</v>
      </c>
      <c r="B8367" s="45" t="s">
        <v>10295</v>
      </c>
      <c r="C8367" s="46" t="s">
        <v>9014</v>
      </c>
      <c r="D8367" s="47">
        <v>7.56</v>
      </c>
    </row>
    <row r="8368" spans="1:4" x14ac:dyDescent="0.25">
      <c r="A8368" s="46">
        <v>1420</v>
      </c>
      <c r="B8368" s="45" t="s">
        <v>10296</v>
      </c>
      <c r="C8368" s="46" t="s">
        <v>9014</v>
      </c>
      <c r="D8368" s="47">
        <v>9.73</v>
      </c>
    </row>
    <row r="8369" spans="1:4" x14ac:dyDescent="0.25">
      <c r="A8369" s="46">
        <v>1419</v>
      </c>
      <c r="B8369" s="45" t="s">
        <v>10297</v>
      </c>
      <c r="C8369" s="46" t="s">
        <v>9014</v>
      </c>
      <c r="D8369" s="47">
        <v>11.75</v>
      </c>
    </row>
    <row r="8370" spans="1:4" x14ac:dyDescent="0.25">
      <c r="A8370" s="46">
        <v>1414</v>
      </c>
      <c r="B8370" s="45" t="s">
        <v>10298</v>
      </c>
      <c r="C8370" s="46" t="s">
        <v>9014</v>
      </c>
      <c r="D8370" s="47">
        <v>11.5</v>
      </c>
    </row>
    <row r="8371" spans="1:4" x14ac:dyDescent="0.25">
      <c r="A8371" s="46">
        <v>1413</v>
      </c>
      <c r="B8371" s="45" t="s">
        <v>10299</v>
      </c>
      <c r="C8371" s="46" t="s">
        <v>9014</v>
      </c>
      <c r="D8371" s="47">
        <v>16.98</v>
      </c>
    </row>
    <row r="8372" spans="1:4" x14ac:dyDescent="0.25">
      <c r="A8372" s="46">
        <v>1412</v>
      </c>
      <c r="B8372" s="45" t="s">
        <v>10300</v>
      </c>
      <c r="C8372" s="46" t="s">
        <v>9014</v>
      </c>
      <c r="D8372" s="47">
        <v>14.39</v>
      </c>
    </row>
    <row r="8373" spans="1:4" x14ac:dyDescent="0.25">
      <c r="A8373" s="46">
        <v>1411</v>
      </c>
      <c r="B8373" s="45" t="s">
        <v>10301</v>
      </c>
      <c r="C8373" s="46" t="s">
        <v>9014</v>
      </c>
      <c r="D8373" s="47">
        <v>26.18</v>
      </c>
    </row>
    <row r="8374" spans="1:4" x14ac:dyDescent="0.25">
      <c r="A8374" s="46">
        <v>1406</v>
      </c>
      <c r="B8374" s="45" t="s">
        <v>10302</v>
      </c>
      <c r="C8374" s="46" t="s">
        <v>9014</v>
      </c>
      <c r="D8374" s="47">
        <v>17.36</v>
      </c>
    </row>
    <row r="8375" spans="1:4" x14ac:dyDescent="0.25">
      <c r="A8375" s="46">
        <v>1407</v>
      </c>
      <c r="B8375" s="45" t="s">
        <v>10303</v>
      </c>
      <c r="C8375" s="46" t="s">
        <v>9014</v>
      </c>
      <c r="D8375" s="47">
        <v>21.65</v>
      </c>
    </row>
    <row r="8376" spans="1:4" x14ac:dyDescent="0.25">
      <c r="A8376" s="46">
        <v>1404</v>
      </c>
      <c r="B8376" s="45" t="s">
        <v>10304</v>
      </c>
      <c r="C8376" s="46" t="s">
        <v>9014</v>
      </c>
      <c r="D8376" s="47">
        <v>23.01</v>
      </c>
    </row>
    <row r="8377" spans="1:4" x14ac:dyDescent="0.25">
      <c r="A8377" s="46">
        <v>11281</v>
      </c>
      <c r="B8377" s="45" t="s">
        <v>10305</v>
      </c>
      <c r="C8377" s="46" t="s">
        <v>9014</v>
      </c>
      <c r="D8377" s="48">
        <v>10744.5</v>
      </c>
    </row>
    <row r="8378" spans="1:4" x14ac:dyDescent="0.25">
      <c r="A8378" s="46">
        <v>1442</v>
      </c>
      <c r="B8378" s="45" t="s">
        <v>10306</v>
      </c>
      <c r="C8378" s="46" t="s">
        <v>9014</v>
      </c>
      <c r="D8378" s="48">
        <v>9019.92</v>
      </c>
    </row>
    <row r="8379" spans="1:4" x14ac:dyDescent="0.25">
      <c r="A8379" s="46">
        <v>13457</v>
      </c>
      <c r="B8379" s="45" t="s">
        <v>10307</v>
      </c>
      <c r="C8379" s="46" t="s">
        <v>9014</v>
      </c>
      <c r="D8379" s="48">
        <v>7785.86</v>
      </c>
    </row>
    <row r="8380" spans="1:4" x14ac:dyDescent="0.25">
      <c r="A8380" s="46">
        <v>40699</v>
      </c>
      <c r="B8380" s="45" t="s">
        <v>10308</v>
      </c>
      <c r="C8380" s="46" t="s">
        <v>9014</v>
      </c>
      <c r="D8380" s="48">
        <v>6018.77</v>
      </c>
    </row>
    <row r="8381" spans="1:4" x14ac:dyDescent="0.25">
      <c r="A8381" s="46">
        <v>40701</v>
      </c>
      <c r="B8381" s="45" t="s">
        <v>10309</v>
      </c>
      <c r="C8381" s="46" t="s">
        <v>9014</v>
      </c>
      <c r="D8381" s="48">
        <v>106420.14</v>
      </c>
    </row>
    <row r="8382" spans="1:4" x14ac:dyDescent="0.25">
      <c r="A8382" s="46">
        <v>40700</v>
      </c>
      <c r="B8382" s="45" t="s">
        <v>10310</v>
      </c>
      <c r="C8382" s="46" t="s">
        <v>9014</v>
      </c>
      <c r="D8382" s="48">
        <v>14010.91</v>
      </c>
    </row>
    <row r="8383" spans="1:4" x14ac:dyDescent="0.25">
      <c r="A8383" s="46">
        <v>13458</v>
      </c>
      <c r="B8383" s="45" t="s">
        <v>10311</v>
      </c>
      <c r="C8383" s="46" t="s">
        <v>9014</v>
      </c>
      <c r="D8383" s="48">
        <v>13313.83</v>
      </c>
    </row>
    <row r="8384" spans="1:4" x14ac:dyDescent="0.25">
      <c r="A8384" s="46">
        <v>36524</v>
      </c>
      <c r="B8384" s="45" t="s">
        <v>10312</v>
      </c>
      <c r="C8384" s="46" t="s">
        <v>9014</v>
      </c>
      <c r="D8384" s="48">
        <v>127758.92</v>
      </c>
    </row>
    <row r="8385" spans="1:4" x14ac:dyDescent="0.25">
      <c r="A8385" s="46">
        <v>36526</v>
      </c>
      <c r="B8385" s="45" t="s">
        <v>10313</v>
      </c>
      <c r="C8385" s="46" t="s">
        <v>9014</v>
      </c>
      <c r="D8385" s="48">
        <v>102953.34</v>
      </c>
    </row>
    <row r="8386" spans="1:4" x14ac:dyDescent="0.25">
      <c r="A8386" s="46">
        <v>36523</v>
      </c>
      <c r="B8386" s="45" t="s">
        <v>10314</v>
      </c>
      <c r="C8386" s="46" t="s">
        <v>9014</v>
      </c>
      <c r="D8386" s="48">
        <v>220409.21</v>
      </c>
    </row>
    <row r="8387" spans="1:4" x14ac:dyDescent="0.25">
      <c r="A8387" s="46">
        <v>36527</v>
      </c>
      <c r="B8387" s="45" t="s">
        <v>10315</v>
      </c>
      <c r="C8387" s="46" t="s">
        <v>9014</v>
      </c>
      <c r="D8387" s="48">
        <v>239409.8</v>
      </c>
    </row>
    <row r="8388" spans="1:4" x14ac:dyDescent="0.25">
      <c r="A8388" s="46">
        <v>13803</v>
      </c>
      <c r="B8388" s="45" t="s">
        <v>10316</v>
      </c>
      <c r="C8388" s="46" t="s">
        <v>9014</v>
      </c>
      <c r="D8388" s="48">
        <v>86568.5</v>
      </c>
    </row>
    <row r="8389" spans="1:4" x14ac:dyDescent="0.25">
      <c r="A8389" s="46">
        <v>38642</v>
      </c>
      <c r="B8389" s="45" t="s">
        <v>10317</v>
      </c>
      <c r="C8389" s="46" t="s">
        <v>9014</v>
      </c>
      <c r="D8389" s="48">
        <v>55740.74</v>
      </c>
    </row>
    <row r="8390" spans="1:4" x14ac:dyDescent="0.25">
      <c r="A8390" s="46">
        <v>36522</v>
      </c>
      <c r="B8390" s="45" t="s">
        <v>10318</v>
      </c>
      <c r="C8390" s="46" t="s">
        <v>9014</v>
      </c>
      <c r="D8390" s="48">
        <v>64825.82</v>
      </c>
    </row>
    <row r="8391" spans="1:4" x14ac:dyDescent="0.25">
      <c r="A8391" s="46">
        <v>36525</v>
      </c>
      <c r="B8391" s="45" t="s">
        <v>10319</v>
      </c>
      <c r="C8391" s="46" t="s">
        <v>9014</v>
      </c>
      <c r="D8391" s="48">
        <v>86816.91</v>
      </c>
    </row>
    <row r="8392" spans="1:4" x14ac:dyDescent="0.25">
      <c r="A8392" s="46">
        <v>34348</v>
      </c>
      <c r="B8392" s="45" t="s">
        <v>10320</v>
      </c>
      <c r="C8392" s="46" t="s">
        <v>372</v>
      </c>
      <c r="D8392" s="47">
        <v>30.53</v>
      </c>
    </row>
    <row r="8393" spans="1:4" x14ac:dyDescent="0.25">
      <c r="A8393" s="46">
        <v>34347</v>
      </c>
      <c r="B8393" s="45" t="s">
        <v>10321</v>
      </c>
      <c r="C8393" s="46" t="s">
        <v>372</v>
      </c>
      <c r="D8393" s="47">
        <v>21.83</v>
      </c>
    </row>
    <row r="8394" spans="1:4" x14ac:dyDescent="0.25">
      <c r="A8394" s="46">
        <v>11146</v>
      </c>
      <c r="B8394" s="45" t="s">
        <v>10322</v>
      </c>
      <c r="C8394" s="46" t="s">
        <v>369</v>
      </c>
      <c r="D8394" s="47">
        <v>360.08</v>
      </c>
    </row>
    <row r="8395" spans="1:4" x14ac:dyDescent="0.25">
      <c r="A8395" s="46">
        <v>11147</v>
      </c>
      <c r="B8395" s="45" t="s">
        <v>10323</v>
      </c>
      <c r="C8395" s="46" t="s">
        <v>369</v>
      </c>
      <c r="D8395" s="47">
        <v>374.17</v>
      </c>
    </row>
    <row r="8396" spans="1:4" x14ac:dyDescent="0.25">
      <c r="A8396" s="46">
        <v>34872</v>
      </c>
      <c r="B8396" s="45" t="s">
        <v>10324</v>
      </c>
      <c r="C8396" s="46" t="s">
        <v>369</v>
      </c>
      <c r="D8396" s="47">
        <v>378.37</v>
      </c>
    </row>
    <row r="8397" spans="1:4" x14ac:dyDescent="0.25">
      <c r="A8397" s="46">
        <v>34491</v>
      </c>
      <c r="B8397" s="45" t="s">
        <v>10325</v>
      </c>
      <c r="C8397" s="46" t="s">
        <v>369</v>
      </c>
      <c r="D8397" s="47">
        <v>389.33</v>
      </c>
    </row>
    <row r="8398" spans="1:4" x14ac:dyDescent="0.25">
      <c r="A8398" s="46">
        <v>34770</v>
      </c>
      <c r="B8398" s="45" t="s">
        <v>10326</v>
      </c>
      <c r="C8398" s="46" t="s">
        <v>10172</v>
      </c>
      <c r="D8398" s="47">
        <v>530.16999999999996</v>
      </c>
    </row>
    <row r="8399" spans="1:4" x14ac:dyDescent="0.25">
      <c r="A8399" s="46">
        <v>1518</v>
      </c>
      <c r="B8399" s="45" t="s">
        <v>10327</v>
      </c>
      <c r="C8399" s="46" t="s">
        <v>10172</v>
      </c>
      <c r="D8399" s="47">
        <v>540.5</v>
      </c>
    </row>
    <row r="8400" spans="1:4" x14ac:dyDescent="0.25">
      <c r="A8400" s="46">
        <v>41965</v>
      </c>
      <c r="B8400" s="45" t="s">
        <v>10328</v>
      </c>
      <c r="C8400" s="46" t="s">
        <v>10172</v>
      </c>
      <c r="D8400" s="47">
        <v>523.64</v>
      </c>
    </row>
    <row r="8401" spans="1:4" x14ac:dyDescent="0.25">
      <c r="A8401" s="46">
        <v>34492</v>
      </c>
      <c r="B8401" s="45" t="s">
        <v>10329</v>
      </c>
      <c r="C8401" s="46" t="s">
        <v>369</v>
      </c>
      <c r="D8401" s="47">
        <v>320</v>
      </c>
    </row>
    <row r="8402" spans="1:4" x14ac:dyDescent="0.25">
      <c r="A8402" s="46">
        <v>1524</v>
      </c>
      <c r="B8402" s="45" t="s">
        <v>10330</v>
      </c>
      <c r="C8402" s="46" t="s">
        <v>369</v>
      </c>
      <c r="D8402" s="47">
        <v>345.47</v>
      </c>
    </row>
    <row r="8403" spans="1:4" x14ac:dyDescent="0.25">
      <c r="A8403" s="46">
        <v>38404</v>
      </c>
      <c r="B8403" s="45" t="s">
        <v>10331</v>
      </c>
      <c r="C8403" s="46" t="s">
        <v>369</v>
      </c>
      <c r="D8403" s="47">
        <v>331.45</v>
      </c>
    </row>
    <row r="8404" spans="1:4" x14ac:dyDescent="0.25">
      <c r="A8404" s="46">
        <v>39849</v>
      </c>
      <c r="B8404" s="45" t="s">
        <v>10332</v>
      </c>
      <c r="C8404" s="46" t="s">
        <v>369</v>
      </c>
      <c r="D8404" s="47">
        <v>379.85</v>
      </c>
    </row>
    <row r="8405" spans="1:4" x14ac:dyDescent="0.25">
      <c r="A8405" s="46">
        <v>38464</v>
      </c>
      <c r="B8405" s="45" t="s">
        <v>10333</v>
      </c>
      <c r="C8405" s="46" t="s">
        <v>369</v>
      </c>
      <c r="D8405" s="47">
        <v>385.36</v>
      </c>
    </row>
    <row r="8406" spans="1:4" x14ac:dyDescent="0.25">
      <c r="A8406" s="46">
        <v>34493</v>
      </c>
      <c r="B8406" s="45" t="s">
        <v>10334</v>
      </c>
      <c r="C8406" s="46" t="s">
        <v>369</v>
      </c>
      <c r="D8406" s="47">
        <v>329.02</v>
      </c>
    </row>
    <row r="8407" spans="1:4" x14ac:dyDescent="0.25">
      <c r="A8407" s="46">
        <v>1527</v>
      </c>
      <c r="B8407" s="45" t="s">
        <v>10335</v>
      </c>
      <c r="C8407" s="46" t="s">
        <v>369</v>
      </c>
      <c r="D8407" s="47">
        <v>356.44</v>
      </c>
    </row>
    <row r="8408" spans="1:4" x14ac:dyDescent="0.25">
      <c r="A8408" s="46">
        <v>38405</v>
      </c>
      <c r="B8408" s="45" t="s">
        <v>10336</v>
      </c>
      <c r="C8408" s="46" t="s">
        <v>369</v>
      </c>
      <c r="D8408" s="47">
        <v>341.68</v>
      </c>
    </row>
    <row r="8409" spans="1:4" x14ac:dyDescent="0.25">
      <c r="A8409" s="46">
        <v>38408</v>
      </c>
      <c r="B8409" s="45" t="s">
        <v>10337</v>
      </c>
      <c r="C8409" s="46" t="s">
        <v>369</v>
      </c>
      <c r="D8409" s="47">
        <v>378.2</v>
      </c>
    </row>
    <row r="8410" spans="1:4" x14ac:dyDescent="0.25">
      <c r="A8410" s="46">
        <v>34494</v>
      </c>
      <c r="B8410" s="45" t="s">
        <v>10338</v>
      </c>
      <c r="C8410" s="46" t="s">
        <v>369</v>
      </c>
      <c r="D8410" s="47">
        <v>339.98</v>
      </c>
    </row>
    <row r="8411" spans="1:4" x14ac:dyDescent="0.25">
      <c r="A8411" s="46">
        <v>1525</v>
      </c>
      <c r="B8411" s="45" t="s">
        <v>10339</v>
      </c>
      <c r="C8411" s="46" t="s">
        <v>369</v>
      </c>
      <c r="D8411" s="47">
        <v>367.4</v>
      </c>
    </row>
    <row r="8412" spans="1:4" x14ac:dyDescent="0.25">
      <c r="A8412" s="46">
        <v>38406</v>
      </c>
      <c r="B8412" s="45" t="s">
        <v>10340</v>
      </c>
      <c r="C8412" s="46" t="s">
        <v>369</v>
      </c>
      <c r="D8412" s="47">
        <v>360.79</v>
      </c>
    </row>
    <row r="8413" spans="1:4" x14ac:dyDescent="0.25">
      <c r="A8413" s="46">
        <v>38409</v>
      </c>
      <c r="B8413" s="45" t="s">
        <v>10341</v>
      </c>
      <c r="C8413" s="46" t="s">
        <v>369</v>
      </c>
      <c r="D8413" s="47">
        <v>380.78</v>
      </c>
    </row>
    <row r="8414" spans="1:4" x14ac:dyDescent="0.25">
      <c r="A8414" s="46">
        <v>43360</v>
      </c>
      <c r="B8414" s="45" t="s">
        <v>10342</v>
      </c>
      <c r="C8414" s="46" t="s">
        <v>369</v>
      </c>
      <c r="D8414" s="47">
        <v>397.05</v>
      </c>
    </row>
    <row r="8415" spans="1:4" x14ac:dyDescent="0.25">
      <c r="A8415" s="46">
        <v>34495</v>
      </c>
      <c r="B8415" s="45" t="s">
        <v>10343</v>
      </c>
      <c r="C8415" s="46" t="s">
        <v>369</v>
      </c>
      <c r="D8415" s="47">
        <v>350.95</v>
      </c>
    </row>
    <row r="8416" spans="1:4" x14ac:dyDescent="0.25">
      <c r="A8416" s="46">
        <v>11145</v>
      </c>
      <c r="B8416" s="45" t="s">
        <v>10344</v>
      </c>
      <c r="C8416" s="46" t="s">
        <v>369</v>
      </c>
      <c r="D8416" s="47">
        <v>378.37</v>
      </c>
    </row>
    <row r="8417" spans="1:4" x14ac:dyDescent="0.25">
      <c r="A8417" s="46">
        <v>34496</v>
      </c>
      <c r="B8417" s="45" t="s">
        <v>10345</v>
      </c>
      <c r="C8417" s="46" t="s">
        <v>369</v>
      </c>
      <c r="D8417" s="47">
        <v>366.1</v>
      </c>
    </row>
    <row r="8418" spans="1:4" x14ac:dyDescent="0.25">
      <c r="A8418" s="46">
        <v>34479</v>
      </c>
      <c r="B8418" s="45" t="s">
        <v>10346</v>
      </c>
      <c r="C8418" s="46" t="s">
        <v>369</v>
      </c>
      <c r="D8418" s="47">
        <v>389.33</v>
      </c>
    </row>
    <row r="8419" spans="1:4" x14ac:dyDescent="0.25">
      <c r="A8419" s="46">
        <v>34481</v>
      </c>
      <c r="B8419" s="45" t="s">
        <v>10347</v>
      </c>
      <c r="C8419" s="46" t="s">
        <v>369</v>
      </c>
      <c r="D8419" s="47">
        <v>406.81</v>
      </c>
    </row>
    <row r="8420" spans="1:4" x14ac:dyDescent="0.25">
      <c r="A8420" s="46">
        <v>34483</v>
      </c>
      <c r="B8420" s="45" t="s">
        <v>10348</v>
      </c>
      <c r="C8420" s="46" t="s">
        <v>369</v>
      </c>
      <c r="D8420" s="47">
        <v>434.65</v>
      </c>
    </row>
    <row r="8421" spans="1:4" x14ac:dyDescent="0.25">
      <c r="A8421" s="46">
        <v>34485</v>
      </c>
      <c r="B8421" s="45" t="s">
        <v>10349</v>
      </c>
      <c r="C8421" s="46" t="s">
        <v>369</v>
      </c>
      <c r="D8421" s="47">
        <v>464.81</v>
      </c>
    </row>
    <row r="8422" spans="1:4" x14ac:dyDescent="0.25">
      <c r="A8422" s="46">
        <v>14041</v>
      </c>
      <c r="B8422" s="45" t="s">
        <v>10350</v>
      </c>
      <c r="C8422" s="46" t="s">
        <v>369</v>
      </c>
      <c r="D8422" s="47">
        <v>302.14</v>
      </c>
    </row>
    <row r="8423" spans="1:4" x14ac:dyDescent="0.25">
      <c r="A8423" s="46">
        <v>1523</v>
      </c>
      <c r="B8423" s="45" t="s">
        <v>10351</v>
      </c>
      <c r="C8423" s="46" t="s">
        <v>369</v>
      </c>
      <c r="D8423" s="47">
        <v>307.08</v>
      </c>
    </row>
    <row r="8424" spans="1:4" x14ac:dyDescent="0.25">
      <c r="A8424" s="46">
        <v>14052</v>
      </c>
      <c r="B8424" s="45" t="s">
        <v>10352</v>
      </c>
      <c r="C8424" s="46" t="s">
        <v>9014</v>
      </c>
      <c r="D8424" s="47">
        <v>11.99</v>
      </c>
    </row>
    <row r="8425" spans="1:4" x14ac:dyDescent="0.25">
      <c r="A8425" s="46">
        <v>14054</v>
      </c>
      <c r="B8425" s="45" t="s">
        <v>10353</v>
      </c>
      <c r="C8425" s="46" t="s">
        <v>9014</v>
      </c>
      <c r="D8425" s="47">
        <v>15.59</v>
      </c>
    </row>
    <row r="8426" spans="1:4" x14ac:dyDescent="0.25">
      <c r="A8426" s="46">
        <v>14053</v>
      </c>
      <c r="B8426" s="45" t="s">
        <v>10354</v>
      </c>
      <c r="C8426" s="46" t="s">
        <v>9014</v>
      </c>
      <c r="D8426" s="47">
        <v>12.17</v>
      </c>
    </row>
    <row r="8427" spans="1:4" x14ac:dyDescent="0.25">
      <c r="A8427" s="46">
        <v>2558</v>
      </c>
      <c r="B8427" s="45" t="s">
        <v>10355</v>
      </c>
      <c r="C8427" s="46" t="s">
        <v>9014</v>
      </c>
      <c r="D8427" s="47">
        <v>9.16</v>
      </c>
    </row>
    <row r="8428" spans="1:4" x14ac:dyDescent="0.25">
      <c r="A8428" s="46">
        <v>2560</v>
      </c>
      <c r="B8428" s="45" t="s">
        <v>10356</v>
      </c>
      <c r="C8428" s="46" t="s">
        <v>9014</v>
      </c>
      <c r="D8428" s="47">
        <v>16.13</v>
      </c>
    </row>
    <row r="8429" spans="1:4" x14ac:dyDescent="0.25">
      <c r="A8429" s="46">
        <v>2559</v>
      </c>
      <c r="B8429" s="45" t="s">
        <v>10357</v>
      </c>
      <c r="C8429" s="46" t="s">
        <v>9014</v>
      </c>
      <c r="D8429" s="47">
        <v>12.9</v>
      </c>
    </row>
    <row r="8430" spans="1:4" x14ac:dyDescent="0.25">
      <c r="A8430" s="46">
        <v>2592</v>
      </c>
      <c r="B8430" s="45" t="s">
        <v>10358</v>
      </c>
      <c r="C8430" s="46" t="s">
        <v>9014</v>
      </c>
      <c r="D8430" s="47">
        <v>213.85</v>
      </c>
    </row>
    <row r="8431" spans="1:4" x14ac:dyDescent="0.25">
      <c r="A8431" s="46">
        <v>2566</v>
      </c>
      <c r="B8431" s="45" t="s">
        <v>10359</v>
      </c>
      <c r="C8431" s="46" t="s">
        <v>9014</v>
      </c>
      <c r="D8431" s="47">
        <v>21.52</v>
      </c>
    </row>
    <row r="8432" spans="1:4" x14ac:dyDescent="0.25">
      <c r="A8432" s="46">
        <v>2589</v>
      </c>
      <c r="B8432" s="45" t="s">
        <v>10360</v>
      </c>
      <c r="C8432" s="46" t="s">
        <v>9014</v>
      </c>
      <c r="D8432" s="47">
        <v>28.6</v>
      </c>
    </row>
    <row r="8433" spans="1:4" x14ac:dyDescent="0.25">
      <c r="A8433" s="46">
        <v>2591</v>
      </c>
      <c r="B8433" s="45" t="s">
        <v>10361</v>
      </c>
      <c r="C8433" s="46" t="s">
        <v>9014</v>
      </c>
      <c r="D8433" s="47">
        <v>10.43</v>
      </c>
    </row>
    <row r="8434" spans="1:4" x14ac:dyDescent="0.25">
      <c r="A8434" s="46">
        <v>2590</v>
      </c>
      <c r="B8434" s="45" t="s">
        <v>10362</v>
      </c>
      <c r="C8434" s="46" t="s">
        <v>9014</v>
      </c>
      <c r="D8434" s="47">
        <v>17.55</v>
      </c>
    </row>
    <row r="8435" spans="1:4" x14ac:dyDescent="0.25">
      <c r="A8435" s="46">
        <v>2567</v>
      </c>
      <c r="B8435" s="45" t="s">
        <v>10363</v>
      </c>
      <c r="C8435" s="46" t="s">
        <v>9014</v>
      </c>
      <c r="D8435" s="47">
        <v>41.96</v>
      </c>
    </row>
    <row r="8436" spans="1:4" x14ac:dyDescent="0.25">
      <c r="A8436" s="46">
        <v>2565</v>
      </c>
      <c r="B8436" s="45" t="s">
        <v>10364</v>
      </c>
      <c r="C8436" s="46" t="s">
        <v>9014</v>
      </c>
      <c r="D8436" s="47">
        <v>10.45</v>
      </c>
    </row>
    <row r="8437" spans="1:4" x14ac:dyDescent="0.25">
      <c r="A8437" s="46">
        <v>2568</v>
      </c>
      <c r="B8437" s="45" t="s">
        <v>10365</v>
      </c>
      <c r="C8437" s="46" t="s">
        <v>9014</v>
      </c>
      <c r="D8437" s="47">
        <v>116.51</v>
      </c>
    </row>
    <row r="8438" spans="1:4" x14ac:dyDescent="0.25">
      <c r="A8438" s="46">
        <v>2594</v>
      </c>
      <c r="B8438" s="45" t="s">
        <v>10366</v>
      </c>
      <c r="C8438" s="46" t="s">
        <v>9014</v>
      </c>
      <c r="D8438" s="47">
        <v>194.1</v>
      </c>
    </row>
    <row r="8439" spans="1:4" x14ac:dyDescent="0.25">
      <c r="A8439" s="46">
        <v>2587</v>
      </c>
      <c r="B8439" s="45" t="s">
        <v>10367</v>
      </c>
      <c r="C8439" s="46" t="s">
        <v>9014</v>
      </c>
      <c r="D8439" s="47">
        <v>33.08</v>
      </c>
    </row>
    <row r="8440" spans="1:4" x14ac:dyDescent="0.25">
      <c r="A8440" s="46">
        <v>2588</v>
      </c>
      <c r="B8440" s="45" t="s">
        <v>10368</v>
      </c>
      <c r="C8440" s="46" t="s">
        <v>9014</v>
      </c>
      <c r="D8440" s="47">
        <v>26.28</v>
      </c>
    </row>
    <row r="8441" spans="1:4" x14ac:dyDescent="0.25">
      <c r="A8441" s="46">
        <v>2569</v>
      </c>
      <c r="B8441" s="45" t="s">
        <v>10369</v>
      </c>
      <c r="C8441" s="46" t="s">
        <v>9014</v>
      </c>
      <c r="D8441" s="47">
        <v>10.119999999999999</v>
      </c>
    </row>
    <row r="8442" spans="1:4" x14ac:dyDescent="0.25">
      <c r="A8442" s="46">
        <v>2570</v>
      </c>
      <c r="B8442" s="45" t="s">
        <v>10370</v>
      </c>
      <c r="C8442" s="46" t="s">
        <v>9014</v>
      </c>
      <c r="D8442" s="47">
        <v>16.97</v>
      </c>
    </row>
    <row r="8443" spans="1:4" x14ac:dyDescent="0.25">
      <c r="A8443" s="46">
        <v>2571</v>
      </c>
      <c r="B8443" s="45" t="s">
        <v>10371</v>
      </c>
      <c r="C8443" s="46" t="s">
        <v>9014</v>
      </c>
      <c r="D8443" s="47">
        <v>50.38</v>
      </c>
    </row>
    <row r="8444" spans="1:4" x14ac:dyDescent="0.25">
      <c r="A8444" s="46">
        <v>2593</v>
      </c>
      <c r="B8444" s="45" t="s">
        <v>10372</v>
      </c>
      <c r="C8444" s="46" t="s">
        <v>9014</v>
      </c>
      <c r="D8444" s="47">
        <v>10.79</v>
      </c>
    </row>
    <row r="8445" spans="1:4" x14ac:dyDescent="0.25">
      <c r="A8445" s="46">
        <v>2572</v>
      </c>
      <c r="B8445" s="45" t="s">
        <v>10373</v>
      </c>
      <c r="C8445" s="46" t="s">
        <v>9014</v>
      </c>
      <c r="D8445" s="47">
        <v>149</v>
      </c>
    </row>
    <row r="8446" spans="1:4" x14ac:dyDescent="0.25">
      <c r="A8446" s="46">
        <v>2595</v>
      </c>
      <c r="B8446" s="45" t="s">
        <v>10374</v>
      </c>
      <c r="C8446" s="46" t="s">
        <v>9014</v>
      </c>
      <c r="D8446" s="47">
        <v>232.47</v>
      </c>
    </row>
    <row r="8447" spans="1:4" x14ac:dyDescent="0.25">
      <c r="A8447" s="46">
        <v>2576</v>
      </c>
      <c r="B8447" s="45" t="s">
        <v>10375</v>
      </c>
      <c r="C8447" s="46" t="s">
        <v>9014</v>
      </c>
      <c r="D8447" s="47">
        <v>39.630000000000003</v>
      </c>
    </row>
    <row r="8448" spans="1:4" x14ac:dyDescent="0.25">
      <c r="A8448" s="46">
        <v>2575</v>
      </c>
      <c r="B8448" s="45" t="s">
        <v>10376</v>
      </c>
      <c r="C8448" s="46" t="s">
        <v>9014</v>
      </c>
      <c r="D8448" s="47">
        <v>29.79</v>
      </c>
    </row>
    <row r="8449" spans="1:4" x14ac:dyDescent="0.25">
      <c r="A8449" s="46">
        <v>2573</v>
      </c>
      <c r="B8449" s="45" t="s">
        <v>10377</v>
      </c>
      <c r="C8449" s="46" t="s">
        <v>9014</v>
      </c>
      <c r="D8449" s="47">
        <v>12.37</v>
      </c>
    </row>
    <row r="8450" spans="1:4" x14ac:dyDescent="0.25">
      <c r="A8450" s="46">
        <v>2586</v>
      </c>
      <c r="B8450" s="45" t="s">
        <v>10378</v>
      </c>
      <c r="C8450" s="46" t="s">
        <v>9014</v>
      </c>
      <c r="D8450" s="47">
        <v>20.05</v>
      </c>
    </row>
    <row r="8451" spans="1:4" x14ac:dyDescent="0.25">
      <c r="A8451" s="46">
        <v>2577</v>
      </c>
      <c r="B8451" s="45" t="s">
        <v>10379</v>
      </c>
      <c r="C8451" s="46" t="s">
        <v>9014</v>
      </c>
      <c r="D8451" s="47">
        <v>53.7</v>
      </c>
    </row>
    <row r="8452" spans="1:4" x14ac:dyDescent="0.25">
      <c r="A8452" s="46">
        <v>2574</v>
      </c>
      <c r="B8452" s="45" t="s">
        <v>10380</v>
      </c>
      <c r="C8452" s="46" t="s">
        <v>9014</v>
      </c>
      <c r="D8452" s="47">
        <v>12.45</v>
      </c>
    </row>
    <row r="8453" spans="1:4" x14ac:dyDescent="0.25">
      <c r="A8453" s="46">
        <v>2578</v>
      </c>
      <c r="B8453" s="45" t="s">
        <v>10381</v>
      </c>
      <c r="C8453" s="46" t="s">
        <v>9014</v>
      </c>
      <c r="D8453" s="47">
        <v>167.65</v>
      </c>
    </row>
    <row r="8454" spans="1:4" x14ac:dyDescent="0.25">
      <c r="A8454" s="46">
        <v>2585</v>
      </c>
      <c r="B8454" s="45" t="s">
        <v>10382</v>
      </c>
      <c r="C8454" s="46" t="s">
        <v>9014</v>
      </c>
      <c r="D8454" s="47">
        <v>230.06</v>
      </c>
    </row>
    <row r="8455" spans="1:4" x14ac:dyDescent="0.25">
      <c r="A8455" s="46">
        <v>12008</v>
      </c>
      <c r="B8455" s="45" t="s">
        <v>10383</v>
      </c>
      <c r="C8455" s="46" t="s">
        <v>9014</v>
      </c>
      <c r="D8455" s="47">
        <v>123.43</v>
      </c>
    </row>
    <row r="8456" spans="1:4" x14ac:dyDescent="0.25">
      <c r="A8456" s="46">
        <v>2582</v>
      </c>
      <c r="B8456" s="45" t="s">
        <v>10384</v>
      </c>
      <c r="C8456" s="46" t="s">
        <v>9014</v>
      </c>
      <c r="D8456" s="47">
        <v>36.76</v>
      </c>
    </row>
    <row r="8457" spans="1:4" x14ac:dyDescent="0.25">
      <c r="A8457" s="46">
        <v>2597</v>
      </c>
      <c r="B8457" s="45" t="s">
        <v>10385</v>
      </c>
      <c r="C8457" s="46" t="s">
        <v>9014</v>
      </c>
      <c r="D8457" s="47">
        <v>31.5</v>
      </c>
    </row>
    <row r="8458" spans="1:4" x14ac:dyDescent="0.25">
      <c r="A8458" s="46">
        <v>2579</v>
      </c>
      <c r="B8458" s="45" t="s">
        <v>10386</v>
      </c>
      <c r="C8458" s="46" t="s">
        <v>9014</v>
      </c>
      <c r="D8458" s="47">
        <v>15</v>
      </c>
    </row>
    <row r="8459" spans="1:4" x14ac:dyDescent="0.25">
      <c r="A8459" s="46">
        <v>2581</v>
      </c>
      <c r="B8459" s="45" t="s">
        <v>10387</v>
      </c>
      <c r="C8459" s="46" t="s">
        <v>9014</v>
      </c>
      <c r="D8459" s="47">
        <v>19.190000000000001</v>
      </c>
    </row>
    <row r="8460" spans="1:4" x14ac:dyDescent="0.25">
      <c r="A8460" s="46">
        <v>2596</v>
      </c>
      <c r="B8460" s="45" t="s">
        <v>10388</v>
      </c>
      <c r="C8460" s="46" t="s">
        <v>9014</v>
      </c>
      <c r="D8460" s="47">
        <v>56.76</v>
      </c>
    </row>
    <row r="8461" spans="1:4" x14ac:dyDescent="0.25">
      <c r="A8461" s="46">
        <v>2580</v>
      </c>
      <c r="B8461" s="45" t="s">
        <v>10389</v>
      </c>
      <c r="C8461" s="46" t="s">
        <v>9014</v>
      </c>
      <c r="D8461" s="47">
        <v>16.440000000000001</v>
      </c>
    </row>
    <row r="8462" spans="1:4" x14ac:dyDescent="0.25">
      <c r="A8462" s="46">
        <v>2583</v>
      </c>
      <c r="B8462" s="45" t="s">
        <v>10390</v>
      </c>
      <c r="C8462" s="46" t="s">
        <v>9014</v>
      </c>
      <c r="D8462" s="47">
        <v>138.05000000000001</v>
      </c>
    </row>
    <row r="8463" spans="1:4" x14ac:dyDescent="0.25">
      <c r="A8463" s="46">
        <v>2584</v>
      </c>
      <c r="B8463" s="45" t="s">
        <v>10391</v>
      </c>
      <c r="C8463" s="46" t="s">
        <v>9014</v>
      </c>
      <c r="D8463" s="47">
        <v>229.82</v>
      </c>
    </row>
    <row r="8464" spans="1:4" x14ac:dyDescent="0.25">
      <c r="A8464" s="46">
        <v>12010</v>
      </c>
      <c r="B8464" s="45" t="s">
        <v>10392</v>
      </c>
      <c r="C8464" s="46" t="s">
        <v>9014</v>
      </c>
      <c r="D8464" s="47">
        <v>11.46</v>
      </c>
    </row>
    <row r="8465" spans="1:4" x14ac:dyDescent="0.25">
      <c r="A8465" s="46">
        <v>39329</v>
      </c>
      <c r="B8465" s="45" t="s">
        <v>10393</v>
      </c>
      <c r="C8465" s="46" t="s">
        <v>9014</v>
      </c>
      <c r="D8465" s="47">
        <v>11.99</v>
      </c>
    </row>
    <row r="8466" spans="1:4" x14ac:dyDescent="0.25">
      <c r="A8466" s="46">
        <v>39330</v>
      </c>
      <c r="B8466" s="45" t="s">
        <v>10394</v>
      </c>
      <c r="C8466" s="46" t="s">
        <v>9014</v>
      </c>
      <c r="D8466" s="47">
        <v>12.61</v>
      </c>
    </row>
    <row r="8467" spans="1:4" x14ac:dyDescent="0.25">
      <c r="A8467" s="46">
        <v>39332</v>
      </c>
      <c r="B8467" s="45" t="s">
        <v>10395</v>
      </c>
      <c r="C8467" s="46" t="s">
        <v>9014</v>
      </c>
      <c r="D8467" s="47">
        <v>14.09</v>
      </c>
    </row>
    <row r="8468" spans="1:4" x14ac:dyDescent="0.25">
      <c r="A8468" s="46">
        <v>39331</v>
      </c>
      <c r="B8468" s="45" t="s">
        <v>10396</v>
      </c>
      <c r="C8468" s="46" t="s">
        <v>9014</v>
      </c>
      <c r="D8468" s="47">
        <v>11.22</v>
      </c>
    </row>
    <row r="8469" spans="1:4" x14ac:dyDescent="0.25">
      <c r="A8469" s="46">
        <v>39333</v>
      </c>
      <c r="B8469" s="45" t="s">
        <v>10397</v>
      </c>
      <c r="C8469" s="46" t="s">
        <v>9014</v>
      </c>
      <c r="D8469" s="47">
        <v>10.94</v>
      </c>
    </row>
    <row r="8470" spans="1:4" x14ac:dyDescent="0.25">
      <c r="A8470" s="46">
        <v>39335</v>
      </c>
      <c r="B8470" s="45" t="s">
        <v>10398</v>
      </c>
      <c r="C8470" s="46" t="s">
        <v>9014</v>
      </c>
      <c r="D8470" s="47">
        <v>12.66</v>
      </c>
    </row>
    <row r="8471" spans="1:4" x14ac:dyDescent="0.25">
      <c r="A8471" s="46">
        <v>39334</v>
      </c>
      <c r="B8471" s="45" t="s">
        <v>10399</v>
      </c>
      <c r="C8471" s="46" t="s">
        <v>9014</v>
      </c>
      <c r="D8471" s="47">
        <v>10.06</v>
      </c>
    </row>
    <row r="8472" spans="1:4" x14ac:dyDescent="0.25">
      <c r="A8472" s="46">
        <v>12016</v>
      </c>
      <c r="B8472" s="45" t="s">
        <v>10400</v>
      </c>
      <c r="C8472" s="46" t="s">
        <v>9014</v>
      </c>
      <c r="D8472" s="47">
        <v>12.63</v>
      </c>
    </row>
    <row r="8473" spans="1:4" x14ac:dyDescent="0.25">
      <c r="A8473" s="46">
        <v>12015</v>
      </c>
      <c r="B8473" s="45" t="s">
        <v>10401</v>
      </c>
      <c r="C8473" s="46" t="s">
        <v>9014</v>
      </c>
      <c r="D8473" s="47">
        <v>14.7</v>
      </c>
    </row>
    <row r="8474" spans="1:4" x14ac:dyDescent="0.25">
      <c r="A8474" s="46">
        <v>12020</v>
      </c>
      <c r="B8474" s="45" t="s">
        <v>10402</v>
      </c>
      <c r="C8474" s="46" t="s">
        <v>9014</v>
      </c>
      <c r="D8474" s="47">
        <v>12.63</v>
      </c>
    </row>
    <row r="8475" spans="1:4" x14ac:dyDescent="0.25">
      <c r="A8475" s="46">
        <v>12019</v>
      </c>
      <c r="B8475" s="45" t="s">
        <v>10403</v>
      </c>
      <c r="C8475" s="46" t="s">
        <v>9014</v>
      </c>
      <c r="D8475" s="47">
        <v>14.7</v>
      </c>
    </row>
    <row r="8476" spans="1:4" x14ac:dyDescent="0.25">
      <c r="A8476" s="46">
        <v>39336</v>
      </c>
      <c r="B8476" s="45" t="s">
        <v>10404</v>
      </c>
      <c r="C8476" s="46" t="s">
        <v>9014</v>
      </c>
      <c r="D8476" s="47">
        <v>12.61</v>
      </c>
    </row>
    <row r="8477" spans="1:4" x14ac:dyDescent="0.25">
      <c r="A8477" s="46">
        <v>39338</v>
      </c>
      <c r="B8477" s="45" t="s">
        <v>10405</v>
      </c>
      <c r="C8477" s="46" t="s">
        <v>9014</v>
      </c>
      <c r="D8477" s="47">
        <v>14.09</v>
      </c>
    </row>
    <row r="8478" spans="1:4" x14ac:dyDescent="0.25">
      <c r="A8478" s="46">
        <v>39337</v>
      </c>
      <c r="B8478" s="45" t="s">
        <v>10406</v>
      </c>
      <c r="C8478" s="46" t="s">
        <v>9014</v>
      </c>
      <c r="D8478" s="47">
        <v>11.22</v>
      </c>
    </row>
    <row r="8479" spans="1:4" x14ac:dyDescent="0.25">
      <c r="A8479" s="46">
        <v>39341</v>
      </c>
      <c r="B8479" s="45" t="s">
        <v>10407</v>
      </c>
      <c r="C8479" s="46" t="s">
        <v>9014</v>
      </c>
      <c r="D8479" s="47">
        <v>18.37</v>
      </c>
    </row>
    <row r="8480" spans="1:4" x14ac:dyDescent="0.25">
      <c r="A8480" s="46">
        <v>39340</v>
      </c>
      <c r="B8480" s="45" t="s">
        <v>10408</v>
      </c>
      <c r="C8480" s="46" t="s">
        <v>9014</v>
      </c>
      <c r="D8480" s="47">
        <v>13.49</v>
      </c>
    </row>
    <row r="8481" spans="1:4" x14ac:dyDescent="0.25">
      <c r="A8481" s="46">
        <v>12025</v>
      </c>
      <c r="B8481" s="45" t="s">
        <v>10409</v>
      </c>
      <c r="C8481" s="46" t="s">
        <v>9014</v>
      </c>
      <c r="D8481" s="47">
        <v>13.93</v>
      </c>
    </row>
    <row r="8482" spans="1:4" x14ac:dyDescent="0.25">
      <c r="A8482" s="46">
        <v>39342</v>
      </c>
      <c r="B8482" s="45" t="s">
        <v>10410</v>
      </c>
      <c r="C8482" s="46" t="s">
        <v>9014</v>
      </c>
      <c r="D8482" s="47">
        <v>18.37</v>
      </c>
    </row>
    <row r="8483" spans="1:4" x14ac:dyDescent="0.25">
      <c r="A8483" s="46">
        <v>39343</v>
      </c>
      <c r="B8483" s="45" t="s">
        <v>10411</v>
      </c>
      <c r="C8483" s="46" t="s">
        <v>9014</v>
      </c>
      <c r="D8483" s="47">
        <v>15.51</v>
      </c>
    </row>
    <row r="8484" spans="1:4" x14ac:dyDescent="0.25">
      <c r="A8484" s="46">
        <v>39345</v>
      </c>
      <c r="B8484" s="45" t="s">
        <v>10412</v>
      </c>
      <c r="C8484" s="46" t="s">
        <v>9014</v>
      </c>
      <c r="D8484" s="47">
        <v>20.99</v>
      </c>
    </row>
    <row r="8485" spans="1:4" x14ac:dyDescent="0.25">
      <c r="A8485" s="46">
        <v>39344</v>
      </c>
      <c r="B8485" s="45" t="s">
        <v>10413</v>
      </c>
      <c r="C8485" s="46" t="s">
        <v>9014</v>
      </c>
      <c r="D8485" s="47">
        <v>15</v>
      </c>
    </row>
    <row r="8486" spans="1:4" x14ac:dyDescent="0.25">
      <c r="A8486" s="46">
        <v>12623</v>
      </c>
      <c r="B8486" s="45" t="s">
        <v>10414</v>
      </c>
      <c r="C8486" s="46" t="s">
        <v>372</v>
      </c>
      <c r="D8486" s="47">
        <v>13.76</v>
      </c>
    </row>
    <row r="8487" spans="1:4" x14ac:dyDescent="0.25">
      <c r="A8487" s="46">
        <v>34498</v>
      </c>
      <c r="B8487" s="45" t="s">
        <v>10415</v>
      </c>
      <c r="C8487" s="46" t="s">
        <v>9014</v>
      </c>
      <c r="D8487" s="47">
        <v>121.94</v>
      </c>
    </row>
    <row r="8488" spans="1:4" x14ac:dyDescent="0.25">
      <c r="A8488" s="46">
        <v>13244</v>
      </c>
      <c r="B8488" s="45" t="s">
        <v>10416</v>
      </c>
      <c r="C8488" s="46" t="s">
        <v>9014</v>
      </c>
      <c r="D8488" s="47">
        <v>51.33</v>
      </c>
    </row>
    <row r="8489" spans="1:4" x14ac:dyDescent="0.25">
      <c r="A8489" s="46">
        <v>38998</v>
      </c>
      <c r="B8489" s="45" t="s">
        <v>10417</v>
      </c>
      <c r="C8489" s="46" t="s">
        <v>9014</v>
      </c>
      <c r="D8489" s="47">
        <v>13.04</v>
      </c>
    </row>
    <row r="8490" spans="1:4" x14ac:dyDescent="0.25">
      <c r="A8490" s="46">
        <v>38999</v>
      </c>
      <c r="B8490" s="45" t="s">
        <v>10418</v>
      </c>
      <c r="C8490" s="46" t="s">
        <v>9014</v>
      </c>
      <c r="D8490" s="47">
        <v>21.57</v>
      </c>
    </row>
    <row r="8491" spans="1:4" x14ac:dyDescent="0.25">
      <c r="A8491" s="46">
        <v>38996</v>
      </c>
      <c r="B8491" s="45" t="s">
        <v>10419</v>
      </c>
      <c r="C8491" s="46" t="s">
        <v>9014</v>
      </c>
      <c r="D8491" s="47">
        <v>18.829999999999998</v>
      </c>
    </row>
    <row r="8492" spans="1:4" x14ac:dyDescent="0.25">
      <c r="A8492" s="46">
        <v>38997</v>
      </c>
      <c r="B8492" s="45" t="s">
        <v>10420</v>
      </c>
      <c r="C8492" s="46" t="s">
        <v>9014</v>
      </c>
      <c r="D8492" s="47">
        <v>30.48</v>
      </c>
    </row>
    <row r="8493" spans="1:4" x14ac:dyDescent="0.25">
      <c r="A8493" s="46">
        <v>39862</v>
      </c>
      <c r="B8493" s="45" t="s">
        <v>10421</v>
      </c>
      <c r="C8493" s="46" t="s">
        <v>9014</v>
      </c>
      <c r="D8493" s="47">
        <v>15.08</v>
      </c>
    </row>
    <row r="8494" spans="1:4" x14ac:dyDescent="0.25">
      <c r="A8494" s="46">
        <v>39863</v>
      </c>
      <c r="B8494" s="45" t="s">
        <v>10422</v>
      </c>
      <c r="C8494" s="46" t="s">
        <v>9014</v>
      </c>
      <c r="D8494" s="47">
        <v>15.29</v>
      </c>
    </row>
    <row r="8495" spans="1:4" x14ac:dyDescent="0.25">
      <c r="A8495" s="46">
        <v>39864</v>
      </c>
      <c r="B8495" s="45" t="s">
        <v>10423</v>
      </c>
      <c r="C8495" s="46" t="s">
        <v>9014</v>
      </c>
      <c r="D8495" s="47">
        <v>18.97</v>
      </c>
    </row>
    <row r="8496" spans="1:4" x14ac:dyDescent="0.25">
      <c r="A8496" s="46">
        <v>39865</v>
      </c>
      <c r="B8496" s="45" t="s">
        <v>10424</v>
      </c>
      <c r="C8496" s="46" t="s">
        <v>9014</v>
      </c>
      <c r="D8496" s="47">
        <v>26.74</v>
      </c>
    </row>
    <row r="8497" spans="1:4" x14ac:dyDescent="0.25">
      <c r="A8497" s="46">
        <v>2517</v>
      </c>
      <c r="B8497" s="45" t="s">
        <v>10425</v>
      </c>
      <c r="C8497" s="46" t="s">
        <v>9014</v>
      </c>
      <c r="D8497" s="47">
        <v>22.9</v>
      </c>
    </row>
    <row r="8498" spans="1:4" x14ac:dyDescent="0.25">
      <c r="A8498" s="46">
        <v>2522</v>
      </c>
      <c r="B8498" s="45" t="s">
        <v>10426</v>
      </c>
      <c r="C8498" s="46" t="s">
        <v>9014</v>
      </c>
      <c r="D8498" s="47">
        <v>14.8</v>
      </c>
    </row>
    <row r="8499" spans="1:4" x14ac:dyDescent="0.25">
      <c r="A8499" s="46">
        <v>2548</v>
      </c>
      <c r="B8499" s="45" t="s">
        <v>10427</v>
      </c>
      <c r="C8499" s="46" t="s">
        <v>9014</v>
      </c>
      <c r="D8499" s="47">
        <v>9.1</v>
      </c>
    </row>
    <row r="8500" spans="1:4" x14ac:dyDescent="0.25">
      <c r="A8500" s="46">
        <v>2516</v>
      </c>
      <c r="B8500" s="45" t="s">
        <v>10428</v>
      </c>
      <c r="C8500" s="46" t="s">
        <v>9014</v>
      </c>
      <c r="D8500" s="47">
        <v>11.88</v>
      </c>
    </row>
    <row r="8501" spans="1:4" x14ac:dyDescent="0.25">
      <c r="A8501" s="46">
        <v>2518</v>
      </c>
      <c r="B8501" s="45" t="s">
        <v>10429</v>
      </c>
      <c r="C8501" s="46" t="s">
        <v>9014</v>
      </c>
      <c r="D8501" s="47">
        <v>108.99</v>
      </c>
    </row>
    <row r="8502" spans="1:4" x14ac:dyDescent="0.25">
      <c r="A8502" s="46">
        <v>2521</v>
      </c>
      <c r="B8502" s="45" t="s">
        <v>10430</v>
      </c>
      <c r="C8502" s="46" t="s">
        <v>9014</v>
      </c>
      <c r="D8502" s="47">
        <v>46.4</v>
      </c>
    </row>
    <row r="8503" spans="1:4" x14ac:dyDescent="0.25">
      <c r="A8503" s="46">
        <v>2515</v>
      </c>
      <c r="B8503" s="45" t="s">
        <v>10431</v>
      </c>
      <c r="C8503" s="46" t="s">
        <v>9014</v>
      </c>
      <c r="D8503" s="47">
        <v>9.89</v>
      </c>
    </row>
    <row r="8504" spans="1:4" x14ac:dyDescent="0.25">
      <c r="A8504" s="46">
        <v>2519</v>
      </c>
      <c r="B8504" s="45" t="s">
        <v>10432</v>
      </c>
      <c r="C8504" s="46" t="s">
        <v>9014</v>
      </c>
      <c r="D8504" s="47">
        <v>131.41999999999999</v>
      </c>
    </row>
    <row r="8505" spans="1:4" x14ac:dyDescent="0.25">
      <c r="A8505" s="46">
        <v>2520</v>
      </c>
      <c r="B8505" s="45" t="s">
        <v>10433</v>
      </c>
      <c r="C8505" s="46" t="s">
        <v>9014</v>
      </c>
      <c r="D8505" s="47">
        <v>241.89</v>
      </c>
    </row>
    <row r="8506" spans="1:4" x14ac:dyDescent="0.25">
      <c r="A8506" s="46">
        <v>1602</v>
      </c>
      <c r="B8506" s="45" t="s">
        <v>10434</v>
      </c>
      <c r="C8506" s="46" t="s">
        <v>9014</v>
      </c>
      <c r="D8506" s="47">
        <v>47.21</v>
      </c>
    </row>
    <row r="8507" spans="1:4" x14ac:dyDescent="0.25">
      <c r="A8507" s="46">
        <v>1601</v>
      </c>
      <c r="B8507" s="45" t="s">
        <v>10435</v>
      </c>
      <c r="C8507" s="46" t="s">
        <v>9014</v>
      </c>
      <c r="D8507" s="47">
        <v>42.08</v>
      </c>
    </row>
    <row r="8508" spans="1:4" x14ac:dyDescent="0.25">
      <c r="A8508" s="46">
        <v>1598</v>
      </c>
      <c r="B8508" s="45" t="s">
        <v>10436</v>
      </c>
      <c r="C8508" s="46" t="s">
        <v>9014</v>
      </c>
      <c r="D8508" s="47">
        <v>12.45</v>
      </c>
    </row>
    <row r="8509" spans="1:4" x14ac:dyDescent="0.25">
      <c r="A8509" s="46">
        <v>1600</v>
      </c>
      <c r="B8509" s="45" t="s">
        <v>10437</v>
      </c>
      <c r="C8509" s="46" t="s">
        <v>9014</v>
      </c>
      <c r="D8509" s="47">
        <v>18.38</v>
      </c>
    </row>
    <row r="8510" spans="1:4" x14ac:dyDescent="0.25">
      <c r="A8510" s="46">
        <v>1603</v>
      </c>
      <c r="B8510" s="45" t="s">
        <v>10438</v>
      </c>
      <c r="C8510" s="46" t="s">
        <v>9014</v>
      </c>
      <c r="D8510" s="47">
        <v>71.28</v>
      </c>
    </row>
    <row r="8511" spans="1:4" x14ac:dyDescent="0.25">
      <c r="A8511" s="46">
        <v>1599</v>
      </c>
      <c r="B8511" s="45" t="s">
        <v>10439</v>
      </c>
      <c r="C8511" s="46" t="s">
        <v>9014</v>
      </c>
      <c r="D8511" s="47">
        <v>14.45</v>
      </c>
    </row>
    <row r="8512" spans="1:4" x14ac:dyDescent="0.25">
      <c r="A8512" s="46">
        <v>1597</v>
      </c>
      <c r="B8512" s="45" t="s">
        <v>10440</v>
      </c>
      <c r="C8512" s="46" t="s">
        <v>9014</v>
      </c>
      <c r="D8512" s="47">
        <v>11.71</v>
      </c>
    </row>
    <row r="8513" spans="1:4" x14ac:dyDescent="0.25">
      <c r="A8513" s="46">
        <v>39600</v>
      </c>
      <c r="B8513" s="45" t="s">
        <v>10441</v>
      </c>
      <c r="C8513" s="46" t="s">
        <v>9014</v>
      </c>
      <c r="D8513" s="47">
        <v>25.65</v>
      </c>
    </row>
    <row r="8514" spans="1:4" x14ac:dyDescent="0.25">
      <c r="A8514" s="46">
        <v>39601</v>
      </c>
      <c r="B8514" s="45" t="s">
        <v>10442</v>
      </c>
      <c r="C8514" s="46" t="s">
        <v>9014</v>
      </c>
      <c r="D8514" s="47">
        <v>44.6</v>
      </c>
    </row>
    <row r="8515" spans="1:4" x14ac:dyDescent="0.25">
      <c r="A8515" s="46">
        <v>39602</v>
      </c>
      <c r="B8515" s="45" t="s">
        <v>10443</v>
      </c>
      <c r="C8515" s="46" t="s">
        <v>9014</v>
      </c>
      <c r="D8515" s="47">
        <v>2.93</v>
      </c>
    </row>
    <row r="8516" spans="1:4" x14ac:dyDescent="0.25">
      <c r="A8516" s="46">
        <v>39603</v>
      </c>
      <c r="B8516" s="45" t="s">
        <v>10444</v>
      </c>
      <c r="C8516" s="46" t="s">
        <v>9014</v>
      </c>
      <c r="D8516" s="47">
        <v>5.03</v>
      </c>
    </row>
    <row r="8517" spans="1:4" x14ac:dyDescent="0.25">
      <c r="A8517" s="46">
        <v>11821</v>
      </c>
      <c r="B8517" s="45" t="s">
        <v>10445</v>
      </c>
      <c r="C8517" s="46" t="s">
        <v>9014</v>
      </c>
      <c r="D8517" s="47">
        <v>9.61</v>
      </c>
    </row>
    <row r="8518" spans="1:4" x14ac:dyDescent="0.25">
      <c r="A8518" s="46">
        <v>1562</v>
      </c>
      <c r="B8518" s="45" t="s">
        <v>10446</v>
      </c>
      <c r="C8518" s="46" t="s">
        <v>9014</v>
      </c>
      <c r="D8518" s="47">
        <v>15.75</v>
      </c>
    </row>
    <row r="8519" spans="1:4" x14ac:dyDescent="0.25">
      <c r="A8519" s="46">
        <v>1563</v>
      </c>
      <c r="B8519" s="45" t="s">
        <v>10447</v>
      </c>
      <c r="C8519" s="46" t="s">
        <v>9014</v>
      </c>
      <c r="D8519" s="47">
        <v>21.13</v>
      </c>
    </row>
    <row r="8520" spans="1:4" x14ac:dyDescent="0.25">
      <c r="A8520" s="46">
        <v>11856</v>
      </c>
      <c r="B8520" s="45" t="s">
        <v>10448</v>
      </c>
      <c r="C8520" s="46" t="s">
        <v>9014</v>
      </c>
      <c r="D8520" s="47">
        <v>6.3</v>
      </c>
    </row>
    <row r="8521" spans="1:4" x14ac:dyDescent="0.25">
      <c r="A8521" s="46">
        <v>11857</v>
      </c>
      <c r="B8521" s="45" t="s">
        <v>10449</v>
      </c>
      <c r="C8521" s="46" t="s">
        <v>9014</v>
      </c>
      <c r="D8521" s="47">
        <v>33.15</v>
      </c>
    </row>
    <row r="8522" spans="1:4" x14ac:dyDescent="0.25">
      <c r="A8522" s="46">
        <v>11858</v>
      </c>
      <c r="B8522" s="45" t="s">
        <v>10450</v>
      </c>
      <c r="C8522" s="46" t="s">
        <v>9014</v>
      </c>
      <c r="D8522" s="47">
        <v>41.15</v>
      </c>
    </row>
    <row r="8523" spans="1:4" x14ac:dyDescent="0.25">
      <c r="A8523" s="46">
        <v>1539</v>
      </c>
      <c r="B8523" s="45" t="s">
        <v>10451</v>
      </c>
      <c r="C8523" s="46" t="s">
        <v>9014</v>
      </c>
      <c r="D8523" s="47">
        <v>7.4</v>
      </c>
    </row>
    <row r="8524" spans="1:4" x14ac:dyDescent="0.25">
      <c r="A8524" s="46">
        <v>11859</v>
      </c>
      <c r="B8524" s="45" t="s">
        <v>10452</v>
      </c>
      <c r="C8524" s="46" t="s">
        <v>9014</v>
      </c>
      <c r="D8524" s="47">
        <v>55.99</v>
      </c>
    </row>
    <row r="8525" spans="1:4" x14ac:dyDescent="0.25">
      <c r="A8525" s="46">
        <v>1550</v>
      </c>
      <c r="B8525" s="45" t="s">
        <v>10453</v>
      </c>
      <c r="C8525" s="46" t="s">
        <v>9014</v>
      </c>
      <c r="D8525" s="47">
        <v>7.81</v>
      </c>
    </row>
    <row r="8526" spans="1:4" x14ac:dyDescent="0.25">
      <c r="A8526" s="46">
        <v>11854</v>
      </c>
      <c r="B8526" s="45" t="s">
        <v>10454</v>
      </c>
      <c r="C8526" s="46" t="s">
        <v>9014</v>
      </c>
      <c r="D8526" s="47">
        <v>9.76</v>
      </c>
    </row>
    <row r="8527" spans="1:4" x14ac:dyDescent="0.25">
      <c r="A8527" s="46">
        <v>11862</v>
      </c>
      <c r="B8527" s="45" t="s">
        <v>10455</v>
      </c>
      <c r="C8527" s="46" t="s">
        <v>9014</v>
      </c>
      <c r="D8527" s="47">
        <v>13.69</v>
      </c>
    </row>
    <row r="8528" spans="1:4" x14ac:dyDescent="0.25">
      <c r="A8528" s="46">
        <v>11863</v>
      </c>
      <c r="B8528" s="45" t="s">
        <v>10456</v>
      </c>
      <c r="C8528" s="46" t="s">
        <v>9014</v>
      </c>
      <c r="D8528" s="47">
        <v>5.53</v>
      </c>
    </row>
    <row r="8529" spans="1:4" x14ac:dyDescent="0.25">
      <c r="A8529" s="46">
        <v>11855</v>
      </c>
      <c r="B8529" s="45" t="s">
        <v>10457</v>
      </c>
      <c r="C8529" s="46" t="s">
        <v>9014</v>
      </c>
      <c r="D8529" s="47">
        <v>20.43</v>
      </c>
    </row>
    <row r="8530" spans="1:4" x14ac:dyDescent="0.25">
      <c r="A8530" s="46">
        <v>11864</v>
      </c>
      <c r="B8530" s="45" t="s">
        <v>10458</v>
      </c>
      <c r="C8530" s="46" t="s">
        <v>9014</v>
      </c>
      <c r="D8530" s="47">
        <v>30.89</v>
      </c>
    </row>
    <row r="8531" spans="1:4" x14ac:dyDescent="0.25">
      <c r="A8531" s="46">
        <v>2527</v>
      </c>
      <c r="B8531" s="45" t="s">
        <v>10459</v>
      </c>
      <c r="C8531" s="46" t="s">
        <v>9014</v>
      </c>
      <c r="D8531" s="47">
        <v>8.19</v>
      </c>
    </row>
    <row r="8532" spans="1:4" x14ac:dyDescent="0.25">
      <c r="A8532" s="46">
        <v>2526</v>
      </c>
      <c r="B8532" s="45" t="s">
        <v>10460</v>
      </c>
      <c r="C8532" s="46" t="s">
        <v>9014</v>
      </c>
      <c r="D8532" s="47">
        <v>5.25</v>
      </c>
    </row>
    <row r="8533" spans="1:4" x14ac:dyDescent="0.25">
      <c r="A8533" s="46">
        <v>2487</v>
      </c>
      <c r="B8533" s="45" t="s">
        <v>10461</v>
      </c>
      <c r="C8533" s="46" t="s">
        <v>9014</v>
      </c>
      <c r="D8533" s="47">
        <v>1.79</v>
      </c>
    </row>
    <row r="8534" spans="1:4" x14ac:dyDescent="0.25">
      <c r="A8534" s="46">
        <v>2483</v>
      </c>
      <c r="B8534" s="45" t="s">
        <v>10462</v>
      </c>
      <c r="C8534" s="46" t="s">
        <v>9014</v>
      </c>
      <c r="D8534" s="47">
        <v>3.74</v>
      </c>
    </row>
    <row r="8535" spans="1:4" x14ac:dyDescent="0.25">
      <c r="A8535" s="46">
        <v>2528</v>
      </c>
      <c r="B8535" s="45" t="s">
        <v>10463</v>
      </c>
      <c r="C8535" s="46" t="s">
        <v>9014</v>
      </c>
      <c r="D8535" s="47">
        <v>20.62</v>
      </c>
    </row>
    <row r="8536" spans="1:4" x14ac:dyDescent="0.25">
      <c r="A8536" s="46">
        <v>2489</v>
      </c>
      <c r="B8536" s="45" t="s">
        <v>10464</v>
      </c>
      <c r="C8536" s="46" t="s">
        <v>9014</v>
      </c>
      <c r="D8536" s="47">
        <v>9.08</v>
      </c>
    </row>
    <row r="8537" spans="1:4" x14ac:dyDescent="0.25">
      <c r="A8537" s="46">
        <v>2488</v>
      </c>
      <c r="B8537" s="45" t="s">
        <v>10465</v>
      </c>
      <c r="C8537" s="46" t="s">
        <v>9014</v>
      </c>
      <c r="D8537" s="47">
        <v>2.1</v>
      </c>
    </row>
    <row r="8538" spans="1:4" x14ac:dyDescent="0.25">
      <c r="A8538" s="46">
        <v>2484</v>
      </c>
      <c r="B8538" s="45" t="s">
        <v>10466</v>
      </c>
      <c r="C8538" s="46" t="s">
        <v>9014</v>
      </c>
      <c r="D8538" s="47">
        <v>29.95</v>
      </c>
    </row>
    <row r="8539" spans="1:4" x14ac:dyDescent="0.25">
      <c r="A8539" s="46">
        <v>2485</v>
      </c>
      <c r="B8539" s="45" t="s">
        <v>10467</v>
      </c>
      <c r="C8539" s="46" t="s">
        <v>9014</v>
      </c>
      <c r="D8539" s="47">
        <v>46.95</v>
      </c>
    </row>
    <row r="8540" spans="1:4" x14ac:dyDescent="0.25">
      <c r="A8540" s="46">
        <v>38005</v>
      </c>
      <c r="B8540" s="45" t="s">
        <v>10468</v>
      </c>
      <c r="C8540" s="46" t="s">
        <v>9014</v>
      </c>
      <c r="D8540" s="47">
        <v>23.78</v>
      </c>
    </row>
    <row r="8541" spans="1:4" x14ac:dyDescent="0.25">
      <c r="A8541" s="46">
        <v>38006</v>
      </c>
      <c r="B8541" s="45" t="s">
        <v>10469</v>
      </c>
      <c r="C8541" s="46" t="s">
        <v>9014</v>
      </c>
      <c r="D8541" s="47">
        <v>29.19</v>
      </c>
    </row>
    <row r="8542" spans="1:4" x14ac:dyDescent="0.25">
      <c r="A8542" s="46">
        <v>38428</v>
      </c>
      <c r="B8542" s="45" t="s">
        <v>10470</v>
      </c>
      <c r="C8542" s="46" t="s">
        <v>9014</v>
      </c>
      <c r="D8542" s="47">
        <v>27.34</v>
      </c>
    </row>
    <row r="8543" spans="1:4" x14ac:dyDescent="0.25">
      <c r="A8543" s="46">
        <v>38007</v>
      </c>
      <c r="B8543" s="45" t="s">
        <v>10471</v>
      </c>
      <c r="C8543" s="46" t="s">
        <v>9014</v>
      </c>
      <c r="D8543" s="47">
        <v>44.68</v>
      </c>
    </row>
    <row r="8544" spans="1:4" x14ac:dyDescent="0.25">
      <c r="A8544" s="46">
        <v>38008</v>
      </c>
      <c r="B8544" s="45" t="s">
        <v>10472</v>
      </c>
      <c r="C8544" s="46" t="s">
        <v>9014</v>
      </c>
      <c r="D8544" s="47">
        <v>179.93</v>
      </c>
    </row>
    <row r="8545" spans="1:4" x14ac:dyDescent="0.25">
      <c r="A8545" s="46">
        <v>38009</v>
      </c>
      <c r="B8545" s="45" t="s">
        <v>10473</v>
      </c>
      <c r="C8545" s="46" t="s">
        <v>9014</v>
      </c>
      <c r="D8545" s="47">
        <v>219.9</v>
      </c>
    </row>
    <row r="8546" spans="1:4" x14ac:dyDescent="0.25">
      <c r="A8546" s="46">
        <v>39279</v>
      </c>
      <c r="B8546" s="45" t="s">
        <v>10474</v>
      </c>
      <c r="C8546" s="46" t="s">
        <v>9014</v>
      </c>
      <c r="D8546" s="47">
        <v>15.85</v>
      </c>
    </row>
    <row r="8547" spans="1:4" x14ac:dyDescent="0.25">
      <c r="A8547" s="46">
        <v>38845</v>
      </c>
      <c r="B8547" s="45" t="s">
        <v>10475</v>
      </c>
      <c r="C8547" s="46" t="s">
        <v>9014</v>
      </c>
      <c r="D8547" s="47">
        <v>22.93</v>
      </c>
    </row>
    <row r="8548" spans="1:4" x14ac:dyDescent="0.25">
      <c r="A8548" s="46">
        <v>39280</v>
      </c>
      <c r="B8548" s="45" t="s">
        <v>10476</v>
      </c>
      <c r="C8548" s="46" t="s">
        <v>9014</v>
      </c>
      <c r="D8548" s="47">
        <v>20.55</v>
      </c>
    </row>
    <row r="8549" spans="1:4" x14ac:dyDescent="0.25">
      <c r="A8549" s="46">
        <v>39281</v>
      </c>
      <c r="B8549" s="45" t="s">
        <v>10477</v>
      </c>
      <c r="C8549" s="46" t="s">
        <v>9014</v>
      </c>
      <c r="D8549" s="47">
        <v>27.05</v>
      </c>
    </row>
    <row r="8550" spans="1:4" x14ac:dyDescent="0.25">
      <c r="A8550" s="46">
        <v>38849</v>
      </c>
      <c r="B8550" s="45" t="s">
        <v>10478</v>
      </c>
      <c r="C8550" s="46" t="s">
        <v>9014</v>
      </c>
      <c r="D8550" s="47">
        <v>23.18</v>
      </c>
    </row>
    <row r="8551" spans="1:4" x14ac:dyDescent="0.25">
      <c r="A8551" s="46">
        <v>39282</v>
      </c>
      <c r="B8551" s="45" t="s">
        <v>10479</v>
      </c>
      <c r="C8551" s="46" t="s">
        <v>9014</v>
      </c>
      <c r="D8551" s="47">
        <v>27.7</v>
      </c>
    </row>
    <row r="8552" spans="1:4" x14ac:dyDescent="0.25">
      <c r="A8552" s="46">
        <v>38852</v>
      </c>
      <c r="B8552" s="45" t="s">
        <v>10480</v>
      </c>
      <c r="C8552" s="46" t="s">
        <v>9014</v>
      </c>
      <c r="D8552" s="47">
        <v>37.68</v>
      </c>
    </row>
    <row r="8553" spans="1:4" x14ac:dyDescent="0.25">
      <c r="A8553" s="46">
        <v>38844</v>
      </c>
      <c r="B8553" s="45" t="s">
        <v>10481</v>
      </c>
      <c r="C8553" s="46" t="s">
        <v>9014</v>
      </c>
      <c r="D8553" s="47">
        <v>11.58</v>
      </c>
    </row>
    <row r="8554" spans="1:4" x14ac:dyDescent="0.25">
      <c r="A8554" s="46">
        <v>38846</v>
      </c>
      <c r="B8554" s="45" t="s">
        <v>10482</v>
      </c>
      <c r="C8554" s="46" t="s">
        <v>9014</v>
      </c>
      <c r="D8554" s="47">
        <v>12.67</v>
      </c>
    </row>
    <row r="8555" spans="1:4" x14ac:dyDescent="0.25">
      <c r="A8555" s="46">
        <v>38847</v>
      </c>
      <c r="B8555" s="45" t="s">
        <v>10483</v>
      </c>
      <c r="C8555" s="46" t="s">
        <v>9014</v>
      </c>
      <c r="D8555" s="47">
        <v>15.58</v>
      </c>
    </row>
    <row r="8556" spans="1:4" x14ac:dyDescent="0.25">
      <c r="A8556" s="46">
        <v>38850</v>
      </c>
      <c r="B8556" s="45" t="s">
        <v>10484</v>
      </c>
      <c r="C8556" s="46" t="s">
        <v>9014</v>
      </c>
      <c r="D8556" s="47">
        <v>21.66</v>
      </c>
    </row>
    <row r="8557" spans="1:4" x14ac:dyDescent="0.25">
      <c r="A8557" s="46">
        <v>38848</v>
      </c>
      <c r="B8557" s="45" t="s">
        <v>10485</v>
      </c>
      <c r="C8557" s="46" t="s">
        <v>9014</v>
      </c>
      <c r="D8557" s="47">
        <v>18.12</v>
      </c>
    </row>
    <row r="8558" spans="1:4" x14ac:dyDescent="0.25">
      <c r="A8558" s="46">
        <v>38851</v>
      </c>
      <c r="B8558" s="45" t="s">
        <v>10486</v>
      </c>
      <c r="C8558" s="46" t="s">
        <v>9014</v>
      </c>
      <c r="D8558" s="47">
        <v>32.93</v>
      </c>
    </row>
    <row r="8559" spans="1:4" x14ac:dyDescent="0.25">
      <c r="A8559" s="46">
        <v>38860</v>
      </c>
      <c r="B8559" s="45" t="s">
        <v>10487</v>
      </c>
      <c r="C8559" s="46" t="s">
        <v>9014</v>
      </c>
      <c r="D8559" s="47">
        <v>9.3000000000000007</v>
      </c>
    </row>
    <row r="8560" spans="1:4" x14ac:dyDescent="0.25">
      <c r="A8560" s="46">
        <v>38861</v>
      </c>
      <c r="B8560" s="45" t="s">
        <v>10488</v>
      </c>
      <c r="C8560" s="46" t="s">
        <v>9014</v>
      </c>
      <c r="D8560" s="47">
        <v>12.52</v>
      </c>
    </row>
    <row r="8561" spans="1:4" x14ac:dyDescent="0.25">
      <c r="A8561" s="46">
        <v>38862</v>
      </c>
      <c r="B8561" s="45" t="s">
        <v>10489</v>
      </c>
      <c r="C8561" s="46" t="s">
        <v>9014</v>
      </c>
      <c r="D8561" s="47">
        <v>10.56</v>
      </c>
    </row>
    <row r="8562" spans="1:4" x14ac:dyDescent="0.25">
      <c r="A8562" s="46">
        <v>38863</v>
      </c>
      <c r="B8562" s="45" t="s">
        <v>10490</v>
      </c>
      <c r="C8562" s="46" t="s">
        <v>9014</v>
      </c>
      <c r="D8562" s="47">
        <v>12.13</v>
      </c>
    </row>
    <row r="8563" spans="1:4" x14ac:dyDescent="0.25">
      <c r="A8563" s="46">
        <v>38865</v>
      </c>
      <c r="B8563" s="45" t="s">
        <v>10491</v>
      </c>
      <c r="C8563" s="46" t="s">
        <v>9014</v>
      </c>
      <c r="D8563" s="47">
        <v>16.47</v>
      </c>
    </row>
    <row r="8564" spans="1:4" x14ac:dyDescent="0.25">
      <c r="A8564" s="46">
        <v>38864</v>
      </c>
      <c r="B8564" s="45" t="s">
        <v>10492</v>
      </c>
      <c r="C8564" s="46" t="s">
        <v>9014</v>
      </c>
      <c r="D8564" s="47">
        <v>25.17</v>
      </c>
    </row>
    <row r="8565" spans="1:4" x14ac:dyDescent="0.25">
      <c r="A8565" s="46">
        <v>38866</v>
      </c>
      <c r="B8565" s="45" t="s">
        <v>10493</v>
      </c>
      <c r="C8565" s="46" t="s">
        <v>9014</v>
      </c>
      <c r="D8565" s="47">
        <v>17.72</v>
      </c>
    </row>
    <row r="8566" spans="1:4" x14ac:dyDescent="0.25">
      <c r="A8566" s="46">
        <v>38868</v>
      </c>
      <c r="B8566" s="45" t="s">
        <v>10494</v>
      </c>
      <c r="C8566" s="46" t="s">
        <v>9014</v>
      </c>
      <c r="D8566" s="47">
        <v>29.55</v>
      </c>
    </row>
    <row r="8567" spans="1:4" x14ac:dyDescent="0.25">
      <c r="A8567" s="46">
        <v>38853</v>
      </c>
      <c r="B8567" s="45" t="s">
        <v>10495</v>
      </c>
      <c r="C8567" s="46" t="s">
        <v>9014</v>
      </c>
      <c r="D8567" s="47">
        <v>9.5500000000000007</v>
      </c>
    </row>
    <row r="8568" spans="1:4" x14ac:dyDescent="0.25">
      <c r="A8568" s="46">
        <v>38854</v>
      </c>
      <c r="B8568" s="45" t="s">
        <v>10496</v>
      </c>
      <c r="C8568" s="46" t="s">
        <v>9014</v>
      </c>
      <c r="D8568" s="47">
        <v>13.05</v>
      </c>
    </row>
    <row r="8569" spans="1:4" x14ac:dyDescent="0.25">
      <c r="A8569" s="46">
        <v>38855</v>
      </c>
      <c r="B8569" s="45" t="s">
        <v>10497</v>
      </c>
      <c r="C8569" s="46" t="s">
        <v>9014</v>
      </c>
      <c r="D8569" s="47">
        <v>9.68</v>
      </c>
    </row>
    <row r="8570" spans="1:4" x14ac:dyDescent="0.25">
      <c r="A8570" s="46">
        <v>38856</v>
      </c>
      <c r="B8570" s="45" t="s">
        <v>10498</v>
      </c>
      <c r="C8570" s="46" t="s">
        <v>9014</v>
      </c>
      <c r="D8570" s="47">
        <v>15.54</v>
      </c>
    </row>
    <row r="8571" spans="1:4" x14ac:dyDescent="0.25">
      <c r="A8571" s="46">
        <v>38857</v>
      </c>
      <c r="B8571" s="45" t="s">
        <v>10499</v>
      </c>
      <c r="C8571" s="46" t="s">
        <v>9014</v>
      </c>
      <c r="D8571" s="47">
        <v>20.56</v>
      </c>
    </row>
    <row r="8572" spans="1:4" x14ac:dyDescent="0.25">
      <c r="A8572" s="46">
        <v>38858</v>
      </c>
      <c r="B8572" s="45" t="s">
        <v>10500</v>
      </c>
      <c r="C8572" s="46" t="s">
        <v>9014</v>
      </c>
      <c r="D8572" s="47">
        <v>18.690000000000001</v>
      </c>
    </row>
    <row r="8573" spans="1:4" x14ac:dyDescent="0.25">
      <c r="A8573" s="46">
        <v>38859</v>
      </c>
      <c r="B8573" s="45" t="s">
        <v>10501</v>
      </c>
      <c r="C8573" s="46" t="s">
        <v>9014</v>
      </c>
      <c r="D8573" s="47">
        <v>30.27</v>
      </c>
    </row>
    <row r="8574" spans="1:4" x14ac:dyDescent="0.25">
      <c r="A8574" s="46">
        <v>3104</v>
      </c>
      <c r="B8574" s="45" t="s">
        <v>10502</v>
      </c>
      <c r="C8574" s="46" t="s">
        <v>10503</v>
      </c>
      <c r="D8574" s="47">
        <v>114.13</v>
      </c>
    </row>
    <row r="8575" spans="1:4" x14ac:dyDescent="0.25">
      <c r="A8575" s="46">
        <v>1607</v>
      </c>
      <c r="B8575" s="45" t="s">
        <v>10504</v>
      </c>
      <c r="C8575" s="46" t="s">
        <v>10503</v>
      </c>
      <c r="D8575" s="47">
        <v>0.33</v>
      </c>
    </row>
    <row r="8576" spans="1:4" x14ac:dyDescent="0.25">
      <c r="A8576" s="46">
        <v>38169</v>
      </c>
      <c r="B8576" s="45" t="s">
        <v>10505</v>
      </c>
      <c r="C8576" s="46" t="s">
        <v>10503</v>
      </c>
      <c r="D8576" s="47">
        <v>68.69</v>
      </c>
    </row>
    <row r="8577" spans="1:4" x14ac:dyDescent="0.25">
      <c r="A8577" s="46">
        <v>6142</v>
      </c>
      <c r="B8577" s="45" t="s">
        <v>10506</v>
      </c>
      <c r="C8577" s="46" t="s">
        <v>9014</v>
      </c>
      <c r="D8577" s="47">
        <v>9.44</v>
      </c>
    </row>
    <row r="8578" spans="1:4" x14ac:dyDescent="0.25">
      <c r="A8578" s="46">
        <v>11686</v>
      </c>
      <c r="B8578" s="45" t="s">
        <v>10507</v>
      </c>
      <c r="C8578" s="46" t="s">
        <v>9014</v>
      </c>
      <c r="D8578" s="47">
        <v>13.1</v>
      </c>
    </row>
    <row r="8579" spans="1:4" x14ac:dyDescent="0.25">
      <c r="A8579" s="46">
        <v>37598</v>
      </c>
      <c r="B8579" s="45" t="s">
        <v>10508</v>
      </c>
      <c r="C8579" s="46" t="s">
        <v>9014</v>
      </c>
      <c r="D8579" s="47">
        <v>33.86</v>
      </c>
    </row>
    <row r="8580" spans="1:4" x14ac:dyDescent="0.25">
      <c r="A8580" s="46">
        <v>25398</v>
      </c>
      <c r="B8580" s="45" t="s">
        <v>10509</v>
      </c>
      <c r="C8580" s="46" t="s">
        <v>9014</v>
      </c>
      <c r="D8580" s="48">
        <v>4987.8599999999997</v>
      </c>
    </row>
    <row r="8581" spans="1:4" x14ac:dyDescent="0.25">
      <c r="A8581" s="46">
        <v>25399</v>
      </c>
      <c r="B8581" s="45" t="s">
        <v>10510</v>
      </c>
      <c r="C8581" s="46" t="s">
        <v>9014</v>
      </c>
      <c r="D8581" s="48">
        <v>3028.06</v>
      </c>
    </row>
    <row r="8582" spans="1:4" x14ac:dyDescent="0.25">
      <c r="A8582" s="46">
        <v>43440</v>
      </c>
      <c r="B8582" s="45" t="s">
        <v>10511</v>
      </c>
      <c r="C8582" s="46" t="s">
        <v>9014</v>
      </c>
      <c r="D8582" s="47">
        <v>300.35000000000002</v>
      </c>
    </row>
    <row r="8583" spans="1:4" x14ac:dyDescent="0.25">
      <c r="A8583" s="46">
        <v>10667</v>
      </c>
      <c r="B8583" s="45" t="s">
        <v>10512</v>
      </c>
      <c r="C8583" s="46" t="s">
        <v>9014</v>
      </c>
      <c r="D8583" s="48">
        <v>14750</v>
      </c>
    </row>
    <row r="8584" spans="1:4" x14ac:dyDescent="0.25">
      <c r="A8584" s="46">
        <v>1613</v>
      </c>
      <c r="B8584" s="45" t="s">
        <v>10513</v>
      </c>
      <c r="C8584" s="46" t="s">
        <v>9014</v>
      </c>
      <c r="D8584" s="48">
        <v>2628.34</v>
      </c>
    </row>
    <row r="8585" spans="1:4" x14ac:dyDescent="0.25">
      <c r="A8585" s="46">
        <v>1626</v>
      </c>
      <c r="B8585" s="45" t="s">
        <v>10514</v>
      </c>
      <c r="C8585" s="46" t="s">
        <v>9014</v>
      </c>
      <c r="D8585" s="48">
        <v>3931</v>
      </c>
    </row>
    <row r="8586" spans="1:4" x14ac:dyDescent="0.25">
      <c r="A8586" s="46">
        <v>1625</v>
      </c>
      <c r="B8586" s="45" t="s">
        <v>10515</v>
      </c>
      <c r="C8586" s="46" t="s">
        <v>9014</v>
      </c>
      <c r="D8586" s="47">
        <v>274.57</v>
      </c>
    </row>
    <row r="8587" spans="1:4" x14ac:dyDescent="0.25">
      <c r="A8587" s="46">
        <v>1622</v>
      </c>
      <c r="B8587" s="45" t="s">
        <v>10516</v>
      </c>
      <c r="C8587" s="46" t="s">
        <v>9014</v>
      </c>
      <c r="D8587" s="48">
        <v>8870.66</v>
      </c>
    </row>
    <row r="8588" spans="1:4" x14ac:dyDescent="0.25">
      <c r="A8588" s="46">
        <v>1620</v>
      </c>
      <c r="B8588" s="45" t="s">
        <v>10517</v>
      </c>
      <c r="C8588" s="46" t="s">
        <v>9014</v>
      </c>
      <c r="D8588" s="47">
        <v>578.38</v>
      </c>
    </row>
    <row r="8589" spans="1:4" x14ac:dyDescent="0.25">
      <c r="A8589" s="46">
        <v>1629</v>
      </c>
      <c r="B8589" s="45" t="s">
        <v>10518</v>
      </c>
      <c r="C8589" s="46" t="s">
        <v>9014</v>
      </c>
      <c r="D8589" s="48">
        <v>21589.07</v>
      </c>
    </row>
    <row r="8590" spans="1:4" x14ac:dyDescent="0.25">
      <c r="A8590" s="46">
        <v>1627</v>
      </c>
      <c r="B8590" s="45" t="s">
        <v>10519</v>
      </c>
      <c r="C8590" s="46" t="s">
        <v>9014</v>
      </c>
      <c r="D8590" s="48">
        <v>1105.56</v>
      </c>
    </row>
    <row r="8591" spans="1:4" x14ac:dyDescent="0.25">
      <c r="A8591" s="46">
        <v>1623</v>
      </c>
      <c r="B8591" s="45" t="s">
        <v>10520</v>
      </c>
      <c r="C8591" s="46" t="s">
        <v>9014</v>
      </c>
      <c r="D8591" s="47">
        <v>223.92</v>
      </c>
    </row>
    <row r="8592" spans="1:4" x14ac:dyDescent="0.25">
      <c r="A8592" s="46">
        <v>1619</v>
      </c>
      <c r="B8592" s="45" t="s">
        <v>10521</v>
      </c>
      <c r="C8592" s="46" t="s">
        <v>9014</v>
      </c>
      <c r="D8592" s="47">
        <v>308.02</v>
      </c>
    </row>
    <row r="8593" spans="1:4" x14ac:dyDescent="0.25">
      <c r="A8593" s="46">
        <v>1630</v>
      </c>
      <c r="B8593" s="45" t="s">
        <v>10522</v>
      </c>
      <c r="C8593" s="46" t="s">
        <v>9014</v>
      </c>
      <c r="D8593" s="48">
        <v>6781.8</v>
      </c>
    </row>
    <row r="8594" spans="1:4" x14ac:dyDescent="0.25">
      <c r="A8594" s="46">
        <v>1616</v>
      </c>
      <c r="B8594" s="45" t="s">
        <v>10523</v>
      </c>
      <c r="C8594" s="46" t="s">
        <v>9014</v>
      </c>
      <c r="D8594" s="48">
        <v>10430.530000000001</v>
      </c>
    </row>
    <row r="8595" spans="1:4" x14ac:dyDescent="0.25">
      <c r="A8595" s="46">
        <v>1614</v>
      </c>
      <c r="B8595" s="45" t="s">
        <v>10524</v>
      </c>
      <c r="C8595" s="46" t="s">
        <v>9014</v>
      </c>
      <c r="D8595" s="47">
        <v>476.71</v>
      </c>
    </row>
    <row r="8596" spans="1:4" x14ac:dyDescent="0.25">
      <c r="A8596" s="46">
        <v>1617</v>
      </c>
      <c r="B8596" s="45" t="s">
        <v>10525</v>
      </c>
      <c r="C8596" s="46" t="s">
        <v>9014</v>
      </c>
      <c r="D8596" s="48">
        <v>12451.79</v>
      </c>
    </row>
    <row r="8597" spans="1:4" x14ac:dyDescent="0.25">
      <c r="A8597" s="46">
        <v>1621</v>
      </c>
      <c r="B8597" s="45" t="s">
        <v>10526</v>
      </c>
      <c r="C8597" s="46" t="s">
        <v>9014</v>
      </c>
      <c r="D8597" s="47">
        <v>852.59</v>
      </c>
    </row>
    <row r="8598" spans="1:4" x14ac:dyDescent="0.25">
      <c r="A8598" s="46">
        <v>1624</v>
      </c>
      <c r="B8598" s="45" t="s">
        <v>10527</v>
      </c>
      <c r="C8598" s="46" t="s">
        <v>9014</v>
      </c>
      <c r="D8598" s="48">
        <v>30607.11</v>
      </c>
    </row>
    <row r="8599" spans="1:4" x14ac:dyDescent="0.25">
      <c r="A8599" s="46">
        <v>1615</v>
      </c>
      <c r="B8599" s="45" t="s">
        <v>10528</v>
      </c>
      <c r="C8599" s="46" t="s">
        <v>9014</v>
      </c>
      <c r="D8599" s="48">
        <v>1601.03</v>
      </c>
    </row>
    <row r="8600" spans="1:4" x14ac:dyDescent="0.25">
      <c r="A8600" s="46">
        <v>1612</v>
      </c>
      <c r="B8600" s="45" t="s">
        <v>10529</v>
      </c>
      <c r="C8600" s="46" t="s">
        <v>9014</v>
      </c>
      <c r="D8600" s="47">
        <v>210.87</v>
      </c>
    </row>
    <row r="8601" spans="1:4" x14ac:dyDescent="0.25">
      <c r="A8601" s="46">
        <v>1618</v>
      </c>
      <c r="B8601" s="45" t="s">
        <v>10530</v>
      </c>
      <c r="C8601" s="46" t="s">
        <v>9014</v>
      </c>
      <c r="D8601" s="48">
        <v>2200.0500000000002</v>
      </c>
    </row>
    <row r="8602" spans="1:4" x14ac:dyDescent="0.25">
      <c r="A8602" s="46">
        <v>14211</v>
      </c>
      <c r="B8602" s="45" t="s">
        <v>10531</v>
      </c>
      <c r="C8602" s="46" t="s">
        <v>9014</v>
      </c>
      <c r="D8602" s="47">
        <v>32.07</v>
      </c>
    </row>
    <row r="8603" spans="1:4" x14ac:dyDescent="0.25">
      <c r="A8603" s="46">
        <v>34500</v>
      </c>
      <c r="B8603" s="45" t="s">
        <v>10532</v>
      </c>
      <c r="C8603" s="46" t="s">
        <v>370</v>
      </c>
      <c r="D8603" s="47">
        <v>134.66</v>
      </c>
    </row>
    <row r="8604" spans="1:4" x14ac:dyDescent="0.25">
      <c r="A8604" s="46">
        <v>40934</v>
      </c>
      <c r="B8604" s="45" t="s">
        <v>10533</v>
      </c>
      <c r="C8604" s="46" t="s">
        <v>9201</v>
      </c>
      <c r="D8604" s="48">
        <v>23667.95</v>
      </c>
    </row>
    <row r="8605" spans="1:4" x14ac:dyDescent="0.25">
      <c r="A8605" s="46">
        <v>38200</v>
      </c>
      <c r="B8605" s="45" t="s">
        <v>10534</v>
      </c>
      <c r="C8605" s="46" t="s">
        <v>10535</v>
      </c>
      <c r="D8605" s="47">
        <v>635.97</v>
      </c>
    </row>
    <row r="8606" spans="1:4" x14ac:dyDescent="0.25">
      <c r="A8606" s="46">
        <v>39269</v>
      </c>
      <c r="B8606" s="45" t="s">
        <v>10536</v>
      </c>
      <c r="C8606" s="46" t="s">
        <v>372</v>
      </c>
      <c r="D8606" s="47">
        <v>1.33</v>
      </c>
    </row>
    <row r="8607" spans="1:4" x14ac:dyDescent="0.25">
      <c r="A8607" s="46">
        <v>11889</v>
      </c>
      <c r="B8607" s="45" t="s">
        <v>10537</v>
      </c>
      <c r="C8607" s="46" t="s">
        <v>372</v>
      </c>
      <c r="D8607" s="47">
        <v>1.85</v>
      </c>
    </row>
    <row r="8608" spans="1:4" x14ac:dyDescent="0.25">
      <c r="A8608" s="46">
        <v>39270</v>
      </c>
      <c r="B8608" s="45" t="s">
        <v>10538</v>
      </c>
      <c r="C8608" s="46" t="s">
        <v>372</v>
      </c>
      <c r="D8608" s="47">
        <v>2.21</v>
      </c>
    </row>
    <row r="8609" spans="1:4" x14ac:dyDescent="0.25">
      <c r="A8609" s="46">
        <v>11890</v>
      </c>
      <c r="B8609" s="45" t="s">
        <v>10539</v>
      </c>
      <c r="C8609" s="46" t="s">
        <v>372</v>
      </c>
      <c r="D8609" s="47">
        <v>2.87</v>
      </c>
    </row>
    <row r="8610" spans="1:4" x14ac:dyDescent="0.25">
      <c r="A8610" s="46">
        <v>11891</v>
      </c>
      <c r="B8610" s="45" t="s">
        <v>10540</v>
      </c>
      <c r="C8610" s="46" t="s">
        <v>372</v>
      </c>
      <c r="D8610" s="47">
        <v>4.7300000000000004</v>
      </c>
    </row>
    <row r="8611" spans="1:4" x14ac:dyDescent="0.25">
      <c r="A8611" s="46">
        <v>11892</v>
      </c>
      <c r="B8611" s="45" t="s">
        <v>10541</v>
      </c>
      <c r="C8611" s="46" t="s">
        <v>372</v>
      </c>
      <c r="D8611" s="47">
        <v>7.29</v>
      </c>
    </row>
    <row r="8612" spans="1:4" x14ac:dyDescent="0.25">
      <c r="A8612" s="46">
        <v>37601</v>
      </c>
      <c r="B8612" s="45" t="s">
        <v>10542</v>
      </c>
      <c r="C8612" s="46" t="s">
        <v>372</v>
      </c>
      <c r="D8612" s="47">
        <v>7.52</v>
      </c>
    </row>
    <row r="8613" spans="1:4" x14ac:dyDescent="0.25">
      <c r="A8613" s="46">
        <v>1634</v>
      </c>
      <c r="B8613" s="45" t="s">
        <v>10543</v>
      </c>
      <c r="C8613" s="46" t="s">
        <v>372</v>
      </c>
      <c r="D8613" s="47">
        <v>7.77</v>
      </c>
    </row>
    <row r="8614" spans="1:4" x14ac:dyDescent="0.25">
      <c r="A8614" s="46">
        <v>5086</v>
      </c>
      <c r="B8614" s="45" t="s">
        <v>10544</v>
      </c>
      <c r="C8614" s="46" t="s">
        <v>9088</v>
      </c>
      <c r="D8614" s="47">
        <v>28.43</v>
      </c>
    </row>
    <row r="8615" spans="1:4" x14ac:dyDescent="0.25">
      <c r="A8615" s="46">
        <v>11280</v>
      </c>
      <c r="B8615" s="45" t="s">
        <v>10545</v>
      </c>
      <c r="C8615" s="46" t="s">
        <v>9014</v>
      </c>
      <c r="D8615" s="48">
        <v>13884.64</v>
      </c>
    </row>
    <row r="8616" spans="1:4" x14ac:dyDescent="0.25">
      <c r="A8616" s="46">
        <v>40519</v>
      </c>
      <c r="B8616" s="45" t="s">
        <v>10546</v>
      </c>
      <c r="C8616" s="46" t="s">
        <v>9014</v>
      </c>
      <c r="D8616" s="48">
        <v>114460.21</v>
      </c>
    </row>
    <row r="8617" spans="1:4" x14ac:dyDescent="0.25">
      <c r="A8617" s="46">
        <v>39869</v>
      </c>
      <c r="B8617" s="45" t="s">
        <v>10547</v>
      </c>
      <c r="C8617" s="46" t="s">
        <v>9014</v>
      </c>
      <c r="D8617" s="47">
        <v>14.97</v>
      </c>
    </row>
    <row r="8618" spans="1:4" x14ac:dyDescent="0.25">
      <c r="A8618" s="46">
        <v>39870</v>
      </c>
      <c r="B8618" s="45" t="s">
        <v>10548</v>
      </c>
      <c r="C8618" s="46" t="s">
        <v>9014</v>
      </c>
      <c r="D8618" s="47">
        <v>22.9</v>
      </c>
    </row>
    <row r="8619" spans="1:4" x14ac:dyDescent="0.25">
      <c r="A8619" s="46">
        <v>39871</v>
      </c>
      <c r="B8619" s="45" t="s">
        <v>10549</v>
      </c>
      <c r="C8619" s="46" t="s">
        <v>9014</v>
      </c>
      <c r="D8619" s="47">
        <v>25.67</v>
      </c>
    </row>
    <row r="8620" spans="1:4" x14ac:dyDescent="0.25">
      <c r="A8620" s="46">
        <v>12722</v>
      </c>
      <c r="B8620" s="45" t="s">
        <v>10550</v>
      </c>
      <c r="C8620" s="46" t="s">
        <v>9014</v>
      </c>
      <c r="D8620" s="47">
        <v>859.07</v>
      </c>
    </row>
    <row r="8621" spans="1:4" x14ac:dyDescent="0.25">
      <c r="A8621" s="46">
        <v>12714</v>
      </c>
      <c r="B8621" s="45" t="s">
        <v>10551</v>
      </c>
      <c r="C8621" s="46" t="s">
        <v>9014</v>
      </c>
      <c r="D8621" s="47">
        <v>5.61</v>
      </c>
    </row>
    <row r="8622" spans="1:4" x14ac:dyDescent="0.25">
      <c r="A8622" s="46">
        <v>12715</v>
      </c>
      <c r="B8622" s="45" t="s">
        <v>10552</v>
      </c>
      <c r="C8622" s="46" t="s">
        <v>9014</v>
      </c>
      <c r="D8622" s="47">
        <v>12.66</v>
      </c>
    </row>
    <row r="8623" spans="1:4" x14ac:dyDescent="0.25">
      <c r="A8623" s="46">
        <v>12716</v>
      </c>
      <c r="B8623" s="45" t="s">
        <v>10553</v>
      </c>
      <c r="C8623" s="46" t="s">
        <v>9014</v>
      </c>
      <c r="D8623" s="47">
        <v>21.74</v>
      </c>
    </row>
    <row r="8624" spans="1:4" x14ac:dyDescent="0.25">
      <c r="A8624" s="46">
        <v>12717</v>
      </c>
      <c r="B8624" s="45" t="s">
        <v>10554</v>
      </c>
      <c r="C8624" s="46" t="s">
        <v>9014</v>
      </c>
      <c r="D8624" s="47">
        <v>42.74</v>
      </c>
    </row>
    <row r="8625" spans="1:4" x14ac:dyDescent="0.25">
      <c r="A8625" s="46">
        <v>12718</v>
      </c>
      <c r="B8625" s="45" t="s">
        <v>10555</v>
      </c>
      <c r="C8625" s="46" t="s">
        <v>9014</v>
      </c>
      <c r="D8625" s="47">
        <v>65.59</v>
      </c>
    </row>
    <row r="8626" spans="1:4" x14ac:dyDescent="0.25">
      <c r="A8626" s="46">
        <v>12719</v>
      </c>
      <c r="B8626" s="45" t="s">
        <v>10556</v>
      </c>
      <c r="C8626" s="46" t="s">
        <v>9014</v>
      </c>
      <c r="D8626" s="47">
        <v>104.12</v>
      </c>
    </row>
    <row r="8627" spans="1:4" x14ac:dyDescent="0.25">
      <c r="A8627" s="46">
        <v>12720</v>
      </c>
      <c r="B8627" s="45" t="s">
        <v>10557</v>
      </c>
      <c r="C8627" s="46" t="s">
        <v>9014</v>
      </c>
      <c r="D8627" s="47">
        <v>362.55</v>
      </c>
    </row>
    <row r="8628" spans="1:4" x14ac:dyDescent="0.25">
      <c r="A8628" s="46">
        <v>12721</v>
      </c>
      <c r="B8628" s="45" t="s">
        <v>10558</v>
      </c>
      <c r="C8628" s="46" t="s">
        <v>9014</v>
      </c>
      <c r="D8628" s="47">
        <v>347.66</v>
      </c>
    </row>
    <row r="8629" spans="1:4" x14ac:dyDescent="0.25">
      <c r="A8629" s="46">
        <v>3468</v>
      </c>
      <c r="B8629" s="45" t="s">
        <v>10559</v>
      </c>
      <c r="C8629" s="46" t="s">
        <v>9014</v>
      </c>
      <c r="D8629" s="47">
        <v>33.51</v>
      </c>
    </row>
    <row r="8630" spans="1:4" x14ac:dyDescent="0.25">
      <c r="A8630" s="46">
        <v>3465</v>
      </c>
      <c r="B8630" s="45" t="s">
        <v>10560</v>
      </c>
      <c r="C8630" s="46" t="s">
        <v>9014</v>
      </c>
      <c r="D8630" s="47">
        <v>33.5</v>
      </c>
    </row>
    <row r="8631" spans="1:4" x14ac:dyDescent="0.25">
      <c r="A8631" s="46">
        <v>12403</v>
      </c>
      <c r="B8631" s="45" t="s">
        <v>10561</v>
      </c>
      <c r="C8631" s="46" t="s">
        <v>9014</v>
      </c>
      <c r="D8631" s="47">
        <v>23.88</v>
      </c>
    </row>
    <row r="8632" spans="1:4" x14ac:dyDescent="0.25">
      <c r="A8632" s="46">
        <v>3463</v>
      </c>
      <c r="B8632" s="45" t="s">
        <v>10562</v>
      </c>
      <c r="C8632" s="46" t="s">
        <v>9014</v>
      </c>
      <c r="D8632" s="47">
        <v>13.95</v>
      </c>
    </row>
    <row r="8633" spans="1:4" x14ac:dyDescent="0.25">
      <c r="A8633" s="46">
        <v>3464</v>
      </c>
      <c r="B8633" s="45" t="s">
        <v>10563</v>
      </c>
      <c r="C8633" s="46" t="s">
        <v>9014</v>
      </c>
      <c r="D8633" s="47">
        <v>13.95</v>
      </c>
    </row>
    <row r="8634" spans="1:4" x14ac:dyDescent="0.25">
      <c r="A8634" s="46">
        <v>3466</v>
      </c>
      <c r="B8634" s="45" t="s">
        <v>10564</v>
      </c>
      <c r="C8634" s="46" t="s">
        <v>9014</v>
      </c>
      <c r="D8634" s="47">
        <v>85.09</v>
      </c>
    </row>
    <row r="8635" spans="1:4" x14ac:dyDescent="0.25">
      <c r="A8635" s="46">
        <v>3467</v>
      </c>
      <c r="B8635" s="45" t="s">
        <v>10565</v>
      </c>
      <c r="C8635" s="46" t="s">
        <v>9014</v>
      </c>
      <c r="D8635" s="47">
        <v>48.05</v>
      </c>
    </row>
    <row r="8636" spans="1:4" x14ac:dyDescent="0.25">
      <c r="A8636" s="46">
        <v>3462</v>
      </c>
      <c r="B8636" s="45" t="s">
        <v>10566</v>
      </c>
      <c r="C8636" s="46" t="s">
        <v>9014</v>
      </c>
      <c r="D8636" s="47">
        <v>9.1999999999999993</v>
      </c>
    </row>
    <row r="8637" spans="1:4" x14ac:dyDescent="0.25">
      <c r="A8637" s="46">
        <v>3446</v>
      </c>
      <c r="B8637" s="45" t="s">
        <v>10567</v>
      </c>
      <c r="C8637" s="46" t="s">
        <v>9014</v>
      </c>
      <c r="D8637" s="47">
        <v>28.33</v>
      </c>
    </row>
    <row r="8638" spans="1:4" x14ac:dyDescent="0.25">
      <c r="A8638" s="46">
        <v>3445</v>
      </c>
      <c r="B8638" s="45" t="s">
        <v>10568</v>
      </c>
      <c r="C8638" s="46" t="s">
        <v>9014</v>
      </c>
      <c r="D8638" s="47">
        <v>23.13</v>
      </c>
    </row>
    <row r="8639" spans="1:4" x14ac:dyDescent="0.25">
      <c r="A8639" s="46">
        <v>3441</v>
      </c>
      <c r="B8639" s="45" t="s">
        <v>10569</v>
      </c>
      <c r="C8639" s="46" t="s">
        <v>9014</v>
      </c>
      <c r="D8639" s="47">
        <v>6.53</v>
      </c>
    </row>
    <row r="8640" spans="1:4" x14ac:dyDescent="0.25">
      <c r="A8640" s="46">
        <v>3444</v>
      </c>
      <c r="B8640" s="45" t="s">
        <v>10570</v>
      </c>
      <c r="C8640" s="46" t="s">
        <v>9014</v>
      </c>
      <c r="D8640" s="47">
        <v>14.23</v>
      </c>
    </row>
    <row r="8641" spans="1:4" x14ac:dyDescent="0.25">
      <c r="A8641" s="46">
        <v>12402</v>
      </c>
      <c r="B8641" s="45" t="s">
        <v>10571</v>
      </c>
      <c r="C8641" s="46" t="s">
        <v>9014</v>
      </c>
      <c r="D8641" s="47">
        <v>79.63</v>
      </c>
    </row>
    <row r="8642" spans="1:4" x14ac:dyDescent="0.25">
      <c r="A8642" s="46">
        <v>3447</v>
      </c>
      <c r="B8642" s="45" t="s">
        <v>10572</v>
      </c>
      <c r="C8642" s="46" t="s">
        <v>9014</v>
      </c>
      <c r="D8642" s="47">
        <v>41.2</v>
      </c>
    </row>
    <row r="8643" spans="1:4" x14ac:dyDescent="0.25">
      <c r="A8643" s="46">
        <v>3442</v>
      </c>
      <c r="B8643" s="45" t="s">
        <v>10573</v>
      </c>
      <c r="C8643" s="46" t="s">
        <v>9014</v>
      </c>
      <c r="D8643" s="47">
        <v>9.76</v>
      </c>
    </row>
    <row r="8644" spans="1:4" x14ac:dyDescent="0.25">
      <c r="A8644" s="46">
        <v>3448</v>
      </c>
      <c r="B8644" s="45" t="s">
        <v>10574</v>
      </c>
      <c r="C8644" s="46" t="s">
        <v>9014</v>
      </c>
      <c r="D8644" s="47">
        <v>116.43</v>
      </c>
    </row>
    <row r="8645" spans="1:4" x14ac:dyDescent="0.25">
      <c r="A8645" s="46">
        <v>3449</v>
      </c>
      <c r="B8645" s="45" t="s">
        <v>10575</v>
      </c>
      <c r="C8645" s="46" t="s">
        <v>9014</v>
      </c>
      <c r="D8645" s="47">
        <v>204.01</v>
      </c>
    </row>
    <row r="8646" spans="1:4" x14ac:dyDescent="0.25">
      <c r="A8646" s="46">
        <v>37438</v>
      </c>
      <c r="B8646" s="45" t="s">
        <v>10576</v>
      </c>
      <c r="C8646" s="46" t="s">
        <v>9014</v>
      </c>
      <c r="D8646" s="47">
        <v>276.89</v>
      </c>
    </row>
    <row r="8647" spans="1:4" x14ac:dyDescent="0.25">
      <c r="A8647" s="46">
        <v>37439</v>
      </c>
      <c r="B8647" s="45" t="s">
        <v>10577</v>
      </c>
      <c r="C8647" s="46" t="s">
        <v>9014</v>
      </c>
      <c r="D8647" s="48">
        <v>1810.31</v>
      </c>
    </row>
    <row r="8648" spans="1:4" x14ac:dyDescent="0.25">
      <c r="A8648" s="46">
        <v>37435</v>
      </c>
      <c r="B8648" s="45" t="s">
        <v>10578</v>
      </c>
      <c r="C8648" s="46" t="s">
        <v>9014</v>
      </c>
      <c r="D8648" s="47">
        <v>32.54</v>
      </c>
    </row>
    <row r="8649" spans="1:4" x14ac:dyDescent="0.25">
      <c r="A8649" s="46">
        <v>37436</v>
      </c>
      <c r="B8649" s="45" t="s">
        <v>10579</v>
      </c>
      <c r="C8649" s="46" t="s">
        <v>9014</v>
      </c>
      <c r="D8649" s="47">
        <v>38.4</v>
      </c>
    </row>
    <row r="8650" spans="1:4" x14ac:dyDescent="0.25">
      <c r="A8650" s="46">
        <v>37437</v>
      </c>
      <c r="B8650" s="45" t="s">
        <v>10580</v>
      </c>
      <c r="C8650" s="46" t="s">
        <v>9014</v>
      </c>
      <c r="D8650" s="47">
        <v>55.54</v>
      </c>
    </row>
    <row r="8651" spans="1:4" x14ac:dyDescent="0.25">
      <c r="A8651" s="46">
        <v>3473</v>
      </c>
      <c r="B8651" s="45" t="s">
        <v>10581</v>
      </c>
      <c r="C8651" s="46" t="s">
        <v>9014</v>
      </c>
      <c r="D8651" s="47">
        <v>32.03</v>
      </c>
    </row>
    <row r="8652" spans="1:4" x14ac:dyDescent="0.25">
      <c r="A8652" s="46">
        <v>3474</v>
      </c>
      <c r="B8652" s="45" t="s">
        <v>10582</v>
      </c>
      <c r="C8652" s="46" t="s">
        <v>9014</v>
      </c>
      <c r="D8652" s="47">
        <v>26.4</v>
      </c>
    </row>
    <row r="8653" spans="1:4" x14ac:dyDescent="0.25">
      <c r="A8653" s="46">
        <v>3450</v>
      </c>
      <c r="B8653" s="45" t="s">
        <v>10583</v>
      </c>
      <c r="C8653" s="46" t="s">
        <v>9014</v>
      </c>
      <c r="D8653" s="47">
        <v>7.65</v>
      </c>
    </row>
    <row r="8654" spans="1:4" x14ac:dyDescent="0.25">
      <c r="A8654" s="46">
        <v>3443</v>
      </c>
      <c r="B8654" s="45" t="s">
        <v>10584</v>
      </c>
      <c r="C8654" s="46" t="s">
        <v>9014</v>
      </c>
      <c r="D8654" s="47">
        <v>16.420000000000002</v>
      </c>
    </row>
    <row r="8655" spans="1:4" x14ac:dyDescent="0.25">
      <c r="A8655" s="46">
        <v>3453</v>
      </c>
      <c r="B8655" s="45" t="s">
        <v>10585</v>
      </c>
      <c r="C8655" s="46" t="s">
        <v>9014</v>
      </c>
      <c r="D8655" s="47">
        <v>93.5</v>
      </c>
    </row>
    <row r="8656" spans="1:4" x14ac:dyDescent="0.25">
      <c r="A8656" s="46">
        <v>3452</v>
      </c>
      <c r="B8656" s="45" t="s">
        <v>10586</v>
      </c>
      <c r="C8656" s="46" t="s">
        <v>9014</v>
      </c>
      <c r="D8656" s="47">
        <v>46.15</v>
      </c>
    </row>
    <row r="8657" spans="1:4" x14ac:dyDescent="0.25">
      <c r="A8657" s="46">
        <v>3451</v>
      </c>
      <c r="B8657" s="45" t="s">
        <v>10587</v>
      </c>
      <c r="C8657" s="46" t="s">
        <v>9014</v>
      </c>
      <c r="D8657" s="47">
        <v>9.15</v>
      </c>
    </row>
    <row r="8658" spans="1:4" x14ac:dyDescent="0.25">
      <c r="A8658" s="46">
        <v>3454</v>
      </c>
      <c r="B8658" s="45" t="s">
        <v>10588</v>
      </c>
      <c r="C8658" s="46" t="s">
        <v>9014</v>
      </c>
      <c r="D8658" s="47">
        <v>142.21</v>
      </c>
    </row>
    <row r="8659" spans="1:4" x14ac:dyDescent="0.25">
      <c r="A8659" s="46">
        <v>3458</v>
      </c>
      <c r="B8659" s="45" t="s">
        <v>10589</v>
      </c>
      <c r="C8659" s="46" t="s">
        <v>9014</v>
      </c>
      <c r="D8659" s="47">
        <v>25.67</v>
      </c>
    </row>
    <row r="8660" spans="1:4" x14ac:dyDescent="0.25">
      <c r="A8660" s="46">
        <v>3457</v>
      </c>
      <c r="B8660" s="45" t="s">
        <v>10590</v>
      </c>
      <c r="C8660" s="46" t="s">
        <v>9014</v>
      </c>
      <c r="D8660" s="47">
        <v>19.27</v>
      </c>
    </row>
    <row r="8661" spans="1:4" x14ac:dyDescent="0.25">
      <c r="A8661" s="46">
        <v>3455</v>
      </c>
      <c r="B8661" s="45" t="s">
        <v>10591</v>
      </c>
      <c r="C8661" s="46" t="s">
        <v>9014</v>
      </c>
      <c r="D8661" s="47">
        <v>5.47</v>
      </c>
    </row>
    <row r="8662" spans="1:4" x14ac:dyDescent="0.25">
      <c r="A8662" s="46">
        <v>3472</v>
      </c>
      <c r="B8662" s="45" t="s">
        <v>10592</v>
      </c>
      <c r="C8662" s="46" t="s">
        <v>9014</v>
      </c>
      <c r="D8662" s="47">
        <v>12.3</v>
      </c>
    </row>
    <row r="8663" spans="1:4" x14ac:dyDescent="0.25">
      <c r="A8663" s="46">
        <v>3470</v>
      </c>
      <c r="B8663" s="45" t="s">
        <v>10593</v>
      </c>
      <c r="C8663" s="46" t="s">
        <v>9014</v>
      </c>
      <c r="D8663" s="47">
        <v>71.69</v>
      </c>
    </row>
    <row r="8664" spans="1:4" x14ac:dyDescent="0.25">
      <c r="A8664" s="46">
        <v>3471</v>
      </c>
      <c r="B8664" s="45" t="s">
        <v>10594</v>
      </c>
      <c r="C8664" s="46" t="s">
        <v>9014</v>
      </c>
      <c r="D8664" s="47">
        <v>39.39</v>
      </c>
    </row>
    <row r="8665" spans="1:4" x14ac:dyDescent="0.25">
      <c r="A8665" s="46">
        <v>3456</v>
      </c>
      <c r="B8665" s="45" t="s">
        <v>10595</v>
      </c>
      <c r="C8665" s="46" t="s">
        <v>9014</v>
      </c>
      <c r="D8665" s="47">
        <v>8.19</v>
      </c>
    </row>
    <row r="8666" spans="1:4" x14ac:dyDescent="0.25">
      <c r="A8666" s="46">
        <v>3459</v>
      </c>
      <c r="B8666" s="45" t="s">
        <v>10596</v>
      </c>
      <c r="C8666" s="46" t="s">
        <v>9014</v>
      </c>
      <c r="D8666" s="47">
        <v>101.12</v>
      </c>
    </row>
    <row r="8667" spans="1:4" x14ac:dyDescent="0.25">
      <c r="A8667" s="46">
        <v>3469</v>
      </c>
      <c r="B8667" s="45" t="s">
        <v>10597</v>
      </c>
      <c r="C8667" s="46" t="s">
        <v>9014</v>
      </c>
      <c r="D8667" s="47">
        <v>192.31</v>
      </c>
    </row>
    <row r="8668" spans="1:4" x14ac:dyDescent="0.25">
      <c r="A8668" s="46">
        <v>3460</v>
      </c>
      <c r="B8668" s="45" t="s">
        <v>10598</v>
      </c>
      <c r="C8668" s="46" t="s">
        <v>9014</v>
      </c>
      <c r="D8668" s="47">
        <v>280.61</v>
      </c>
    </row>
    <row r="8669" spans="1:4" x14ac:dyDescent="0.25">
      <c r="A8669" s="46">
        <v>3461</v>
      </c>
      <c r="B8669" s="45" t="s">
        <v>10599</v>
      </c>
      <c r="C8669" s="46" t="s">
        <v>9014</v>
      </c>
      <c r="D8669" s="47">
        <v>717.23</v>
      </c>
    </row>
    <row r="8670" spans="1:4" x14ac:dyDescent="0.25">
      <c r="A8670" s="46">
        <v>37433</v>
      </c>
      <c r="B8670" s="45" t="s">
        <v>10600</v>
      </c>
      <c r="C8670" s="46" t="s">
        <v>9014</v>
      </c>
      <c r="D8670" s="47">
        <v>276.89</v>
      </c>
    </row>
    <row r="8671" spans="1:4" x14ac:dyDescent="0.25">
      <c r="A8671" s="46">
        <v>37430</v>
      </c>
      <c r="B8671" s="45" t="s">
        <v>10601</v>
      </c>
      <c r="C8671" s="46" t="s">
        <v>9014</v>
      </c>
      <c r="D8671" s="47">
        <v>34.700000000000003</v>
      </c>
    </row>
    <row r="8672" spans="1:4" x14ac:dyDescent="0.25">
      <c r="A8672" s="46">
        <v>37434</v>
      </c>
      <c r="B8672" s="45" t="s">
        <v>10602</v>
      </c>
      <c r="C8672" s="46" t="s">
        <v>9014</v>
      </c>
      <c r="D8672" s="48">
        <v>2581.75</v>
      </c>
    </row>
    <row r="8673" spans="1:4" x14ac:dyDescent="0.25">
      <c r="A8673" s="46">
        <v>37431</v>
      </c>
      <c r="B8673" s="45" t="s">
        <v>10603</v>
      </c>
      <c r="C8673" s="46" t="s">
        <v>9014</v>
      </c>
      <c r="D8673" s="47">
        <v>47.07</v>
      </c>
    </row>
    <row r="8674" spans="1:4" x14ac:dyDescent="0.25">
      <c r="A8674" s="46">
        <v>37432</v>
      </c>
      <c r="B8674" s="45" t="s">
        <v>10604</v>
      </c>
      <c r="C8674" s="46" t="s">
        <v>9014</v>
      </c>
      <c r="D8674" s="47">
        <v>86.82</v>
      </c>
    </row>
    <row r="8675" spans="1:4" x14ac:dyDescent="0.25">
      <c r="A8675" s="46">
        <v>37413</v>
      </c>
      <c r="B8675" s="45" t="s">
        <v>10605</v>
      </c>
      <c r="C8675" s="46" t="s">
        <v>9014</v>
      </c>
      <c r="D8675" s="47">
        <v>4.38</v>
      </c>
    </row>
    <row r="8676" spans="1:4" x14ac:dyDescent="0.25">
      <c r="A8676" s="46">
        <v>37414</v>
      </c>
      <c r="B8676" s="45" t="s">
        <v>10606</v>
      </c>
      <c r="C8676" s="46" t="s">
        <v>9014</v>
      </c>
      <c r="D8676" s="47">
        <v>4.97</v>
      </c>
    </row>
    <row r="8677" spans="1:4" x14ac:dyDescent="0.25">
      <c r="A8677" s="46">
        <v>37415</v>
      </c>
      <c r="B8677" s="45" t="s">
        <v>10607</v>
      </c>
      <c r="C8677" s="46" t="s">
        <v>9014</v>
      </c>
      <c r="D8677" s="47">
        <v>9.0299999999999994</v>
      </c>
    </row>
    <row r="8678" spans="1:4" x14ac:dyDescent="0.25">
      <c r="A8678" s="46">
        <v>37416</v>
      </c>
      <c r="B8678" s="45" t="s">
        <v>10608</v>
      </c>
      <c r="C8678" s="46" t="s">
        <v>9014</v>
      </c>
      <c r="D8678" s="47">
        <v>4.09</v>
      </c>
    </row>
    <row r="8679" spans="1:4" x14ac:dyDescent="0.25">
      <c r="A8679" s="46">
        <v>37417</v>
      </c>
      <c r="B8679" s="45" t="s">
        <v>10609</v>
      </c>
      <c r="C8679" s="46" t="s">
        <v>9014</v>
      </c>
      <c r="D8679" s="47">
        <v>5.88</v>
      </c>
    </row>
    <row r="8680" spans="1:4" x14ac:dyDescent="0.25">
      <c r="A8680" s="46">
        <v>43590</v>
      </c>
      <c r="B8680" s="45" t="s">
        <v>10610</v>
      </c>
      <c r="C8680" s="46" t="s">
        <v>9014</v>
      </c>
      <c r="D8680" s="47">
        <v>132.19999999999999</v>
      </c>
    </row>
    <row r="8681" spans="1:4" x14ac:dyDescent="0.25">
      <c r="A8681" s="46">
        <v>43589</v>
      </c>
      <c r="B8681" s="45" t="s">
        <v>10611</v>
      </c>
      <c r="C8681" s="46" t="s">
        <v>9014</v>
      </c>
      <c r="D8681" s="47">
        <v>23.92</v>
      </c>
    </row>
    <row r="8682" spans="1:4" x14ac:dyDescent="0.25">
      <c r="A8682" s="46">
        <v>34519</v>
      </c>
      <c r="B8682" s="45" t="s">
        <v>10612</v>
      </c>
      <c r="C8682" s="46" t="s">
        <v>9014</v>
      </c>
      <c r="D8682" s="47">
        <v>95.75</v>
      </c>
    </row>
    <row r="8683" spans="1:4" x14ac:dyDescent="0.25">
      <c r="A8683" s="46">
        <v>1649</v>
      </c>
      <c r="B8683" s="45" t="s">
        <v>10613</v>
      </c>
      <c r="C8683" s="46" t="s">
        <v>9014</v>
      </c>
      <c r="D8683" s="47">
        <v>60.55</v>
      </c>
    </row>
    <row r="8684" spans="1:4" x14ac:dyDescent="0.25">
      <c r="A8684" s="46">
        <v>1653</v>
      </c>
      <c r="B8684" s="45" t="s">
        <v>10614</v>
      </c>
      <c r="C8684" s="46" t="s">
        <v>9014</v>
      </c>
      <c r="D8684" s="47">
        <v>47.43</v>
      </c>
    </row>
    <row r="8685" spans="1:4" x14ac:dyDescent="0.25">
      <c r="A8685" s="46">
        <v>1647</v>
      </c>
      <c r="B8685" s="45" t="s">
        <v>10615</v>
      </c>
      <c r="C8685" s="46" t="s">
        <v>9014</v>
      </c>
      <c r="D8685" s="47">
        <v>16.98</v>
      </c>
    </row>
    <row r="8686" spans="1:4" x14ac:dyDescent="0.25">
      <c r="A8686" s="46">
        <v>1648</v>
      </c>
      <c r="B8686" s="45" t="s">
        <v>10616</v>
      </c>
      <c r="C8686" s="46" t="s">
        <v>9014</v>
      </c>
      <c r="D8686" s="47">
        <v>32.61</v>
      </c>
    </row>
    <row r="8687" spans="1:4" x14ac:dyDescent="0.25">
      <c r="A8687" s="46">
        <v>1651</v>
      </c>
      <c r="B8687" s="45" t="s">
        <v>10617</v>
      </c>
      <c r="C8687" s="46" t="s">
        <v>9014</v>
      </c>
      <c r="D8687" s="47">
        <v>151.28</v>
      </c>
    </row>
    <row r="8688" spans="1:4" x14ac:dyDescent="0.25">
      <c r="A8688" s="46">
        <v>1650</v>
      </c>
      <c r="B8688" s="45" t="s">
        <v>10618</v>
      </c>
      <c r="C8688" s="46" t="s">
        <v>9014</v>
      </c>
      <c r="D8688" s="47">
        <v>83.62</v>
      </c>
    </row>
    <row r="8689" spans="1:4" x14ac:dyDescent="0.25">
      <c r="A8689" s="46">
        <v>1654</v>
      </c>
      <c r="B8689" s="45" t="s">
        <v>10619</v>
      </c>
      <c r="C8689" s="46" t="s">
        <v>9014</v>
      </c>
      <c r="D8689" s="47">
        <v>23.31</v>
      </c>
    </row>
    <row r="8690" spans="1:4" x14ac:dyDescent="0.25">
      <c r="A8690" s="46">
        <v>1652</v>
      </c>
      <c r="B8690" s="45" t="s">
        <v>10620</v>
      </c>
      <c r="C8690" s="46" t="s">
        <v>9014</v>
      </c>
      <c r="D8690" s="47">
        <v>217.13</v>
      </c>
    </row>
    <row r="8691" spans="1:4" x14ac:dyDescent="0.25">
      <c r="A8691" s="46">
        <v>10510</v>
      </c>
      <c r="B8691" s="45" t="s">
        <v>10621</v>
      </c>
      <c r="C8691" s="46" t="s">
        <v>9014</v>
      </c>
      <c r="D8691" s="47">
        <v>102.95</v>
      </c>
    </row>
    <row r="8692" spans="1:4" x14ac:dyDescent="0.25">
      <c r="A8692" s="46">
        <v>1747</v>
      </c>
      <c r="B8692" s="45" t="s">
        <v>10622</v>
      </c>
      <c r="C8692" s="46" t="s">
        <v>9014</v>
      </c>
      <c r="D8692" s="47">
        <v>179.87</v>
      </c>
    </row>
    <row r="8693" spans="1:4" x14ac:dyDescent="0.25">
      <c r="A8693" s="46">
        <v>1744</v>
      </c>
      <c r="B8693" s="45" t="s">
        <v>10623</v>
      </c>
      <c r="C8693" s="46" t="s">
        <v>9014</v>
      </c>
      <c r="D8693" s="47">
        <v>124.59</v>
      </c>
    </row>
    <row r="8694" spans="1:4" x14ac:dyDescent="0.25">
      <c r="A8694" s="46">
        <v>1743</v>
      </c>
      <c r="B8694" s="45" t="s">
        <v>10624</v>
      </c>
      <c r="C8694" s="46" t="s">
        <v>9014</v>
      </c>
      <c r="D8694" s="47">
        <v>163.61000000000001</v>
      </c>
    </row>
    <row r="8695" spans="1:4" x14ac:dyDescent="0.25">
      <c r="A8695" s="46">
        <v>39640</v>
      </c>
      <c r="B8695" s="45" t="s">
        <v>10625</v>
      </c>
      <c r="C8695" s="46" t="s">
        <v>9014</v>
      </c>
      <c r="D8695" s="47">
        <v>8.1</v>
      </c>
    </row>
    <row r="8696" spans="1:4" x14ac:dyDescent="0.25">
      <c r="A8696" s="46">
        <v>11013</v>
      </c>
      <c r="B8696" s="45" t="s">
        <v>10626</v>
      </c>
      <c r="C8696" s="46" t="s">
        <v>9014</v>
      </c>
      <c r="D8696" s="47">
        <v>16.670000000000002</v>
      </c>
    </row>
    <row r="8697" spans="1:4" x14ac:dyDescent="0.25">
      <c r="A8697" s="46">
        <v>11017</v>
      </c>
      <c r="B8697" s="45" t="s">
        <v>10627</v>
      </c>
      <c r="C8697" s="46" t="s">
        <v>9014</v>
      </c>
      <c r="D8697" s="47">
        <v>7.11</v>
      </c>
    </row>
    <row r="8698" spans="1:4" x14ac:dyDescent="0.25">
      <c r="A8698" s="46">
        <v>20236</v>
      </c>
      <c r="B8698" s="45" t="s">
        <v>10628</v>
      </c>
      <c r="C8698" s="46" t="s">
        <v>9014</v>
      </c>
      <c r="D8698" s="47">
        <v>31.32</v>
      </c>
    </row>
    <row r="8699" spans="1:4" x14ac:dyDescent="0.25">
      <c r="A8699" s="46">
        <v>7215</v>
      </c>
      <c r="B8699" s="45" t="s">
        <v>10629</v>
      </c>
      <c r="C8699" s="46" t="s">
        <v>9014</v>
      </c>
      <c r="D8699" s="47">
        <v>26.81</v>
      </c>
    </row>
    <row r="8700" spans="1:4" x14ac:dyDescent="0.25">
      <c r="A8700" s="46">
        <v>7216</v>
      </c>
      <c r="B8700" s="45" t="s">
        <v>10630</v>
      </c>
      <c r="C8700" s="46" t="s">
        <v>9014</v>
      </c>
      <c r="D8700" s="47">
        <v>112.08</v>
      </c>
    </row>
    <row r="8701" spans="1:4" x14ac:dyDescent="0.25">
      <c r="A8701" s="46">
        <v>20235</v>
      </c>
      <c r="B8701" s="45" t="s">
        <v>10631</v>
      </c>
      <c r="C8701" s="46" t="s">
        <v>9014</v>
      </c>
      <c r="D8701" s="47">
        <v>56.67</v>
      </c>
    </row>
    <row r="8702" spans="1:4" x14ac:dyDescent="0.25">
      <c r="A8702" s="46">
        <v>7181</v>
      </c>
      <c r="B8702" s="45" t="s">
        <v>10632</v>
      </c>
      <c r="C8702" s="46" t="s">
        <v>9014</v>
      </c>
      <c r="D8702" s="47">
        <v>2.02</v>
      </c>
    </row>
    <row r="8703" spans="1:4" x14ac:dyDescent="0.25">
      <c r="A8703" s="46">
        <v>40742</v>
      </c>
      <c r="B8703" s="45" t="s">
        <v>10633</v>
      </c>
      <c r="C8703" s="46" t="s">
        <v>9014</v>
      </c>
      <c r="D8703" s="47">
        <v>8.0399999999999991</v>
      </c>
    </row>
    <row r="8704" spans="1:4" x14ac:dyDescent="0.25">
      <c r="A8704" s="46">
        <v>7214</v>
      </c>
      <c r="B8704" s="45" t="s">
        <v>10634</v>
      </c>
      <c r="C8704" s="46" t="s">
        <v>9014</v>
      </c>
      <c r="D8704" s="47">
        <v>38.4</v>
      </c>
    </row>
    <row r="8705" spans="1:4" x14ac:dyDescent="0.25">
      <c r="A8705" s="46">
        <v>7219</v>
      </c>
      <c r="B8705" s="45" t="s">
        <v>10635</v>
      </c>
      <c r="C8705" s="46" t="s">
        <v>9014</v>
      </c>
      <c r="D8705" s="47">
        <v>39.74</v>
      </c>
    </row>
    <row r="8706" spans="1:4" x14ac:dyDescent="0.25">
      <c r="A8706" s="46">
        <v>37972</v>
      </c>
      <c r="B8706" s="45" t="s">
        <v>10636</v>
      </c>
      <c r="C8706" s="46" t="s">
        <v>9014</v>
      </c>
      <c r="D8706" s="47">
        <v>8.52</v>
      </c>
    </row>
    <row r="8707" spans="1:4" x14ac:dyDescent="0.25">
      <c r="A8707" s="46">
        <v>37973</v>
      </c>
      <c r="B8707" s="45" t="s">
        <v>10637</v>
      </c>
      <c r="C8707" s="46" t="s">
        <v>9014</v>
      </c>
      <c r="D8707" s="47">
        <v>13.64</v>
      </c>
    </row>
    <row r="8708" spans="1:4" x14ac:dyDescent="0.25">
      <c r="A8708" s="46">
        <v>37971</v>
      </c>
      <c r="B8708" s="45" t="s">
        <v>10638</v>
      </c>
      <c r="C8708" s="46" t="s">
        <v>9014</v>
      </c>
      <c r="D8708" s="47">
        <v>5.12</v>
      </c>
    </row>
    <row r="8709" spans="1:4" x14ac:dyDescent="0.25">
      <c r="A8709" s="46">
        <v>20094</v>
      </c>
      <c r="B8709" s="45" t="s">
        <v>10639</v>
      </c>
      <c r="C8709" s="46" t="s">
        <v>9014</v>
      </c>
      <c r="D8709" s="47">
        <v>29.52</v>
      </c>
    </row>
    <row r="8710" spans="1:4" x14ac:dyDescent="0.25">
      <c r="A8710" s="46">
        <v>20095</v>
      </c>
      <c r="B8710" s="45" t="s">
        <v>10640</v>
      </c>
      <c r="C8710" s="46" t="s">
        <v>9014</v>
      </c>
      <c r="D8710" s="47">
        <v>37.590000000000003</v>
      </c>
    </row>
    <row r="8711" spans="1:4" x14ac:dyDescent="0.25">
      <c r="A8711" s="46">
        <v>1954</v>
      </c>
      <c r="B8711" s="45" t="s">
        <v>10641</v>
      </c>
      <c r="C8711" s="46" t="s">
        <v>9014</v>
      </c>
      <c r="D8711" s="47">
        <v>212.46</v>
      </c>
    </row>
    <row r="8712" spans="1:4" x14ac:dyDescent="0.25">
      <c r="A8712" s="46">
        <v>1926</v>
      </c>
      <c r="B8712" s="45" t="s">
        <v>10642</v>
      </c>
      <c r="C8712" s="46" t="s">
        <v>9014</v>
      </c>
      <c r="D8712" s="47">
        <v>2.81</v>
      </c>
    </row>
    <row r="8713" spans="1:4" x14ac:dyDescent="0.25">
      <c r="A8713" s="46">
        <v>1927</v>
      </c>
      <c r="B8713" s="45" t="s">
        <v>10643</v>
      </c>
      <c r="C8713" s="46" t="s">
        <v>9014</v>
      </c>
      <c r="D8713" s="47">
        <v>3.7</v>
      </c>
    </row>
    <row r="8714" spans="1:4" x14ac:dyDescent="0.25">
      <c r="A8714" s="46">
        <v>1923</v>
      </c>
      <c r="B8714" s="45" t="s">
        <v>10644</v>
      </c>
      <c r="C8714" s="46" t="s">
        <v>9014</v>
      </c>
      <c r="D8714" s="47">
        <v>6.06</v>
      </c>
    </row>
    <row r="8715" spans="1:4" x14ac:dyDescent="0.25">
      <c r="A8715" s="46">
        <v>1929</v>
      </c>
      <c r="B8715" s="45" t="s">
        <v>10645</v>
      </c>
      <c r="C8715" s="46" t="s">
        <v>9014</v>
      </c>
      <c r="D8715" s="47">
        <v>9.93</v>
      </c>
    </row>
    <row r="8716" spans="1:4" x14ac:dyDescent="0.25">
      <c r="A8716" s="46">
        <v>1930</v>
      </c>
      <c r="B8716" s="45" t="s">
        <v>10646</v>
      </c>
      <c r="C8716" s="46" t="s">
        <v>9014</v>
      </c>
      <c r="D8716" s="47">
        <v>19.239999999999998</v>
      </c>
    </row>
    <row r="8717" spans="1:4" x14ac:dyDescent="0.25">
      <c r="A8717" s="46">
        <v>1924</v>
      </c>
      <c r="B8717" s="45" t="s">
        <v>10647</v>
      </c>
      <c r="C8717" s="46" t="s">
        <v>9014</v>
      </c>
      <c r="D8717" s="47">
        <v>33.159999999999997</v>
      </c>
    </row>
    <row r="8718" spans="1:4" x14ac:dyDescent="0.25">
      <c r="A8718" s="46">
        <v>1922</v>
      </c>
      <c r="B8718" s="45" t="s">
        <v>10648</v>
      </c>
      <c r="C8718" s="46" t="s">
        <v>9014</v>
      </c>
      <c r="D8718" s="47">
        <v>49.26</v>
      </c>
    </row>
    <row r="8719" spans="1:4" x14ac:dyDescent="0.25">
      <c r="A8719" s="46">
        <v>1953</v>
      </c>
      <c r="B8719" s="45" t="s">
        <v>10649</v>
      </c>
      <c r="C8719" s="46" t="s">
        <v>9014</v>
      </c>
      <c r="D8719" s="47">
        <v>86.08</v>
      </c>
    </row>
    <row r="8720" spans="1:4" x14ac:dyDescent="0.25">
      <c r="A8720" s="46">
        <v>1962</v>
      </c>
      <c r="B8720" s="45" t="s">
        <v>10650</v>
      </c>
      <c r="C8720" s="46" t="s">
        <v>9014</v>
      </c>
      <c r="D8720" s="47">
        <v>281.63</v>
      </c>
    </row>
    <row r="8721" spans="1:4" x14ac:dyDescent="0.25">
      <c r="A8721" s="46">
        <v>1955</v>
      </c>
      <c r="B8721" s="45" t="s">
        <v>10651</v>
      </c>
      <c r="C8721" s="46" t="s">
        <v>9014</v>
      </c>
      <c r="D8721" s="47">
        <v>3.72</v>
      </c>
    </row>
    <row r="8722" spans="1:4" x14ac:dyDescent="0.25">
      <c r="A8722" s="46">
        <v>1956</v>
      </c>
      <c r="B8722" s="45" t="s">
        <v>10652</v>
      </c>
      <c r="C8722" s="46" t="s">
        <v>9014</v>
      </c>
      <c r="D8722" s="47">
        <v>4.8</v>
      </c>
    </row>
    <row r="8723" spans="1:4" x14ac:dyDescent="0.25">
      <c r="A8723" s="46">
        <v>1957</v>
      </c>
      <c r="B8723" s="45" t="s">
        <v>10653</v>
      </c>
      <c r="C8723" s="46" t="s">
        <v>9014</v>
      </c>
      <c r="D8723" s="47">
        <v>10.91</v>
      </c>
    </row>
    <row r="8724" spans="1:4" x14ac:dyDescent="0.25">
      <c r="A8724" s="46">
        <v>1958</v>
      </c>
      <c r="B8724" s="45" t="s">
        <v>10654</v>
      </c>
      <c r="C8724" s="46" t="s">
        <v>9014</v>
      </c>
      <c r="D8724" s="47">
        <v>19.38</v>
      </c>
    </row>
    <row r="8725" spans="1:4" x14ac:dyDescent="0.25">
      <c r="A8725" s="46">
        <v>1959</v>
      </c>
      <c r="B8725" s="45" t="s">
        <v>10655</v>
      </c>
      <c r="C8725" s="46" t="s">
        <v>9014</v>
      </c>
      <c r="D8725" s="47">
        <v>23.62</v>
      </c>
    </row>
    <row r="8726" spans="1:4" x14ac:dyDescent="0.25">
      <c r="A8726" s="46">
        <v>1925</v>
      </c>
      <c r="B8726" s="45" t="s">
        <v>10656</v>
      </c>
      <c r="C8726" s="46" t="s">
        <v>9014</v>
      </c>
      <c r="D8726" s="47">
        <v>58.4</v>
      </c>
    </row>
    <row r="8727" spans="1:4" x14ac:dyDescent="0.25">
      <c r="A8727" s="46">
        <v>1960</v>
      </c>
      <c r="B8727" s="45" t="s">
        <v>10657</v>
      </c>
      <c r="C8727" s="46" t="s">
        <v>9014</v>
      </c>
      <c r="D8727" s="47">
        <v>83.02</v>
      </c>
    </row>
    <row r="8728" spans="1:4" x14ac:dyDescent="0.25">
      <c r="A8728" s="46">
        <v>1961</v>
      </c>
      <c r="B8728" s="45" t="s">
        <v>10658</v>
      </c>
      <c r="C8728" s="46" t="s">
        <v>9014</v>
      </c>
      <c r="D8728" s="47">
        <v>119.3</v>
      </c>
    </row>
    <row r="8729" spans="1:4" x14ac:dyDescent="0.25">
      <c r="A8729" s="46">
        <v>38426</v>
      </c>
      <c r="B8729" s="45" t="s">
        <v>10659</v>
      </c>
      <c r="C8729" s="46" t="s">
        <v>9014</v>
      </c>
      <c r="D8729" s="47">
        <v>33.729999999999997</v>
      </c>
    </row>
    <row r="8730" spans="1:4" x14ac:dyDescent="0.25">
      <c r="A8730" s="46">
        <v>38423</v>
      </c>
      <c r="B8730" s="45" t="s">
        <v>10660</v>
      </c>
      <c r="C8730" s="46" t="s">
        <v>9014</v>
      </c>
      <c r="D8730" s="47">
        <v>76.510000000000005</v>
      </c>
    </row>
    <row r="8731" spans="1:4" x14ac:dyDescent="0.25">
      <c r="A8731" s="46">
        <v>38421</v>
      </c>
      <c r="B8731" s="45" t="s">
        <v>10661</v>
      </c>
      <c r="C8731" s="46" t="s">
        <v>9014</v>
      </c>
      <c r="D8731" s="47">
        <v>36.119999999999997</v>
      </c>
    </row>
    <row r="8732" spans="1:4" x14ac:dyDescent="0.25">
      <c r="A8732" s="46">
        <v>38422</v>
      </c>
      <c r="B8732" s="45" t="s">
        <v>10662</v>
      </c>
      <c r="C8732" s="46" t="s">
        <v>9014</v>
      </c>
      <c r="D8732" s="47">
        <v>52.8</v>
      </c>
    </row>
    <row r="8733" spans="1:4" x14ac:dyDescent="0.25">
      <c r="A8733" s="46">
        <v>39866</v>
      </c>
      <c r="B8733" s="45" t="s">
        <v>10663</v>
      </c>
      <c r="C8733" s="46" t="s">
        <v>9014</v>
      </c>
      <c r="D8733" s="47">
        <v>19.829999999999998</v>
      </c>
    </row>
    <row r="8734" spans="1:4" x14ac:dyDescent="0.25">
      <c r="A8734" s="46">
        <v>39867</v>
      </c>
      <c r="B8734" s="45" t="s">
        <v>10664</v>
      </c>
      <c r="C8734" s="46" t="s">
        <v>9014</v>
      </c>
      <c r="D8734" s="47">
        <v>44.09</v>
      </c>
    </row>
    <row r="8735" spans="1:4" x14ac:dyDescent="0.25">
      <c r="A8735" s="46">
        <v>39868</v>
      </c>
      <c r="B8735" s="45" t="s">
        <v>10665</v>
      </c>
      <c r="C8735" s="46" t="s">
        <v>9014</v>
      </c>
      <c r="D8735" s="47">
        <v>79.430000000000007</v>
      </c>
    </row>
    <row r="8736" spans="1:4" x14ac:dyDescent="0.25">
      <c r="A8736" s="46">
        <v>37999</v>
      </c>
      <c r="B8736" s="45" t="s">
        <v>10666</v>
      </c>
      <c r="C8736" s="46" t="s">
        <v>9014</v>
      </c>
      <c r="D8736" s="47">
        <v>8.17</v>
      </c>
    </row>
    <row r="8737" spans="1:4" x14ac:dyDescent="0.25">
      <c r="A8737" s="46">
        <v>38000</v>
      </c>
      <c r="B8737" s="45" t="s">
        <v>10667</v>
      </c>
      <c r="C8737" s="46" t="s">
        <v>9014</v>
      </c>
      <c r="D8737" s="47">
        <v>10.81</v>
      </c>
    </row>
    <row r="8738" spans="1:4" x14ac:dyDescent="0.25">
      <c r="A8738" s="46">
        <v>38129</v>
      </c>
      <c r="B8738" s="45" t="s">
        <v>10668</v>
      </c>
      <c r="C8738" s="46" t="s">
        <v>9014</v>
      </c>
      <c r="D8738" s="47">
        <v>6.45</v>
      </c>
    </row>
    <row r="8739" spans="1:4" x14ac:dyDescent="0.25">
      <c r="A8739" s="46">
        <v>38025</v>
      </c>
      <c r="B8739" s="45" t="s">
        <v>10669</v>
      </c>
      <c r="C8739" s="46" t="s">
        <v>9014</v>
      </c>
      <c r="D8739" s="47">
        <v>10.78</v>
      </c>
    </row>
    <row r="8740" spans="1:4" x14ac:dyDescent="0.25">
      <c r="A8740" s="46">
        <v>38026</v>
      </c>
      <c r="B8740" s="45" t="s">
        <v>10670</v>
      </c>
      <c r="C8740" s="46" t="s">
        <v>9014</v>
      </c>
      <c r="D8740" s="47">
        <v>28.87</v>
      </c>
    </row>
    <row r="8741" spans="1:4" x14ac:dyDescent="0.25">
      <c r="A8741" s="46">
        <v>1858</v>
      </c>
      <c r="B8741" s="45" t="s">
        <v>10671</v>
      </c>
      <c r="C8741" s="46" t="s">
        <v>9014</v>
      </c>
      <c r="D8741" s="47">
        <v>41.33</v>
      </c>
    </row>
    <row r="8742" spans="1:4" x14ac:dyDescent="0.25">
      <c r="A8742" s="46">
        <v>1844</v>
      </c>
      <c r="B8742" s="45" t="s">
        <v>10672</v>
      </c>
      <c r="C8742" s="46" t="s">
        <v>9014</v>
      </c>
      <c r="D8742" s="47">
        <v>152.38</v>
      </c>
    </row>
    <row r="8743" spans="1:4" x14ac:dyDescent="0.25">
      <c r="A8743" s="46">
        <v>1863</v>
      </c>
      <c r="B8743" s="45" t="s">
        <v>10673</v>
      </c>
      <c r="C8743" s="46" t="s">
        <v>9014</v>
      </c>
      <c r="D8743" s="47">
        <v>59.98</v>
      </c>
    </row>
    <row r="8744" spans="1:4" x14ac:dyDescent="0.25">
      <c r="A8744" s="46">
        <v>1865</v>
      </c>
      <c r="B8744" s="45" t="s">
        <v>10674</v>
      </c>
      <c r="C8744" s="46" t="s">
        <v>9014</v>
      </c>
      <c r="D8744" s="47">
        <v>218.82</v>
      </c>
    </row>
    <row r="8745" spans="1:4" x14ac:dyDescent="0.25">
      <c r="A8745" s="46">
        <v>36355</v>
      </c>
      <c r="B8745" s="45" t="s">
        <v>10675</v>
      </c>
      <c r="C8745" s="46" t="s">
        <v>9014</v>
      </c>
      <c r="D8745" s="47">
        <v>7.21</v>
      </c>
    </row>
    <row r="8746" spans="1:4" x14ac:dyDescent="0.25">
      <c r="A8746" s="46">
        <v>36356</v>
      </c>
      <c r="B8746" s="45" t="s">
        <v>10676</v>
      </c>
      <c r="C8746" s="46" t="s">
        <v>9014</v>
      </c>
      <c r="D8746" s="47">
        <v>12.12</v>
      </c>
    </row>
    <row r="8747" spans="1:4" x14ac:dyDescent="0.25">
      <c r="A8747" s="46">
        <v>1932</v>
      </c>
      <c r="B8747" s="45" t="s">
        <v>10677</v>
      </c>
      <c r="C8747" s="46" t="s">
        <v>9014</v>
      </c>
      <c r="D8747" s="47">
        <v>13.03</v>
      </c>
    </row>
    <row r="8748" spans="1:4" x14ac:dyDescent="0.25">
      <c r="A8748" s="46">
        <v>1933</v>
      </c>
      <c r="B8748" s="45" t="s">
        <v>10678</v>
      </c>
      <c r="C8748" s="46" t="s">
        <v>9014</v>
      </c>
      <c r="D8748" s="47">
        <v>5.73</v>
      </c>
    </row>
    <row r="8749" spans="1:4" x14ac:dyDescent="0.25">
      <c r="A8749" s="46">
        <v>1951</v>
      </c>
      <c r="B8749" s="45" t="s">
        <v>10679</v>
      </c>
      <c r="C8749" s="46" t="s">
        <v>9014</v>
      </c>
      <c r="D8749" s="47">
        <v>25.5</v>
      </c>
    </row>
    <row r="8750" spans="1:4" x14ac:dyDescent="0.25">
      <c r="A8750" s="46">
        <v>1966</v>
      </c>
      <c r="B8750" s="45" t="s">
        <v>10680</v>
      </c>
      <c r="C8750" s="46" t="s">
        <v>9014</v>
      </c>
      <c r="D8750" s="47">
        <v>29.33</v>
      </c>
    </row>
    <row r="8751" spans="1:4" x14ac:dyDescent="0.25">
      <c r="A8751" s="46">
        <v>1952</v>
      </c>
      <c r="B8751" s="45" t="s">
        <v>10681</v>
      </c>
      <c r="C8751" s="46" t="s">
        <v>9014</v>
      </c>
      <c r="D8751" s="47">
        <v>110.16</v>
      </c>
    </row>
    <row r="8752" spans="1:4" x14ac:dyDescent="0.25">
      <c r="A8752" s="46">
        <v>20104</v>
      </c>
      <c r="B8752" s="45" t="s">
        <v>10682</v>
      </c>
      <c r="C8752" s="46" t="s">
        <v>9014</v>
      </c>
      <c r="D8752" s="47">
        <v>813.99</v>
      </c>
    </row>
    <row r="8753" spans="1:4" x14ac:dyDescent="0.25">
      <c r="A8753" s="46">
        <v>20105</v>
      </c>
      <c r="B8753" s="45" t="s">
        <v>10683</v>
      </c>
      <c r="C8753" s="46" t="s">
        <v>9014</v>
      </c>
      <c r="D8753" s="48">
        <v>1267.8599999999999</v>
      </c>
    </row>
    <row r="8754" spans="1:4" x14ac:dyDescent="0.25">
      <c r="A8754" s="46">
        <v>1965</v>
      </c>
      <c r="B8754" s="45" t="s">
        <v>10684</v>
      </c>
      <c r="C8754" s="46" t="s">
        <v>9014</v>
      </c>
      <c r="D8754" s="47">
        <v>59.47</v>
      </c>
    </row>
    <row r="8755" spans="1:4" x14ac:dyDescent="0.25">
      <c r="A8755" s="46">
        <v>10765</v>
      </c>
      <c r="B8755" s="45" t="s">
        <v>10685</v>
      </c>
      <c r="C8755" s="46" t="s">
        <v>9014</v>
      </c>
      <c r="D8755" s="47">
        <v>15.03</v>
      </c>
    </row>
    <row r="8756" spans="1:4" x14ac:dyDescent="0.25">
      <c r="A8756" s="46">
        <v>10767</v>
      </c>
      <c r="B8756" s="45" t="s">
        <v>10686</v>
      </c>
      <c r="C8756" s="46" t="s">
        <v>9014</v>
      </c>
      <c r="D8756" s="47">
        <v>49.25</v>
      </c>
    </row>
    <row r="8757" spans="1:4" x14ac:dyDescent="0.25">
      <c r="A8757" s="46">
        <v>1970</v>
      </c>
      <c r="B8757" s="45" t="s">
        <v>10687</v>
      </c>
      <c r="C8757" s="46" t="s">
        <v>9014</v>
      </c>
      <c r="D8757" s="47">
        <v>61.73</v>
      </c>
    </row>
    <row r="8758" spans="1:4" x14ac:dyDescent="0.25">
      <c r="A8758" s="46">
        <v>1967</v>
      </c>
      <c r="B8758" s="45" t="s">
        <v>10688</v>
      </c>
      <c r="C8758" s="46" t="s">
        <v>9014</v>
      </c>
      <c r="D8758" s="47">
        <v>6.87</v>
      </c>
    </row>
    <row r="8759" spans="1:4" x14ac:dyDescent="0.25">
      <c r="A8759" s="46">
        <v>1968</v>
      </c>
      <c r="B8759" s="45" t="s">
        <v>10689</v>
      </c>
      <c r="C8759" s="46" t="s">
        <v>9014</v>
      </c>
      <c r="D8759" s="47">
        <v>14.39</v>
      </c>
    </row>
    <row r="8760" spans="1:4" x14ac:dyDescent="0.25">
      <c r="A8760" s="46">
        <v>1969</v>
      </c>
      <c r="B8760" s="45" t="s">
        <v>10690</v>
      </c>
      <c r="C8760" s="46" t="s">
        <v>9014</v>
      </c>
      <c r="D8760" s="47">
        <v>42.34</v>
      </c>
    </row>
    <row r="8761" spans="1:4" x14ac:dyDescent="0.25">
      <c r="A8761" s="46">
        <v>1839</v>
      </c>
      <c r="B8761" s="45" t="s">
        <v>10691</v>
      </c>
      <c r="C8761" s="46" t="s">
        <v>9014</v>
      </c>
      <c r="D8761" s="47">
        <v>156.66</v>
      </c>
    </row>
    <row r="8762" spans="1:4" x14ac:dyDescent="0.25">
      <c r="A8762" s="46">
        <v>1835</v>
      </c>
      <c r="B8762" s="45" t="s">
        <v>10692</v>
      </c>
      <c r="C8762" s="46" t="s">
        <v>9014</v>
      </c>
      <c r="D8762" s="47">
        <v>33.299999999999997</v>
      </c>
    </row>
    <row r="8763" spans="1:4" x14ac:dyDescent="0.25">
      <c r="A8763" s="46">
        <v>1823</v>
      </c>
      <c r="B8763" s="45" t="s">
        <v>10693</v>
      </c>
      <c r="C8763" s="46" t="s">
        <v>9014</v>
      </c>
      <c r="D8763" s="47">
        <v>64.39</v>
      </c>
    </row>
    <row r="8764" spans="1:4" x14ac:dyDescent="0.25">
      <c r="A8764" s="46">
        <v>1827</v>
      </c>
      <c r="B8764" s="45" t="s">
        <v>10694</v>
      </c>
      <c r="C8764" s="46" t="s">
        <v>9014</v>
      </c>
      <c r="D8764" s="47">
        <v>155.13</v>
      </c>
    </row>
    <row r="8765" spans="1:4" x14ac:dyDescent="0.25">
      <c r="A8765" s="46">
        <v>1831</v>
      </c>
      <c r="B8765" s="45" t="s">
        <v>10695</v>
      </c>
      <c r="C8765" s="46" t="s">
        <v>9014</v>
      </c>
      <c r="D8765" s="47">
        <v>33.869999999999997</v>
      </c>
    </row>
    <row r="8766" spans="1:4" x14ac:dyDescent="0.25">
      <c r="A8766" s="46">
        <v>1825</v>
      </c>
      <c r="B8766" s="45" t="s">
        <v>10696</v>
      </c>
      <c r="C8766" s="46" t="s">
        <v>9014</v>
      </c>
      <c r="D8766" s="47">
        <v>83.58</v>
      </c>
    </row>
    <row r="8767" spans="1:4" x14ac:dyDescent="0.25">
      <c r="A8767" s="46">
        <v>1828</v>
      </c>
      <c r="B8767" s="45" t="s">
        <v>10697</v>
      </c>
      <c r="C8767" s="46" t="s">
        <v>9014</v>
      </c>
      <c r="D8767" s="47">
        <v>189.31</v>
      </c>
    </row>
    <row r="8768" spans="1:4" x14ac:dyDescent="0.25">
      <c r="A8768" s="46">
        <v>1845</v>
      </c>
      <c r="B8768" s="45" t="s">
        <v>10698</v>
      </c>
      <c r="C8768" s="46" t="s">
        <v>9014</v>
      </c>
      <c r="D8768" s="47">
        <v>42.44</v>
      </c>
    </row>
    <row r="8769" spans="1:4" x14ac:dyDescent="0.25">
      <c r="A8769" s="46">
        <v>1824</v>
      </c>
      <c r="B8769" s="45" t="s">
        <v>10699</v>
      </c>
      <c r="C8769" s="46" t="s">
        <v>9014</v>
      </c>
      <c r="D8769" s="47">
        <v>100.19</v>
      </c>
    </row>
    <row r="8770" spans="1:4" x14ac:dyDescent="0.25">
      <c r="A8770" s="46">
        <v>1941</v>
      </c>
      <c r="B8770" s="45" t="s">
        <v>10700</v>
      </c>
      <c r="C8770" s="46" t="s">
        <v>9014</v>
      </c>
      <c r="D8770" s="47">
        <v>41.62</v>
      </c>
    </row>
    <row r="8771" spans="1:4" x14ac:dyDescent="0.25">
      <c r="A8771" s="46">
        <v>1940</v>
      </c>
      <c r="B8771" s="45" t="s">
        <v>10701</v>
      </c>
      <c r="C8771" s="46" t="s">
        <v>9014</v>
      </c>
      <c r="D8771" s="47">
        <v>31.46</v>
      </c>
    </row>
    <row r="8772" spans="1:4" x14ac:dyDescent="0.25">
      <c r="A8772" s="46">
        <v>1937</v>
      </c>
      <c r="B8772" s="45" t="s">
        <v>10702</v>
      </c>
      <c r="C8772" s="46" t="s">
        <v>9014</v>
      </c>
      <c r="D8772" s="47">
        <v>6.53</v>
      </c>
    </row>
    <row r="8773" spans="1:4" x14ac:dyDescent="0.25">
      <c r="A8773" s="46">
        <v>1939</v>
      </c>
      <c r="B8773" s="45" t="s">
        <v>10703</v>
      </c>
      <c r="C8773" s="46" t="s">
        <v>9014</v>
      </c>
      <c r="D8773" s="47">
        <v>12.93</v>
      </c>
    </row>
    <row r="8774" spans="1:4" x14ac:dyDescent="0.25">
      <c r="A8774" s="46">
        <v>1942</v>
      </c>
      <c r="B8774" s="45" t="s">
        <v>10704</v>
      </c>
      <c r="C8774" s="46" t="s">
        <v>9014</v>
      </c>
      <c r="D8774" s="47">
        <v>59.4</v>
      </c>
    </row>
    <row r="8775" spans="1:4" x14ac:dyDescent="0.25">
      <c r="A8775" s="46">
        <v>1938</v>
      </c>
      <c r="B8775" s="45" t="s">
        <v>10705</v>
      </c>
      <c r="C8775" s="46" t="s">
        <v>9014</v>
      </c>
      <c r="D8775" s="47">
        <v>8.27</v>
      </c>
    </row>
    <row r="8776" spans="1:4" x14ac:dyDescent="0.25">
      <c r="A8776" s="46">
        <v>42692</v>
      </c>
      <c r="B8776" s="45" t="s">
        <v>10706</v>
      </c>
      <c r="C8776" s="46" t="s">
        <v>9014</v>
      </c>
      <c r="D8776" s="47">
        <v>485.48</v>
      </c>
    </row>
    <row r="8777" spans="1:4" x14ac:dyDescent="0.25">
      <c r="A8777" s="46">
        <v>42693</v>
      </c>
      <c r="B8777" s="45" t="s">
        <v>10707</v>
      </c>
      <c r="C8777" s="46" t="s">
        <v>9014</v>
      </c>
      <c r="D8777" s="47">
        <v>798.58</v>
      </c>
    </row>
    <row r="8778" spans="1:4" x14ac:dyDescent="0.25">
      <c r="A8778" s="46">
        <v>42695</v>
      </c>
      <c r="B8778" s="45" t="s">
        <v>10708</v>
      </c>
      <c r="C8778" s="46" t="s">
        <v>9014</v>
      </c>
      <c r="D8778" s="47">
        <v>607.20000000000005</v>
      </c>
    </row>
    <row r="8779" spans="1:4" x14ac:dyDescent="0.25">
      <c r="A8779" s="46">
        <v>42694</v>
      </c>
      <c r="B8779" s="45" t="s">
        <v>10709</v>
      </c>
      <c r="C8779" s="46" t="s">
        <v>9014</v>
      </c>
      <c r="D8779" s="47">
        <v>897.67</v>
      </c>
    </row>
    <row r="8780" spans="1:4" x14ac:dyDescent="0.25">
      <c r="A8780" s="46">
        <v>20097</v>
      </c>
      <c r="B8780" s="45" t="s">
        <v>10710</v>
      </c>
      <c r="C8780" s="46" t="s">
        <v>9014</v>
      </c>
      <c r="D8780" s="47">
        <v>58.31</v>
      </c>
    </row>
    <row r="8781" spans="1:4" x14ac:dyDescent="0.25">
      <c r="A8781" s="46">
        <v>20098</v>
      </c>
      <c r="B8781" s="45" t="s">
        <v>10711</v>
      </c>
      <c r="C8781" s="46" t="s">
        <v>9014</v>
      </c>
      <c r="D8781" s="47">
        <v>196.62</v>
      </c>
    </row>
    <row r="8782" spans="1:4" x14ac:dyDescent="0.25">
      <c r="A8782" s="46">
        <v>20096</v>
      </c>
      <c r="B8782" s="45" t="s">
        <v>10712</v>
      </c>
      <c r="C8782" s="46" t="s">
        <v>9014</v>
      </c>
      <c r="D8782" s="47">
        <v>38.15</v>
      </c>
    </row>
    <row r="8783" spans="1:4" x14ac:dyDescent="0.25">
      <c r="A8783" s="46">
        <v>1964</v>
      </c>
      <c r="B8783" s="45" t="s">
        <v>10713</v>
      </c>
      <c r="C8783" s="46" t="s">
        <v>9014</v>
      </c>
      <c r="D8783" s="47">
        <v>35.270000000000003</v>
      </c>
    </row>
    <row r="8784" spans="1:4" x14ac:dyDescent="0.25">
      <c r="A8784" s="46">
        <v>1880</v>
      </c>
      <c r="B8784" s="45" t="s">
        <v>10714</v>
      </c>
      <c r="C8784" s="46" t="s">
        <v>9014</v>
      </c>
      <c r="D8784" s="47">
        <v>3.75</v>
      </c>
    </row>
    <row r="8785" spans="1:4" x14ac:dyDescent="0.25">
      <c r="A8785" s="46">
        <v>39274</v>
      </c>
      <c r="B8785" s="45" t="s">
        <v>10715</v>
      </c>
      <c r="C8785" s="46" t="s">
        <v>9014</v>
      </c>
      <c r="D8785" s="47">
        <v>2.91</v>
      </c>
    </row>
    <row r="8786" spans="1:4" x14ac:dyDescent="0.25">
      <c r="A8786" s="46">
        <v>2628</v>
      </c>
      <c r="B8786" s="45" t="s">
        <v>10716</v>
      </c>
      <c r="C8786" s="46" t="s">
        <v>9014</v>
      </c>
      <c r="D8786" s="47">
        <v>225.33</v>
      </c>
    </row>
    <row r="8787" spans="1:4" x14ac:dyDescent="0.25">
      <c r="A8787" s="46">
        <v>2622</v>
      </c>
      <c r="B8787" s="45" t="s">
        <v>10717</v>
      </c>
      <c r="C8787" s="46" t="s">
        <v>9014</v>
      </c>
      <c r="D8787" s="47">
        <v>5.35</v>
      </c>
    </row>
    <row r="8788" spans="1:4" x14ac:dyDescent="0.25">
      <c r="A8788" s="46">
        <v>2623</v>
      </c>
      <c r="B8788" s="45" t="s">
        <v>10718</v>
      </c>
      <c r="C8788" s="46" t="s">
        <v>9014</v>
      </c>
      <c r="D8788" s="47">
        <v>6.44</v>
      </c>
    </row>
    <row r="8789" spans="1:4" x14ac:dyDescent="0.25">
      <c r="A8789" s="46">
        <v>2624</v>
      </c>
      <c r="B8789" s="45" t="s">
        <v>10719</v>
      </c>
      <c r="C8789" s="46" t="s">
        <v>9014</v>
      </c>
      <c r="D8789" s="47">
        <v>10.24</v>
      </c>
    </row>
    <row r="8790" spans="1:4" x14ac:dyDescent="0.25">
      <c r="A8790" s="46">
        <v>2625</v>
      </c>
      <c r="B8790" s="45" t="s">
        <v>10720</v>
      </c>
      <c r="C8790" s="46" t="s">
        <v>9014</v>
      </c>
      <c r="D8790" s="47">
        <v>21.62</v>
      </c>
    </row>
    <row r="8791" spans="1:4" x14ac:dyDescent="0.25">
      <c r="A8791" s="46">
        <v>2626</v>
      </c>
      <c r="B8791" s="45" t="s">
        <v>10721</v>
      </c>
      <c r="C8791" s="46" t="s">
        <v>9014</v>
      </c>
      <c r="D8791" s="47">
        <v>31.68</v>
      </c>
    </row>
    <row r="8792" spans="1:4" x14ac:dyDescent="0.25">
      <c r="A8792" s="46">
        <v>2630</v>
      </c>
      <c r="B8792" s="45" t="s">
        <v>10722</v>
      </c>
      <c r="C8792" s="46" t="s">
        <v>9014</v>
      </c>
      <c r="D8792" s="47">
        <v>48.18</v>
      </c>
    </row>
    <row r="8793" spans="1:4" x14ac:dyDescent="0.25">
      <c r="A8793" s="46">
        <v>2627</v>
      </c>
      <c r="B8793" s="45" t="s">
        <v>10723</v>
      </c>
      <c r="C8793" s="46" t="s">
        <v>9014</v>
      </c>
      <c r="D8793" s="47">
        <v>84.87</v>
      </c>
    </row>
    <row r="8794" spans="1:4" x14ac:dyDescent="0.25">
      <c r="A8794" s="46">
        <v>2629</v>
      </c>
      <c r="B8794" s="45" t="s">
        <v>10724</v>
      </c>
      <c r="C8794" s="46" t="s">
        <v>9014</v>
      </c>
      <c r="D8794" s="47">
        <v>114.8</v>
      </c>
    </row>
    <row r="8795" spans="1:4" x14ac:dyDescent="0.25">
      <c r="A8795" s="46">
        <v>12033</v>
      </c>
      <c r="B8795" s="45" t="s">
        <v>10725</v>
      </c>
      <c r="C8795" s="46" t="s">
        <v>9014</v>
      </c>
      <c r="D8795" s="47">
        <v>11.97</v>
      </c>
    </row>
    <row r="8796" spans="1:4" x14ac:dyDescent="0.25">
      <c r="A8796" s="46">
        <v>40408</v>
      </c>
      <c r="B8796" s="45" t="s">
        <v>10726</v>
      </c>
      <c r="C8796" s="46" t="s">
        <v>9014</v>
      </c>
      <c r="D8796" s="47">
        <v>7.86</v>
      </c>
    </row>
    <row r="8797" spans="1:4" x14ac:dyDescent="0.25">
      <c r="A8797" s="46">
        <v>40409</v>
      </c>
      <c r="B8797" s="45" t="s">
        <v>10727</v>
      </c>
      <c r="C8797" s="46" t="s">
        <v>9014</v>
      </c>
      <c r="D8797" s="47">
        <v>2.78</v>
      </c>
    </row>
    <row r="8798" spans="1:4" x14ac:dyDescent="0.25">
      <c r="A8798" s="46">
        <v>39276</v>
      </c>
      <c r="B8798" s="45" t="s">
        <v>10728</v>
      </c>
      <c r="C8798" s="46" t="s">
        <v>9014</v>
      </c>
      <c r="D8798" s="47">
        <v>7.09</v>
      </c>
    </row>
    <row r="8799" spans="1:4" x14ac:dyDescent="0.25">
      <c r="A8799" s="46">
        <v>39277</v>
      </c>
      <c r="B8799" s="45" t="s">
        <v>10729</v>
      </c>
      <c r="C8799" s="46" t="s">
        <v>9014</v>
      </c>
      <c r="D8799" s="47">
        <v>19.13</v>
      </c>
    </row>
    <row r="8800" spans="1:4" x14ac:dyDescent="0.25">
      <c r="A8800" s="46">
        <v>12034</v>
      </c>
      <c r="B8800" s="45" t="s">
        <v>10730</v>
      </c>
      <c r="C8800" s="46" t="s">
        <v>9014</v>
      </c>
      <c r="D8800" s="47">
        <v>5.42</v>
      </c>
    </row>
    <row r="8801" spans="1:4" x14ac:dyDescent="0.25">
      <c r="A8801" s="46">
        <v>39879</v>
      </c>
      <c r="B8801" s="45" t="s">
        <v>10731</v>
      </c>
      <c r="C8801" s="46" t="s">
        <v>9014</v>
      </c>
      <c r="D8801" s="47">
        <v>5.57</v>
      </c>
    </row>
    <row r="8802" spans="1:4" x14ac:dyDescent="0.25">
      <c r="A8802" s="46">
        <v>39880</v>
      </c>
      <c r="B8802" s="45" t="s">
        <v>10732</v>
      </c>
      <c r="C8802" s="46" t="s">
        <v>9014</v>
      </c>
      <c r="D8802" s="47">
        <v>12.34</v>
      </c>
    </row>
    <row r="8803" spans="1:4" x14ac:dyDescent="0.25">
      <c r="A8803" s="46">
        <v>39881</v>
      </c>
      <c r="B8803" s="45" t="s">
        <v>10733</v>
      </c>
      <c r="C8803" s="46" t="s">
        <v>9014</v>
      </c>
      <c r="D8803" s="47">
        <v>19.809999999999999</v>
      </c>
    </row>
    <row r="8804" spans="1:4" x14ac:dyDescent="0.25">
      <c r="A8804" s="46">
        <v>39882</v>
      </c>
      <c r="B8804" s="45" t="s">
        <v>10734</v>
      </c>
      <c r="C8804" s="46" t="s">
        <v>9014</v>
      </c>
      <c r="D8804" s="47">
        <v>52.19</v>
      </c>
    </row>
    <row r="8805" spans="1:4" x14ac:dyDescent="0.25">
      <c r="A8805" s="46">
        <v>39883</v>
      </c>
      <c r="B8805" s="45" t="s">
        <v>10735</v>
      </c>
      <c r="C8805" s="46" t="s">
        <v>9014</v>
      </c>
      <c r="D8805" s="47">
        <v>83.34</v>
      </c>
    </row>
    <row r="8806" spans="1:4" x14ac:dyDescent="0.25">
      <c r="A8806" s="46">
        <v>39884</v>
      </c>
      <c r="B8806" s="45" t="s">
        <v>10736</v>
      </c>
      <c r="C8806" s="46" t="s">
        <v>9014</v>
      </c>
      <c r="D8806" s="47">
        <v>123.78</v>
      </c>
    </row>
    <row r="8807" spans="1:4" x14ac:dyDescent="0.25">
      <c r="A8807" s="46">
        <v>39885</v>
      </c>
      <c r="B8807" s="45" t="s">
        <v>10737</v>
      </c>
      <c r="C8807" s="46" t="s">
        <v>9014</v>
      </c>
      <c r="D8807" s="47">
        <v>294.19</v>
      </c>
    </row>
    <row r="8808" spans="1:4" x14ac:dyDescent="0.25">
      <c r="A8808" s="46">
        <v>1777</v>
      </c>
      <c r="B8808" s="45" t="s">
        <v>10738</v>
      </c>
      <c r="C8808" s="46" t="s">
        <v>9014</v>
      </c>
      <c r="D8808" s="47">
        <v>65.28</v>
      </c>
    </row>
    <row r="8809" spans="1:4" x14ac:dyDescent="0.25">
      <c r="A8809" s="46">
        <v>1819</v>
      </c>
      <c r="B8809" s="45" t="s">
        <v>10739</v>
      </c>
      <c r="C8809" s="46" t="s">
        <v>9014</v>
      </c>
      <c r="D8809" s="47">
        <v>47.5</v>
      </c>
    </row>
    <row r="8810" spans="1:4" x14ac:dyDescent="0.25">
      <c r="A8810" s="46">
        <v>1775</v>
      </c>
      <c r="B8810" s="45" t="s">
        <v>10740</v>
      </c>
      <c r="C8810" s="46" t="s">
        <v>9014</v>
      </c>
      <c r="D8810" s="47">
        <v>14.2</v>
      </c>
    </row>
    <row r="8811" spans="1:4" x14ac:dyDescent="0.25">
      <c r="A8811" s="46">
        <v>1776</v>
      </c>
      <c r="B8811" s="45" t="s">
        <v>10741</v>
      </c>
      <c r="C8811" s="46" t="s">
        <v>9014</v>
      </c>
      <c r="D8811" s="47">
        <v>38.64</v>
      </c>
    </row>
    <row r="8812" spans="1:4" x14ac:dyDescent="0.25">
      <c r="A8812" s="46">
        <v>1778</v>
      </c>
      <c r="B8812" s="45" t="s">
        <v>10742</v>
      </c>
      <c r="C8812" s="46" t="s">
        <v>9014</v>
      </c>
      <c r="D8812" s="47">
        <v>158.03</v>
      </c>
    </row>
    <row r="8813" spans="1:4" x14ac:dyDescent="0.25">
      <c r="A8813" s="46">
        <v>1818</v>
      </c>
      <c r="B8813" s="45" t="s">
        <v>10743</v>
      </c>
      <c r="C8813" s="46" t="s">
        <v>9014</v>
      </c>
      <c r="D8813" s="47">
        <v>104.9</v>
      </c>
    </row>
    <row r="8814" spans="1:4" x14ac:dyDescent="0.25">
      <c r="A8814" s="46">
        <v>1820</v>
      </c>
      <c r="B8814" s="45" t="s">
        <v>10744</v>
      </c>
      <c r="C8814" s="46" t="s">
        <v>9014</v>
      </c>
      <c r="D8814" s="47">
        <v>20.51</v>
      </c>
    </row>
    <row r="8815" spans="1:4" x14ac:dyDescent="0.25">
      <c r="A8815" s="46">
        <v>1779</v>
      </c>
      <c r="B8815" s="45" t="s">
        <v>10745</v>
      </c>
      <c r="C8815" s="46" t="s">
        <v>9014</v>
      </c>
      <c r="D8815" s="47">
        <v>229.83</v>
      </c>
    </row>
    <row r="8816" spans="1:4" x14ac:dyDescent="0.25">
      <c r="A8816" s="46">
        <v>1780</v>
      </c>
      <c r="B8816" s="45" t="s">
        <v>10746</v>
      </c>
      <c r="C8816" s="46" t="s">
        <v>9014</v>
      </c>
      <c r="D8816" s="47">
        <v>473.79</v>
      </c>
    </row>
    <row r="8817" spans="1:4" x14ac:dyDescent="0.25">
      <c r="A8817" s="46">
        <v>1783</v>
      </c>
      <c r="B8817" s="45" t="s">
        <v>10747</v>
      </c>
      <c r="C8817" s="46" t="s">
        <v>9014</v>
      </c>
      <c r="D8817" s="47">
        <v>50.09</v>
      </c>
    </row>
    <row r="8818" spans="1:4" x14ac:dyDescent="0.25">
      <c r="A8818" s="46">
        <v>1782</v>
      </c>
      <c r="B8818" s="45" t="s">
        <v>10748</v>
      </c>
      <c r="C8818" s="46" t="s">
        <v>9014</v>
      </c>
      <c r="D8818" s="47">
        <v>39.61</v>
      </c>
    </row>
    <row r="8819" spans="1:4" x14ac:dyDescent="0.25">
      <c r="A8819" s="46">
        <v>1817</v>
      </c>
      <c r="B8819" s="45" t="s">
        <v>10749</v>
      </c>
      <c r="C8819" s="46" t="s">
        <v>9014</v>
      </c>
      <c r="D8819" s="47">
        <v>11.8</v>
      </c>
    </row>
    <row r="8820" spans="1:4" x14ac:dyDescent="0.25">
      <c r="A8820" s="46">
        <v>1781</v>
      </c>
      <c r="B8820" s="45" t="s">
        <v>10750</v>
      </c>
      <c r="C8820" s="46" t="s">
        <v>9014</v>
      </c>
      <c r="D8820" s="47">
        <v>25.8</v>
      </c>
    </row>
    <row r="8821" spans="1:4" x14ac:dyDescent="0.25">
      <c r="A8821" s="46">
        <v>1784</v>
      </c>
      <c r="B8821" s="45" t="s">
        <v>10751</v>
      </c>
      <c r="C8821" s="46" t="s">
        <v>9014</v>
      </c>
      <c r="D8821" s="47">
        <v>141.44999999999999</v>
      </c>
    </row>
    <row r="8822" spans="1:4" x14ac:dyDescent="0.25">
      <c r="A8822" s="46">
        <v>1810</v>
      </c>
      <c r="B8822" s="45" t="s">
        <v>10752</v>
      </c>
      <c r="C8822" s="46" t="s">
        <v>9014</v>
      </c>
      <c r="D8822" s="47">
        <v>78.459999999999994</v>
      </c>
    </row>
    <row r="8823" spans="1:4" x14ac:dyDescent="0.25">
      <c r="A8823" s="46">
        <v>1811</v>
      </c>
      <c r="B8823" s="45" t="s">
        <v>10753</v>
      </c>
      <c r="C8823" s="46" t="s">
        <v>9014</v>
      </c>
      <c r="D8823" s="47">
        <v>16.97</v>
      </c>
    </row>
    <row r="8824" spans="1:4" x14ac:dyDescent="0.25">
      <c r="A8824" s="46">
        <v>1812</v>
      </c>
      <c r="B8824" s="45" t="s">
        <v>10754</v>
      </c>
      <c r="C8824" s="46" t="s">
        <v>9014</v>
      </c>
      <c r="D8824" s="47">
        <v>198.06</v>
      </c>
    </row>
    <row r="8825" spans="1:4" x14ac:dyDescent="0.25">
      <c r="A8825" s="46">
        <v>40386</v>
      </c>
      <c r="B8825" s="45" t="s">
        <v>10755</v>
      </c>
      <c r="C8825" s="46" t="s">
        <v>9014</v>
      </c>
      <c r="D8825" s="47">
        <v>90.41</v>
      </c>
    </row>
    <row r="8826" spans="1:4" x14ac:dyDescent="0.25">
      <c r="A8826" s="46">
        <v>40384</v>
      </c>
      <c r="B8826" s="45" t="s">
        <v>10756</v>
      </c>
      <c r="C8826" s="46" t="s">
        <v>9014</v>
      </c>
      <c r="D8826" s="47">
        <v>61.9</v>
      </c>
    </row>
    <row r="8827" spans="1:4" x14ac:dyDescent="0.25">
      <c r="A8827" s="46">
        <v>40379</v>
      </c>
      <c r="B8827" s="45" t="s">
        <v>10757</v>
      </c>
      <c r="C8827" s="46" t="s">
        <v>9014</v>
      </c>
      <c r="D8827" s="47">
        <v>21.4</v>
      </c>
    </row>
    <row r="8828" spans="1:4" x14ac:dyDescent="0.25">
      <c r="A8828" s="46">
        <v>40423</v>
      </c>
      <c r="B8828" s="45" t="s">
        <v>10758</v>
      </c>
      <c r="C8828" s="46" t="s">
        <v>9014</v>
      </c>
      <c r="D8828" s="47">
        <v>40.5</v>
      </c>
    </row>
    <row r="8829" spans="1:4" x14ac:dyDescent="0.25">
      <c r="A8829" s="46">
        <v>40389</v>
      </c>
      <c r="B8829" s="45" t="s">
        <v>10759</v>
      </c>
      <c r="C8829" s="46" t="s">
        <v>9014</v>
      </c>
      <c r="D8829" s="47">
        <v>256.81</v>
      </c>
    </row>
    <row r="8830" spans="1:4" x14ac:dyDescent="0.25">
      <c r="A8830" s="46">
        <v>40388</v>
      </c>
      <c r="B8830" s="45" t="s">
        <v>10760</v>
      </c>
      <c r="C8830" s="46" t="s">
        <v>9014</v>
      </c>
      <c r="D8830" s="47">
        <v>128.54</v>
      </c>
    </row>
    <row r="8831" spans="1:4" x14ac:dyDescent="0.25">
      <c r="A8831" s="46">
        <v>40381</v>
      </c>
      <c r="B8831" s="45" t="s">
        <v>10761</v>
      </c>
      <c r="C8831" s="46" t="s">
        <v>9014</v>
      </c>
      <c r="D8831" s="47">
        <v>28.53</v>
      </c>
    </row>
    <row r="8832" spans="1:4" x14ac:dyDescent="0.25">
      <c r="A8832" s="46">
        <v>40391</v>
      </c>
      <c r="B8832" s="45" t="s">
        <v>10762</v>
      </c>
      <c r="C8832" s="46" t="s">
        <v>9014</v>
      </c>
      <c r="D8832" s="47">
        <v>666.55</v>
      </c>
    </row>
    <row r="8833" spans="1:4" x14ac:dyDescent="0.25">
      <c r="A8833" s="46">
        <v>40414</v>
      </c>
      <c r="B8833" s="45" t="s">
        <v>10763</v>
      </c>
      <c r="C8833" s="46" t="s">
        <v>9014</v>
      </c>
      <c r="D8833" s="47">
        <v>21.67</v>
      </c>
    </row>
    <row r="8834" spans="1:4" x14ac:dyDescent="0.25">
      <c r="A8834" s="46">
        <v>40416</v>
      </c>
      <c r="B8834" s="45" t="s">
        <v>10764</v>
      </c>
      <c r="C8834" s="46" t="s">
        <v>9014</v>
      </c>
      <c r="D8834" s="47">
        <v>29.96</v>
      </c>
    </row>
    <row r="8835" spans="1:4" x14ac:dyDescent="0.25">
      <c r="A8835" s="46">
        <v>40418</v>
      </c>
      <c r="B8835" s="45" t="s">
        <v>10765</v>
      </c>
      <c r="C8835" s="46" t="s">
        <v>9014</v>
      </c>
      <c r="D8835" s="47">
        <v>35.74</v>
      </c>
    </row>
    <row r="8836" spans="1:4" x14ac:dyDescent="0.25">
      <c r="A8836" s="46">
        <v>2609</v>
      </c>
      <c r="B8836" s="45" t="s">
        <v>10766</v>
      </c>
      <c r="C8836" s="46" t="s">
        <v>9014</v>
      </c>
      <c r="D8836" s="47">
        <v>5.0199999999999996</v>
      </c>
    </row>
    <row r="8837" spans="1:4" x14ac:dyDescent="0.25">
      <c r="A8837" s="46">
        <v>2634</v>
      </c>
      <c r="B8837" s="45" t="s">
        <v>10767</v>
      </c>
      <c r="C8837" s="46" t="s">
        <v>9014</v>
      </c>
      <c r="D8837" s="47">
        <v>6.6</v>
      </c>
    </row>
    <row r="8838" spans="1:4" x14ac:dyDescent="0.25">
      <c r="A8838" s="46">
        <v>2611</v>
      </c>
      <c r="B8838" s="45" t="s">
        <v>10768</v>
      </c>
      <c r="C8838" s="46" t="s">
        <v>9014</v>
      </c>
      <c r="D8838" s="47">
        <v>18.61</v>
      </c>
    </row>
    <row r="8839" spans="1:4" x14ac:dyDescent="0.25">
      <c r="A8839" s="46">
        <v>34359</v>
      </c>
      <c r="B8839" s="45" t="s">
        <v>10769</v>
      </c>
      <c r="C8839" s="46" t="s">
        <v>9014</v>
      </c>
      <c r="D8839" s="47">
        <v>10.38</v>
      </c>
    </row>
    <row r="8840" spans="1:4" x14ac:dyDescent="0.25">
      <c r="A8840" s="46">
        <v>1789</v>
      </c>
      <c r="B8840" s="45" t="s">
        <v>10770</v>
      </c>
      <c r="C8840" s="46" t="s">
        <v>9014</v>
      </c>
      <c r="D8840" s="47">
        <v>62.66</v>
      </c>
    </row>
    <row r="8841" spans="1:4" x14ac:dyDescent="0.25">
      <c r="A8841" s="46">
        <v>1788</v>
      </c>
      <c r="B8841" s="45" t="s">
        <v>10771</v>
      </c>
      <c r="C8841" s="46" t="s">
        <v>9014</v>
      </c>
      <c r="D8841" s="47">
        <v>50.22</v>
      </c>
    </row>
    <row r="8842" spans="1:4" x14ac:dyDescent="0.25">
      <c r="A8842" s="46">
        <v>1786</v>
      </c>
      <c r="B8842" s="45" t="s">
        <v>10772</v>
      </c>
      <c r="C8842" s="46" t="s">
        <v>9014</v>
      </c>
      <c r="D8842" s="47">
        <v>12.47</v>
      </c>
    </row>
    <row r="8843" spans="1:4" x14ac:dyDescent="0.25">
      <c r="A8843" s="46">
        <v>1787</v>
      </c>
      <c r="B8843" s="45" t="s">
        <v>10773</v>
      </c>
      <c r="C8843" s="46" t="s">
        <v>9014</v>
      </c>
      <c r="D8843" s="47">
        <v>29.86</v>
      </c>
    </row>
    <row r="8844" spans="1:4" x14ac:dyDescent="0.25">
      <c r="A8844" s="46">
        <v>1791</v>
      </c>
      <c r="B8844" s="45" t="s">
        <v>10774</v>
      </c>
      <c r="C8844" s="46" t="s">
        <v>9014</v>
      </c>
      <c r="D8844" s="47">
        <v>181.09</v>
      </c>
    </row>
    <row r="8845" spans="1:4" x14ac:dyDescent="0.25">
      <c r="A8845" s="46">
        <v>1790</v>
      </c>
      <c r="B8845" s="45" t="s">
        <v>10775</v>
      </c>
      <c r="C8845" s="46" t="s">
        <v>9014</v>
      </c>
      <c r="D8845" s="47">
        <v>104.35</v>
      </c>
    </row>
    <row r="8846" spans="1:4" x14ac:dyDescent="0.25">
      <c r="A8846" s="46">
        <v>1813</v>
      </c>
      <c r="B8846" s="45" t="s">
        <v>10776</v>
      </c>
      <c r="C8846" s="46" t="s">
        <v>9014</v>
      </c>
      <c r="D8846" s="47">
        <v>19.79</v>
      </c>
    </row>
    <row r="8847" spans="1:4" x14ac:dyDescent="0.25">
      <c r="A8847" s="46">
        <v>1792</v>
      </c>
      <c r="B8847" s="45" t="s">
        <v>10777</v>
      </c>
      <c r="C8847" s="46" t="s">
        <v>9014</v>
      </c>
      <c r="D8847" s="47">
        <v>244.44</v>
      </c>
    </row>
    <row r="8848" spans="1:4" x14ac:dyDescent="0.25">
      <c r="A8848" s="46">
        <v>1793</v>
      </c>
      <c r="B8848" s="45" t="s">
        <v>10778</v>
      </c>
      <c r="C8848" s="46" t="s">
        <v>9014</v>
      </c>
      <c r="D8848" s="47">
        <v>493.93</v>
      </c>
    </row>
    <row r="8849" spans="1:4" x14ac:dyDescent="0.25">
      <c r="A8849" s="46">
        <v>1809</v>
      </c>
      <c r="B8849" s="45" t="s">
        <v>10779</v>
      </c>
      <c r="C8849" s="46" t="s">
        <v>9014</v>
      </c>
      <c r="D8849" s="47">
        <v>58.74</v>
      </c>
    </row>
    <row r="8850" spans="1:4" x14ac:dyDescent="0.25">
      <c r="A8850" s="46">
        <v>1814</v>
      </c>
      <c r="B8850" s="45" t="s">
        <v>10780</v>
      </c>
      <c r="C8850" s="46" t="s">
        <v>9014</v>
      </c>
      <c r="D8850" s="47">
        <v>48.26</v>
      </c>
    </row>
    <row r="8851" spans="1:4" x14ac:dyDescent="0.25">
      <c r="A8851" s="46">
        <v>1803</v>
      </c>
      <c r="B8851" s="45" t="s">
        <v>10781</v>
      </c>
      <c r="C8851" s="46" t="s">
        <v>9014</v>
      </c>
      <c r="D8851" s="47">
        <v>12.19</v>
      </c>
    </row>
    <row r="8852" spans="1:4" x14ac:dyDescent="0.25">
      <c r="A8852" s="46">
        <v>1805</v>
      </c>
      <c r="B8852" s="45" t="s">
        <v>10782</v>
      </c>
      <c r="C8852" s="46" t="s">
        <v>9014</v>
      </c>
      <c r="D8852" s="47">
        <v>28.01</v>
      </c>
    </row>
    <row r="8853" spans="1:4" x14ac:dyDescent="0.25">
      <c r="A8853" s="46">
        <v>1821</v>
      </c>
      <c r="B8853" s="45" t="s">
        <v>10783</v>
      </c>
      <c r="C8853" s="46" t="s">
        <v>9014</v>
      </c>
      <c r="D8853" s="47">
        <v>165.45</v>
      </c>
    </row>
    <row r="8854" spans="1:4" x14ac:dyDescent="0.25">
      <c r="A8854" s="46">
        <v>1806</v>
      </c>
      <c r="B8854" s="45" t="s">
        <v>10784</v>
      </c>
      <c r="C8854" s="46" t="s">
        <v>9014</v>
      </c>
      <c r="D8854" s="47">
        <v>98.48</v>
      </c>
    </row>
    <row r="8855" spans="1:4" x14ac:dyDescent="0.25">
      <c r="A8855" s="46">
        <v>1804</v>
      </c>
      <c r="B8855" s="45" t="s">
        <v>10785</v>
      </c>
      <c r="C8855" s="46" t="s">
        <v>9014</v>
      </c>
      <c r="D8855" s="47">
        <v>17.36</v>
      </c>
    </row>
    <row r="8856" spans="1:4" x14ac:dyDescent="0.25">
      <c r="A8856" s="46">
        <v>1807</v>
      </c>
      <c r="B8856" s="45" t="s">
        <v>10786</v>
      </c>
      <c r="C8856" s="46" t="s">
        <v>9014</v>
      </c>
      <c r="D8856" s="47">
        <v>236.62</v>
      </c>
    </row>
    <row r="8857" spans="1:4" x14ac:dyDescent="0.25">
      <c r="A8857" s="46">
        <v>1808</v>
      </c>
      <c r="B8857" s="45" t="s">
        <v>10787</v>
      </c>
      <c r="C8857" s="46" t="s">
        <v>9014</v>
      </c>
      <c r="D8857" s="47">
        <v>474.38</v>
      </c>
    </row>
    <row r="8858" spans="1:4" x14ac:dyDescent="0.25">
      <c r="A8858" s="46">
        <v>1797</v>
      </c>
      <c r="B8858" s="45" t="s">
        <v>10788</v>
      </c>
      <c r="C8858" s="46" t="s">
        <v>9014</v>
      </c>
      <c r="D8858" s="47">
        <v>71.150000000000006</v>
      </c>
    </row>
    <row r="8859" spans="1:4" x14ac:dyDescent="0.25">
      <c r="A8859" s="46">
        <v>1796</v>
      </c>
      <c r="B8859" s="45" t="s">
        <v>10789</v>
      </c>
      <c r="C8859" s="46" t="s">
        <v>9014</v>
      </c>
      <c r="D8859" s="47">
        <v>54.57</v>
      </c>
    </row>
    <row r="8860" spans="1:4" x14ac:dyDescent="0.25">
      <c r="A8860" s="46">
        <v>1794</v>
      </c>
      <c r="B8860" s="45" t="s">
        <v>10790</v>
      </c>
      <c r="C8860" s="46" t="s">
        <v>9014</v>
      </c>
      <c r="D8860" s="47">
        <v>13.03</v>
      </c>
    </row>
    <row r="8861" spans="1:4" x14ac:dyDescent="0.25">
      <c r="A8861" s="46">
        <v>1816</v>
      </c>
      <c r="B8861" s="45" t="s">
        <v>10791</v>
      </c>
      <c r="C8861" s="46" t="s">
        <v>9014</v>
      </c>
      <c r="D8861" s="47">
        <v>29.37</v>
      </c>
    </row>
    <row r="8862" spans="1:4" x14ac:dyDescent="0.25">
      <c r="A8862" s="46">
        <v>1815</v>
      </c>
      <c r="B8862" s="45" t="s">
        <v>10792</v>
      </c>
      <c r="C8862" s="46" t="s">
        <v>9014</v>
      </c>
      <c r="D8862" s="47">
        <v>225.59</v>
      </c>
    </row>
    <row r="8863" spans="1:4" x14ac:dyDescent="0.25">
      <c r="A8863" s="46">
        <v>1798</v>
      </c>
      <c r="B8863" s="45" t="s">
        <v>10793</v>
      </c>
      <c r="C8863" s="46" t="s">
        <v>9014</v>
      </c>
      <c r="D8863" s="47">
        <v>100.94</v>
      </c>
    </row>
    <row r="8864" spans="1:4" x14ac:dyDescent="0.25">
      <c r="A8864" s="46">
        <v>1795</v>
      </c>
      <c r="B8864" s="45" t="s">
        <v>10794</v>
      </c>
      <c r="C8864" s="46" t="s">
        <v>9014</v>
      </c>
      <c r="D8864" s="47">
        <v>18.05</v>
      </c>
    </row>
    <row r="8865" spans="1:4" x14ac:dyDescent="0.25">
      <c r="A8865" s="46">
        <v>1799</v>
      </c>
      <c r="B8865" s="45" t="s">
        <v>10795</v>
      </c>
      <c r="C8865" s="46" t="s">
        <v>9014</v>
      </c>
      <c r="D8865" s="47">
        <v>293.81</v>
      </c>
    </row>
    <row r="8866" spans="1:4" x14ac:dyDescent="0.25">
      <c r="A8866" s="46">
        <v>1800</v>
      </c>
      <c r="B8866" s="45" t="s">
        <v>10796</v>
      </c>
      <c r="C8866" s="46" t="s">
        <v>9014</v>
      </c>
      <c r="D8866" s="47">
        <v>560.92999999999995</v>
      </c>
    </row>
    <row r="8867" spans="1:4" x14ac:dyDescent="0.25">
      <c r="A8867" s="46">
        <v>1802</v>
      </c>
      <c r="B8867" s="45" t="s">
        <v>10797</v>
      </c>
      <c r="C8867" s="46" t="s">
        <v>9014</v>
      </c>
      <c r="D8867" s="48">
        <v>1403.1</v>
      </c>
    </row>
    <row r="8868" spans="1:4" x14ac:dyDescent="0.25">
      <c r="A8868" s="46">
        <v>40385</v>
      </c>
      <c r="B8868" s="45" t="s">
        <v>10798</v>
      </c>
      <c r="C8868" s="46" t="s">
        <v>9014</v>
      </c>
      <c r="D8868" s="47">
        <v>90.41</v>
      </c>
    </row>
    <row r="8869" spans="1:4" x14ac:dyDescent="0.25">
      <c r="A8869" s="46">
        <v>40383</v>
      </c>
      <c r="B8869" s="45" t="s">
        <v>10799</v>
      </c>
      <c r="C8869" s="46" t="s">
        <v>9014</v>
      </c>
      <c r="D8869" s="47">
        <v>61.9</v>
      </c>
    </row>
    <row r="8870" spans="1:4" x14ac:dyDescent="0.25">
      <c r="A8870" s="46">
        <v>40378</v>
      </c>
      <c r="B8870" s="45" t="s">
        <v>10800</v>
      </c>
      <c r="C8870" s="46" t="s">
        <v>9014</v>
      </c>
      <c r="D8870" s="47">
        <v>21.4</v>
      </c>
    </row>
    <row r="8871" spans="1:4" x14ac:dyDescent="0.25">
      <c r="A8871" s="46">
        <v>40382</v>
      </c>
      <c r="B8871" s="45" t="s">
        <v>10801</v>
      </c>
      <c r="C8871" s="46" t="s">
        <v>9014</v>
      </c>
      <c r="D8871" s="47">
        <v>40.5</v>
      </c>
    </row>
    <row r="8872" spans="1:4" x14ac:dyDescent="0.25">
      <c r="A8872" s="46">
        <v>40422</v>
      </c>
      <c r="B8872" s="45" t="s">
        <v>10802</v>
      </c>
      <c r="C8872" s="46" t="s">
        <v>9014</v>
      </c>
      <c r="D8872" s="47">
        <v>275.87</v>
      </c>
    </row>
    <row r="8873" spans="1:4" x14ac:dyDescent="0.25">
      <c r="A8873" s="46">
        <v>40387</v>
      </c>
      <c r="B8873" s="45" t="s">
        <v>10803</v>
      </c>
      <c r="C8873" s="46" t="s">
        <v>9014</v>
      </c>
      <c r="D8873" s="47">
        <v>140.46</v>
      </c>
    </row>
    <row r="8874" spans="1:4" x14ac:dyDescent="0.25">
      <c r="A8874" s="46">
        <v>40380</v>
      </c>
      <c r="B8874" s="45" t="s">
        <v>10804</v>
      </c>
      <c r="C8874" s="46" t="s">
        <v>9014</v>
      </c>
      <c r="D8874" s="47">
        <v>28.53</v>
      </c>
    </row>
    <row r="8875" spans="1:4" x14ac:dyDescent="0.25">
      <c r="A8875" s="46">
        <v>40390</v>
      </c>
      <c r="B8875" s="45" t="s">
        <v>10805</v>
      </c>
      <c r="C8875" s="46" t="s">
        <v>9014</v>
      </c>
      <c r="D8875" s="47">
        <v>581.02</v>
      </c>
    </row>
    <row r="8876" spans="1:4" x14ac:dyDescent="0.25">
      <c r="A8876" s="46">
        <v>40413</v>
      </c>
      <c r="B8876" s="45" t="s">
        <v>10806</v>
      </c>
      <c r="C8876" s="46" t="s">
        <v>9014</v>
      </c>
      <c r="D8876" s="47">
        <v>23.55</v>
      </c>
    </row>
    <row r="8877" spans="1:4" x14ac:dyDescent="0.25">
      <c r="A8877" s="46">
        <v>40415</v>
      </c>
      <c r="B8877" s="45" t="s">
        <v>10807</v>
      </c>
      <c r="C8877" s="46" t="s">
        <v>9014</v>
      </c>
      <c r="D8877" s="47">
        <v>33.549999999999997</v>
      </c>
    </row>
    <row r="8878" spans="1:4" x14ac:dyDescent="0.25">
      <c r="A8878" s="46">
        <v>40417</v>
      </c>
      <c r="B8878" s="45" t="s">
        <v>10808</v>
      </c>
      <c r="C8878" s="46" t="s">
        <v>9014</v>
      </c>
      <c r="D8878" s="47">
        <v>39.58</v>
      </c>
    </row>
    <row r="8879" spans="1:4" x14ac:dyDescent="0.25">
      <c r="A8879" s="46">
        <v>39271</v>
      </c>
      <c r="B8879" s="45" t="s">
        <v>10809</v>
      </c>
      <c r="C8879" s="46" t="s">
        <v>9014</v>
      </c>
      <c r="D8879" s="47">
        <v>2.41</v>
      </c>
    </row>
    <row r="8880" spans="1:4" x14ac:dyDescent="0.25">
      <c r="A8880" s="46">
        <v>39273</v>
      </c>
      <c r="B8880" s="45" t="s">
        <v>10810</v>
      </c>
      <c r="C8880" s="46" t="s">
        <v>9014</v>
      </c>
      <c r="D8880" s="47">
        <v>4.09</v>
      </c>
    </row>
    <row r="8881" spans="1:4" x14ac:dyDescent="0.25">
      <c r="A8881" s="46">
        <v>39272</v>
      </c>
      <c r="B8881" s="45" t="s">
        <v>10811</v>
      </c>
      <c r="C8881" s="46" t="s">
        <v>9014</v>
      </c>
      <c r="D8881" s="47">
        <v>2.96</v>
      </c>
    </row>
    <row r="8882" spans="1:4" x14ac:dyDescent="0.25">
      <c r="A8882" s="46">
        <v>1875</v>
      </c>
      <c r="B8882" s="45" t="s">
        <v>10812</v>
      </c>
      <c r="C8882" s="46" t="s">
        <v>9014</v>
      </c>
      <c r="D8882" s="47">
        <v>6.54</v>
      </c>
    </row>
    <row r="8883" spans="1:4" x14ac:dyDescent="0.25">
      <c r="A8883" s="46">
        <v>1874</v>
      </c>
      <c r="B8883" s="45" t="s">
        <v>10813</v>
      </c>
      <c r="C8883" s="46" t="s">
        <v>9014</v>
      </c>
      <c r="D8883" s="47">
        <v>5.4</v>
      </c>
    </row>
    <row r="8884" spans="1:4" x14ac:dyDescent="0.25">
      <c r="A8884" s="46">
        <v>1870</v>
      </c>
      <c r="B8884" s="45" t="s">
        <v>10814</v>
      </c>
      <c r="C8884" s="46" t="s">
        <v>9014</v>
      </c>
      <c r="D8884" s="47">
        <v>3.12</v>
      </c>
    </row>
    <row r="8885" spans="1:4" x14ac:dyDescent="0.25">
      <c r="A8885" s="46">
        <v>1884</v>
      </c>
      <c r="B8885" s="45" t="s">
        <v>10815</v>
      </c>
      <c r="C8885" s="46" t="s">
        <v>9014</v>
      </c>
      <c r="D8885" s="47">
        <v>4.79</v>
      </c>
    </row>
    <row r="8886" spans="1:4" x14ac:dyDescent="0.25">
      <c r="A8886" s="46">
        <v>1887</v>
      </c>
      <c r="B8886" s="45" t="s">
        <v>10816</v>
      </c>
      <c r="C8886" s="46" t="s">
        <v>9014</v>
      </c>
      <c r="D8886" s="47">
        <v>27.13</v>
      </c>
    </row>
    <row r="8887" spans="1:4" x14ac:dyDescent="0.25">
      <c r="A8887" s="46">
        <v>1876</v>
      </c>
      <c r="B8887" s="45" t="s">
        <v>10817</v>
      </c>
      <c r="C8887" s="46" t="s">
        <v>9014</v>
      </c>
      <c r="D8887" s="47">
        <v>10.63</v>
      </c>
    </row>
    <row r="8888" spans="1:4" x14ac:dyDescent="0.25">
      <c r="A8888" s="46">
        <v>1879</v>
      </c>
      <c r="B8888" s="45" t="s">
        <v>10818</v>
      </c>
      <c r="C8888" s="46" t="s">
        <v>9014</v>
      </c>
      <c r="D8888" s="47">
        <v>3.16</v>
      </c>
    </row>
    <row r="8889" spans="1:4" x14ac:dyDescent="0.25">
      <c r="A8889" s="46">
        <v>1877</v>
      </c>
      <c r="B8889" s="45" t="s">
        <v>10819</v>
      </c>
      <c r="C8889" s="46" t="s">
        <v>9014</v>
      </c>
      <c r="D8889" s="47">
        <v>27.16</v>
      </c>
    </row>
    <row r="8890" spans="1:4" x14ac:dyDescent="0.25">
      <c r="A8890" s="46">
        <v>1878</v>
      </c>
      <c r="B8890" s="45" t="s">
        <v>10820</v>
      </c>
      <c r="C8890" s="46" t="s">
        <v>9014</v>
      </c>
      <c r="D8890" s="47">
        <v>54.57</v>
      </c>
    </row>
    <row r="8891" spans="1:4" x14ac:dyDescent="0.25">
      <c r="A8891" s="46">
        <v>2621</v>
      </c>
      <c r="B8891" s="45" t="s">
        <v>10821</v>
      </c>
      <c r="C8891" s="46" t="s">
        <v>9014</v>
      </c>
      <c r="D8891" s="47">
        <v>159.19999999999999</v>
      </c>
    </row>
    <row r="8892" spans="1:4" x14ac:dyDescent="0.25">
      <c r="A8892" s="46">
        <v>2616</v>
      </c>
      <c r="B8892" s="45" t="s">
        <v>10822</v>
      </c>
      <c r="C8892" s="46" t="s">
        <v>9014</v>
      </c>
      <c r="D8892" s="47">
        <v>4.5</v>
      </c>
    </row>
    <row r="8893" spans="1:4" x14ac:dyDescent="0.25">
      <c r="A8893" s="46">
        <v>2633</v>
      </c>
      <c r="B8893" s="45" t="s">
        <v>10823</v>
      </c>
      <c r="C8893" s="46" t="s">
        <v>9014</v>
      </c>
      <c r="D8893" s="47">
        <v>5.09</v>
      </c>
    </row>
    <row r="8894" spans="1:4" x14ac:dyDescent="0.25">
      <c r="A8894" s="46">
        <v>2617</v>
      </c>
      <c r="B8894" s="45" t="s">
        <v>10824</v>
      </c>
      <c r="C8894" s="46" t="s">
        <v>9014</v>
      </c>
      <c r="D8894" s="47">
        <v>6.93</v>
      </c>
    </row>
    <row r="8895" spans="1:4" x14ac:dyDescent="0.25">
      <c r="A8895" s="46">
        <v>2618</v>
      </c>
      <c r="B8895" s="45" t="s">
        <v>10825</v>
      </c>
      <c r="C8895" s="46" t="s">
        <v>9014</v>
      </c>
      <c r="D8895" s="47">
        <v>15.77</v>
      </c>
    </row>
    <row r="8896" spans="1:4" x14ac:dyDescent="0.25">
      <c r="A8896" s="46">
        <v>2632</v>
      </c>
      <c r="B8896" s="45" t="s">
        <v>10826</v>
      </c>
      <c r="C8896" s="46" t="s">
        <v>9014</v>
      </c>
      <c r="D8896" s="47">
        <v>19.23</v>
      </c>
    </row>
    <row r="8897" spans="1:4" x14ac:dyDescent="0.25">
      <c r="A8897" s="46">
        <v>2631</v>
      </c>
      <c r="B8897" s="45" t="s">
        <v>10827</v>
      </c>
      <c r="C8897" s="46" t="s">
        <v>9014</v>
      </c>
      <c r="D8897" s="47">
        <v>28.24</v>
      </c>
    </row>
    <row r="8898" spans="1:4" x14ac:dyDescent="0.25">
      <c r="A8898" s="46">
        <v>2619</v>
      </c>
      <c r="B8898" s="45" t="s">
        <v>10828</v>
      </c>
      <c r="C8898" s="46" t="s">
        <v>9014</v>
      </c>
      <c r="D8898" s="47">
        <v>71.5</v>
      </c>
    </row>
    <row r="8899" spans="1:4" x14ac:dyDescent="0.25">
      <c r="A8899" s="46">
        <v>2620</v>
      </c>
      <c r="B8899" s="45" t="s">
        <v>10829</v>
      </c>
      <c r="C8899" s="46" t="s">
        <v>9014</v>
      </c>
      <c r="D8899" s="47">
        <v>93.87</v>
      </c>
    </row>
    <row r="8900" spans="1:4" x14ac:dyDescent="0.25">
      <c r="A8900" s="46">
        <v>25968</v>
      </c>
      <c r="B8900" s="45" t="s">
        <v>10830</v>
      </c>
      <c r="C8900" s="46" t="s">
        <v>9014</v>
      </c>
      <c r="D8900" s="47">
        <v>57.4</v>
      </c>
    </row>
    <row r="8901" spans="1:4" x14ac:dyDescent="0.25">
      <c r="A8901" s="46">
        <v>38369</v>
      </c>
      <c r="B8901" s="45" t="s">
        <v>10831</v>
      </c>
      <c r="C8901" s="46" t="s">
        <v>9014</v>
      </c>
      <c r="D8901" s="47">
        <v>19.510000000000002</v>
      </c>
    </row>
    <row r="8902" spans="1:4" x14ac:dyDescent="0.25">
      <c r="A8902" s="46">
        <v>38370</v>
      </c>
      <c r="B8902" s="45" t="s">
        <v>10832</v>
      </c>
      <c r="C8902" s="46" t="s">
        <v>9014</v>
      </c>
      <c r="D8902" s="47">
        <v>19.510000000000002</v>
      </c>
    </row>
    <row r="8903" spans="1:4" x14ac:dyDescent="0.25">
      <c r="A8903" s="46">
        <v>38372</v>
      </c>
      <c r="B8903" s="45" t="s">
        <v>10833</v>
      </c>
      <c r="C8903" s="46" t="s">
        <v>9014</v>
      </c>
      <c r="D8903" s="47">
        <v>18.25</v>
      </c>
    </row>
    <row r="8904" spans="1:4" x14ac:dyDescent="0.25">
      <c r="A8904" s="46">
        <v>2357</v>
      </c>
      <c r="B8904" s="45" t="s">
        <v>10834</v>
      </c>
      <c r="C8904" s="46" t="s">
        <v>370</v>
      </c>
      <c r="D8904" s="47">
        <v>28.16</v>
      </c>
    </row>
    <row r="8905" spans="1:4" x14ac:dyDescent="0.25">
      <c r="A8905" s="46">
        <v>40806</v>
      </c>
      <c r="B8905" s="45" t="s">
        <v>10835</v>
      </c>
      <c r="C8905" s="46" t="s">
        <v>9201</v>
      </c>
      <c r="D8905" s="48">
        <v>4951.21</v>
      </c>
    </row>
    <row r="8906" spans="1:4" x14ac:dyDescent="0.25">
      <c r="A8906" s="46">
        <v>2355</v>
      </c>
      <c r="B8906" s="45" t="s">
        <v>10836</v>
      </c>
      <c r="C8906" s="46" t="s">
        <v>370</v>
      </c>
      <c r="D8906" s="47">
        <v>49.15</v>
      </c>
    </row>
    <row r="8907" spans="1:4" x14ac:dyDescent="0.25">
      <c r="A8907" s="46">
        <v>40805</v>
      </c>
      <c r="B8907" s="45" t="s">
        <v>10837</v>
      </c>
      <c r="C8907" s="46" t="s">
        <v>9201</v>
      </c>
      <c r="D8907" s="48">
        <v>8641.11</v>
      </c>
    </row>
    <row r="8908" spans="1:4" x14ac:dyDescent="0.25">
      <c r="A8908" s="46">
        <v>2358</v>
      </c>
      <c r="B8908" s="45" t="s">
        <v>10838</v>
      </c>
      <c r="C8908" s="46" t="s">
        <v>370</v>
      </c>
      <c r="D8908" s="47">
        <v>37.54</v>
      </c>
    </row>
    <row r="8909" spans="1:4" x14ac:dyDescent="0.25">
      <c r="A8909" s="46">
        <v>40807</v>
      </c>
      <c r="B8909" s="45" t="s">
        <v>10839</v>
      </c>
      <c r="C8909" s="46" t="s">
        <v>9201</v>
      </c>
      <c r="D8909" s="48">
        <v>6599.41</v>
      </c>
    </row>
    <row r="8910" spans="1:4" x14ac:dyDescent="0.25">
      <c r="A8910" s="46">
        <v>2359</v>
      </c>
      <c r="B8910" s="45" t="s">
        <v>10840</v>
      </c>
      <c r="C8910" s="46" t="s">
        <v>370</v>
      </c>
      <c r="D8910" s="47">
        <v>33.78</v>
      </c>
    </row>
    <row r="8911" spans="1:4" x14ac:dyDescent="0.25">
      <c r="A8911" s="46">
        <v>40808</v>
      </c>
      <c r="B8911" s="45" t="s">
        <v>10841</v>
      </c>
      <c r="C8911" s="46" t="s">
        <v>9201</v>
      </c>
      <c r="D8911" s="48">
        <v>5939.48</v>
      </c>
    </row>
    <row r="8912" spans="1:4" x14ac:dyDescent="0.25">
      <c r="A8912" s="46">
        <v>44330</v>
      </c>
      <c r="B8912" s="45" t="s">
        <v>10842</v>
      </c>
      <c r="C8912" s="46" t="s">
        <v>9033</v>
      </c>
      <c r="D8912" s="47">
        <v>7.31</v>
      </c>
    </row>
    <row r="8913" spans="1:4" x14ac:dyDescent="0.25">
      <c r="A8913" s="46">
        <v>43144</v>
      </c>
      <c r="B8913" s="45" t="s">
        <v>10843</v>
      </c>
      <c r="C8913" s="46" t="s">
        <v>9088</v>
      </c>
      <c r="D8913" s="47">
        <v>32.08</v>
      </c>
    </row>
    <row r="8914" spans="1:4" x14ac:dyDescent="0.25">
      <c r="A8914" s="46">
        <v>39397</v>
      </c>
      <c r="B8914" s="45" t="s">
        <v>10844</v>
      </c>
      <c r="C8914" s="46" t="s">
        <v>9033</v>
      </c>
      <c r="D8914" s="47">
        <v>14.62</v>
      </c>
    </row>
    <row r="8915" spans="1:4" x14ac:dyDescent="0.25">
      <c r="A8915" s="46">
        <v>2692</v>
      </c>
      <c r="B8915" s="45" t="s">
        <v>10845</v>
      </c>
      <c r="C8915" s="46" t="s">
        <v>9033</v>
      </c>
      <c r="D8915" s="47">
        <v>5.9</v>
      </c>
    </row>
    <row r="8916" spans="1:4" x14ac:dyDescent="0.25">
      <c r="A8916" s="46">
        <v>44329</v>
      </c>
      <c r="B8916" s="45" t="s">
        <v>10846</v>
      </c>
      <c r="C8916" s="46" t="s">
        <v>9033</v>
      </c>
      <c r="D8916" s="47">
        <v>9.58</v>
      </c>
    </row>
    <row r="8917" spans="1:4" x14ac:dyDescent="0.25">
      <c r="A8917" s="46">
        <v>5318</v>
      </c>
      <c r="B8917" s="45" t="s">
        <v>10847</v>
      </c>
      <c r="C8917" s="46" t="s">
        <v>9033</v>
      </c>
      <c r="D8917" s="47">
        <v>15.5</v>
      </c>
    </row>
    <row r="8918" spans="1:4" x14ac:dyDescent="0.25">
      <c r="A8918" s="46">
        <v>5330</v>
      </c>
      <c r="B8918" s="45" t="s">
        <v>10848</v>
      </c>
      <c r="C8918" s="46" t="s">
        <v>9033</v>
      </c>
      <c r="D8918" s="47">
        <v>35.33</v>
      </c>
    </row>
    <row r="8919" spans="1:4" x14ac:dyDescent="0.25">
      <c r="A8919" s="46">
        <v>26017</v>
      </c>
      <c r="B8919" s="45" t="s">
        <v>10849</v>
      </c>
      <c r="C8919" s="46" t="s">
        <v>9014</v>
      </c>
      <c r="D8919" s="47">
        <v>21.48</v>
      </c>
    </row>
    <row r="8920" spans="1:4" x14ac:dyDescent="0.25">
      <c r="A8920" s="46">
        <v>25931</v>
      </c>
      <c r="B8920" s="45" t="s">
        <v>10850</v>
      </c>
      <c r="C8920" s="46" t="s">
        <v>9014</v>
      </c>
      <c r="D8920" s="47">
        <v>68.28</v>
      </c>
    </row>
    <row r="8921" spans="1:4" x14ac:dyDescent="0.25">
      <c r="A8921" s="46">
        <v>38140</v>
      </c>
      <c r="B8921" s="45" t="s">
        <v>10851</v>
      </c>
      <c r="C8921" s="46" t="s">
        <v>9014</v>
      </c>
      <c r="D8921" s="47">
        <v>16.559999999999999</v>
      </c>
    </row>
    <row r="8922" spans="1:4" x14ac:dyDescent="0.25">
      <c r="A8922" s="46">
        <v>13887</v>
      </c>
      <c r="B8922" s="45" t="s">
        <v>10852</v>
      </c>
      <c r="C8922" s="46" t="s">
        <v>9014</v>
      </c>
      <c r="D8922" s="47">
        <v>392.07</v>
      </c>
    </row>
    <row r="8923" spans="1:4" x14ac:dyDescent="0.25">
      <c r="A8923" s="46">
        <v>26018</v>
      </c>
      <c r="B8923" s="45" t="s">
        <v>10853</v>
      </c>
      <c r="C8923" s="46" t="s">
        <v>9014</v>
      </c>
      <c r="D8923" s="47">
        <v>17.45</v>
      </c>
    </row>
    <row r="8924" spans="1:4" x14ac:dyDescent="0.25">
      <c r="A8924" s="46">
        <v>26019</v>
      </c>
      <c r="B8924" s="45" t="s">
        <v>10854</v>
      </c>
      <c r="C8924" s="46" t="s">
        <v>9014</v>
      </c>
      <c r="D8924" s="47">
        <v>16.48</v>
      </c>
    </row>
    <row r="8925" spans="1:4" x14ac:dyDescent="0.25">
      <c r="A8925" s="46">
        <v>26020</v>
      </c>
      <c r="B8925" s="45" t="s">
        <v>10855</v>
      </c>
      <c r="C8925" s="46" t="s">
        <v>9014</v>
      </c>
      <c r="D8925" s="47">
        <v>4.29</v>
      </c>
    </row>
    <row r="8926" spans="1:4" x14ac:dyDescent="0.25">
      <c r="A8926" s="46">
        <v>34544</v>
      </c>
      <c r="B8926" s="45" t="s">
        <v>10856</v>
      </c>
      <c r="C8926" s="46" t="s">
        <v>9014</v>
      </c>
      <c r="D8926" s="48">
        <v>1341.87</v>
      </c>
    </row>
    <row r="8927" spans="1:4" x14ac:dyDescent="0.25">
      <c r="A8927" s="46">
        <v>34729</v>
      </c>
      <c r="B8927" s="45" t="s">
        <v>10857</v>
      </c>
      <c r="C8927" s="46" t="s">
        <v>9014</v>
      </c>
      <c r="D8927" s="48">
        <v>1055.5899999999999</v>
      </c>
    </row>
    <row r="8928" spans="1:4" x14ac:dyDescent="0.25">
      <c r="A8928" s="46">
        <v>34734</v>
      </c>
      <c r="B8928" s="45" t="s">
        <v>10858</v>
      </c>
      <c r="C8928" s="46" t="s">
        <v>9014</v>
      </c>
      <c r="D8928" s="48">
        <v>1634.39</v>
      </c>
    </row>
    <row r="8929" spans="1:4" x14ac:dyDescent="0.25">
      <c r="A8929" s="46">
        <v>34738</v>
      </c>
      <c r="B8929" s="45" t="s">
        <v>10859</v>
      </c>
      <c r="C8929" s="46" t="s">
        <v>9014</v>
      </c>
      <c r="D8929" s="48">
        <v>3818.44</v>
      </c>
    </row>
    <row r="8930" spans="1:4" x14ac:dyDescent="0.25">
      <c r="A8930" s="46">
        <v>2391</v>
      </c>
      <c r="B8930" s="45" t="s">
        <v>10860</v>
      </c>
      <c r="C8930" s="46" t="s">
        <v>9014</v>
      </c>
      <c r="D8930" s="47">
        <v>310.56</v>
      </c>
    </row>
    <row r="8931" spans="1:4" x14ac:dyDescent="0.25">
      <c r="A8931" s="46">
        <v>2374</v>
      </c>
      <c r="B8931" s="45" t="s">
        <v>10861</v>
      </c>
      <c r="C8931" s="46" t="s">
        <v>9014</v>
      </c>
      <c r="D8931" s="47">
        <v>352.33</v>
      </c>
    </row>
    <row r="8932" spans="1:4" x14ac:dyDescent="0.25">
      <c r="A8932" s="46">
        <v>2377</v>
      </c>
      <c r="B8932" s="45" t="s">
        <v>10862</v>
      </c>
      <c r="C8932" s="46" t="s">
        <v>9014</v>
      </c>
      <c r="D8932" s="47">
        <v>494.45</v>
      </c>
    </row>
    <row r="8933" spans="1:4" x14ac:dyDescent="0.25">
      <c r="A8933" s="46">
        <v>2393</v>
      </c>
      <c r="B8933" s="45" t="s">
        <v>10863</v>
      </c>
      <c r="C8933" s="46" t="s">
        <v>9014</v>
      </c>
      <c r="D8933" s="47">
        <v>828.03</v>
      </c>
    </row>
    <row r="8934" spans="1:4" x14ac:dyDescent="0.25">
      <c r="A8934" s="46">
        <v>34705</v>
      </c>
      <c r="B8934" s="45" t="s">
        <v>10864</v>
      </c>
      <c r="C8934" s="46" t="s">
        <v>9014</v>
      </c>
      <c r="D8934" s="47">
        <v>724.23</v>
      </c>
    </row>
    <row r="8935" spans="1:4" x14ac:dyDescent="0.25">
      <c r="A8935" s="46">
        <v>34707</v>
      </c>
      <c r="B8935" s="45" t="s">
        <v>10865</v>
      </c>
      <c r="C8935" s="46" t="s">
        <v>9014</v>
      </c>
      <c r="D8935" s="48">
        <v>1342.01</v>
      </c>
    </row>
    <row r="8936" spans="1:4" x14ac:dyDescent="0.25">
      <c r="A8936" s="46">
        <v>2378</v>
      </c>
      <c r="B8936" s="45" t="s">
        <v>10866</v>
      </c>
      <c r="C8936" s="46" t="s">
        <v>9014</v>
      </c>
      <c r="D8936" s="48">
        <v>1137.4100000000001</v>
      </c>
    </row>
    <row r="8937" spans="1:4" x14ac:dyDescent="0.25">
      <c r="A8937" s="46">
        <v>2379</v>
      </c>
      <c r="B8937" s="45" t="s">
        <v>10867</v>
      </c>
      <c r="C8937" s="46" t="s">
        <v>9014</v>
      </c>
      <c r="D8937" s="48">
        <v>1137.4100000000001</v>
      </c>
    </row>
    <row r="8938" spans="1:4" x14ac:dyDescent="0.25">
      <c r="A8938" s="46">
        <v>2376</v>
      </c>
      <c r="B8938" s="45" t="s">
        <v>10868</v>
      </c>
      <c r="C8938" s="46" t="s">
        <v>9014</v>
      </c>
      <c r="D8938" s="48">
        <v>1873.3</v>
      </c>
    </row>
    <row r="8939" spans="1:4" x14ac:dyDescent="0.25">
      <c r="A8939" s="46">
        <v>2394</v>
      </c>
      <c r="B8939" s="45" t="s">
        <v>10869</v>
      </c>
      <c r="C8939" s="46" t="s">
        <v>9014</v>
      </c>
      <c r="D8939" s="48">
        <v>4004.78</v>
      </c>
    </row>
    <row r="8940" spans="1:4" x14ac:dyDescent="0.25">
      <c r="A8940" s="46">
        <v>34686</v>
      </c>
      <c r="B8940" s="45" t="s">
        <v>10870</v>
      </c>
      <c r="C8940" s="46" t="s">
        <v>9014</v>
      </c>
      <c r="D8940" s="47">
        <v>12.02</v>
      </c>
    </row>
    <row r="8941" spans="1:4" x14ac:dyDescent="0.25">
      <c r="A8941" s="46">
        <v>34616</v>
      </c>
      <c r="B8941" s="45" t="s">
        <v>10871</v>
      </c>
      <c r="C8941" s="46" t="s">
        <v>9014</v>
      </c>
      <c r="D8941" s="47">
        <v>46.47</v>
      </c>
    </row>
    <row r="8942" spans="1:4" x14ac:dyDescent="0.25">
      <c r="A8942" s="46">
        <v>34623</v>
      </c>
      <c r="B8942" s="45" t="s">
        <v>10872</v>
      </c>
      <c r="C8942" s="46" t="s">
        <v>9014</v>
      </c>
      <c r="D8942" s="47">
        <v>45.76</v>
      </c>
    </row>
    <row r="8943" spans="1:4" x14ac:dyDescent="0.25">
      <c r="A8943" s="46">
        <v>34628</v>
      </c>
      <c r="B8943" s="45" t="s">
        <v>10873</v>
      </c>
      <c r="C8943" s="46" t="s">
        <v>9014</v>
      </c>
      <c r="D8943" s="47">
        <v>65.540000000000006</v>
      </c>
    </row>
    <row r="8944" spans="1:4" x14ac:dyDescent="0.25">
      <c r="A8944" s="46">
        <v>34653</v>
      </c>
      <c r="B8944" s="45" t="s">
        <v>10874</v>
      </c>
      <c r="C8944" s="46" t="s">
        <v>9014</v>
      </c>
      <c r="D8944" s="47">
        <v>8.1</v>
      </c>
    </row>
    <row r="8945" spans="1:4" x14ac:dyDescent="0.25">
      <c r="A8945" s="46">
        <v>34688</v>
      </c>
      <c r="B8945" s="45" t="s">
        <v>10875</v>
      </c>
      <c r="C8945" s="46" t="s">
        <v>9014</v>
      </c>
      <c r="D8945" s="47">
        <v>14.69</v>
      </c>
    </row>
    <row r="8946" spans="1:4" x14ac:dyDescent="0.25">
      <c r="A8946" s="46">
        <v>34709</v>
      </c>
      <c r="B8946" s="45" t="s">
        <v>10876</v>
      </c>
      <c r="C8946" s="46" t="s">
        <v>9014</v>
      </c>
      <c r="D8946" s="47">
        <v>56.93</v>
      </c>
    </row>
    <row r="8947" spans="1:4" x14ac:dyDescent="0.25">
      <c r="A8947" s="46">
        <v>34714</v>
      </c>
      <c r="B8947" s="45" t="s">
        <v>10877</v>
      </c>
      <c r="C8947" s="46" t="s">
        <v>9014</v>
      </c>
      <c r="D8947" s="47">
        <v>68</v>
      </c>
    </row>
    <row r="8948" spans="1:4" x14ac:dyDescent="0.25">
      <c r="A8948" s="46">
        <v>2388</v>
      </c>
      <c r="B8948" s="45" t="s">
        <v>10878</v>
      </c>
      <c r="C8948" s="46" t="s">
        <v>9014</v>
      </c>
      <c r="D8948" s="47">
        <v>56.51</v>
      </c>
    </row>
    <row r="8949" spans="1:4" x14ac:dyDescent="0.25">
      <c r="A8949" s="46">
        <v>34606</v>
      </c>
      <c r="B8949" s="45" t="s">
        <v>10879</v>
      </c>
      <c r="C8949" s="46" t="s">
        <v>9014</v>
      </c>
      <c r="D8949" s="47">
        <v>86.68</v>
      </c>
    </row>
    <row r="8950" spans="1:4" x14ac:dyDescent="0.25">
      <c r="A8950" s="46">
        <v>34689</v>
      </c>
      <c r="B8950" s="45" t="s">
        <v>10880</v>
      </c>
      <c r="C8950" s="46" t="s">
        <v>9014</v>
      </c>
      <c r="D8950" s="47">
        <v>27.59</v>
      </c>
    </row>
    <row r="8951" spans="1:4" x14ac:dyDescent="0.25">
      <c r="A8951" s="46">
        <v>2370</v>
      </c>
      <c r="B8951" s="45" t="s">
        <v>10881</v>
      </c>
      <c r="C8951" s="46" t="s">
        <v>9014</v>
      </c>
      <c r="D8951" s="47">
        <v>10.5</v>
      </c>
    </row>
    <row r="8952" spans="1:4" x14ac:dyDescent="0.25">
      <c r="A8952" s="46">
        <v>2386</v>
      </c>
      <c r="B8952" s="45" t="s">
        <v>10882</v>
      </c>
      <c r="C8952" s="46" t="s">
        <v>9014</v>
      </c>
      <c r="D8952" s="47">
        <v>17.61</v>
      </c>
    </row>
    <row r="8953" spans="1:4" x14ac:dyDescent="0.25">
      <c r="A8953" s="46">
        <v>2392</v>
      </c>
      <c r="B8953" s="45" t="s">
        <v>10883</v>
      </c>
      <c r="C8953" s="46" t="s">
        <v>9014</v>
      </c>
      <c r="D8953" s="47">
        <v>70.48</v>
      </c>
    </row>
    <row r="8954" spans="1:4" x14ac:dyDescent="0.25">
      <c r="A8954" s="46">
        <v>2373</v>
      </c>
      <c r="B8954" s="45" t="s">
        <v>10884</v>
      </c>
      <c r="C8954" s="46" t="s">
        <v>9014</v>
      </c>
      <c r="D8954" s="47">
        <v>99.3</v>
      </c>
    </row>
    <row r="8955" spans="1:4" x14ac:dyDescent="0.25">
      <c r="A8955" s="46">
        <v>39465</v>
      </c>
      <c r="B8955" s="45" t="s">
        <v>10885</v>
      </c>
      <c r="C8955" s="46" t="s">
        <v>9014</v>
      </c>
      <c r="D8955" s="47">
        <v>60.66</v>
      </c>
    </row>
    <row r="8956" spans="1:4" x14ac:dyDescent="0.25">
      <c r="A8956" s="46">
        <v>39466</v>
      </c>
      <c r="B8956" s="45" t="s">
        <v>10886</v>
      </c>
      <c r="C8956" s="46" t="s">
        <v>9014</v>
      </c>
      <c r="D8956" s="47">
        <v>68.25</v>
      </c>
    </row>
    <row r="8957" spans="1:4" x14ac:dyDescent="0.25">
      <c r="A8957" s="46">
        <v>39467</v>
      </c>
      <c r="B8957" s="45" t="s">
        <v>10887</v>
      </c>
      <c r="C8957" s="46" t="s">
        <v>9014</v>
      </c>
      <c r="D8957" s="47">
        <v>87.3</v>
      </c>
    </row>
    <row r="8958" spans="1:4" x14ac:dyDescent="0.25">
      <c r="A8958" s="46">
        <v>39468</v>
      </c>
      <c r="B8958" s="45" t="s">
        <v>10888</v>
      </c>
      <c r="C8958" s="46" t="s">
        <v>9014</v>
      </c>
      <c r="D8958" s="47">
        <v>155.16999999999999</v>
      </c>
    </row>
    <row r="8959" spans="1:4" x14ac:dyDescent="0.25">
      <c r="A8959" s="46">
        <v>39469</v>
      </c>
      <c r="B8959" s="45" t="s">
        <v>10889</v>
      </c>
      <c r="C8959" s="46" t="s">
        <v>9014</v>
      </c>
      <c r="D8959" s="47">
        <v>63.21</v>
      </c>
    </row>
    <row r="8960" spans="1:4" x14ac:dyDescent="0.25">
      <c r="A8960" s="46">
        <v>39470</v>
      </c>
      <c r="B8960" s="45" t="s">
        <v>10890</v>
      </c>
      <c r="C8960" s="46" t="s">
        <v>9014</v>
      </c>
      <c r="D8960" s="47">
        <v>77.66</v>
      </c>
    </row>
    <row r="8961" spans="1:4" x14ac:dyDescent="0.25">
      <c r="A8961" s="46">
        <v>39471</v>
      </c>
      <c r="B8961" s="45" t="s">
        <v>10891</v>
      </c>
      <c r="C8961" s="46" t="s">
        <v>9014</v>
      </c>
      <c r="D8961" s="47">
        <v>93.33</v>
      </c>
    </row>
    <row r="8962" spans="1:4" x14ac:dyDescent="0.25">
      <c r="A8962" s="46">
        <v>39472</v>
      </c>
      <c r="B8962" s="45" t="s">
        <v>10892</v>
      </c>
      <c r="C8962" s="46" t="s">
        <v>9014</v>
      </c>
      <c r="D8962" s="47">
        <v>162.16</v>
      </c>
    </row>
    <row r="8963" spans="1:4" x14ac:dyDescent="0.25">
      <c r="A8963" s="46">
        <v>39473</v>
      </c>
      <c r="B8963" s="45" t="s">
        <v>10893</v>
      </c>
      <c r="C8963" s="46" t="s">
        <v>9014</v>
      </c>
      <c r="D8963" s="47">
        <v>104.76</v>
      </c>
    </row>
    <row r="8964" spans="1:4" x14ac:dyDescent="0.25">
      <c r="A8964" s="46">
        <v>39474</v>
      </c>
      <c r="B8964" s="45" t="s">
        <v>10894</v>
      </c>
      <c r="C8964" s="46" t="s">
        <v>9014</v>
      </c>
      <c r="D8964" s="47">
        <v>111.67</v>
      </c>
    </row>
    <row r="8965" spans="1:4" x14ac:dyDescent="0.25">
      <c r="A8965" s="46">
        <v>39475</v>
      </c>
      <c r="B8965" s="45" t="s">
        <v>10895</v>
      </c>
      <c r="C8965" s="46" t="s">
        <v>9014</v>
      </c>
      <c r="D8965" s="47">
        <v>126.71</v>
      </c>
    </row>
    <row r="8966" spans="1:4" x14ac:dyDescent="0.25">
      <c r="A8966" s="46">
        <v>39476</v>
      </c>
      <c r="B8966" s="45" t="s">
        <v>10896</v>
      </c>
      <c r="C8966" s="46" t="s">
        <v>9014</v>
      </c>
      <c r="D8966" s="47">
        <v>238.52</v>
      </c>
    </row>
    <row r="8967" spans="1:4" x14ac:dyDescent="0.25">
      <c r="A8967" s="46">
        <v>39477</v>
      </c>
      <c r="B8967" s="45" t="s">
        <v>10897</v>
      </c>
      <c r="C8967" s="46" t="s">
        <v>9014</v>
      </c>
      <c r="D8967" s="47">
        <v>116.87</v>
      </c>
    </row>
    <row r="8968" spans="1:4" x14ac:dyDescent="0.25">
      <c r="A8968" s="46">
        <v>39478</v>
      </c>
      <c r="B8968" s="45" t="s">
        <v>10898</v>
      </c>
      <c r="C8968" s="46" t="s">
        <v>9014</v>
      </c>
      <c r="D8968" s="47">
        <v>120.48</v>
      </c>
    </row>
    <row r="8969" spans="1:4" x14ac:dyDescent="0.25">
      <c r="A8969" s="46">
        <v>39479</v>
      </c>
      <c r="B8969" s="45" t="s">
        <v>10899</v>
      </c>
      <c r="C8969" s="46" t="s">
        <v>9014</v>
      </c>
      <c r="D8969" s="47">
        <v>141.96</v>
      </c>
    </row>
    <row r="8970" spans="1:4" x14ac:dyDescent="0.25">
      <c r="A8970" s="46">
        <v>39480</v>
      </c>
      <c r="B8970" s="45" t="s">
        <v>10900</v>
      </c>
      <c r="C8970" s="46" t="s">
        <v>9014</v>
      </c>
      <c r="D8970" s="47">
        <v>292.92</v>
      </c>
    </row>
    <row r="8971" spans="1:4" x14ac:dyDescent="0.25">
      <c r="A8971" s="46">
        <v>39459</v>
      </c>
      <c r="B8971" s="45" t="s">
        <v>10901</v>
      </c>
      <c r="C8971" s="46" t="s">
        <v>9014</v>
      </c>
      <c r="D8971" s="47">
        <v>248.62</v>
      </c>
    </row>
    <row r="8972" spans="1:4" x14ac:dyDescent="0.25">
      <c r="A8972" s="46">
        <v>39445</v>
      </c>
      <c r="B8972" s="45" t="s">
        <v>10902</v>
      </c>
      <c r="C8972" s="46" t="s">
        <v>9014</v>
      </c>
      <c r="D8972" s="47">
        <v>124.83</v>
      </c>
    </row>
    <row r="8973" spans="1:4" x14ac:dyDescent="0.25">
      <c r="A8973" s="46">
        <v>39446</v>
      </c>
      <c r="B8973" s="45" t="s">
        <v>10903</v>
      </c>
      <c r="C8973" s="46" t="s">
        <v>9014</v>
      </c>
      <c r="D8973" s="47">
        <v>127.05</v>
      </c>
    </row>
    <row r="8974" spans="1:4" x14ac:dyDescent="0.25">
      <c r="A8974" s="46">
        <v>39447</v>
      </c>
      <c r="B8974" s="45" t="s">
        <v>10904</v>
      </c>
      <c r="C8974" s="46" t="s">
        <v>9014</v>
      </c>
      <c r="D8974" s="47">
        <v>135.87</v>
      </c>
    </row>
    <row r="8975" spans="1:4" x14ac:dyDescent="0.25">
      <c r="A8975" s="46">
        <v>39448</v>
      </c>
      <c r="B8975" s="45" t="s">
        <v>10905</v>
      </c>
      <c r="C8975" s="46" t="s">
        <v>9014</v>
      </c>
      <c r="D8975" s="47">
        <v>231.68</v>
      </c>
    </row>
    <row r="8976" spans="1:4" x14ac:dyDescent="0.25">
      <c r="A8976" s="46">
        <v>39450</v>
      </c>
      <c r="B8976" s="45" t="s">
        <v>10906</v>
      </c>
      <c r="C8976" s="46" t="s">
        <v>9014</v>
      </c>
      <c r="D8976" s="47">
        <v>141.35</v>
      </c>
    </row>
    <row r="8977" spans="1:4" x14ac:dyDescent="0.25">
      <c r="A8977" s="46">
        <v>39451</v>
      </c>
      <c r="B8977" s="45" t="s">
        <v>10907</v>
      </c>
      <c r="C8977" s="46" t="s">
        <v>9014</v>
      </c>
      <c r="D8977" s="47">
        <v>154.16999999999999</v>
      </c>
    </row>
    <row r="8978" spans="1:4" x14ac:dyDescent="0.25">
      <c r="A8978" s="46">
        <v>39452</v>
      </c>
      <c r="B8978" s="45" t="s">
        <v>10908</v>
      </c>
      <c r="C8978" s="46" t="s">
        <v>9014</v>
      </c>
      <c r="D8978" s="47">
        <v>155.09</v>
      </c>
    </row>
    <row r="8979" spans="1:4" x14ac:dyDescent="0.25">
      <c r="A8979" s="46">
        <v>39523</v>
      </c>
      <c r="B8979" s="45" t="s">
        <v>10909</v>
      </c>
      <c r="C8979" s="46" t="s">
        <v>9014</v>
      </c>
      <c r="D8979" s="47">
        <v>259.54000000000002</v>
      </c>
    </row>
    <row r="8980" spans="1:4" x14ac:dyDescent="0.25">
      <c r="A8980" s="46">
        <v>39449</v>
      </c>
      <c r="B8980" s="45" t="s">
        <v>10910</v>
      </c>
      <c r="C8980" s="46" t="s">
        <v>9014</v>
      </c>
      <c r="D8980" s="47">
        <v>287.43</v>
      </c>
    </row>
    <row r="8981" spans="1:4" x14ac:dyDescent="0.25">
      <c r="A8981" s="46">
        <v>39455</v>
      </c>
      <c r="B8981" s="45" t="s">
        <v>10911</v>
      </c>
      <c r="C8981" s="46" t="s">
        <v>9014</v>
      </c>
      <c r="D8981" s="47">
        <v>142.22</v>
      </c>
    </row>
    <row r="8982" spans="1:4" x14ac:dyDescent="0.25">
      <c r="A8982" s="46">
        <v>39456</v>
      </c>
      <c r="B8982" s="45" t="s">
        <v>10912</v>
      </c>
      <c r="C8982" s="46" t="s">
        <v>9014</v>
      </c>
      <c r="D8982" s="47">
        <v>142.33000000000001</v>
      </c>
    </row>
    <row r="8983" spans="1:4" x14ac:dyDescent="0.25">
      <c r="A8983" s="46">
        <v>39457</v>
      </c>
      <c r="B8983" s="45" t="s">
        <v>10913</v>
      </c>
      <c r="C8983" s="46" t="s">
        <v>9014</v>
      </c>
      <c r="D8983" s="47">
        <v>155.16</v>
      </c>
    </row>
    <row r="8984" spans="1:4" x14ac:dyDescent="0.25">
      <c r="A8984" s="46">
        <v>39458</v>
      </c>
      <c r="B8984" s="45" t="s">
        <v>10914</v>
      </c>
      <c r="C8984" s="46" t="s">
        <v>9014</v>
      </c>
      <c r="D8984" s="47">
        <v>289.54000000000002</v>
      </c>
    </row>
    <row r="8985" spans="1:4" x14ac:dyDescent="0.25">
      <c r="A8985" s="46">
        <v>39464</v>
      </c>
      <c r="B8985" s="45" t="s">
        <v>10915</v>
      </c>
      <c r="C8985" s="46" t="s">
        <v>9014</v>
      </c>
      <c r="D8985" s="47">
        <v>465.61</v>
      </c>
    </row>
    <row r="8986" spans="1:4" x14ac:dyDescent="0.25">
      <c r="A8986" s="46">
        <v>39460</v>
      </c>
      <c r="B8986" s="45" t="s">
        <v>10916</v>
      </c>
      <c r="C8986" s="46" t="s">
        <v>9014</v>
      </c>
      <c r="D8986" s="47">
        <v>176.59</v>
      </c>
    </row>
    <row r="8987" spans="1:4" x14ac:dyDescent="0.25">
      <c r="A8987" s="46">
        <v>39461</v>
      </c>
      <c r="B8987" s="45" t="s">
        <v>10917</v>
      </c>
      <c r="C8987" s="46" t="s">
        <v>9014</v>
      </c>
      <c r="D8987" s="47">
        <v>206.93</v>
      </c>
    </row>
    <row r="8988" spans="1:4" x14ac:dyDescent="0.25">
      <c r="A8988" s="46">
        <v>39462</v>
      </c>
      <c r="B8988" s="45" t="s">
        <v>10918</v>
      </c>
      <c r="C8988" s="46" t="s">
        <v>9014</v>
      </c>
      <c r="D8988" s="47">
        <v>199.42</v>
      </c>
    </row>
    <row r="8989" spans="1:4" x14ac:dyDescent="0.25">
      <c r="A8989" s="46">
        <v>39463</v>
      </c>
      <c r="B8989" s="45" t="s">
        <v>10919</v>
      </c>
      <c r="C8989" s="46" t="s">
        <v>9014</v>
      </c>
      <c r="D8989" s="47">
        <v>462</v>
      </c>
    </row>
    <row r="8990" spans="1:4" x14ac:dyDescent="0.25">
      <c r="A8990" s="46">
        <v>26039</v>
      </c>
      <c r="B8990" s="45" t="s">
        <v>10920</v>
      </c>
      <c r="C8990" s="46" t="s">
        <v>9014</v>
      </c>
      <c r="D8990" s="48">
        <v>370335.4</v>
      </c>
    </row>
    <row r="8991" spans="1:4" x14ac:dyDescent="0.25">
      <c r="A8991" s="46">
        <v>2401</v>
      </c>
      <c r="B8991" s="45" t="s">
        <v>10921</v>
      </c>
      <c r="C8991" s="46" t="s">
        <v>9014</v>
      </c>
      <c r="D8991" s="48">
        <v>85181.24</v>
      </c>
    </row>
    <row r="8992" spans="1:4" x14ac:dyDescent="0.25">
      <c r="A8992" s="46">
        <v>38870</v>
      </c>
      <c r="B8992" s="45" t="s">
        <v>10922</v>
      </c>
      <c r="C8992" s="46" t="s">
        <v>9014</v>
      </c>
      <c r="D8992" s="47">
        <v>54.19</v>
      </c>
    </row>
    <row r="8993" spans="1:4" x14ac:dyDescent="0.25">
      <c r="A8993" s="46">
        <v>38869</v>
      </c>
      <c r="B8993" s="45" t="s">
        <v>10923</v>
      </c>
      <c r="C8993" s="46" t="s">
        <v>9014</v>
      </c>
      <c r="D8993" s="47">
        <v>47.8</v>
      </c>
    </row>
    <row r="8994" spans="1:4" x14ac:dyDescent="0.25">
      <c r="A8994" s="46">
        <v>38872</v>
      </c>
      <c r="B8994" s="45" t="s">
        <v>10924</v>
      </c>
      <c r="C8994" s="46" t="s">
        <v>9014</v>
      </c>
      <c r="D8994" s="47">
        <v>74.02</v>
      </c>
    </row>
    <row r="8995" spans="1:4" x14ac:dyDescent="0.25">
      <c r="A8995" s="46">
        <v>38871</v>
      </c>
      <c r="B8995" s="45" t="s">
        <v>10925</v>
      </c>
      <c r="C8995" s="46" t="s">
        <v>9014</v>
      </c>
      <c r="D8995" s="47">
        <v>59.54</v>
      </c>
    </row>
    <row r="8996" spans="1:4" x14ac:dyDescent="0.25">
      <c r="A8996" s="46">
        <v>39283</v>
      </c>
      <c r="B8996" s="45" t="s">
        <v>10926</v>
      </c>
      <c r="C8996" s="46" t="s">
        <v>9014</v>
      </c>
      <c r="D8996" s="47">
        <v>185.46</v>
      </c>
    </row>
    <row r="8997" spans="1:4" x14ac:dyDescent="0.25">
      <c r="A8997" s="46">
        <v>39284</v>
      </c>
      <c r="B8997" s="45" t="s">
        <v>10927</v>
      </c>
      <c r="C8997" s="46" t="s">
        <v>9014</v>
      </c>
      <c r="D8997" s="47">
        <v>200.97</v>
      </c>
    </row>
    <row r="8998" spans="1:4" x14ac:dyDescent="0.25">
      <c r="A8998" s="46">
        <v>39285</v>
      </c>
      <c r="B8998" s="45" t="s">
        <v>10928</v>
      </c>
      <c r="C8998" s="46" t="s">
        <v>9014</v>
      </c>
      <c r="D8998" s="47">
        <v>203.87</v>
      </c>
    </row>
    <row r="8999" spans="1:4" x14ac:dyDescent="0.25">
      <c r="A8999" s="46">
        <v>39286</v>
      </c>
      <c r="B8999" s="45" t="s">
        <v>10929</v>
      </c>
      <c r="C8999" s="46" t="s">
        <v>9014</v>
      </c>
      <c r="D8999" s="47">
        <v>199.43</v>
      </c>
    </row>
    <row r="9000" spans="1:4" x14ac:dyDescent="0.25">
      <c r="A9000" s="46">
        <v>39287</v>
      </c>
      <c r="B9000" s="45" t="s">
        <v>10930</v>
      </c>
      <c r="C9000" s="46" t="s">
        <v>9014</v>
      </c>
      <c r="D9000" s="47">
        <v>234.17</v>
      </c>
    </row>
    <row r="9001" spans="1:4" x14ac:dyDescent="0.25">
      <c r="A9001" s="46">
        <v>39288</v>
      </c>
      <c r="B9001" s="45" t="s">
        <v>10931</v>
      </c>
      <c r="C9001" s="46" t="s">
        <v>9014</v>
      </c>
      <c r="D9001" s="47">
        <v>249.91</v>
      </c>
    </row>
    <row r="9002" spans="1:4" x14ac:dyDescent="0.25">
      <c r="A9002" s="46">
        <v>25976</v>
      </c>
      <c r="B9002" s="45" t="s">
        <v>10932</v>
      </c>
      <c r="C9002" s="46" t="s">
        <v>9027</v>
      </c>
      <c r="D9002" s="47">
        <v>292.76</v>
      </c>
    </row>
    <row r="9003" spans="1:4" x14ac:dyDescent="0.25">
      <c r="A9003" s="46">
        <v>10629</v>
      </c>
      <c r="B9003" s="45" t="s">
        <v>10933</v>
      </c>
      <c r="C9003" s="46" t="s">
        <v>9027</v>
      </c>
      <c r="D9003" s="47">
        <v>457.29</v>
      </c>
    </row>
    <row r="9004" spans="1:4" x14ac:dyDescent="0.25">
      <c r="A9004" s="46">
        <v>10698</v>
      </c>
      <c r="B9004" s="45" t="s">
        <v>10934</v>
      </c>
      <c r="C9004" s="46" t="s">
        <v>9027</v>
      </c>
      <c r="D9004" s="47">
        <v>168.34</v>
      </c>
    </row>
    <row r="9005" spans="1:4" x14ac:dyDescent="0.25">
      <c r="A9005" s="46">
        <v>40521</v>
      </c>
      <c r="B9005" s="45" t="s">
        <v>10935</v>
      </c>
      <c r="C9005" s="46" t="s">
        <v>9014</v>
      </c>
      <c r="D9005" s="48">
        <v>121309.41</v>
      </c>
    </row>
    <row r="9006" spans="1:4" x14ac:dyDescent="0.25">
      <c r="A9006" s="46">
        <v>2432</v>
      </c>
      <c r="B9006" s="45" t="s">
        <v>10936</v>
      </c>
      <c r="C9006" s="46" t="s">
        <v>9014</v>
      </c>
      <c r="D9006" s="47">
        <v>14.96</v>
      </c>
    </row>
    <row r="9007" spans="1:4" x14ac:dyDescent="0.25">
      <c r="A9007" s="46">
        <v>2433</v>
      </c>
      <c r="B9007" s="45" t="s">
        <v>10937</v>
      </c>
      <c r="C9007" s="46" t="s">
        <v>9014</v>
      </c>
      <c r="D9007" s="47">
        <v>5.0599999999999996</v>
      </c>
    </row>
    <row r="9008" spans="1:4" x14ac:dyDescent="0.25">
      <c r="A9008" s="46">
        <v>2420</v>
      </c>
      <c r="B9008" s="45" t="s">
        <v>10938</v>
      </c>
      <c r="C9008" s="46" t="s">
        <v>9014</v>
      </c>
      <c r="D9008" s="47">
        <v>8.6999999999999993</v>
      </c>
    </row>
    <row r="9009" spans="1:4" x14ac:dyDescent="0.25">
      <c r="A9009" s="46">
        <v>11447</v>
      </c>
      <c r="B9009" s="45" t="s">
        <v>10939</v>
      </c>
      <c r="C9009" s="46" t="s">
        <v>9014</v>
      </c>
      <c r="D9009" s="47">
        <v>17.2</v>
      </c>
    </row>
    <row r="9010" spans="1:4" x14ac:dyDescent="0.25">
      <c r="A9010" s="46">
        <v>11451</v>
      </c>
      <c r="B9010" s="45" t="s">
        <v>10940</v>
      </c>
      <c r="C9010" s="46" t="s">
        <v>9014</v>
      </c>
      <c r="D9010" s="47">
        <v>46.11</v>
      </c>
    </row>
    <row r="9011" spans="1:4" x14ac:dyDescent="0.25">
      <c r="A9011" s="46">
        <v>11116</v>
      </c>
      <c r="B9011" s="45" t="s">
        <v>10941</v>
      </c>
      <c r="C9011" s="46" t="s">
        <v>9014</v>
      </c>
      <c r="D9011" s="47">
        <v>588.48</v>
      </c>
    </row>
    <row r="9012" spans="1:4" x14ac:dyDescent="0.25">
      <c r="A9012" s="46">
        <v>38411</v>
      </c>
      <c r="B9012" s="45" t="s">
        <v>10942</v>
      </c>
      <c r="C9012" s="46" t="s">
        <v>9014</v>
      </c>
      <c r="D9012" s="48">
        <v>1675.47</v>
      </c>
    </row>
    <row r="9013" spans="1:4" x14ac:dyDescent="0.25">
      <c r="A9013" s="46">
        <v>38189</v>
      </c>
      <c r="B9013" s="45" t="s">
        <v>10943</v>
      </c>
      <c r="C9013" s="46" t="s">
        <v>9014</v>
      </c>
      <c r="D9013" s="47">
        <v>120.5</v>
      </c>
    </row>
    <row r="9014" spans="1:4" x14ac:dyDescent="0.25">
      <c r="A9014" s="46">
        <v>38190</v>
      </c>
      <c r="B9014" s="45" t="s">
        <v>10944</v>
      </c>
      <c r="C9014" s="46" t="s">
        <v>9014</v>
      </c>
      <c r="D9014" s="47">
        <v>253.86</v>
      </c>
    </row>
    <row r="9015" spans="1:4" x14ac:dyDescent="0.25">
      <c r="A9015" s="46">
        <v>7608</v>
      </c>
      <c r="B9015" s="45" t="s">
        <v>10945</v>
      </c>
      <c r="C9015" s="46" t="s">
        <v>9014</v>
      </c>
      <c r="D9015" s="47">
        <v>12.44</v>
      </c>
    </row>
    <row r="9016" spans="1:4" x14ac:dyDescent="0.25">
      <c r="A9016" s="46">
        <v>1370</v>
      </c>
      <c r="B9016" s="45" t="s">
        <v>10946</v>
      </c>
      <c r="C9016" s="46" t="s">
        <v>9014</v>
      </c>
      <c r="D9016" s="47">
        <v>90.55</v>
      </c>
    </row>
    <row r="9017" spans="1:4" x14ac:dyDescent="0.25">
      <c r="A9017" s="46">
        <v>36516</v>
      </c>
      <c r="B9017" s="45" t="s">
        <v>10947</v>
      </c>
      <c r="C9017" s="46" t="s">
        <v>9014</v>
      </c>
      <c r="D9017" s="48">
        <v>113264</v>
      </c>
    </row>
    <row r="9018" spans="1:4" x14ac:dyDescent="0.25">
      <c r="A9018" s="46">
        <v>34777</v>
      </c>
      <c r="B9018" s="45" t="s">
        <v>10948</v>
      </c>
      <c r="C9018" s="46" t="s">
        <v>9014</v>
      </c>
      <c r="D9018" s="47">
        <v>1.87</v>
      </c>
    </row>
    <row r="9019" spans="1:4" x14ac:dyDescent="0.25">
      <c r="A9019" s="46">
        <v>7272</v>
      </c>
      <c r="B9019" s="45" t="s">
        <v>10949</v>
      </c>
      <c r="C9019" s="46" t="s">
        <v>9014</v>
      </c>
      <c r="D9019" s="47">
        <v>1.57</v>
      </c>
    </row>
    <row r="9020" spans="1:4" x14ac:dyDescent="0.25">
      <c r="A9020" s="46">
        <v>10605</v>
      </c>
      <c r="B9020" s="45" t="s">
        <v>10950</v>
      </c>
      <c r="C9020" s="46" t="s">
        <v>9014</v>
      </c>
      <c r="D9020" s="47">
        <v>3.76</v>
      </c>
    </row>
    <row r="9021" spans="1:4" x14ac:dyDescent="0.25">
      <c r="A9021" s="46">
        <v>10604</v>
      </c>
      <c r="B9021" s="45" t="s">
        <v>10951</v>
      </c>
      <c r="C9021" s="46" t="s">
        <v>9014</v>
      </c>
      <c r="D9021" s="47">
        <v>8.77</v>
      </c>
    </row>
    <row r="9022" spans="1:4" x14ac:dyDescent="0.25">
      <c r="A9022" s="46">
        <v>672</v>
      </c>
      <c r="B9022" s="45" t="s">
        <v>10952</v>
      </c>
      <c r="C9022" s="46" t="s">
        <v>9014</v>
      </c>
      <c r="D9022" s="47">
        <v>12.06</v>
      </c>
    </row>
    <row r="9023" spans="1:4" x14ac:dyDescent="0.25">
      <c r="A9023" s="46">
        <v>668</v>
      </c>
      <c r="B9023" s="45" t="s">
        <v>10953</v>
      </c>
      <c r="C9023" s="46" t="s">
        <v>9014</v>
      </c>
      <c r="D9023" s="47">
        <v>14.56</v>
      </c>
    </row>
    <row r="9024" spans="1:4" x14ac:dyDescent="0.25">
      <c r="A9024" s="46">
        <v>10578</v>
      </c>
      <c r="B9024" s="45" t="s">
        <v>10954</v>
      </c>
      <c r="C9024" s="46" t="s">
        <v>9014</v>
      </c>
      <c r="D9024" s="47">
        <v>16.96</v>
      </c>
    </row>
    <row r="9025" spans="1:4" x14ac:dyDescent="0.25">
      <c r="A9025" s="46">
        <v>666</v>
      </c>
      <c r="B9025" s="45" t="s">
        <v>10955</v>
      </c>
      <c r="C9025" s="46" t="s">
        <v>9014</v>
      </c>
      <c r="D9025" s="47">
        <v>18.86</v>
      </c>
    </row>
    <row r="9026" spans="1:4" x14ac:dyDescent="0.25">
      <c r="A9026" s="46">
        <v>665</v>
      </c>
      <c r="B9026" s="45" t="s">
        <v>10956</v>
      </c>
      <c r="C9026" s="46" t="s">
        <v>9014</v>
      </c>
      <c r="D9026" s="47">
        <v>25.22</v>
      </c>
    </row>
    <row r="9027" spans="1:4" x14ac:dyDescent="0.25">
      <c r="A9027" s="46">
        <v>10577</v>
      </c>
      <c r="B9027" s="45" t="s">
        <v>10957</v>
      </c>
      <c r="C9027" s="46" t="s">
        <v>9014</v>
      </c>
      <c r="D9027" s="47">
        <v>22.37</v>
      </c>
    </row>
    <row r="9028" spans="1:4" x14ac:dyDescent="0.25">
      <c r="A9028" s="46">
        <v>10583</v>
      </c>
      <c r="B9028" s="45" t="s">
        <v>10958</v>
      </c>
      <c r="C9028" s="46" t="s">
        <v>9014</v>
      </c>
      <c r="D9028" s="47">
        <v>11.62</v>
      </c>
    </row>
    <row r="9029" spans="1:4" x14ac:dyDescent="0.25">
      <c r="A9029" s="46">
        <v>10579</v>
      </c>
      <c r="B9029" s="45" t="s">
        <v>10959</v>
      </c>
      <c r="C9029" s="46" t="s">
        <v>9014</v>
      </c>
      <c r="D9029" s="47">
        <v>20.260000000000002</v>
      </c>
    </row>
    <row r="9030" spans="1:4" x14ac:dyDescent="0.25">
      <c r="A9030" s="46">
        <v>10582</v>
      </c>
      <c r="B9030" s="45" t="s">
        <v>10960</v>
      </c>
      <c r="C9030" s="46" t="s">
        <v>9014</v>
      </c>
      <c r="D9030" s="47">
        <v>10.23</v>
      </c>
    </row>
    <row r="9031" spans="1:4" x14ac:dyDescent="0.25">
      <c r="A9031" s="46">
        <v>2436</v>
      </c>
      <c r="B9031" s="45" t="s">
        <v>10961</v>
      </c>
      <c r="C9031" s="46" t="s">
        <v>370</v>
      </c>
      <c r="D9031" s="47">
        <v>19.899999999999999</v>
      </c>
    </row>
    <row r="9032" spans="1:4" x14ac:dyDescent="0.25">
      <c r="A9032" s="46">
        <v>40918</v>
      </c>
      <c r="B9032" s="45" t="s">
        <v>10962</v>
      </c>
      <c r="C9032" s="46" t="s">
        <v>9201</v>
      </c>
      <c r="D9032" s="48">
        <v>3498.84</v>
      </c>
    </row>
    <row r="9033" spans="1:4" x14ac:dyDescent="0.25">
      <c r="A9033" s="46">
        <v>2439</v>
      </c>
      <c r="B9033" s="45" t="s">
        <v>10963</v>
      </c>
      <c r="C9033" s="46" t="s">
        <v>370</v>
      </c>
      <c r="D9033" s="47">
        <v>21.91</v>
      </c>
    </row>
    <row r="9034" spans="1:4" x14ac:dyDescent="0.25">
      <c r="A9034" s="46">
        <v>40923</v>
      </c>
      <c r="B9034" s="45" t="s">
        <v>10964</v>
      </c>
      <c r="C9034" s="46" t="s">
        <v>9201</v>
      </c>
      <c r="D9034" s="48">
        <v>3855.06</v>
      </c>
    </row>
    <row r="9035" spans="1:4" x14ac:dyDescent="0.25">
      <c r="A9035" s="46">
        <v>10998</v>
      </c>
      <c r="B9035" s="45" t="s">
        <v>10965</v>
      </c>
      <c r="C9035" s="46" t="s">
        <v>9088</v>
      </c>
      <c r="D9035" s="47">
        <v>30.66</v>
      </c>
    </row>
    <row r="9036" spans="1:4" x14ac:dyDescent="0.25">
      <c r="A9036" s="46">
        <v>11002</v>
      </c>
      <c r="B9036" s="45" t="s">
        <v>10966</v>
      </c>
      <c r="C9036" s="46" t="s">
        <v>9088</v>
      </c>
      <c r="D9036" s="47">
        <v>28.09</v>
      </c>
    </row>
    <row r="9037" spans="1:4" x14ac:dyDescent="0.25">
      <c r="A9037" s="46">
        <v>10999</v>
      </c>
      <c r="B9037" s="45" t="s">
        <v>10967</v>
      </c>
      <c r="C9037" s="46" t="s">
        <v>9088</v>
      </c>
      <c r="D9037" s="47">
        <v>26.98</v>
      </c>
    </row>
    <row r="9038" spans="1:4" x14ac:dyDescent="0.25">
      <c r="A9038" s="46">
        <v>10997</v>
      </c>
      <c r="B9038" s="45" t="s">
        <v>10968</v>
      </c>
      <c r="C9038" s="46" t="s">
        <v>9088</v>
      </c>
      <c r="D9038" s="47">
        <v>29.25</v>
      </c>
    </row>
    <row r="9039" spans="1:4" x14ac:dyDescent="0.25">
      <c r="A9039" s="46">
        <v>2685</v>
      </c>
      <c r="B9039" s="45" t="s">
        <v>10969</v>
      </c>
      <c r="C9039" s="46" t="s">
        <v>372</v>
      </c>
      <c r="D9039" s="47">
        <v>6.57</v>
      </c>
    </row>
    <row r="9040" spans="1:4" x14ac:dyDescent="0.25">
      <c r="A9040" s="46">
        <v>2680</v>
      </c>
      <c r="B9040" s="45" t="s">
        <v>10970</v>
      </c>
      <c r="C9040" s="46" t="s">
        <v>372</v>
      </c>
      <c r="D9040" s="47">
        <v>9.6199999999999992</v>
      </c>
    </row>
    <row r="9041" spans="1:4" x14ac:dyDescent="0.25">
      <c r="A9041" s="46">
        <v>2684</v>
      </c>
      <c r="B9041" s="45" t="s">
        <v>10971</v>
      </c>
      <c r="C9041" s="46" t="s">
        <v>372</v>
      </c>
      <c r="D9041" s="47">
        <v>8.75</v>
      </c>
    </row>
    <row r="9042" spans="1:4" x14ac:dyDescent="0.25">
      <c r="A9042" s="46">
        <v>2673</v>
      </c>
      <c r="B9042" s="45" t="s">
        <v>10972</v>
      </c>
      <c r="C9042" s="46" t="s">
        <v>372</v>
      </c>
      <c r="D9042" s="47">
        <v>3.38</v>
      </c>
    </row>
    <row r="9043" spans="1:4" x14ac:dyDescent="0.25">
      <c r="A9043" s="46">
        <v>2681</v>
      </c>
      <c r="B9043" s="45" t="s">
        <v>10973</v>
      </c>
      <c r="C9043" s="46" t="s">
        <v>372</v>
      </c>
      <c r="D9043" s="47">
        <v>15.73</v>
      </c>
    </row>
    <row r="9044" spans="1:4" x14ac:dyDescent="0.25">
      <c r="A9044" s="46">
        <v>2682</v>
      </c>
      <c r="B9044" s="45" t="s">
        <v>10974</v>
      </c>
      <c r="C9044" s="46" t="s">
        <v>372</v>
      </c>
      <c r="D9044" s="47">
        <v>22.94</v>
      </c>
    </row>
    <row r="9045" spans="1:4" x14ac:dyDescent="0.25">
      <c r="A9045" s="46">
        <v>2686</v>
      </c>
      <c r="B9045" s="45" t="s">
        <v>10975</v>
      </c>
      <c r="C9045" s="46" t="s">
        <v>372</v>
      </c>
      <c r="D9045" s="47">
        <v>28.77</v>
      </c>
    </row>
    <row r="9046" spans="1:4" x14ac:dyDescent="0.25">
      <c r="A9046" s="46">
        <v>2674</v>
      </c>
      <c r="B9046" s="45" t="s">
        <v>10976</v>
      </c>
      <c r="C9046" s="46" t="s">
        <v>372</v>
      </c>
      <c r="D9046" s="47">
        <v>4.21</v>
      </c>
    </row>
    <row r="9047" spans="1:4" x14ac:dyDescent="0.25">
      <c r="A9047" s="46">
        <v>2683</v>
      </c>
      <c r="B9047" s="45" t="s">
        <v>10977</v>
      </c>
      <c r="C9047" s="46" t="s">
        <v>372</v>
      </c>
      <c r="D9047" s="47">
        <v>45.34</v>
      </c>
    </row>
    <row r="9048" spans="1:4" x14ac:dyDescent="0.25">
      <c r="A9048" s="46">
        <v>2676</v>
      </c>
      <c r="B9048" s="45" t="s">
        <v>10978</v>
      </c>
      <c r="C9048" s="46" t="s">
        <v>372</v>
      </c>
      <c r="D9048" s="47">
        <v>1.96</v>
      </c>
    </row>
    <row r="9049" spans="1:4" x14ac:dyDescent="0.25">
      <c r="A9049" s="46">
        <v>2678</v>
      </c>
      <c r="B9049" s="45" t="s">
        <v>10979</v>
      </c>
      <c r="C9049" s="46" t="s">
        <v>372</v>
      </c>
      <c r="D9049" s="47">
        <v>2.46</v>
      </c>
    </row>
    <row r="9050" spans="1:4" x14ac:dyDescent="0.25">
      <c r="A9050" s="46">
        <v>2679</v>
      </c>
      <c r="B9050" s="45" t="s">
        <v>10980</v>
      </c>
      <c r="C9050" s="46" t="s">
        <v>372</v>
      </c>
      <c r="D9050" s="47">
        <v>3.79</v>
      </c>
    </row>
    <row r="9051" spans="1:4" x14ac:dyDescent="0.25">
      <c r="A9051" s="46">
        <v>12070</v>
      </c>
      <c r="B9051" s="45" t="s">
        <v>10981</v>
      </c>
      <c r="C9051" s="46" t="s">
        <v>372</v>
      </c>
      <c r="D9051" s="47">
        <v>5.28</v>
      </c>
    </row>
    <row r="9052" spans="1:4" x14ac:dyDescent="0.25">
      <c r="A9052" s="46">
        <v>2675</v>
      </c>
      <c r="B9052" s="45" t="s">
        <v>10982</v>
      </c>
      <c r="C9052" s="46" t="s">
        <v>372</v>
      </c>
      <c r="D9052" s="47">
        <v>6.86</v>
      </c>
    </row>
    <row r="9053" spans="1:4" x14ac:dyDescent="0.25">
      <c r="A9053" s="46">
        <v>12067</v>
      </c>
      <c r="B9053" s="45" t="s">
        <v>10983</v>
      </c>
      <c r="C9053" s="46" t="s">
        <v>372</v>
      </c>
      <c r="D9053" s="47">
        <v>9.31</v>
      </c>
    </row>
    <row r="9054" spans="1:4" x14ac:dyDescent="0.25">
      <c r="A9054" s="46">
        <v>40401</v>
      </c>
      <c r="B9054" s="45" t="s">
        <v>10984</v>
      </c>
      <c r="C9054" s="46" t="s">
        <v>372</v>
      </c>
      <c r="D9054" s="47">
        <v>2.5</v>
      </c>
    </row>
    <row r="9055" spans="1:4" x14ac:dyDescent="0.25">
      <c r="A9055" s="46">
        <v>40402</v>
      </c>
      <c r="B9055" s="45" t="s">
        <v>10985</v>
      </c>
      <c r="C9055" s="46" t="s">
        <v>372</v>
      </c>
      <c r="D9055" s="47">
        <v>3.21</v>
      </c>
    </row>
    <row r="9056" spans="1:4" x14ac:dyDescent="0.25">
      <c r="A9056" s="46">
        <v>40400</v>
      </c>
      <c r="B9056" s="45" t="s">
        <v>10986</v>
      </c>
      <c r="C9056" s="46" t="s">
        <v>372</v>
      </c>
      <c r="D9056" s="47">
        <v>1.7</v>
      </c>
    </row>
    <row r="9057" spans="1:4" x14ac:dyDescent="0.25">
      <c r="A9057" s="46">
        <v>2504</v>
      </c>
      <c r="B9057" s="45" t="s">
        <v>10987</v>
      </c>
      <c r="C9057" s="46" t="s">
        <v>372</v>
      </c>
      <c r="D9057" s="47">
        <v>11.57</v>
      </c>
    </row>
    <row r="9058" spans="1:4" x14ac:dyDescent="0.25">
      <c r="A9058" s="46">
        <v>2501</v>
      </c>
      <c r="B9058" s="45" t="s">
        <v>10988</v>
      </c>
      <c r="C9058" s="46" t="s">
        <v>372</v>
      </c>
      <c r="D9058" s="47">
        <v>15.18</v>
      </c>
    </row>
    <row r="9059" spans="1:4" x14ac:dyDescent="0.25">
      <c r="A9059" s="46">
        <v>2502</v>
      </c>
      <c r="B9059" s="45" t="s">
        <v>10989</v>
      </c>
      <c r="C9059" s="46" t="s">
        <v>372</v>
      </c>
      <c r="D9059" s="47">
        <v>22.9</v>
      </c>
    </row>
    <row r="9060" spans="1:4" x14ac:dyDescent="0.25">
      <c r="A9060" s="46">
        <v>2503</v>
      </c>
      <c r="B9060" s="45" t="s">
        <v>10990</v>
      </c>
      <c r="C9060" s="46" t="s">
        <v>372</v>
      </c>
      <c r="D9060" s="47">
        <v>29.47</v>
      </c>
    </row>
    <row r="9061" spans="1:4" x14ac:dyDescent="0.25">
      <c r="A9061" s="46">
        <v>2500</v>
      </c>
      <c r="B9061" s="45" t="s">
        <v>10991</v>
      </c>
      <c r="C9061" s="46" t="s">
        <v>372</v>
      </c>
      <c r="D9061" s="47">
        <v>39.26</v>
      </c>
    </row>
    <row r="9062" spans="1:4" x14ac:dyDescent="0.25">
      <c r="A9062" s="46">
        <v>2505</v>
      </c>
      <c r="B9062" s="45" t="s">
        <v>10992</v>
      </c>
      <c r="C9062" s="46" t="s">
        <v>372</v>
      </c>
      <c r="D9062" s="47">
        <v>61.18</v>
      </c>
    </row>
    <row r="9063" spans="1:4" x14ac:dyDescent="0.25">
      <c r="A9063" s="46">
        <v>12056</v>
      </c>
      <c r="B9063" s="45" t="s">
        <v>10993</v>
      </c>
      <c r="C9063" s="46" t="s">
        <v>372</v>
      </c>
      <c r="D9063" s="47">
        <v>24.72</v>
      </c>
    </row>
    <row r="9064" spans="1:4" x14ac:dyDescent="0.25">
      <c r="A9064" s="46">
        <v>12057</v>
      </c>
      <c r="B9064" s="45" t="s">
        <v>10994</v>
      </c>
      <c r="C9064" s="46" t="s">
        <v>372</v>
      </c>
      <c r="D9064" s="47">
        <v>21</v>
      </c>
    </row>
    <row r="9065" spans="1:4" x14ac:dyDescent="0.25">
      <c r="A9065" s="46">
        <v>12059</v>
      </c>
      <c r="B9065" s="45" t="s">
        <v>10995</v>
      </c>
      <c r="C9065" s="46" t="s">
        <v>372</v>
      </c>
      <c r="D9065" s="47">
        <v>7.36</v>
      </c>
    </row>
    <row r="9066" spans="1:4" x14ac:dyDescent="0.25">
      <c r="A9066" s="46">
        <v>12058</v>
      </c>
      <c r="B9066" s="45" t="s">
        <v>10996</v>
      </c>
      <c r="C9066" s="46" t="s">
        <v>372</v>
      </c>
      <c r="D9066" s="47">
        <v>13.09</v>
      </c>
    </row>
    <row r="9067" spans="1:4" x14ac:dyDescent="0.25">
      <c r="A9067" s="46">
        <v>12060</v>
      </c>
      <c r="B9067" s="45" t="s">
        <v>10997</v>
      </c>
      <c r="C9067" s="46" t="s">
        <v>372</v>
      </c>
      <c r="D9067" s="47">
        <v>54.55</v>
      </c>
    </row>
    <row r="9068" spans="1:4" x14ac:dyDescent="0.25">
      <c r="A9068" s="46">
        <v>12061</v>
      </c>
      <c r="B9068" s="45" t="s">
        <v>10998</v>
      </c>
      <c r="C9068" s="46" t="s">
        <v>372</v>
      </c>
      <c r="D9068" s="47">
        <v>33.31</v>
      </c>
    </row>
    <row r="9069" spans="1:4" x14ac:dyDescent="0.25">
      <c r="A9069" s="46">
        <v>12062</v>
      </c>
      <c r="B9069" s="45" t="s">
        <v>10999</v>
      </c>
      <c r="C9069" s="46" t="s">
        <v>372</v>
      </c>
      <c r="D9069" s="47">
        <v>61.43</v>
      </c>
    </row>
    <row r="9070" spans="1:4" x14ac:dyDescent="0.25">
      <c r="A9070" s="46">
        <v>21137</v>
      </c>
      <c r="B9070" s="45" t="s">
        <v>11000</v>
      </c>
      <c r="C9070" s="46" t="s">
        <v>372</v>
      </c>
      <c r="D9070" s="47">
        <v>10.67</v>
      </c>
    </row>
    <row r="9071" spans="1:4" x14ac:dyDescent="0.25">
      <c r="A9071" s="46">
        <v>2687</v>
      </c>
      <c r="B9071" s="45" t="s">
        <v>11001</v>
      </c>
      <c r="C9071" s="46" t="s">
        <v>372</v>
      </c>
      <c r="D9071" s="47">
        <v>1.71</v>
      </c>
    </row>
    <row r="9072" spans="1:4" x14ac:dyDescent="0.25">
      <c r="A9072" s="46">
        <v>2689</v>
      </c>
      <c r="B9072" s="45" t="s">
        <v>11002</v>
      </c>
      <c r="C9072" s="46" t="s">
        <v>372</v>
      </c>
      <c r="D9072" s="47">
        <v>2.04</v>
      </c>
    </row>
    <row r="9073" spans="1:4" x14ac:dyDescent="0.25">
      <c r="A9073" s="46">
        <v>2688</v>
      </c>
      <c r="B9073" s="45" t="s">
        <v>11003</v>
      </c>
      <c r="C9073" s="46" t="s">
        <v>372</v>
      </c>
      <c r="D9073" s="47">
        <v>2.21</v>
      </c>
    </row>
    <row r="9074" spans="1:4" x14ac:dyDescent="0.25">
      <c r="A9074" s="46">
        <v>2690</v>
      </c>
      <c r="B9074" s="45" t="s">
        <v>11004</v>
      </c>
      <c r="C9074" s="46" t="s">
        <v>372</v>
      </c>
      <c r="D9074" s="47">
        <v>3.78</v>
      </c>
    </row>
    <row r="9075" spans="1:4" x14ac:dyDescent="0.25">
      <c r="A9075" s="46">
        <v>39243</v>
      </c>
      <c r="B9075" s="45" t="s">
        <v>11005</v>
      </c>
      <c r="C9075" s="46" t="s">
        <v>372</v>
      </c>
      <c r="D9075" s="47">
        <v>2.4900000000000002</v>
      </c>
    </row>
    <row r="9076" spans="1:4" x14ac:dyDescent="0.25">
      <c r="A9076" s="46">
        <v>39244</v>
      </c>
      <c r="B9076" s="45" t="s">
        <v>11006</v>
      </c>
      <c r="C9076" s="46" t="s">
        <v>372</v>
      </c>
      <c r="D9076" s="47">
        <v>3.37</v>
      </c>
    </row>
    <row r="9077" spans="1:4" x14ac:dyDescent="0.25">
      <c r="A9077" s="46">
        <v>39245</v>
      </c>
      <c r="B9077" s="45" t="s">
        <v>11007</v>
      </c>
      <c r="C9077" s="46" t="s">
        <v>372</v>
      </c>
      <c r="D9077" s="47">
        <v>6.49</v>
      </c>
    </row>
    <row r="9078" spans="1:4" x14ac:dyDescent="0.25">
      <c r="A9078" s="46">
        <v>39254</v>
      </c>
      <c r="B9078" s="45" t="s">
        <v>11008</v>
      </c>
      <c r="C9078" s="46" t="s">
        <v>372</v>
      </c>
      <c r="D9078" s="47">
        <v>9.7100000000000009</v>
      </c>
    </row>
    <row r="9079" spans="1:4" x14ac:dyDescent="0.25">
      <c r="A9079" s="46">
        <v>39255</v>
      </c>
      <c r="B9079" s="45" t="s">
        <v>11009</v>
      </c>
      <c r="C9079" s="46" t="s">
        <v>372</v>
      </c>
      <c r="D9079" s="47">
        <v>17.96</v>
      </c>
    </row>
    <row r="9080" spans="1:4" x14ac:dyDescent="0.25">
      <c r="A9080" s="46">
        <v>39253</v>
      </c>
      <c r="B9080" s="45" t="s">
        <v>11010</v>
      </c>
      <c r="C9080" s="46" t="s">
        <v>372</v>
      </c>
      <c r="D9080" s="47">
        <v>12.37</v>
      </c>
    </row>
    <row r="9081" spans="1:4" x14ac:dyDescent="0.25">
      <c r="A9081" s="46">
        <v>2446</v>
      </c>
      <c r="B9081" s="45" t="s">
        <v>11011</v>
      </c>
      <c r="C9081" s="46" t="s">
        <v>372</v>
      </c>
      <c r="D9081" s="47">
        <v>6.25</v>
      </c>
    </row>
    <row r="9082" spans="1:4" x14ac:dyDescent="0.25">
      <c r="A9082" s="46">
        <v>2442</v>
      </c>
      <c r="B9082" s="45" t="s">
        <v>11012</v>
      </c>
      <c r="C9082" s="46" t="s">
        <v>372</v>
      </c>
      <c r="D9082" s="47">
        <v>8.75</v>
      </c>
    </row>
    <row r="9083" spans="1:4" x14ac:dyDescent="0.25">
      <c r="A9083" s="46">
        <v>39246</v>
      </c>
      <c r="B9083" s="45" t="s">
        <v>11013</v>
      </c>
      <c r="C9083" s="46" t="s">
        <v>372</v>
      </c>
      <c r="D9083" s="47">
        <v>4.3499999999999996</v>
      </c>
    </row>
    <row r="9084" spans="1:4" x14ac:dyDescent="0.25">
      <c r="A9084" s="46">
        <v>39247</v>
      </c>
      <c r="B9084" s="45" t="s">
        <v>11014</v>
      </c>
      <c r="C9084" s="46" t="s">
        <v>372</v>
      </c>
      <c r="D9084" s="47">
        <v>3.79</v>
      </c>
    </row>
    <row r="9085" spans="1:4" x14ac:dyDescent="0.25">
      <c r="A9085" s="46">
        <v>39248</v>
      </c>
      <c r="B9085" s="45" t="s">
        <v>11015</v>
      </c>
      <c r="C9085" s="46" t="s">
        <v>372</v>
      </c>
      <c r="D9085" s="47">
        <v>12.2</v>
      </c>
    </row>
    <row r="9086" spans="1:4" x14ac:dyDescent="0.25">
      <c r="A9086" s="46">
        <v>2438</v>
      </c>
      <c r="B9086" s="45" t="s">
        <v>11016</v>
      </c>
      <c r="C9086" s="46" t="s">
        <v>370</v>
      </c>
      <c r="D9086" s="47">
        <v>23.88</v>
      </c>
    </row>
    <row r="9087" spans="1:4" x14ac:dyDescent="0.25">
      <c r="A9087" s="46">
        <v>40922</v>
      </c>
      <c r="B9087" s="45" t="s">
        <v>11017</v>
      </c>
      <c r="C9087" s="46" t="s">
        <v>9201</v>
      </c>
      <c r="D9087" s="48">
        <v>4198.1400000000003</v>
      </c>
    </row>
    <row r="9088" spans="1:4" x14ac:dyDescent="0.25">
      <c r="A9088" s="46">
        <v>36486</v>
      </c>
      <c r="B9088" s="45" t="s">
        <v>11018</v>
      </c>
      <c r="C9088" s="46" t="s">
        <v>9014</v>
      </c>
      <c r="D9088" s="48">
        <v>59165.5</v>
      </c>
    </row>
    <row r="9089" spans="1:4" x14ac:dyDescent="0.25">
      <c r="A9089" s="46">
        <v>37777</v>
      </c>
      <c r="B9089" s="45" t="s">
        <v>11019</v>
      </c>
      <c r="C9089" s="46" t="s">
        <v>9014</v>
      </c>
      <c r="D9089" s="48">
        <v>278550.06</v>
      </c>
    </row>
    <row r="9090" spans="1:4" x14ac:dyDescent="0.25">
      <c r="A9090" s="46">
        <v>12624</v>
      </c>
      <c r="B9090" s="45" t="s">
        <v>11020</v>
      </c>
      <c r="C9090" s="46" t="s">
        <v>9014</v>
      </c>
      <c r="D9090" s="47">
        <v>13.21</v>
      </c>
    </row>
    <row r="9091" spans="1:4" x14ac:dyDescent="0.25">
      <c r="A9091" s="46">
        <v>517</v>
      </c>
      <c r="B9091" s="45" t="s">
        <v>11021</v>
      </c>
      <c r="C9091" s="46" t="s">
        <v>9033</v>
      </c>
      <c r="D9091" s="47">
        <v>4.51</v>
      </c>
    </row>
    <row r="9092" spans="1:4" x14ac:dyDescent="0.25">
      <c r="A9092" s="46">
        <v>41904</v>
      </c>
      <c r="B9092" s="45" t="s">
        <v>11022</v>
      </c>
      <c r="C9092" s="46" t="s">
        <v>10172</v>
      </c>
      <c r="D9092" s="48">
        <v>3277.25</v>
      </c>
    </row>
    <row r="9093" spans="1:4" x14ac:dyDescent="0.25">
      <c r="A9093" s="46">
        <v>41903</v>
      </c>
      <c r="B9093" s="45" t="s">
        <v>11023</v>
      </c>
      <c r="C9093" s="46" t="s">
        <v>9088</v>
      </c>
      <c r="D9093" s="47">
        <v>3.61</v>
      </c>
    </row>
    <row r="9094" spans="1:4" x14ac:dyDescent="0.25">
      <c r="A9094" s="46">
        <v>37534</v>
      </c>
      <c r="B9094" s="45" t="s">
        <v>11024</v>
      </c>
      <c r="C9094" s="46" t="s">
        <v>9088</v>
      </c>
      <c r="D9094" s="47">
        <v>20.16</v>
      </c>
    </row>
    <row r="9095" spans="1:4" x14ac:dyDescent="0.25">
      <c r="A9095" s="46">
        <v>37535</v>
      </c>
      <c r="B9095" s="45" t="s">
        <v>11025</v>
      </c>
      <c r="C9095" s="46" t="s">
        <v>9088</v>
      </c>
      <c r="D9095" s="47">
        <v>20.16</v>
      </c>
    </row>
    <row r="9096" spans="1:4" x14ac:dyDescent="0.25">
      <c r="A9096" s="46">
        <v>37533</v>
      </c>
      <c r="B9096" s="45" t="s">
        <v>11026</v>
      </c>
      <c r="C9096" s="46" t="s">
        <v>9088</v>
      </c>
      <c r="D9096" s="47">
        <v>20.16</v>
      </c>
    </row>
    <row r="9097" spans="1:4" x14ac:dyDescent="0.25">
      <c r="A9097" s="46">
        <v>37537</v>
      </c>
      <c r="B9097" s="45" t="s">
        <v>11027</v>
      </c>
      <c r="C9097" s="46" t="s">
        <v>9088</v>
      </c>
      <c r="D9097" s="47">
        <v>15.26</v>
      </c>
    </row>
    <row r="9098" spans="1:4" x14ac:dyDescent="0.25">
      <c r="A9098" s="46">
        <v>37536</v>
      </c>
      <c r="B9098" s="45" t="s">
        <v>11028</v>
      </c>
      <c r="C9098" s="46" t="s">
        <v>9088</v>
      </c>
      <c r="D9098" s="47">
        <v>15.26</v>
      </c>
    </row>
    <row r="9099" spans="1:4" x14ac:dyDescent="0.25">
      <c r="A9099" s="46">
        <v>37532</v>
      </c>
      <c r="B9099" s="45" t="s">
        <v>11029</v>
      </c>
      <c r="C9099" s="46" t="s">
        <v>9088</v>
      </c>
      <c r="D9099" s="47">
        <v>15.26</v>
      </c>
    </row>
    <row r="9100" spans="1:4" x14ac:dyDescent="0.25">
      <c r="A9100" s="46">
        <v>2696</v>
      </c>
      <c r="B9100" s="45" t="s">
        <v>11030</v>
      </c>
      <c r="C9100" s="46" t="s">
        <v>370</v>
      </c>
      <c r="D9100" s="47">
        <v>16.05</v>
      </c>
    </row>
    <row r="9101" spans="1:4" x14ac:dyDescent="0.25">
      <c r="A9101" s="46">
        <v>40928</v>
      </c>
      <c r="B9101" s="45" t="s">
        <v>11031</v>
      </c>
      <c r="C9101" s="46" t="s">
        <v>9201</v>
      </c>
      <c r="D9101" s="48">
        <v>2822.62</v>
      </c>
    </row>
    <row r="9102" spans="1:4" x14ac:dyDescent="0.25">
      <c r="A9102" s="46">
        <v>4083</v>
      </c>
      <c r="B9102" s="45" t="s">
        <v>11032</v>
      </c>
      <c r="C9102" s="46" t="s">
        <v>370</v>
      </c>
      <c r="D9102" s="47">
        <v>34.08</v>
      </c>
    </row>
    <row r="9103" spans="1:4" x14ac:dyDescent="0.25">
      <c r="A9103" s="46">
        <v>40818</v>
      </c>
      <c r="B9103" s="45" t="s">
        <v>11033</v>
      </c>
      <c r="C9103" s="46" t="s">
        <v>9201</v>
      </c>
      <c r="D9103" s="48">
        <v>5990.95</v>
      </c>
    </row>
    <row r="9104" spans="1:4" x14ac:dyDescent="0.25">
      <c r="A9104" s="46">
        <v>43146</v>
      </c>
      <c r="B9104" s="45" t="s">
        <v>11034</v>
      </c>
      <c r="C9104" s="46" t="s">
        <v>9088</v>
      </c>
      <c r="D9104" s="47">
        <v>7.55</v>
      </c>
    </row>
    <row r="9105" spans="1:4" x14ac:dyDescent="0.25">
      <c r="A9105" s="46">
        <v>2705</v>
      </c>
      <c r="B9105" s="45" t="s">
        <v>11035</v>
      </c>
      <c r="C9105" s="46" t="s">
        <v>11036</v>
      </c>
      <c r="D9105" s="47">
        <v>0.91</v>
      </c>
    </row>
    <row r="9106" spans="1:4" x14ac:dyDescent="0.25">
      <c r="A9106" s="46">
        <v>14250</v>
      </c>
      <c r="B9106" s="45" t="s">
        <v>11037</v>
      </c>
      <c r="C9106" s="46" t="s">
        <v>11036</v>
      </c>
      <c r="D9106" s="47">
        <v>0.93</v>
      </c>
    </row>
    <row r="9107" spans="1:4" x14ac:dyDescent="0.25">
      <c r="A9107" s="46">
        <v>11683</v>
      </c>
      <c r="B9107" s="45" t="s">
        <v>11038</v>
      </c>
      <c r="C9107" s="46" t="s">
        <v>9014</v>
      </c>
      <c r="D9107" s="47">
        <v>34.68</v>
      </c>
    </row>
    <row r="9108" spans="1:4" x14ac:dyDescent="0.25">
      <c r="A9108" s="46">
        <v>11684</v>
      </c>
      <c r="B9108" s="45" t="s">
        <v>11039</v>
      </c>
      <c r="C9108" s="46" t="s">
        <v>9014</v>
      </c>
      <c r="D9108" s="47">
        <v>37.96</v>
      </c>
    </row>
    <row r="9109" spans="1:4" x14ac:dyDescent="0.25">
      <c r="A9109" s="46">
        <v>6141</v>
      </c>
      <c r="B9109" s="45" t="s">
        <v>11040</v>
      </c>
      <c r="C9109" s="46" t="s">
        <v>9014</v>
      </c>
      <c r="D9109" s="47">
        <v>3.38</v>
      </c>
    </row>
    <row r="9110" spans="1:4" x14ac:dyDescent="0.25">
      <c r="A9110" s="46">
        <v>11681</v>
      </c>
      <c r="B9110" s="45" t="s">
        <v>11041</v>
      </c>
      <c r="C9110" s="46" t="s">
        <v>9014</v>
      </c>
      <c r="D9110" s="47">
        <v>6.34</v>
      </c>
    </row>
    <row r="9111" spans="1:4" x14ac:dyDescent="0.25">
      <c r="A9111" s="46">
        <v>2706</v>
      </c>
      <c r="B9111" s="45" t="s">
        <v>11042</v>
      </c>
      <c r="C9111" s="46" t="s">
        <v>370</v>
      </c>
      <c r="D9111" s="47">
        <v>91.86</v>
      </c>
    </row>
    <row r="9112" spans="1:4" x14ac:dyDescent="0.25">
      <c r="A9112" s="46">
        <v>40811</v>
      </c>
      <c r="B9112" s="45" t="s">
        <v>11043</v>
      </c>
      <c r="C9112" s="46" t="s">
        <v>9201</v>
      </c>
      <c r="D9112" s="48">
        <v>16145.58</v>
      </c>
    </row>
    <row r="9113" spans="1:4" x14ac:dyDescent="0.25">
      <c r="A9113" s="46">
        <v>2707</v>
      </c>
      <c r="B9113" s="45" t="s">
        <v>11044</v>
      </c>
      <c r="C9113" s="46" t="s">
        <v>370</v>
      </c>
      <c r="D9113" s="47">
        <v>104.55</v>
      </c>
    </row>
    <row r="9114" spans="1:4" x14ac:dyDescent="0.25">
      <c r="A9114" s="46">
        <v>40813</v>
      </c>
      <c r="B9114" s="45" t="s">
        <v>11045</v>
      </c>
      <c r="C9114" s="46" t="s">
        <v>9201</v>
      </c>
      <c r="D9114" s="48">
        <v>18376.98</v>
      </c>
    </row>
    <row r="9115" spans="1:4" x14ac:dyDescent="0.25">
      <c r="A9115" s="46">
        <v>2708</v>
      </c>
      <c r="B9115" s="45" t="s">
        <v>11046</v>
      </c>
      <c r="C9115" s="46" t="s">
        <v>370</v>
      </c>
      <c r="D9115" s="47">
        <v>142.91</v>
      </c>
    </row>
    <row r="9116" spans="1:4" x14ac:dyDescent="0.25">
      <c r="A9116" s="46">
        <v>40814</v>
      </c>
      <c r="B9116" s="45" t="s">
        <v>11047</v>
      </c>
      <c r="C9116" s="46" t="s">
        <v>9201</v>
      </c>
      <c r="D9116" s="48">
        <v>25120.84</v>
      </c>
    </row>
    <row r="9117" spans="1:4" x14ac:dyDescent="0.25">
      <c r="A9117" s="46">
        <v>34779</v>
      </c>
      <c r="B9117" s="45" t="s">
        <v>11048</v>
      </c>
      <c r="C9117" s="46" t="s">
        <v>370</v>
      </c>
      <c r="D9117" s="47">
        <v>93.2</v>
      </c>
    </row>
    <row r="9118" spans="1:4" x14ac:dyDescent="0.25">
      <c r="A9118" s="46">
        <v>40936</v>
      </c>
      <c r="B9118" s="45" t="s">
        <v>11049</v>
      </c>
      <c r="C9118" s="46" t="s">
        <v>9201</v>
      </c>
      <c r="D9118" s="48">
        <v>16381.11</v>
      </c>
    </row>
    <row r="9119" spans="1:4" x14ac:dyDescent="0.25">
      <c r="A9119" s="46">
        <v>34780</v>
      </c>
      <c r="B9119" s="45" t="s">
        <v>11050</v>
      </c>
      <c r="C9119" s="46" t="s">
        <v>370</v>
      </c>
      <c r="D9119" s="47">
        <v>105.13</v>
      </c>
    </row>
    <row r="9120" spans="1:4" x14ac:dyDescent="0.25">
      <c r="A9120" s="46">
        <v>40937</v>
      </c>
      <c r="B9120" s="45" t="s">
        <v>11051</v>
      </c>
      <c r="C9120" s="46" t="s">
        <v>9201</v>
      </c>
      <c r="D9120" s="48">
        <v>18481.12</v>
      </c>
    </row>
    <row r="9121" spans="1:4" x14ac:dyDescent="0.25">
      <c r="A9121" s="46">
        <v>34782</v>
      </c>
      <c r="B9121" s="45" t="s">
        <v>11052</v>
      </c>
      <c r="C9121" s="46" t="s">
        <v>370</v>
      </c>
      <c r="D9121" s="47">
        <v>144.08000000000001</v>
      </c>
    </row>
    <row r="9122" spans="1:4" x14ac:dyDescent="0.25">
      <c r="A9122" s="46">
        <v>40938</v>
      </c>
      <c r="B9122" s="45" t="s">
        <v>11053</v>
      </c>
      <c r="C9122" s="46" t="s">
        <v>9201</v>
      </c>
      <c r="D9122" s="48">
        <v>25326.63</v>
      </c>
    </row>
    <row r="9123" spans="1:4" x14ac:dyDescent="0.25">
      <c r="A9123" s="46">
        <v>34783</v>
      </c>
      <c r="B9123" s="45" t="s">
        <v>11054</v>
      </c>
      <c r="C9123" s="46" t="s">
        <v>370</v>
      </c>
      <c r="D9123" s="47">
        <v>97.61</v>
      </c>
    </row>
    <row r="9124" spans="1:4" x14ac:dyDescent="0.25">
      <c r="A9124" s="46">
        <v>40939</v>
      </c>
      <c r="B9124" s="45" t="s">
        <v>11055</v>
      </c>
      <c r="C9124" s="46" t="s">
        <v>9201</v>
      </c>
      <c r="D9124" s="48">
        <v>17158.64</v>
      </c>
    </row>
    <row r="9125" spans="1:4" x14ac:dyDescent="0.25">
      <c r="A9125" s="46">
        <v>34785</v>
      </c>
      <c r="B9125" s="45" t="s">
        <v>11056</v>
      </c>
      <c r="C9125" s="46" t="s">
        <v>370</v>
      </c>
      <c r="D9125" s="47">
        <v>94.43</v>
      </c>
    </row>
    <row r="9126" spans="1:4" x14ac:dyDescent="0.25">
      <c r="A9126" s="46">
        <v>40940</v>
      </c>
      <c r="B9126" s="45" t="s">
        <v>11057</v>
      </c>
      <c r="C9126" s="46" t="s">
        <v>9201</v>
      </c>
      <c r="D9126" s="48">
        <v>16601.310000000001</v>
      </c>
    </row>
    <row r="9127" spans="1:4" x14ac:dyDescent="0.25">
      <c r="A9127" s="46">
        <v>38403</v>
      </c>
      <c r="B9127" s="45" t="s">
        <v>11058</v>
      </c>
      <c r="C9127" s="46" t="s">
        <v>9014</v>
      </c>
      <c r="D9127" s="47">
        <v>48.31</v>
      </c>
    </row>
    <row r="9128" spans="1:4" x14ac:dyDescent="0.25">
      <c r="A9128" s="46">
        <v>43482</v>
      </c>
      <c r="B9128" s="45" t="s">
        <v>11059</v>
      </c>
      <c r="C9128" s="46" t="s">
        <v>370</v>
      </c>
      <c r="D9128" s="47">
        <v>0.57999999999999996</v>
      </c>
    </row>
    <row r="9129" spans="1:4" x14ac:dyDescent="0.25">
      <c r="A9129" s="46">
        <v>43494</v>
      </c>
      <c r="B9129" s="45" t="s">
        <v>11060</v>
      </c>
      <c r="C9129" s="46" t="s">
        <v>9201</v>
      </c>
      <c r="D9129" s="47">
        <v>108.8</v>
      </c>
    </row>
    <row r="9130" spans="1:4" x14ac:dyDescent="0.25">
      <c r="A9130" s="46">
        <v>43483</v>
      </c>
      <c r="B9130" s="45" t="s">
        <v>11061</v>
      </c>
      <c r="C9130" s="46" t="s">
        <v>370</v>
      </c>
      <c r="D9130" s="47">
        <v>1.05</v>
      </c>
    </row>
    <row r="9131" spans="1:4" x14ac:dyDescent="0.25">
      <c r="A9131" s="46">
        <v>43495</v>
      </c>
      <c r="B9131" s="45" t="s">
        <v>11062</v>
      </c>
      <c r="C9131" s="46" t="s">
        <v>9201</v>
      </c>
      <c r="D9131" s="47">
        <v>197.14</v>
      </c>
    </row>
    <row r="9132" spans="1:4" x14ac:dyDescent="0.25">
      <c r="A9132" s="46">
        <v>43484</v>
      </c>
      <c r="B9132" s="45" t="s">
        <v>11063</v>
      </c>
      <c r="C9132" s="46" t="s">
        <v>370</v>
      </c>
      <c r="D9132" s="47">
        <v>0.91</v>
      </c>
    </row>
    <row r="9133" spans="1:4" x14ac:dyDescent="0.25">
      <c r="A9133" s="46">
        <v>43496</v>
      </c>
      <c r="B9133" s="45" t="s">
        <v>11064</v>
      </c>
      <c r="C9133" s="46" t="s">
        <v>9201</v>
      </c>
      <c r="D9133" s="47">
        <v>171.87</v>
      </c>
    </row>
    <row r="9134" spans="1:4" x14ac:dyDescent="0.25">
      <c r="A9134" s="46">
        <v>43485</v>
      </c>
      <c r="B9134" s="45" t="s">
        <v>11065</v>
      </c>
      <c r="C9134" s="46" t="s">
        <v>370</v>
      </c>
      <c r="D9134" s="47">
        <v>0.8</v>
      </c>
    </row>
    <row r="9135" spans="1:4" x14ac:dyDescent="0.25">
      <c r="A9135" s="46">
        <v>43497</v>
      </c>
      <c r="B9135" s="45" t="s">
        <v>11066</v>
      </c>
      <c r="C9135" s="46" t="s">
        <v>9201</v>
      </c>
      <c r="D9135" s="47">
        <v>151.31</v>
      </c>
    </row>
    <row r="9136" spans="1:4" x14ac:dyDescent="0.25">
      <c r="A9136" s="46">
        <v>43487</v>
      </c>
      <c r="B9136" s="45" t="s">
        <v>11067</v>
      </c>
      <c r="C9136" s="46" t="s">
        <v>370</v>
      </c>
      <c r="D9136" s="47">
        <v>0.94</v>
      </c>
    </row>
    <row r="9137" spans="1:4" x14ac:dyDescent="0.25">
      <c r="A9137" s="46">
        <v>43499</v>
      </c>
      <c r="B9137" s="45" t="s">
        <v>11068</v>
      </c>
      <c r="C9137" s="46" t="s">
        <v>9201</v>
      </c>
      <c r="D9137" s="47">
        <v>177.24</v>
      </c>
    </row>
    <row r="9138" spans="1:4" x14ac:dyDescent="0.25">
      <c r="A9138" s="46">
        <v>43486</v>
      </c>
      <c r="B9138" s="45" t="s">
        <v>11069</v>
      </c>
      <c r="C9138" s="46" t="s">
        <v>370</v>
      </c>
      <c r="D9138" s="47">
        <v>0.55000000000000004</v>
      </c>
    </row>
    <row r="9139" spans="1:4" x14ac:dyDescent="0.25">
      <c r="A9139" s="46">
        <v>43498</v>
      </c>
      <c r="B9139" s="45" t="s">
        <v>11070</v>
      </c>
      <c r="C9139" s="46" t="s">
        <v>9201</v>
      </c>
      <c r="D9139" s="47">
        <v>103.22</v>
      </c>
    </row>
    <row r="9140" spans="1:4" x14ac:dyDescent="0.25">
      <c r="A9140" s="46">
        <v>43488</v>
      </c>
      <c r="B9140" s="45" t="s">
        <v>11071</v>
      </c>
      <c r="C9140" s="46" t="s">
        <v>370</v>
      </c>
      <c r="D9140" s="47">
        <v>0.63</v>
      </c>
    </row>
    <row r="9141" spans="1:4" x14ac:dyDescent="0.25">
      <c r="A9141" s="46">
        <v>43500</v>
      </c>
      <c r="B9141" s="45" t="s">
        <v>11072</v>
      </c>
      <c r="C9141" s="46" t="s">
        <v>9201</v>
      </c>
      <c r="D9141" s="47">
        <v>119.49</v>
      </c>
    </row>
    <row r="9142" spans="1:4" x14ac:dyDescent="0.25">
      <c r="A9142" s="46">
        <v>43489</v>
      </c>
      <c r="B9142" s="45" t="s">
        <v>11073</v>
      </c>
      <c r="C9142" s="46" t="s">
        <v>370</v>
      </c>
      <c r="D9142" s="47">
        <v>0.95</v>
      </c>
    </row>
    <row r="9143" spans="1:4" x14ac:dyDescent="0.25">
      <c r="A9143" s="46">
        <v>43501</v>
      </c>
      <c r="B9143" s="45" t="s">
        <v>11074</v>
      </c>
      <c r="C9143" s="46" t="s">
        <v>9201</v>
      </c>
      <c r="D9143" s="47">
        <v>178.44</v>
      </c>
    </row>
    <row r="9144" spans="1:4" x14ac:dyDescent="0.25">
      <c r="A9144" s="46">
        <v>43490</v>
      </c>
      <c r="B9144" s="45" t="s">
        <v>11075</v>
      </c>
      <c r="C9144" s="46" t="s">
        <v>370</v>
      </c>
      <c r="D9144" s="47">
        <v>1.33</v>
      </c>
    </row>
    <row r="9145" spans="1:4" x14ac:dyDescent="0.25">
      <c r="A9145" s="46">
        <v>43502</v>
      </c>
      <c r="B9145" s="45" t="s">
        <v>11076</v>
      </c>
      <c r="C9145" s="46" t="s">
        <v>9201</v>
      </c>
      <c r="D9145" s="47">
        <v>250.26</v>
      </c>
    </row>
    <row r="9146" spans="1:4" x14ac:dyDescent="0.25">
      <c r="A9146" s="46">
        <v>43491</v>
      </c>
      <c r="B9146" s="45" t="s">
        <v>11077</v>
      </c>
      <c r="C9146" s="46" t="s">
        <v>370</v>
      </c>
      <c r="D9146" s="47">
        <v>1.01</v>
      </c>
    </row>
    <row r="9147" spans="1:4" x14ac:dyDescent="0.25">
      <c r="A9147" s="46">
        <v>43503</v>
      </c>
      <c r="B9147" s="45" t="s">
        <v>11078</v>
      </c>
      <c r="C9147" s="46" t="s">
        <v>9201</v>
      </c>
      <c r="D9147" s="47">
        <v>191.25</v>
      </c>
    </row>
    <row r="9148" spans="1:4" x14ac:dyDescent="0.25">
      <c r="A9148" s="46">
        <v>43492</v>
      </c>
      <c r="B9148" s="45" t="s">
        <v>11079</v>
      </c>
      <c r="C9148" s="46" t="s">
        <v>370</v>
      </c>
      <c r="D9148" s="47">
        <v>1.3</v>
      </c>
    </row>
    <row r="9149" spans="1:4" x14ac:dyDescent="0.25">
      <c r="A9149" s="46">
        <v>43504</v>
      </c>
      <c r="B9149" s="45" t="s">
        <v>11080</v>
      </c>
      <c r="C9149" s="46" t="s">
        <v>9201</v>
      </c>
      <c r="D9149" s="47">
        <v>244.54</v>
      </c>
    </row>
    <row r="9150" spans="1:4" x14ac:dyDescent="0.25">
      <c r="A9150" s="46">
        <v>43493</v>
      </c>
      <c r="B9150" s="45" t="s">
        <v>11081</v>
      </c>
      <c r="C9150" s="46" t="s">
        <v>370</v>
      </c>
      <c r="D9150" s="47">
        <v>0.52</v>
      </c>
    </row>
    <row r="9151" spans="1:4" x14ac:dyDescent="0.25">
      <c r="A9151" s="46">
        <v>43505</v>
      </c>
      <c r="B9151" s="45" t="s">
        <v>11082</v>
      </c>
      <c r="C9151" s="46" t="s">
        <v>9201</v>
      </c>
      <c r="D9151" s="47">
        <v>98.01</v>
      </c>
    </row>
    <row r="9152" spans="1:4" x14ac:dyDescent="0.25">
      <c r="A9152" s="46">
        <v>37774</v>
      </c>
      <c r="B9152" s="45" t="s">
        <v>11083</v>
      </c>
      <c r="C9152" s="46" t="s">
        <v>9014</v>
      </c>
      <c r="D9152" s="48">
        <v>302676.96000000002</v>
      </c>
    </row>
    <row r="9153" spans="1:4" x14ac:dyDescent="0.25">
      <c r="A9153" s="46">
        <v>38630</v>
      </c>
      <c r="B9153" s="45" t="s">
        <v>11084</v>
      </c>
      <c r="C9153" s="46" t="s">
        <v>9014</v>
      </c>
      <c r="D9153" s="48">
        <v>1655921.87</v>
      </c>
    </row>
    <row r="9154" spans="1:4" x14ac:dyDescent="0.25">
      <c r="A9154" s="46">
        <v>38629</v>
      </c>
      <c r="B9154" s="45" t="s">
        <v>11085</v>
      </c>
      <c r="C9154" s="46" t="s">
        <v>9014</v>
      </c>
      <c r="D9154" s="48">
        <v>2464921.87</v>
      </c>
    </row>
    <row r="9155" spans="1:4" x14ac:dyDescent="0.25">
      <c r="A9155" s="46">
        <v>38476</v>
      </c>
      <c r="B9155" s="45" t="s">
        <v>11086</v>
      </c>
      <c r="C9155" s="46" t="s">
        <v>9014</v>
      </c>
      <c r="D9155" s="47">
        <v>363.06</v>
      </c>
    </row>
    <row r="9156" spans="1:4" x14ac:dyDescent="0.25">
      <c r="A9156" s="46">
        <v>38477</v>
      </c>
      <c r="B9156" s="45" t="s">
        <v>11087</v>
      </c>
      <c r="C9156" s="46" t="s">
        <v>9014</v>
      </c>
      <c r="D9156" s="48">
        <v>1028.19</v>
      </c>
    </row>
    <row r="9157" spans="1:4" x14ac:dyDescent="0.25">
      <c r="A9157" s="46">
        <v>40635</v>
      </c>
      <c r="B9157" s="45" t="s">
        <v>11088</v>
      </c>
      <c r="C9157" s="46" t="s">
        <v>9014</v>
      </c>
      <c r="D9157" s="48">
        <v>996650.5</v>
      </c>
    </row>
    <row r="9158" spans="1:4" x14ac:dyDescent="0.25">
      <c r="A9158" s="46">
        <v>36483</v>
      </c>
      <c r="B9158" s="45" t="s">
        <v>11089</v>
      </c>
      <c r="C9158" s="46" t="s">
        <v>9014</v>
      </c>
      <c r="D9158" s="48">
        <v>903125</v>
      </c>
    </row>
    <row r="9159" spans="1:4" x14ac:dyDescent="0.25">
      <c r="A9159" s="46">
        <v>14525</v>
      </c>
      <c r="B9159" s="45" t="s">
        <v>11090</v>
      </c>
      <c r="C9159" s="46" t="s">
        <v>9014</v>
      </c>
      <c r="D9159" s="48">
        <v>945625</v>
      </c>
    </row>
    <row r="9160" spans="1:4" x14ac:dyDescent="0.25">
      <c r="A9160" s="46">
        <v>36482</v>
      </c>
      <c r="B9160" s="45" t="s">
        <v>11091</v>
      </c>
      <c r="C9160" s="46" t="s">
        <v>9014</v>
      </c>
      <c r="D9160" s="48">
        <v>811005.14</v>
      </c>
    </row>
    <row r="9161" spans="1:4" x14ac:dyDescent="0.25">
      <c r="A9161" s="46">
        <v>36408</v>
      </c>
      <c r="B9161" s="45" t="s">
        <v>11092</v>
      </c>
      <c r="C9161" s="46" t="s">
        <v>9014</v>
      </c>
      <c r="D9161" s="48">
        <v>969000</v>
      </c>
    </row>
    <row r="9162" spans="1:4" x14ac:dyDescent="0.25">
      <c r="A9162" s="46">
        <v>2723</v>
      </c>
      <c r="B9162" s="45" t="s">
        <v>11093</v>
      </c>
      <c r="C9162" s="46" t="s">
        <v>9014</v>
      </c>
      <c r="D9162" s="48">
        <v>743750</v>
      </c>
    </row>
    <row r="9163" spans="1:4" x14ac:dyDescent="0.25">
      <c r="A9163" s="46">
        <v>36481</v>
      </c>
      <c r="B9163" s="45" t="s">
        <v>11094</v>
      </c>
      <c r="C9163" s="46" t="s">
        <v>9014</v>
      </c>
      <c r="D9163" s="48">
        <v>887187.5</v>
      </c>
    </row>
    <row r="9164" spans="1:4" x14ac:dyDescent="0.25">
      <c r="A9164" s="46">
        <v>10685</v>
      </c>
      <c r="B9164" s="45" t="s">
        <v>11095</v>
      </c>
      <c r="C9164" s="46" t="s">
        <v>9014</v>
      </c>
      <c r="D9164" s="48">
        <v>850000</v>
      </c>
    </row>
    <row r="9165" spans="1:4" x14ac:dyDescent="0.25">
      <c r="A9165" s="46">
        <v>40636</v>
      </c>
      <c r="B9165" s="45" t="s">
        <v>11096</v>
      </c>
      <c r="C9165" s="46" t="s">
        <v>9014</v>
      </c>
      <c r="D9165" s="48">
        <v>959463</v>
      </c>
    </row>
    <row r="9166" spans="1:4" x14ac:dyDescent="0.25">
      <c r="A9166" s="46">
        <v>4111</v>
      </c>
      <c r="B9166" s="45" t="s">
        <v>11097</v>
      </c>
      <c r="C9166" s="46" t="s">
        <v>9014</v>
      </c>
      <c r="D9166" s="47">
        <v>44.87</v>
      </c>
    </row>
    <row r="9167" spans="1:4" x14ac:dyDescent="0.25">
      <c r="A9167" s="46">
        <v>26021</v>
      </c>
      <c r="B9167" s="45" t="s">
        <v>11098</v>
      </c>
      <c r="C9167" s="46" t="s">
        <v>9014</v>
      </c>
      <c r="D9167" s="47">
        <v>39.67</v>
      </c>
    </row>
    <row r="9168" spans="1:4" x14ac:dyDescent="0.25">
      <c r="A9168" s="46">
        <v>12</v>
      </c>
      <c r="B9168" s="45" t="s">
        <v>11099</v>
      </c>
      <c r="C9168" s="46" t="s">
        <v>9014</v>
      </c>
      <c r="D9168" s="47">
        <v>8.0500000000000007</v>
      </c>
    </row>
    <row r="9169" spans="1:4" x14ac:dyDescent="0.25">
      <c r="A9169" s="46">
        <v>37554</v>
      </c>
      <c r="B9169" s="45" t="s">
        <v>11100</v>
      </c>
      <c r="C9169" s="46" t="s">
        <v>9014</v>
      </c>
      <c r="D9169" s="47">
        <v>215.49</v>
      </c>
    </row>
    <row r="9170" spans="1:4" x14ac:dyDescent="0.25">
      <c r="A9170" s="46">
        <v>37555</v>
      </c>
      <c r="B9170" s="45" t="s">
        <v>11101</v>
      </c>
      <c r="C9170" s="46" t="s">
        <v>9014</v>
      </c>
      <c r="D9170" s="47">
        <v>262.14</v>
      </c>
    </row>
    <row r="9171" spans="1:4" x14ac:dyDescent="0.25">
      <c r="A9171" s="46">
        <v>10902</v>
      </c>
      <c r="B9171" s="45" t="s">
        <v>11102</v>
      </c>
      <c r="C9171" s="46" t="s">
        <v>9014</v>
      </c>
      <c r="D9171" s="47">
        <v>65.78</v>
      </c>
    </row>
    <row r="9172" spans="1:4" x14ac:dyDescent="0.25">
      <c r="A9172" s="46">
        <v>20965</v>
      </c>
      <c r="B9172" s="45" t="s">
        <v>11103</v>
      </c>
      <c r="C9172" s="46" t="s">
        <v>9014</v>
      </c>
      <c r="D9172" s="47">
        <v>66.39</v>
      </c>
    </row>
    <row r="9173" spans="1:4" x14ac:dyDescent="0.25">
      <c r="A9173" s="46">
        <v>20966</v>
      </c>
      <c r="B9173" s="45" t="s">
        <v>11104</v>
      </c>
      <c r="C9173" s="46" t="s">
        <v>9014</v>
      </c>
      <c r="D9173" s="47">
        <v>71.48</v>
      </c>
    </row>
    <row r="9174" spans="1:4" x14ac:dyDescent="0.25">
      <c r="A9174" s="46">
        <v>10903</v>
      </c>
      <c r="B9174" s="45" t="s">
        <v>11105</v>
      </c>
      <c r="C9174" s="46" t="s">
        <v>9014</v>
      </c>
      <c r="D9174" s="47">
        <v>108.35</v>
      </c>
    </row>
    <row r="9175" spans="1:4" x14ac:dyDescent="0.25">
      <c r="A9175" s="46">
        <v>20967</v>
      </c>
      <c r="B9175" s="45" t="s">
        <v>11106</v>
      </c>
      <c r="C9175" s="46" t="s">
        <v>9014</v>
      </c>
      <c r="D9175" s="47">
        <v>108.35</v>
      </c>
    </row>
    <row r="9176" spans="1:4" x14ac:dyDescent="0.25">
      <c r="A9176" s="46">
        <v>20968</v>
      </c>
      <c r="B9176" s="45" t="s">
        <v>11107</v>
      </c>
      <c r="C9176" s="46" t="s">
        <v>9014</v>
      </c>
      <c r="D9176" s="47">
        <v>118.83</v>
      </c>
    </row>
    <row r="9177" spans="1:4" x14ac:dyDescent="0.25">
      <c r="A9177" s="46">
        <v>11359</v>
      </c>
      <c r="B9177" s="45" t="s">
        <v>11108</v>
      </c>
      <c r="C9177" s="46" t="s">
        <v>9014</v>
      </c>
      <c r="D9177" s="48">
        <v>1005</v>
      </c>
    </row>
    <row r="9178" spans="1:4" x14ac:dyDescent="0.25">
      <c r="A9178" s="46">
        <v>39017</v>
      </c>
      <c r="B9178" s="45" t="s">
        <v>11109</v>
      </c>
      <c r="C9178" s="46" t="s">
        <v>9014</v>
      </c>
      <c r="D9178" s="47">
        <v>0.2</v>
      </c>
    </row>
    <row r="9179" spans="1:4" x14ac:dyDescent="0.25">
      <c r="A9179" s="46">
        <v>39315</v>
      </c>
      <c r="B9179" s="45" t="s">
        <v>11110</v>
      </c>
      <c r="C9179" s="46" t="s">
        <v>9014</v>
      </c>
      <c r="D9179" s="47">
        <v>0.32</v>
      </c>
    </row>
    <row r="9180" spans="1:4" x14ac:dyDescent="0.25">
      <c r="A9180" s="46">
        <v>39016</v>
      </c>
      <c r="B9180" s="45" t="s">
        <v>11111</v>
      </c>
      <c r="C9180" s="46" t="s">
        <v>9014</v>
      </c>
      <c r="D9180" s="47">
        <v>0.32</v>
      </c>
    </row>
    <row r="9181" spans="1:4" x14ac:dyDescent="0.25">
      <c r="A9181" s="46">
        <v>40432</v>
      </c>
      <c r="B9181" s="45" t="s">
        <v>11112</v>
      </c>
      <c r="C9181" s="46" t="s">
        <v>9014</v>
      </c>
      <c r="D9181" s="47">
        <v>2.5099999999999998</v>
      </c>
    </row>
    <row r="9182" spans="1:4" x14ac:dyDescent="0.25">
      <c r="A9182" s="46">
        <v>39481</v>
      </c>
      <c r="B9182" s="45" t="s">
        <v>11113</v>
      </c>
      <c r="C9182" s="46" t="s">
        <v>9014</v>
      </c>
      <c r="D9182" s="47">
        <v>1.58</v>
      </c>
    </row>
    <row r="9183" spans="1:4" x14ac:dyDescent="0.25">
      <c r="A9183" s="46">
        <v>40433</v>
      </c>
      <c r="B9183" s="45" t="s">
        <v>11114</v>
      </c>
      <c r="C9183" s="46" t="s">
        <v>9014</v>
      </c>
      <c r="D9183" s="47">
        <v>1.39</v>
      </c>
    </row>
    <row r="9184" spans="1:4" x14ac:dyDescent="0.25">
      <c r="A9184" s="46">
        <v>20219</v>
      </c>
      <c r="B9184" s="45" t="s">
        <v>11115</v>
      </c>
      <c r="C9184" s="46" t="s">
        <v>9014</v>
      </c>
      <c r="D9184" s="48">
        <v>109800</v>
      </c>
    </row>
    <row r="9185" spans="1:4" x14ac:dyDescent="0.25">
      <c r="A9185" s="46">
        <v>36484</v>
      </c>
      <c r="B9185" s="45" t="s">
        <v>11116</v>
      </c>
      <c r="C9185" s="46" t="s">
        <v>9014</v>
      </c>
      <c r="D9185" s="48">
        <v>233085.4</v>
      </c>
    </row>
    <row r="9186" spans="1:4" x14ac:dyDescent="0.25">
      <c r="A9186" s="46">
        <v>38367</v>
      </c>
      <c r="B9186" s="45" t="s">
        <v>11117</v>
      </c>
      <c r="C9186" s="46" t="s">
        <v>9014</v>
      </c>
      <c r="D9186" s="47">
        <v>19.5</v>
      </c>
    </row>
    <row r="9187" spans="1:4" x14ac:dyDescent="0.25">
      <c r="A9187" s="46">
        <v>38368</v>
      </c>
      <c r="B9187" s="45" t="s">
        <v>11118</v>
      </c>
      <c r="C9187" s="46" t="s">
        <v>9014</v>
      </c>
      <c r="D9187" s="47">
        <v>7.09</v>
      </c>
    </row>
    <row r="9188" spans="1:4" x14ac:dyDescent="0.25">
      <c r="A9188" s="46">
        <v>38091</v>
      </c>
      <c r="B9188" s="45" t="s">
        <v>11119</v>
      </c>
      <c r="C9188" s="46" t="s">
        <v>9014</v>
      </c>
      <c r="D9188" s="47">
        <v>2.44</v>
      </c>
    </row>
    <row r="9189" spans="1:4" x14ac:dyDescent="0.25">
      <c r="A9189" s="46">
        <v>38095</v>
      </c>
      <c r="B9189" s="45" t="s">
        <v>11120</v>
      </c>
      <c r="C9189" s="46" t="s">
        <v>9014</v>
      </c>
      <c r="D9189" s="47">
        <v>5.16</v>
      </c>
    </row>
    <row r="9190" spans="1:4" x14ac:dyDescent="0.25">
      <c r="A9190" s="46">
        <v>38092</v>
      </c>
      <c r="B9190" s="45" t="s">
        <v>11121</v>
      </c>
      <c r="C9190" s="46" t="s">
        <v>9014</v>
      </c>
      <c r="D9190" s="47">
        <v>2.31</v>
      </c>
    </row>
    <row r="9191" spans="1:4" x14ac:dyDescent="0.25">
      <c r="A9191" s="46">
        <v>38093</v>
      </c>
      <c r="B9191" s="45" t="s">
        <v>11122</v>
      </c>
      <c r="C9191" s="46" t="s">
        <v>9014</v>
      </c>
      <c r="D9191" s="47">
        <v>2.39</v>
      </c>
    </row>
    <row r="9192" spans="1:4" x14ac:dyDescent="0.25">
      <c r="A9192" s="46">
        <v>38096</v>
      </c>
      <c r="B9192" s="45" t="s">
        <v>11123</v>
      </c>
      <c r="C9192" s="46" t="s">
        <v>9014</v>
      </c>
      <c r="D9192" s="47">
        <v>5.55</v>
      </c>
    </row>
    <row r="9193" spans="1:4" x14ac:dyDescent="0.25">
      <c r="A9193" s="46">
        <v>38094</v>
      </c>
      <c r="B9193" s="45" t="s">
        <v>11124</v>
      </c>
      <c r="C9193" s="46" t="s">
        <v>9014</v>
      </c>
      <c r="D9193" s="47">
        <v>2.93</v>
      </c>
    </row>
    <row r="9194" spans="1:4" x14ac:dyDescent="0.25">
      <c r="A9194" s="46">
        <v>38097</v>
      </c>
      <c r="B9194" s="45" t="s">
        <v>11125</v>
      </c>
      <c r="C9194" s="46" t="s">
        <v>9014</v>
      </c>
      <c r="D9194" s="47">
        <v>5.95</v>
      </c>
    </row>
    <row r="9195" spans="1:4" x14ac:dyDescent="0.25">
      <c r="A9195" s="46">
        <v>38098</v>
      </c>
      <c r="B9195" s="45" t="s">
        <v>11126</v>
      </c>
      <c r="C9195" s="46" t="s">
        <v>9014</v>
      </c>
      <c r="D9195" s="47">
        <v>5.95</v>
      </c>
    </row>
    <row r="9196" spans="1:4" x14ac:dyDescent="0.25">
      <c r="A9196" s="46">
        <v>11186</v>
      </c>
      <c r="B9196" s="45" t="s">
        <v>11127</v>
      </c>
      <c r="C9196" s="46" t="s">
        <v>9027</v>
      </c>
      <c r="D9196" s="47">
        <v>532.58000000000004</v>
      </c>
    </row>
    <row r="9197" spans="1:4" x14ac:dyDescent="0.25">
      <c r="A9197" s="46">
        <v>11558</v>
      </c>
      <c r="B9197" s="45" t="s">
        <v>11128</v>
      </c>
      <c r="C9197" s="46" t="s">
        <v>9484</v>
      </c>
      <c r="D9197" s="47">
        <v>12.46</v>
      </c>
    </row>
    <row r="9198" spans="1:4" x14ac:dyDescent="0.25">
      <c r="A9198" s="46">
        <v>11557</v>
      </c>
      <c r="B9198" s="45" t="s">
        <v>11129</v>
      </c>
      <c r="C9198" s="46" t="s">
        <v>9484</v>
      </c>
      <c r="D9198" s="47">
        <v>31.54</v>
      </c>
    </row>
    <row r="9199" spans="1:4" x14ac:dyDescent="0.25">
      <c r="A9199" s="46">
        <v>2759</v>
      </c>
      <c r="B9199" s="45" t="s">
        <v>11130</v>
      </c>
      <c r="C9199" s="46" t="s">
        <v>9014</v>
      </c>
      <c r="D9199" s="47">
        <v>8.6</v>
      </c>
    </row>
    <row r="9200" spans="1:4" x14ac:dyDescent="0.25">
      <c r="A9200" s="46">
        <v>38124</v>
      </c>
      <c r="B9200" s="45" t="s">
        <v>11131</v>
      </c>
      <c r="C9200" s="46" t="s">
        <v>9014</v>
      </c>
      <c r="D9200" s="47">
        <v>26</v>
      </c>
    </row>
    <row r="9201" spans="1:4" x14ac:dyDescent="0.25">
      <c r="A9201" s="46">
        <v>38380</v>
      </c>
      <c r="B9201" s="45" t="s">
        <v>11132</v>
      </c>
      <c r="C9201" s="46" t="s">
        <v>9014</v>
      </c>
      <c r="D9201" s="47">
        <v>30.99</v>
      </c>
    </row>
    <row r="9202" spans="1:4" x14ac:dyDescent="0.25">
      <c r="A9202" s="46">
        <v>20059</v>
      </c>
      <c r="B9202" s="45" t="s">
        <v>11133</v>
      </c>
      <c r="C9202" s="46" t="s">
        <v>9014</v>
      </c>
      <c r="D9202" s="47">
        <v>18.739999999999998</v>
      </c>
    </row>
    <row r="9203" spans="1:4" x14ac:dyDescent="0.25">
      <c r="A9203" s="46">
        <v>42429</v>
      </c>
      <c r="B9203" s="45" t="s">
        <v>11134</v>
      </c>
      <c r="C9203" s="46" t="s">
        <v>9014</v>
      </c>
      <c r="D9203" s="48">
        <v>4616.32</v>
      </c>
    </row>
    <row r="9204" spans="1:4" x14ac:dyDescent="0.25">
      <c r="A9204" s="46">
        <v>39616</v>
      </c>
      <c r="B9204" s="45" t="s">
        <v>11135</v>
      </c>
      <c r="C9204" s="46" t="s">
        <v>9014</v>
      </c>
      <c r="D9204" s="47">
        <v>447.95</v>
      </c>
    </row>
    <row r="9205" spans="1:4" x14ac:dyDescent="0.25">
      <c r="A9205" s="46">
        <v>39618</v>
      </c>
      <c r="B9205" s="45" t="s">
        <v>11136</v>
      </c>
      <c r="C9205" s="46" t="s">
        <v>9014</v>
      </c>
      <c r="D9205" s="47">
        <v>812.5</v>
      </c>
    </row>
    <row r="9206" spans="1:4" x14ac:dyDescent="0.25">
      <c r="A9206" s="46">
        <v>39619</v>
      </c>
      <c r="B9206" s="45" t="s">
        <v>11137</v>
      </c>
      <c r="C9206" s="46" t="s">
        <v>9014</v>
      </c>
      <c r="D9206" s="48">
        <v>1112.8</v>
      </c>
    </row>
    <row r="9207" spans="1:4" x14ac:dyDescent="0.25">
      <c r="A9207" s="46">
        <v>39613</v>
      </c>
      <c r="B9207" s="45" t="s">
        <v>11138</v>
      </c>
      <c r="C9207" s="46" t="s">
        <v>9014</v>
      </c>
      <c r="D9207" s="47">
        <v>177.93</v>
      </c>
    </row>
    <row r="9208" spans="1:4" x14ac:dyDescent="0.25">
      <c r="A9208" s="46">
        <v>39614</v>
      </c>
      <c r="B9208" s="45" t="s">
        <v>11139</v>
      </c>
      <c r="C9208" s="46" t="s">
        <v>9014</v>
      </c>
      <c r="D9208" s="47">
        <v>259.58999999999997</v>
      </c>
    </row>
    <row r="9209" spans="1:4" x14ac:dyDescent="0.25">
      <c r="A9209" s="46">
        <v>38538</v>
      </c>
      <c r="B9209" s="45" t="s">
        <v>11140</v>
      </c>
      <c r="C9209" s="46" t="s">
        <v>372</v>
      </c>
      <c r="D9209" s="47">
        <v>44.11</v>
      </c>
    </row>
    <row r="9210" spans="1:4" x14ac:dyDescent="0.25">
      <c r="A9210" s="46">
        <v>38539</v>
      </c>
      <c r="B9210" s="45" t="s">
        <v>11141</v>
      </c>
      <c r="C9210" s="46" t="s">
        <v>372</v>
      </c>
      <c r="D9210" s="47">
        <v>59.98</v>
      </c>
    </row>
    <row r="9211" spans="1:4" x14ac:dyDescent="0.25">
      <c r="A9211" s="46">
        <v>38540</v>
      </c>
      <c r="B9211" s="45" t="s">
        <v>11142</v>
      </c>
      <c r="C9211" s="46" t="s">
        <v>372</v>
      </c>
      <c r="D9211" s="47">
        <v>153.72</v>
      </c>
    </row>
    <row r="9212" spans="1:4" x14ac:dyDescent="0.25">
      <c r="A9212" s="46">
        <v>38384</v>
      </c>
      <c r="B9212" s="45" t="s">
        <v>11143</v>
      </c>
      <c r="C9212" s="46" t="s">
        <v>9014</v>
      </c>
      <c r="D9212" s="47">
        <v>18.39</v>
      </c>
    </row>
    <row r="9213" spans="1:4" x14ac:dyDescent="0.25">
      <c r="A9213" s="46">
        <v>13</v>
      </c>
      <c r="B9213" s="45" t="s">
        <v>11144</v>
      </c>
      <c r="C9213" s="46" t="s">
        <v>9088</v>
      </c>
      <c r="D9213" s="47">
        <v>12.39</v>
      </c>
    </row>
    <row r="9214" spans="1:4" x14ac:dyDescent="0.25">
      <c r="A9214" s="46">
        <v>2762</v>
      </c>
      <c r="B9214" s="45" t="s">
        <v>11145</v>
      </c>
      <c r="C9214" s="46" t="s">
        <v>372</v>
      </c>
      <c r="D9214" s="47">
        <v>10.75</v>
      </c>
    </row>
    <row r="9215" spans="1:4" x14ac:dyDescent="0.25">
      <c r="A9215" s="46">
        <v>21142</v>
      </c>
      <c r="B9215" s="45" t="s">
        <v>11146</v>
      </c>
      <c r="C9215" s="46" t="s">
        <v>9014</v>
      </c>
      <c r="D9215" s="47">
        <v>41.01</v>
      </c>
    </row>
    <row r="9216" spans="1:4" x14ac:dyDescent="0.25">
      <c r="A9216" s="46">
        <v>4223</v>
      </c>
      <c r="B9216" s="45" t="s">
        <v>11147</v>
      </c>
      <c r="C9216" s="46" t="s">
        <v>9033</v>
      </c>
      <c r="D9216" s="47">
        <v>5.29</v>
      </c>
    </row>
    <row r="9217" spans="1:4" x14ac:dyDescent="0.25">
      <c r="A9217" s="46">
        <v>37372</v>
      </c>
      <c r="B9217" s="45" t="s">
        <v>11148</v>
      </c>
      <c r="C9217" s="46" t="s">
        <v>370</v>
      </c>
      <c r="D9217" s="47">
        <v>0.55000000000000004</v>
      </c>
    </row>
    <row r="9218" spans="1:4" x14ac:dyDescent="0.25">
      <c r="A9218" s="46">
        <v>40863</v>
      </c>
      <c r="B9218" s="45" t="s">
        <v>11149</v>
      </c>
      <c r="C9218" s="46" t="s">
        <v>9201</v>
      </c>
      <c r="D9218" s="47">
        <v>103.7</v>
      </c>
    </row>
    <row r="9219" spans="1:4" x14ac:dyDescent="0.25">
      <c r="A9219" s="46">
        <v>38475</v>
      </c>
      <c r="B9219" s="45" t="s">
        <v>11150</v>
      </c>
      <c r="C9219" s="46" t="s">
        <v>9014</v>
      </c>
      <c r="D9219" s="47">
        <v>27.55</v>
      </c>
    </row>
    <row r="9220" spans="1:4" x14ac:dyDescent="0.25">
      <c r="A9220" s="46">
        <v>38474</v>
      </c>
      <c r="B9220" s="45" t="s">
        <v>11151</v>
      </c>
      <c r="C9220" s="46" t="s">
        <v>9014</v>
      </c>
      <c r="D9220" s="47">
        <v>34.06</v>
      </c>
    </row>
    <row r="9221" spans="1:4" x14ac:dyDescent="0.25">
      <c r="A9221" s="46">
        <v>10886</v>
      </c>
      <c r="B9221" s="45" t="s">
        <v>11152</v>
      </c>
      <c r="C9221" s="46" t="s">
        <v>9014</v>
      </c>
      <c r="D9221" s="47">
        <v>161.87</v>
      </c>
    </row>
    <row r="9222" spans="1:4" x14ac:dyDescent="0.25">
      <c r="A9222" s="46">
        <v>10888</v>
      </c>
      <c r="B9222" s="45" t="s">
        <v>11153</v>
      </c>
      <c r="C9222" s="46" t="s">
        <v>9014</v>
      </c>
      <c r="D9222" s="47">
        <v>512.29999999999995</v>
      </c>
    </row>
    <row r="9223" spans="1:4" x14ac:dyDescent="0.25">
      <c r="A9223" s="46">
        <v>10889</v>
      </c>
      <c r="B9223" s="45" t="s">
        <v>11154</v>
      </c>
      <c r="C9223" s="46" t="s">
        <v>9014</v>
      </c>
      <c r="D9223" s="47">
        <v>555</v>
      </c>
    </row>
    <row r="9224" spans="1:4" x14ac:dyDescent="0.25">
      <c r="A9224" s="46">
        <v>10890</v>
      </c>
      <c r="B9224" s="45" t="s">
        <v>11155</v>
      </c>
      <c r="C9224" s="46" t="s">
        <v>9014</v>
      </c>
      <c r="D9224" s="47">
        <v>256.14999999999998</v>
      </c>
    </row>
    <row r="9225" spans="1:4" x14ac:dyDescent="0.25">
      <c r="A9225" s="46">
        <v>10891</v>
      </c>
      <c r="B9225" s="45" t="s">
        <v>11156</v>
      </c>
      <c r="C9225" s="46" t="s">
        <v>9014</v>
      </c>
      <c r="D9225" s="47">
        <v>156.53</v>
      </c>
    </row>
    <row r="9226" spans="1:4" x14ac:dyDescent="0.25">
      <c r="A9226" s="46">
        <v>10892</v>
      </c>
      <c r="B9226" s="45" t="s">
        <v>11157</v>
      </c>
      <c r="C9226" s="46" t="s">
        <v>9014</v>
      </c>
      <c r="D9226" s="47">
        <v>185</v>
      </c>
    </row>
    <row r="9227" spans="1:4" x14ac:dyDescent="0.25">
      <c r="A9227" s="46">
        <v>20977</v>
      </c>
      <c r="B9227" s="45" t="s">
        <v>11158</v>
      </c>
      <c r="C9227" s="46" t="s">
        <v>9014</v>
      </c>
      <c r="D9227" s="47">
        <v>220.57</v>
      </c>
    </row>
    <row r="9228" spans="1:4" x14ac:dyDescent="0.25">
      <c r="A9228" s="46">
        <v>3073</v>
      </c>
      <c r="B9228" s="45" t="s">
        <v>11159</v>
      </c>
      <c r="C9228" s="46" t="s">
        <v>9014</v>
      </c>
      <c r="D9228" s="47">
        <v>228.17</v>
      </c>
    </row>
    <row r="9229" spans="1:4" x14ac:dyDescent="0.25">
      <c r="A9229" s="46">
        <v>3068</v>
      </c>
      <c r="B9229" s="45" t="s">
        <v>11160</v>
      </c>
      <c r="C9229" s="46" t="s">
        <v>9014</v>
      </c>
      <c r="D9229" s="47">
        <v>45.61</v>
      </c>
    </row>
    <row r="9230" spans="1:4" x14ac:dyDescent="0.25">
      <c r="A9230" s="46">
        <v>3074</v>
      </c>
      <c r="B9230" s="45" t="s">
        <v>11161</v>
      </c>
      <c r="C9230" s="46" t="s">
        <v>9014</v>
      </c>
      <c r="D9230" s="47">
        <v>144.05000000000001</v>
      </c>
    </row>
    <row r="9231" spans="1:4" x14ac:dyDescent="0.25">
      <c r="A9231" s="46">
        <v>3076</v>
      </c>
      <c r="B9231" s="45" t="s">
        <v>11162</v>
      </c>
      <c r="C9231" s="46" t="s">
        <v>9014</v>
      </c>
      <c r="D9231" s="47">
        <v>187.58</v>
      </c>
    </row>
    <row r="9232" spans="1:4" x14ac:dyDescent="0.25">
      <c r="A9232" s="46">
        <v>3072</v>
      </c>
      <c r="B9232" s="45" t="s">
        <v>11163</v>
      </c>
      <c r="C9232" s="46" t="s">
        <v>9014</v>
      </c>
      <c r="D9232" s="47">
        <v>47.25</v>
      </c>
    </row>
    <row r="9233" spans="1:4" x14ac:dyDescent="0.25">
      <c r="A9233" s="46">
        <v>3075</v>
      </c>
      <c r="B9233" s="45" t="s">
        <v>11164</v>
      </c>
      <c r="C9233" s="46" t="s">
        <v>9014</v>
      </c>
      <c r="D9233" s="47">
        <v>118.54</v>
      </c>
    </row>
    <row r="9234" spans="1:4" x14ac:dyDescent="0.25">
      <c r="A9234" s="46">
        <v>10780</v>
      </c>
      <c r="B9234" s="45" t="s">
        <v>11165</v>
      </c>
      <c r="C9234" s="46" t="s">
        <v>9014</v>
      </c>
      <c r="D9234" s="47">
        <v>10.02</v>
      </c>
    </row>
    <row r="9235" spans="1:4" x14ac:dyDescent="0.25">
      <c r="A9235" s="46">
        <v>10781</v>
      </c>
      <c r="B9235" s="45" t="s">
        <v>11166</v>
      </c>
      <c r="C9235" s="46" t="s">
        <v>9014</v>
      </c>
      <c r="D9235" s="47">
        <v>16.07</v>
      </c>
    </row>
    <row r="9236" spans="1:4" x14ac:dyDescent="0.25">
      <c r="A9236" s="46">
        <v>20106</v>
      </c>
      <c r="B9236" s="45" t="s">
        <v>11167</v>
      </c>
      <c r="C9236" s="46" t="s">
        <v>9014</v>
      </c>
      <c r="D9236" s="47">
        <v>5.3</v>
      </c>
    </row>
    <row r="9237" spans="1:4" x14ac:dyDescent="0.25">
      <c r="A9237" s="46">
        <v>20107</v>
      </c>
      <c r="B9237" s="45" t="s">
        <v>11168</v>
      </c>
      <c r="C9237" s="46" t="s">
        <v>9014</v>
      </c>
      <c r="D9237" s="47">
        <v>6.07</v>
      </c>
    </row>
    <row r="9238" spans="1:4" x14ac:dyDescent="0.25">
      <c r="A9238" s="46">
        <v>20108</v>
      </c>
      <c r="B9238" s="45" t="s">
        <v>11169</v>
      </c>
      <c r="C9238" s="46" t="s">
        <v>9014</v>
      </c>
      <c r="D9238" s="47">
        <v>8.01</v>
      </c>
    </row>
    <row r="9239" spans="1:4" x14ac:dyDescent="0.25">
      <c r="A9239" s="46">
        <v>20109</v>
      </c>
      <c r="B9239" s="45" t="s">
        <v>11170</v>
      </c>
      <c r="C9239" s="46" t="s">
        <v>9014</v>
      </c>
      <c r="D9239" s="47">
        <v>10.02</v>
      </c>
    </row>
    <row r="9240" spans="1:4" x14ac:dyDescent="0.25">
      <c r="A9240" s="46">
        <v>43612</v>
      </c>
      <c r="B9240" s="45" t="s">
        <v>11171</v>
      </c>
      <c r="C9240" s="46" t="s">
        <v>10503</v>
      </c>
      <c r="D9240" s="47">
        <v>72.09</v>
      </c>
    </row>
    <row r="9241" spans="1:4" x14ac:dyDescent="0.25">
      <c r="A9241" s="46">
        <v>43613</v>
      </c>
      <c r="B9241" s="45" t="s">
        <v>11172</v>
      </c>
      <c r="C9241" s="46" t="s">
        <v>10503</v>
      </c>
      <c r="D9241" s="47">
        <v>59.68</v>
      </c>
    </row>
    <row r="9242" spans="1:4" x14ac:dyDescent="0.25">
      <c r="A9242" s="46">
        <v>11480</v>
      </c>
      <c r="B9242" s="45" t="s">
        <v>11173</v>
      </c>
      <c r="C9242" s="46" t="s">
        <v>10503</v>
      </c>
      <c r="D9242" s="47">
        <v>91.59</v>
      </c>
    </row>
    <row r="9243" spans="1:4" x14ac:dyDescent="0.25">
      <c r="A9243" s="46">
        <v>11469</v>
      </c>
      <c r="B9243" s="45" t="s">
        <v>11174</v>
      </c>
      <c r="C9243" s="46" t="s">
        <v>9014</v>
      </c>
      <c r="D9243" s="47">
        <v>9.77</v>
      </c>
    </row>
    <row r="9244" spans="1:4" x14ac:dyDescent="0.25">
      <c r="A9244" s="46">
        <v>11468</v>
      </c>
      <c r="B9244" s="45" t="s">
        <v>11175</v>
      </c>
      <c r="C9244" s="46" t="s">
        <v>9014</v>
      </c>
      <c r="D9244" s="47">
        <v>9.7799999999999994</v>
      </c>
    </row>
    <row r="9245" spans="1:4" x14ac:dyDescent="0.25">
      <c r="A9245" s="46">
        <v>11484</v>
      </c>
      <c r="B9245" s="45" t="s">
        <v>11176</v>
      </c>
      <c r="C9245" s="46" t="s">
        <v>9014</v>
      </c>
      <c r="D9245" s="47">
        <v>42.97</v>
      </c>
    </row>
    <row r="9246" spans="1:4" x14ac:dyDescent="0.25">
      <c r="A9246" s="46">
        <v>38155</v>
      </c>
      <c r="B9246" s="45" t="s">
        <v>11177</v>
      </c>
      <c r="C9246" s="46" t="s">
        <v>9014</v>
      </c>
      <c r="D9246" s="47">
        <v>66.709999999999994</v>
      </c>
    </row>
    <row r="9247" spans="1:4" x14ac:dyDescent="0.25">
      <c r="A9247" s="46">
        <v>11467</v>
      </c>
      <c r="B9247" s="45" t="s">
        <v>11178</v>
      </c>
      <c r="C9247" s="46" t="s">
        <v>9014</v>
      </c>
      <c r="D9247" s="47">
        <v>15.24</v>
      </c>
    </row>
    <row r="9248" spans="1:4" x14ac:dyDescent="0.25">
      <c r="A9248" s="46">
        <v>38153</v>
      </c>
      <c r="B9248" s="45" t="s">
        <v>11179</v>
      </c>
      <c r="C9248" s="46" t="s">
        <v>10503</v>
      </c>
      <c r="D9248" s="47">
        <v>38.94</v>
      </c>
    </row>
    <row r="9249" spans="1:4" x14ac:dyDescent="0.25">
      <c r="A9249" s="46">
        <v>43607</v>
      </c>
      <c r="B9249" s="45" t="s">
        <v>11180</v>
      </c>
      <c r="C9249" s="46" t="s">
        <v>10503</v>
      </c>
      <c r="D9249" s="47">
        <v>73.650000000000006</v>
      </c>
    </row>
    <row r="9250" spans="1:4" x14ac:dyDescent="0.25">
      <c r="A9250" s="46">
        <v>3080</v>
      </c>
      <c r="B9250" s="45" t="s">
        <v>11181</v>
      </c>
      <c r="C9250" s="46" t="s">
        <v>10503</v>
      </c>
      <c r="D9250" s="47">
        <v>49.52</v>
      </c>
    </row>
    <row r="9251" spans="1:4" x14ac:dyDescent="0.25">
      <c r="A9251" s="46">
        <v>3081</v>
      </c>
      <c r="B9251" s="45" t="s">
        <v>11182</v>
      </c>
      <c r="C9251" s="46" t="s">
        <v>10503</v>
      </c>
      <c r="D9251" s="47">
        <v>97.97</v>
      </c>
    </row>
    <row r="9252" spans="1:4" x14ac:dyDescent="0.25">
      <c r="A9252" s="46">
        <v>3090</v>
      </c>
      <c r="B9252" s="45" t="s">
        <v>11183</v>
      </c>
      <c r="C9252" s="46" t="s">
        <v>10503</v>
      </c>
      <c r="D9252" s="47">
        <v>44.2</v>
      </c>
    </row>
    <row r="9253" spans="1:4" x14ac:dyDescent="0.25">
      <c r="A9253" s="46">
        <v>43611</v>
      </c>
      <c r="B9253" s="45" t="s">
        <v>11184</v>
      </c>
      <c r="C9253" s="46" t="s">
        <v>10503</v>
      </c>
      <c r="D9253" s="47">
        <v>73.34</v>
      </c>
    </row>
    <row r="9254" spans="1:4" x14ac:dyDescent="0.25">
      <c r="A9254" s="46">
        <v>3103</v>
      </c>
      <c r="B9254" s="45" t="s">
        <v>11185</v>
      </c>
      <c r="C9254" s="46" t="s">
        <v>9014</v>
      </c>
      <c r="D9254" s="47">
        <v>36.64</v>
      </c>
    </row>
    <row r="9255" spans="1:4" x14ac:dyDescent="0.25">
      <c r="A9255" s="46">
        <v>3097</v>
      </c>
      <c r="B9255" s="45" t="s">
        <v>11186</v>
      </c>
      <c r="C9255" s="46" t="s">
        <v>10503</v>
      </c>
      <c r="D9255" s="47">
        <v>55.44</v>
      </c>
    </row>
    <row r="9256" spans="1:4" x14ac:dyDescent="0.25">
      <c r="A9256" s="46">
        <v>3099</v>
      </c>
      <c r="B9256" s="45" t="s">
        <v>11187</v>
      </c>
      <c r="C9256" s="46" t="s">
        <v>10503</v>
      </c>
      <c r="D9256" s="47">
        <v>88.78</v>
      </c>
    </row>
    <row r="9257" spans="1:4" x14ac:dyDescent="0.25">
      <c r="A9257" s="46">
        <v>38151</v>
      </c>
      <c r="B9257" s="45" t="s">
        <v>11188</v>
      </c>
      <c r="C9257" s="46" t="s">
        <v>10503</v>
      </c>
      <c r="D9257" s="47">
        <v>64.36</v>
      </c>
    </row>
    <row r="9258" spans="1:4" x14ac:dyDescent="0.25">
      <c r="A9258" s="46">
        <v>38152</v>
      </c>
      <c r="B9258" s="45" t="s">
        <v>11189</v>
      </c>
      <c r="C9258" s="46" t="s">
        <v>10503</v>
      </c>
      <c r="D9258" s="47">
        <v>103.82</v>
      </c>
    </row>
    <row r="9259" spans="1:4" x14ac:dyDescent="0.25">
      <c r="A9259" s="46">
        <v>43610</v>
      </c>
      <c r="B9259" s="45" t="s">
        <v>11190</v>
      </c>
      <c r="C9259" s="46" t="s">
        <v>10503</v>
      </c>
      <c r="D9259" s="47">
        <v>55.01</v>
      </c>
    </row>
    <row r="9260" spans="1:4" x14ac:dyDescent="0.25">
      <c r="A9260" s="46">
        <v>3093</v>
      </c>
      <c r="B9260" s="45" t="s">
        <v>11191</v>
      </c>
      <c r="C9260" s="46" t="s">
        <v>10503</v>
      </c>
      <c r="D9260" s="47">
        <v>88.78</v>
      </c>
    </row>
    <row r="9261" spans="1:4" x14ac:dyDescent="0.25">
      <c r="A9261" s="46">
        <v>38165</v>
      </c>
      <c r="B9261" s="45" t="s">
        <v>11192</v>
      </c>
      <c r="C9261" s="46" t="s">
        <v>10503</v>
      </c>
      <c r="D9261" s="47">
        <v>59.93</v>
      </c>
    </row>
    <row r="9262" spans="1:4" x14ac:dyDescent="0.25">
      <c r="A9262" s="46">
        <v>38177</v>
      </c>
      <c r="B9262" s="45" t="s">
        <v>11193</v>
      </c>
      <c r="C9262" s="46" t="s">
        <v>9014</v>
      </c>
      <c r="D9262" s="47">
        <v>17.809999999999999</v>
      </c>
    </row>
    <row r="9263" spans="1:4" x14ac:dyDescent="0.25">
      <c r="A9263" s="46">
        <v>11458</v>
      </c>
      <c r="B9263" s="45" t="s">
        <v>11194</v>
      </c>
      <c r="C9263" s="46" t="s">
        <v>9014</v>
      </c>
      <c r="D9263" s="47">
        <v>21.26</v>
      </c>
    </row>
    <row r="9264" spans="1:4" x14ac:dyDescent="0.25">
      <c r="A9264" s="46">
        <v>3108</v>
      </c>
      <c r="B9264" s="45" t="s">
        <v>11195</v>
      </c>
      <c r="C9264" s="46" t="s">
        <v>9014</v>
      </c>
      <c r="D9264" s="47">
        <v>90.39</v>
      </c>
    </row>
    <row r="9265" spans="1:4" x14ac:dyDescent="0.25">
      <c r="A9265" s="46">
        <v>3105</v>
      </c>
      <c r="B9265" s="45" t="s">
        <v>11196</v>
      </c>
      <c r="C9265" s="46" t="s">
        <v>9014</v>
      </c>
      <c r="D9265" s="47">
        <v>118.22</v>
      </c>
    </row>
    <row r="9266" spans="1:4" x14ac:dyDescent="0.25">
      <c r="A9266" s="46">
        <v>38178</v>
      </c>
      <c r="B9266" s="45" t="s">
        <v>11197</v>
      </c>
      <c r="C9266" s="46" t="s">
        <v>9014</v>
      </c>
      <c r="D9266" s="47">
        <v>19.59</v>
      </c>
    </row>
    <row r="9267" spans="1:4" x14ac:dyDescent="0.25">
      <c r="A9267" s="46">
        <v>43575</v>
      </c>
      <c r="B9267" s="45" t="s">
        <v>11198</v>
      </c>
      <c r="C9267" s="46" t="s">
        <v>9014</v>
      </c>
      <c r="D9267" s="47">
        <v>42.46</v>
      </c>
    </row>
    <row r="9268" spans="1:4" x14ac:dyDescent="0.25">
      <c r="A9268" s="46">
        <v>43577</v>
      </c>
      <c r="B9268" s="45" t="s">
        <v>11199</v>
      </c>
      <c r="C9268" s="46" t="s">
        <v>9014</v>
      </c>
      <c r="D9268" s="47">
        <v>73.81</v>
      </c>
    </row>
    <row r="9269" spans="1:4" x14ac:dyDescent="0.25">
      <c r="A9269" s="46">
        <v>43458</v>
      </c>
      <c r="B9269" s="45" t="s">
        <v>11200</v>
      </c>
      <c r="C9269" s="46" t="s">
        <v>370</v>
      </c>
      <c r="D9269" s="47">
        <v>0.04</v>
      </c>
    </row>
    <row r="9270" spans="1:4" x14ac:dyDescent="0.25">
      <c r="A9270" s="46">
        <v>43470</v>
      </c>
      <c r="B9270" s="45" t="s">
        <v>11201</v>
      </c>
      <c r="C9270" s="46" t="s">
        <v>9201</v>
      </c>
      <c r="D9270" s="47">
        <v>7.9</v>
      </c>
    </row>
    <row r="9271" spans="1:4" x14ac:dyDescent="0.25">
      <c r="A9271" s="46">
        <v>43459</v>
      </c>
      <c r="B9271" s="45" t="s">
        <v>11202</v>
      </c>
      <c r="C9271" s="46" t="s">
        <v>370</v>
      </c>
      <c r="D9271" s="47">
        <v>0.38</v>
      </c>
    </row>
    <row r="9272" spans="1:4" x14ac:dyDescent="0.25">
      <c r="A9272" s="46">
        <v>43471</v>
      </c>
      <c r="B9272" s="45" t="s">
        <v>11203</v>
      </c>
      <c r="C9272" s="46" t="s">
        <v>9201</v>
      </c>
      <c r="D9272" s="47">
        <v>71.44</v>
      </c>
    </row>
    <row r="9273" spans="1:4" x14ac:dyDescent="0.25">
      <c r="A9273" s="46">
        <v>43460</v>
      </c>
      <c r="B9273" s="45" t="s">
        <v>11204</v>
      </c>
      <c r="C9273" s="46" t="s">
        <v>370</v>
      </c>
      <c r="D9273" s="47">
        <v>0.62</v>
      </c>
    </row>
    <row r="9274" spans="1:4" x14ac:dyDescent="0.25">
      <c r="A9274" s="46">
        <v>43472</v>
      </c>
      <c r="B9274" s="45" t="s">
        <v>11205</v>
      </c>
      <c r="C9274" s="46" t="s">
        <v>9201</v>
      </c>
      <c r="D9274" s="47">
        <v>117.38</v>
      </c>
    </row>
    <row r="9275" spans="1:4" x14ac:dyDescent="0.25">
      <c r="A9275" s="46">
        <v>43461</v>
      </c>
      <c r="B9275" s="45" t="s">
        <v>11206</v>
      </c>
      <c r="C9275" s="46" t="s">
        <v>370</v>
      </c>
      <c r="D9275" s="47">
        <v>0.28000000000000003</v>
      </c>
    </row>
    <row r="9276" spans="1:4" x14ac:dyDescent="0.25">
      <c r="A9276" s="46">
        <v>43473</v>
      </c>
      <c r="B9276" s="45" t="s">
        <v>11207</v>
      </c>
      <c r="C9276" s="46" t="s">
        <v>9201</v>
      </c>
      <c r="D9276" s="47">
        <v>53.34</v>
      </c>
    </row>
    <row r="9277" spans="1:4" x14ac:dyDescent="0.25">
      <c r="A9277" s="46">
        <v>43463</v>
      </c>
      <c r="B9277" s="45" t="s">
        <v>11208</v>
      </c>
      <c r="C9277" s="46" t="s">
        <v>370</v>
      </c>
      <c r="D9277" s="47">
        <v>0.08</v>
      </c>
    </row>
    <row r="9278" spans="1:4" x14ac:dyDescent="0.25">
      <c r="A9278" s="46">
        <v>43475</v>
      </c>
      <c r="B9278" s="45" t="s">
        <v>11209</v>
      </c>
      <c r="C9278" s="46" t="s">
        <v>9201</v>
      </c>
      <c r="D9278" s="47">
        <v>14.97</v>
      </c>
    </row>
    <row r="9279" spans="1:4" x14ac:dyDescent="0.25">
      <c r="A9279" s="46">
        <v>43462</v>
      </c>
      <c r="B9279" s="45" t="s">
        <v>11210</v>
      </c>
      <c r="C9279" s="46" t="s">
        <v>370</v>
      </c>
      <c r="D9279" s="47">
        <v>0.01</v>
      </c>
    </row>
    <row r="9280" spans="1:4" x14ac:dyDescent="0.25">
      <c r="A9280" s="46">
        <v>43474</v>
      </c>
      <c r="B9280" s="45" t="s">
        <v>11211</v>
      </c>
      <c r="C9280" s="46" t="s">
        <v>9201</v>
      </c>
      <c r="D9280" s="47">
        <v>1.6</v>
      </c>
    </row>
    <row r="9281" spans="1:4" x14ac:dyDescent="0.25">
      <c r="A9281" s="46">
        <v>43464</v>
      </c>
      <c r="B9281" s="45" t="s">
        <v>11212</v>
      </c>
      <c r="C9281" s="46" t="s">
        <v>370</v>
      </c>
      <c r="D9281" s="47">
        <v>0.01</v>
      </c>
    </row>
    <row r="9282" spans="1:4" x14ac:dyDescent="0.25">
      <c r="A9282" s="46">
        <v>43476</v>
      </c>
      <c r="B9282" s="45" t="s">
        <v>11213</v>
      </c>
      <c r="C9282" s="46" t="s">
        <v>9201</v>
      </c>
      <c r="D9282" s="47">
        <v>0.01</v>
      </c>
    </row>
    <row r="9283" spans="1:4" x14ac:dyDescent="0.25">
      <c r="A9283" s="46">
        <v>43465</v>
      </c>
      <c r="B9283" s="45" t="s">
        <v>11214</v>
      </c>
      <c r="C9283" s="46" t="s">
        <v>370</v>
      </c>
      <c r="D9283" s="47">
        <v>0.57999999999999996</v>
      </c>
    </row>
    <row r="9284" spans="1:4" x14ac:dyDescent="0.25">
      <c r="A9284" s="46">
        <v>43477</v>
      </c>
      <c r="B9284" s="45" t="s">
        <v>11215</v>
      </c>
      <c r="C9284" s="46" t="s">
        <v>9201</v>
      </c>
      <c r="D9284" s="47">
        <v>110.22</v>
      </c>
    </row>
    <row r="9285" spans="1:4" x14ac:dyDescent="0.25">
      <c r="A9285" s="46">
        <v>43466</v>
      </c>
      <c r="B9285" s="45" t="s">
        <v>11216</v>
      </c>
      <c r="C9285" s="46" t="s">
        <v>370</v>
      </c>
      <c r="D9285" s="47">
        <v>1.27</v>
      </c>
    </row>
    <row r="9286" spans="1:4" x14ac:dyDescent="0.25">
      <c r="A9286" s="46">
        <v>43478</v>
      </c>
      <c r="B9286" s="45" t="s">
        <v>11217</v>
      </c>
      <c r="C9286" s="46" t="s">
        <v>9201</v>
      </c>
      <c r="D9286" s="47">
        <v>240.1</v>
      </c>
    </row>
    <row r="9287" spans="1:4" x14ac:dyDescent="0.25">
      <c r="A9287" s="46">
        <v>43467</v>
      </c>
      <c r="B9287" s="45" t="s">
        <v>11218</v>
      </c>
      <c r="C9287" s="46" t="s">
        <v>370</v>
      </c>
      <c r="D9287" s="47">
        <v>0.41</v>
      </c>
    </row>
    <row r="9288" spans="1:4" x14ac:dyDescent="0.25">
      <c r="A9288" s="46">
        <v>43479</v>
      </c>
      <c r="B9288" s="45" t="s">
        <v>11219</v>
      </c>
      <c r="C9288" s="46" t="s">
        <v>9201</v>
      </c>
      <c r="D9288" s="47">
        <v>76.97</v>
      </c>
    </row>
    <row r="9289" spans="1:4" x14ac:dyDescent="0.25">
      <c r="A9289" s="46">
        <v>43468</v>
      </c>
      <c r="B9289" s="45" t="s">
        <v>11220</v>
      </c>
      <c r="C9289" s="46" t="s">
        <v>370</v>
      </c>
      <c r="D9289" s="47">
        <v>0.89</v>
      </c>
    </row>
    <row r="9290" spans="1:4" x14ac:dyDescent="0.25">
      <c r="A9290" s="46">
        <v>43480</v>
      </c>
      <c r="B9290" s="45" t="s">
        <v>11221</v>
      </c>
      <c r="C9290" s="46" t="s">
        <v>9201</v>
      </c>
      <c r="D9290" s="47">
        <v>167.28</v>
      </c>
    </row>
    <row r="9291" spans="1:4" x14ac:dyDescent="0.25">
      <c r="A9291" s="46">
        <v>43469</v>
      </c>
      <c r="B9291" s="45" t="s">
        <v>11222</v>
      </c>
      <c r="C9291" s="46" t="s">
        <v>370</v>
      </c>
      <c r="D9291" s="47">
        <v>0.06</v>
      </c>
    </row>
    <row r="9292" spans="1:4" x14ac:dyDescent="0.25">
      <c r="A9292" s="46">
        <v>43481</v>
      </c>
      <c r="B9292" s="45" t="s">
        <v>11223</v>
      </c>
      <c r="C9292" s="46" t="s">
        <v>9201</v>
      </c>
      <c r="D9292" s="47">
        <v>10.78</v>
      </c>
    </row>
    <row r="9293" spans="1:4" x14ac:dyDescent="0.25">
      <c r="A9293" s="46">
        <v>3119</v>
      </c>
      <c r="B9293" s="45" t="s">
        <v>11224</v>
      </c>
      <c r="C9293" s="46" t="s">
        <v>9014</v>
      </c>
      <c r="D9293" s="47">
        <v>2.2999999999999998</v>
      </c>
    </row>
    <row r="9294" spans="1:4" x14ac:dyDescent="0.25">
      <c r="A9294" s="46">
        <v>3122</v>
      </c>
      <c r="B9294" s="45" t="s">
        <v>11225</v>
      </c>
      <c r="C9294" s="46" t="s">
        <v>9014</v>
      </c>
      <c r="D9294" s="47">
        <v>4.68</v>
      </c>
    </row>
    <row r="9295" spans="1:4" x14ac:dyDescent="0.25">
      <c r="A9295" s="46">
        <v>3121</v>
      </c>
      <c r="B9295" s="45" t="s">
        <v>11226</v>
      </c>
      <c r="C9295" s="46" t="s">
        <v>9014</v>
      </c>
      <c r="D9295" s="47">
        <v>5.31</v>
      </c>
    </row>
    <row r="9296" spans="1:4" x14ac:dyDescent="0.25">
      <c r="A9296" s="46">
        <v>3120</v>
      </c>
      <c r="B9296" s="45" t="s">
        <v>11227</v>
      </c>
      <c r="C9296" s="46" t="s">
        <v>9014</v>
      </c>
      <c r="D9296" s="47">
        <v>10.06</v>
      </c>
    </row>
    <row r="9297" spans="1:4" x14ac:dyDescent="0.25">
      <c r="A9297" s="46">
        <v>11455</v>
      </c>
      <c r="B9297" s="45" t="s">
        <v>11228</v>
      </c>
      <c r="C9297" s="46" t="s">
        <v>9014</v>
      </c>
      <c r="D9297" s="47">
        <v>14.55</v>
      </c>
    </row>
    <row r="9298" spans="1:4" x14ac:dyDescent="0.25">
      <c r="A9298" s="46">
        <v>11456</v>
      </c>
      <c r="B9298" s="45" t="s">
        <v>11229</v>
      </c>
      <c r="C9298" s="46" t="s">
        <v>9014</v>
      </c>
      <c r="D9298" s="47">
        <v>17.399999999999999</v>
      </c>
    </row>
    <row r="9299" spans="1:4" x14ac:dyDescent="0.25">
      <c r="A9299" s="46">
        <v>3107</v>
      </c>
      <c r="B9299" s="45" t="s">
        <v>11230</v>
      </c>
      <c r="C9299" s="46" t="s">
        <v>9014</v>
      </c>
      <c r="D9299" s="47">
        <v>7.34</v>
      </c>
    </row>
    <row r="9300" spans="1:4" x14ac:dyDescent="0.25">
      <c r="A9300" s="46">
        <v>43583</v>
      </c>
      <c r="B9300" s="45" t="s">
        <v>11231</v>
      </c>
      <c r="C9300" s="46" t="s">
        <v>9014</v>
      </c>
      <c r="D9300" s="47">
        <v>8.2799999999999994</v>
      </c>
    </row>
    <row r="9301" spans="1:4" x14ac:dyDescent="0.25">
      <c r="A9301" s="46">
        <v>43586</v>
      </c>
      <c r="B9301" s="45" t="s">
        <v>11232</v>
      </c>
      <c r="C9301" s="46" t="s">
        <v>9014</v>
      </c>
      <c r="D9301" s="47">
        <v>8.48</v>
      </c>
    </row>
    <row r="9302" spans="1:4" x14ac:dyDescent="0.25">
      <c r="A9302" s="46">
        <v>11461</v>
      </c>
      <c r="B9302" s="45" t="s">
        <v>11233</v>
      </c>
      <c r="C9302" s="46" t="s">
        <v>9014</v>
      </c>
      <c r="D9302" s="47">
        <v>9.24</v>
      </c>
    </row>
    <row r="9303" spans="1:4" x14ac:dyDescent="0.25">
      <c r="A9303" s="46">
        <v>43587</v>
      </c>
      <c r="B9303" s="45" t="s">
        <v>11234</v>
      </c>
      <c r="C9303" s="46" t="s">
        <v>9014</v>
      </c>
      <c r="D9303" s="47">
        <v>10.66</v>
      </c>
    </row>
    <row r="9304" spans="1:4" x14ac:dyDescent="0.25">
      <c r="A9304" s="46">
        <v>3106</v>
      </c>
      <c r="B9304" s="45" t="s">
        <v>11235</v>
      </c>
      <c r="C9304" s="46" t="s">
        <v>9014</v>
      </c>
      <c r="D9304" s="47">
        <v>13.53</v>
      </c>
    </row>
    <row r="9305" spans="1:4" x14ac:dyDescent="0.25">
      <c r="A9305" s="46">
        <v>25951</v>
      </c>
      <c r="B9305" s="45" t="s">
        <v>11236</v>
      </c>
      <c r="C9305" s="46" t="s">
        <v>9088</v>
      </c>
      <c r="D9305" s="47">
        <v>2.61</v>
      </c>
    </row>
    <row r="9306" spans="1:4" x14ac:dyDescent="0.25">
      <c r="A9306" s="46">
        <v>3123</v>
      </c>
      <c r="B9306" s="45" t="s">
        <v>11237</v>
      </c>
      <c r="C9306" s="46" t="s">
        <v>9088</v>
      </c>
      <c r="D9306" s="47">
        <v>2.44</v>
      </c>
    </row>
    <row r="9307" spans="1:4" x14ac:dyDescent="0.25">
      <c r="A9307" s="46">
        <v>38125</v>
      </c>
      <c r="B9307" s="45" t="s">
        <v>11238</v>
      </c>
      <c r="C9307" s="46" t="s">
        <v>9088</v>
      </c>
      <c r="D9307" s="47">
        <v>1.0900000000000001</v>
      </c>
    </row>
    <row r="9308" spans="1:4" x14ac:dyDescent="0.25">
      <c r="A9308" s="46">
        <v>39014</v>
      </c>
      <c r="B9308" s="45" t="s">
        <v>11239</v>
      </c>
      <c r="C9308" s="46" t="s">
        <v>9088</v>
      </c>
      <c r="D9308" s="47">
        <v>9.19</v>
      </c>
    </row>
    <row r="9309" spans="1:4" x14ac:dyDescent="0.25">
      <c r="A9309" s="46">
        <v>39365</v>
      </c>
      <c r="B9309" s="45" t="s">
        <v>11240</v>
      </c>
      <c r="C9309" s="46" t="s">
        <v>9014</v>
      </c>
      <c r="D9309" s="48">
        <v>1275.71</v>
      </c>
    </row>
    <row r="9310" spans="1:4" x14ac:dyDescent="0.25">
      <c r="A9310" s="46">
        <v>39366</v>
      </c>
      <c r="B9310" s="45" t="s">
        <v>11241</v>
      </c>
      <c r="C9310" s="46" t="s">
        <v>9014</v>
      </c>
      <c r="D9310" s="48">
        <v>3266.37</v>
      </c>
    </row>
    <row r="9311" spans="1:4" x14ac:dyDescent="0.25">
      <c r="A9311" s="46">
        <v>39367</v>
      </c>
      <c r="B9311" s="45" t="s">
        <v>11242</v>
      </c>
      <c r="C9311" s="46" t="s">
        <v>9014</v>
      </c>
      <c r="D9311" s="48">
        <v>4464.54</v>
      </c>
    </row>
    <row r="9312" spans="1:4" x14ac:dyDescent="0.25">
      <c r="A9312" s="46">
        <v>37394</v>
      </c>
      <c r="B9312" s="45" t="s">
        <v>11243</v>
      </c>
      <c r="C9312" s="46" t="s">
        <v>11244</v>
      </c>
      <c r="D9312" s="47">
        <v>42.15</v>
      </c>
    </row>
    <row r="9313" spans="1:4" x14ac:dyDescent="0.25">
      <c r="A9313" s="46">
        <v>14146</v>
      </c>
      <c r="B9313" s="45" t="s">
        <v>11245</v>
      </c>
      <c r="C9313" s="46" t="s">
        <v>11244</v>
      </c>
      <c r="D9313" s="47">
        <v>67.790000000000006</v>
      </c>
    </row>
    <row r="9314" spans="1:4" x14ac:dyDescent="0.25">
      <c r="A9314" s="46">
        <v>38134</v>
      </c>
      <c r="B9314" s="45" t="s">
        <v>11246</v>
      </c>
      <c r="C9314" s="46" t="s">
        <v>9088</v>
      </c>
      <c r="D9314" s="47">
        <v>102.03</v>
      </c>
    </row>
    <row r="9315" spans="1:4" x14ac:dyDescent="0.25">
      <c r="A9315" s="46">
        <v>38132</v>
      </c>
      <c r="B9315" s="45" t="s">
        <v>11247</v>
      </c>
      <c r="C9315" s="46" t="s">
        <v>9088</v>
      </c>
      <c r="D9315" s="47">
        <v>104.06</v>
      </c>
    </row>
    <row r="9316" spans="1:4" x14ac:dyDescent="0.25">
      <c r="A9316" s="46">
        <v>38133</v>
      </c>
      <c r="B9316" s="45" t="s">
        <v>11248</v>
      </c>
      <c r="C9316" s="46" t="s">
        <v>9088</v>
      </c>
      <c r="D9316" s="47">
        <v>100.66</v>
      </c>
    </row>
    <row r="9317" spans="1:4" x14ac:dyDescent="0.25">
      <c r="A9317" s="46">
        <v>938</v>
      </c>
      <c r="B9317" s="45" t="s">
        <v>11249</v>
      </c>
      <c r="C9317" s="46" t="s">
        <v>372</v>
      </c>
      <c r="D9317" s="47">
        <v>1.42</v>
      </c>
    </row>
    <row r="9318" spans="1:4" x14ac:dyDescent="0.25">
      <c r="A9318" s="46">
        <v>937</v>
      </c>
      <c r="B9318" s="45" t="s">
        <v>11250</v>
      </c>
      <c r="C9318" s="46" t="s">
        <v>372</v>
      </c>
      <c r="D9318" s="47">
        <v>8.7799999999999994</v>
      </c>
    </row>
    <row r="9319" spans="1:4" x14ac:dyDescent="0.25">
      <c r="A9319" s="46">
        <v>939</v>
      </c>
      <c r="B9319" s="45" t="s">
        <v>11251</v>
      </c>
      <c r="C9319" s="46" t="s">
        <v>372</v>
      </c>
      <c r="D9319" s="47">
        <v>2.27</v>
      </c>
    </row>
    <row r="9320" spans="1:4" x14ac:dyDescent="0.25">
      <c r="A9320" s="46">
        <v>944</v>
      </c>
      <c r="B9320" s="45" t="s">
        <v>11252</v>
      </c>
      <c r="C9320" s="46" t="s">
        <v>372</v>
      </c>
      <c r="D9320" s="47">
        <v>3.88</v>
      </c>
    </row>
    <row r="9321" spans="1:4" x14ac:dyDescent="0.25">
      <c r="A9321" s="46">
        <v>940</v>
      </c>
      <c r="B9321" s="45" t="s">
        <v>11253</v>
      </c>
      <c r="C9321" s="46" t="s">
        <v>372</v>
      </c>
      <c r="D9321" s="47">
        <v>5.37</v>
      </c>
    </row>
    <row r="9322" spans="1:4" x14ac:dyDescent="0.25">
      <c r="A9322" s="46">
        <v>936</v>
      </c>
      <c r="B9322" s="45" t="s">
        <v>11254</v>
      </c>
      <c r="C9322" s="46" t="s">
        <v>372</v>
      </c>
      <c r="D9322" s="47">
        <v>1.28</v>
      </c>
    </row>
    <row r="9323" spans="1:4" x14ac:dyDescent="0.25">
      <c r="A9323" s="46">
        <v>935</v>
      </c>
      <c r="B9323" s="45" t="s">
        <v>11255</v>
      </c>
      <c r="C9323" s="46" t="s">
        <v>372</v>
      </c>
      <c r="D9323" s="47">
        <v>0.98</v>
      </c>
    </row>
    <row r="9324" spans="1:4" x14ac:dyDescent="0.25">
      <c r="A9324" s="46">
        <v>44397</v>
      </c>
      <c r="B9324" s="45" t="s">
        <v>11256</v>
      </c>
      <c r="C9324" s="46" t="s">
        <v>372</v>
      </c>
      <c r="D9324" s="47">
        <v>3.43</v>
      </c>
    </row>
    <row r="9325" spans="1:4" x14ac:dyDescent="0.25">
      <c r="A9325" s="46">
        <v>406</v>
      </c>
      <c r="B9325" s="45" t="s">
        <v>11257</v>
      </c>
      <c r="C9325" s="46" t="s">
        <v>9014</v>
      </c>
      <c r="D9325" s="47">
        <v>77.73</v>
      </c>
    </row>
    <row r="9326" spans="1:4" x14ac:dyDescent="0.25">
      <c r="A9326" s="46">
        <v>42529</v>
      </c>
      <c r="B9326" s="45" t="s">
        <v>11258</v>
      </c>
      <c r="C9326" s="46" t="s">
        <v>372</v>
      </c>
      <c r="D9326" s="47">
        <v>1.19</v>
      </c>
    </row>
    <row r="9327" spans="1:4" x14ac:dyDescent="0.25">
      <c r="A9327" s="46">
        <v>39634</v>
      </c>
      <c r="B9327" s="45" t="s">
        <v>11259</v>
      </c>
      <c r="C9327" s="46" t="s">
        <v>372</v>
      </c>
      <c r="D9327" s="47">
        <v>8.51</v>
      </c>
    </row>
    <row r="9328" spans="1:4" x14ac:dyDescent="0.25">
      <c r="A9328" s="46">
        <v>39701</v>
      </c>
      <c r="B9328" s="45" t="s">
        <v>11260</v>
      </c>
      <c r="C9328" s="46" t="s">
        <v>9014</v>
      </c>
      <c r="D9328" s="47">
        <v>105.67</v>
      </c>
    </row>
    <row r="9329" spans="1:4" x14ac:dyDescent="0.25">
      <c r="A9329" s="46">
        <v>12815</v>
      </c>
      <c r="B9329" s="45" t="s">
        <v>11261</v>
      </c>
      <c r="C9329" s="46" t="s">
        <v>9014</v>
      </c>
      <c r="D9329" s="47">
        <v>8.1</v>
      </c>
    </row>
    <row r="9330" spans="1:4" x14ac:dyDescent="0.25">
      <c r="A9330" s="46">
        <v>407</v>
      </c>
      <c r="B9330" s="45" t="s">
        <v>11262</v>
      </c>
      <c r="C9330" s="46" t="s">
        <v>9088</v>
      </c>
      <c r="D9330" s="47">
        <v>56</v>
      </c>
    </row>
    <row r="9331" spans="1:4" x14ac:dyDescent="0.25">
      <c r="A9331" s="46">
        <v>39431</v>
      </c>
      <c r="B9331" s="45" t="s">
        <v>11263</v>
      </c>
      <c r="C9331" s="46" t="s">
        <v>372</v>
      </c>
      <c r="D9331" s="47">
        <v>0.17</v>
      </c>
    </row>
    <row r="9332" spans="1:4" x14ac:dyDescent="0.25">
      <c r="A9332" s="46">
        <v>39432</v>
      </c>
      <c r="B9332" s="45" t="s">
        <v>11264</v>
      </c>
      <c r="C9332" s="46" t="s">
        <v>372</v>
      </c>
      <c r="D9332" s="47">
        <v>2.2799999999999998</v>
      </c>
    </row>
    <row r="9333" spans="1:4" x14ac:dyDescent="0.25">
      <c r="A9333" s="46">
        <v>20111</v>
      </c>
      <c r="B9333" s="45" t="s">
        <v>11265</v>
      </c>
      <c r="C9333" s="46" t="s">
        <v>9014</v>
      </c>
      <c r="D9333" s="47">
        <v>14.9</v>
      </c>
    </row>
    <row r="9334" spans="1:4" x14ac:dyDescent="0.25">
      <c r="A9334" s="46">
        <v>21127</v>
      </c>
      <c r="B9334" s="45" t="s">
        <v>11266</v>
      </c>
      <c r="C9334" s="46" t="s">
        <v>9014</v>
      </c>
      <c r="D9334" s="47">
        <v>5.63</v>
      </c>
    </row>
    <row r="9335" spans="1:4" x14ac:dyDescent="0.25">
      <c r="A9335" s="46">
        <v>404</v>
      </c>
      <c r="B9335" s="45" t="s">
        <v>11267</v>
      </c>
      <c r="C9335" s="46" t="s">
        <v>372</v>
      </c>
      <c r="D9335" s="47">
        <v>2.0299999999999998</v>
      </c>
    </row>
    <row r="9336" spans="1:4" x14ac:dyDescent="0.25">
      <c r="A9336" s="46">
        <v>14151</v>
      </c>
      <c r="B9336" s="45" t="s">
        <v>11268</v>
      </c>
      <c r="C9336" s="46" t="s">
        <v>9014</v>
      </c>
      <c r="D9336" s="47">
        <v>48.72</v>
      </c>
    </row>
    <row r="9337" spans="1:4" x14ac:dyDescent="0.25">
      <c r="A9337" s="46">
        <v>14153</v>
      </c>
      <c r="B9337" s="45" t="s">
        <v>11269</v>
      </c>
      <c r="C9337" s="46" t="s">
        <v>9014</v>
      </c>
      <c r="D9337" s="47">
        <v>55.07</v>
      </c>
    </row>
    <row r="9338" spans="1:4" x14ac:dyDescent="0.25">
      <c r="A9338" s="46">
        <v>14152</v>
      </c>
      <c r="B9338" s="45" t="s">
        <v>11270</v>
      </c>
      <c r="C9338" s="46" t="s">
        <v>9014</v>
      </c>
      <c r="D9338" s="47">
        <v>42.28</v>
      </c>
    </row>
    <row r="9339" spans="1:4" x14ac:dyDescent="0.25">
      <c r="A9339" s="46">
        <v>14154</v>
      </c>
      <c r="B9339" s="45" t="s">
        <v>11271</v>
      </c>
      <c r="C9339" s="46" t="s">
        <v>9014</v>
      </c>
      <c r="D9339" s="47">
        <v>147.99</v>
      </c>
    </row>
    <row r="9340" spans="1:4" x14ac:dyDescent="0.25">
      <c r="A9340" s="46">
        <v>3146</v>
      </c>
      <c r="B9340" s="45" t="s">
        <v>11272</v>
      </c>
      <c r="C9340" s="46" t="s">
        <v>9014</v>
      </c>
      <c r="D9340" s="47">
        <v>4.37</v>
      </c>
    </row>
    <row r="9341" spans="1:4" x14ac:dyDescent="0.25">
      <c r="A9341" s="46">
        <v>3143</v>
      </c>
      <c r="B9341" s="45" t="s">
        <v>11273</v>
      </c>
      <c r="C9341" s="46" t="s">
        <v>9014</v>
      </c>
      <c r="D9341" s="47">
        <v>9.94</v>
      </c>
    </row>
    <row r="9342" spans="1:4" x14ac:dyDescent="0.25">
      <c r="A9342" s="46">
        <v>3148</v>
      </c>
      <c r="B9342" s="45" t="s">
        <v>11274</v>
      </c>
      <c r="C9342" s="46" t="s">
        <v>9014</v>
      </c>
      <c r="D9342" s="47">
        <v>16.11</v>
      </c>
    </row>
    <row r="9343" spans="1:4" x14ac:dyDescent="0.25">
      <c r="A9343" s="46">
        <v>4310</v>
      </c>
      <c r="B9343" s="45" t="s">
        <v>11275</v>
      </c>
      <c r="C9343" s="46" t="s">
        <v>9014</v>
      </c>
      <c r="D9343" s="47">
        <v>3.92</v>
      </c>
    </row>
    <row r="9344" spans="1:4" x14ac:dyDescent="0.25">
      <c r="A9344" s="46">
        <v>4311</v>
      </c>
      <c r="B9344" s="45" t="s">
        <v>11276</v>
      </c>
      <c r="C9344" s="46" t="s">
        <v>9014</v>
      </c>
      <c r="D9344" s="47">
        <v>2.76</v>
      </c>
    </row>
    <row r="9345" spans="1:4" x14ac:dyDescent="0.25">
      <c r="A9345" s="46">
        <v>4312</v>
      </c>
      <c r="B9345" s="45" t="s">
        <v>11277</v>
      </c>
      <c r="C9345" s="46" t="s">
        <v>9014</v>
      </c>
      <c r="D9345" s="47">
        <v>3.86</v>
      </c>
    </row>
    <row r="9346" spans="1:4" x14ac:dyDescent="0.25">
      <c r="A9346" s="46">
        <v>13261</v>
      </c>
      <c r="B9346" s="45" t="s">
        <v>11278</v>
      </c>
      <c r="C9346" s="46" t="s">
        <v>9014</v>
      </c>
      <c r="D9346" s="47">
        <v>1.9</v>
      </c>
    </row>
    <row r="9347" spans="1:4" x14ac:dyDescent="0.25">
      <c r="A9347" s="46">
        <v>3255</v>
      </c>
      <c r="B9347" s="45" t="s">
        <v>11279</v>
      </c>
      <c r="C9347" s="46" t="s">
        <v>9014</v>
      </c>
      <c r="D9347" s="47">
        <v>11.88</v>
      </c>
    </row>
    <row r="9348" spans="1:4" x14ac:dyDescent="0.25">
      <c r="A9348" s="46">
        <v>3254</v>
      </c>
      <c r="B9348" s="45" t="s">
        <v>11280</v>
      </c>
      <c r="C9348" s="46" t="s">
        <v>9014</v>
      </c>
      <c r="D9348" s="47">
        <v>192.86</v>
      </c>
    </row>
    <row r="9349" spans="1:4" x14ac:dyDescent="0.25">
      <c r="A9349" s="46">
        <v>3259</v>
      </c>
      <c r="B9349" s="45" t="s">
        <v>11281</v>
      </c>
      <c r="C9349" s="46" t="s">
        <v>9014</v>
      </c>
      <c r="D9349" s="47">
        <v>23.18</v>
      </c>
    </row>
    <row r="9350" spans="1:4" x14ac:dyDescent="0.25">
      <c r="A9350" s="46">
        <v>3258</v>
      </c>
      <c r="B9350" s="45" t="s">
        <v>11282</v>
      </c>
      <c r="C9350" s="46" t="s">
        <v>9014</v>
      </c>
      <c r="D9350" s="47">
        <v>14</v>
      </c>
    </row>
    <row r="9351" spans="1:4" x14ac:dyDescent="0.25">
      <c r="A9351" s="46">
        <v>3251</v>
      </c>
      <c r="B9351" s="45" t="s">
        <v>11283</v>
      </c>
      <c r="C9351" s="46" t="s">
        <v>9014</v>
      </c>
      <c r="D9351" s="47">
        <v>8.26</v>
      </c>
    </row>
    <row r="9352" spans="1:4" x14ac:dyDescent="0.25">
      <c r="A9352" s="46">
        <v>3256</v>
      </c>
      <c r="B9352" s="45" t="s">
        <v>11284</v>
      </c>
      <c r="C9352" s="46" t="s">
        <v>9014</v>
      </c>
      <c r="D9352" s="47">
        <v>15.64</v>
      </c>
    </row>
    <row r="9353" spans="1:4" x14ac:dyDescent="0.25">
      <c r="A9353" s="46">
        <v>3261</v>
      </c>
      <c r="B9353" s="45" t="s">
        <v>11285</v>
      </c>
      <c r="C9353" s="46" t="s">
        <v>9014</v>
      </c>
      <c r="D9353" s="47">
        <v>170.56</v>
      </c>
    </row>
    <row r="9354" spans="1:4" x14ac:dyDescent="0.25">
      <c r="A9354" s="46">
        <v>3260</v>
      </c>
      <c r="B9354" s="45" t="s">
        <v>11286</v>
      </c>
      <c r="C9354" s="46" t="s">
        <v>9014</v>
      </c>
      <c r="D9354" s="47">
        <v>29.3</v>
      </c>
    </row>
    <row r="9355" spans="1:4" x14ac:dyDescent="0.25">
      <c r="A9355" s="46">
        <v>3272</v>
      </c>
      <c r="B9355" s="45" t="s">
        <v>11287</v>
      </c>
      <c r="C9355" s="46" t="s">
        <v>9014</v>
      </c>
      <c r="D9355" s="47">
        <v>41.75</v>
      </c>
    </row>
    <row r="9356" spans="1:4" x14ac:dyDescent="0.25">
      <c r="A9356" s="46">
        <v>3265</v>
      </c>
      <c r="B9356" s="45" t="s">
        <v>11288</v>
      </c>
      <c r="C9356" s="46" t="s">
        <v>9014</v>
      </c>
      <c r="D9356" s="47">
        <v>33.17</v>
      </c>
    </row>
    <row r="9357" spans="1:4" x14ac:dyDescent="0.25">
      <c r="A9357" s="46">
        <v>3262</v>
      </c>
      <c r="B9357" s="45" t="s">
        <v>11289</v>
      </c>
      <c r="C9357" s="46" t="s">
        <v>9014</v>
      </c>
      <c r="D9357" s="47">
        <v>14.52</v>
      </c>
    </row>
    <row r="9358" spans="1:4" x14ac:dyDescent="0.25">
      <c r="A9358" s="46">
        <v>3264</v>
      </c>
      <c r="B9358" s="45" t="s">
        <v>11290</v>
      </c>
      <c r="C9358" s="46" t="s">
        <v>9014</v>
      </c>
      <c r="D9358" s="47">
        <v>23.85</v>
      </c>
    </row>
    <row r="9359" spans="1:4" x14ac:dyDescent="0.25">
      <c r="A9359" s="46">
        <v>3267</v>
      </c>
      <c r="B9359" s="45" t="s">
        <v>11291</v>
      </c>
      <c r="C9359" s="46" t="s">
        <v>9014</v>
      </c>
      <c r="D9359" s="47">
        <v>77.89</v>
      </c>
    </row>
    <row r="9360" spans="1:4" x14ac:dyDescent="0.25">
      <c r="A9360" s="46">
        <v>3266</v>
      </c>
      <c r="B9360" s="45" t="s">
        <v>11292</v>
      </c>
      <c r="C9360" s="46" t="s">
        <v>9014</v>
      </c>
      <c r="D9360" s="47">
        <v>49.56</v>
      </c>
    </row>
    <row r="9361" spans="1:4" x14ac:dyDescent="0.25">
      <c r="A9361" s="46">
        <v>3263</v>
      </c>
      <c r="B9361" s="45" t="s">
        <v>11293</v>
      </c>
      <c r="C9361" s="46" t="s">
        <v>9014</v>
      </c>
      <c r="D9361" s="47">
        <v>19.829999999999998</v>
      </c>
    </row>
    <row r="9362" spans="1:4" x14ac:dyDescent="0.25">
      <c r="A9362" s="46">
        <v>3268</v>
      </c>
      <c r="B9362" s="45" t="s">
        <v>11294</v>
      </c>
      <c r="C9362" s="46" t="s">
        <v>9014</v>
      </c>
      <c r="D9362" s="47">
        <v>105.31</v>
      </c>
    </row>
    <row r="9363" spans="1:4" x14ac:dyDescent="0.25">
      <c r="A9363" s="46">
        <v>3271</v>
      </c>
      <c r="B9363" s="45" t="s">
        <v>11295</v>
      </c>
      <c r="C9363" s="46" t="s">
        <v>9014</v>
      </c>
      <c r="D9363" s="47">
        <v>155.69</v>
      </c>
    </row>
    <row r="9364" spans="1:4" x14ac:dyDescent="0.25">
      <c r="A9364" s="46">
        <v>3270</v>
      </c>
      <c r="B9364" s="45" t="s">
        <v>11296</v>
      </c>
      <c r="C9364" s="46" t="s">
        <v>9014</v>
      </c>
      <c r="D9364" s="47">
        <v>261.58</v>
      </c>
    </row>
    <row r="9365" spans="1:4" x14ac:dyDescent="0.25">
      <c r="A9365" s="46">
        <v>3275</v>
      </c>
      <c r="B9365" s="45" t="s">
        <v>11297</v>
      </c>
      <c r="C9365" s="46" t="s">
        <v>9027</v>
      </c>
      <c r="D9365" s="47">
        <v>124.6</v>
      </c>
    </row>
    <row r="9366" spans="1:4" x14ac:dyDescent="0.25">
      <c r="A9366" s="46">
        <v>39512</v>
      </c>
      <c r="B9366" s="45" t="s">
        <v>11298</v>
      </c>
      <c r="C9366" s="46" t="s">
        <v>9027</v>
      </c>
      <c r="D9366" s="47">
        <v>115.9</v>
      </c>
    </row>
    <row r="9367" spans="1:4" x14ac:dyDescent="0.25">
      <c r="A9367" s="46">
        <v>39511</v>
      </c>
      <c r="B9367" s="45" t="s">
        <v>11299</v>
      </c>
      <c r="C9367" s="46" t="s">
        <v>9027</v>
      </c>
      <c r="D9367" s="47">
        <v>126.41</v>
      </c>
    </row>
    <row r="9368" spans="1:4" x14ac:dyDescent="0.25">
      <c r="A9368" s="46">
        <v>39513</v>
      </c>
      <c r="B9368" s="45" t="s">
        <v>11300</v>
      </c>
      <c r="C9368" s="46" t="s">
        <v>9027</v>
      </c>
      <c r="D9368" s="47">
        <v>135.59</v>
      </c>
    </row>
    <row r="9369" spans="1:4" x14ac:dyDescent="0.25">
      <c r="A9369" s="46">
        <v>3286</v>
      </c>
      <c r="B9369" s="45" t="s">
        <v>11301</v>
      </c>
      <c r="C9369" s="46" t="s">
        <v>9027</v>
      </c>
      <c r="D9369" s="47">
        <v>79.41</v>
      </c>
    </row>
    <row r="9370" spans="1:4" x14ac:dyDescent="0.25">
      <c r="A9370" s="46">
        <v>3287</v>
      </c>
      <c r="B9370" s="45" t="s">
        <v>11302</v>
      </c>
      <c r="C9370" s="46" t="s">
        <v>9027</v>
      </c>
      <c r="D9370" s="47">
        <v>120</v>
      </c>
    </row>
    <row r="9371" spans="1:4" x14ac:dyDescent="0.25">
      <c r="A9371" s="46">
        <v>3283</v>
      </c>
      <c r="B9371" s="45" t="s">
        <v>11303</v>
      </c>
      <c r="C9371" s="46" t="s">
        <v>9027</v>
      </c>
      <c r="D9371" s="47">
        <v>25.2</v>
      </c>
    </row>
    <row r="9372" spans="1:4" x14ac:dyDescent="0.25">
      <c r="A9372" s="46">
        <v>11587</v>
      </c>
      <c r="B9372" s="45" t="s">
        <v>11304</v>
      </c>
      <c r="C9372" s="46" t="s">
        <v>9027</v>
      </c>
      <c r="D9372" s="47">
        <v>85.44</v>
      </c>
    </row>
    <row r="9373" spans="1:4" x14ac:dyDescent="0.25">
      <c r="A9373" s="46">
        <v>36225</v>
      </c>
      <c r="B9373" s="45" t="s">
        <v>11305</v>
      </c>
      <c r="C9373" s="46" t="s">
        <v>9027</v>
      </c>
      <c r="D9373" s="47">
        <v>34.71</v>
      </c>
    </row>
    <row r="9374" spans="1:4" x14ac:dyDescent="0.25">
      <c r="A9374" s="46">
        <v>36230</v>
      </c>
      <c r="B9374" s="45" t="s">
        <v>11306</v>
      </c>
      <c r="C9374" s="46" t="s">
        <v>9027</v>
      </c>
      <c r="D9374" s="47">
        <v>25.5</v>
      </c>
    </row>
    <row r="9375" spans="1:4" x14ac:dyDescent="0.25">
      <c r="A9375" s="46">
        <v>36238</v>
      </c>
      <c r="B9375" s="45" t="s">
        <v>11307</v>
      </c>
      <c r="C9375" s="46" t="s">
        <v>9027</v>
      </c>
      <c r="D9375" s="47">
        <v>24.92</v>
      </c>
    </row>
    <row r="9376" spans="1:4" x14ac:dyDescent="0.25">
      <c r="A9376" s="46">
        <v>39363</v>
      </c>
      <c r="B9376" s="45" t="s">
        <v>11308</v>
      </c>
      <c r="C9376" s="46" t="s">
        <v>9014</v>
      </c>
      <c r="D9376" s="48">
        <v>5196.5</v>
      </c>
    </row>
    <row r="9377" spans="1:4" x14ac:dyDescent="0.25">
      <c r="A9377" s="46">
        <v>39361</v>
      </c>
      <c r="B9377" s="45" t="s">
        <v>11309</v>
      </c>
      <c r="C9377" s="46" t="s">
        <v>9014</v>
      </c>
      <c r="D9377" s="48">
        <v>1336.24</v>
      </c>
    </row>
    <row r="9378" spans="1:4" x14ac:dyDescent="0.25">
      <c r="A9378" s="46">
        <v>39362</v>
      </c>
      <c r="B9378" s="45" t="s">
        <v>11310</v>
      </c>
      <c r="C9378" s="46" t="s">
        <v>9014</v>
      </c>
      <c r="D9378" s="48">
        <v>4111.96</v>
      </c>
    </row>
    <row r="9379" spans="1:4" x14ac:dyDescent="0.25">
      <c r="A9379" s="46">
        <v>39364</v>
      </c>
      <c r="B9379" s="45" t="s">
        <v>11311</v>
      </c>
      <c r="C9379" s="46" t="s">
        <v>9014</v>
      </c>
      <c r="D9379" s="48">
        <v>11877.72</v>
      </c>
    </row>
    <row r="9380" spans="1:4" x14ac:dyDescent="0.25">
      <c r="A9380" s="46">
        <v>14576</v>
      </c>
      <c r="B9380" s="45" t="s">
        <v>11312</v>
      </c>
      <c r="C9380" s="46" t="s">
        <v>9014</v>
      </c>
      <c r="D9380" s="48">
        <v>6283414.4299999997</v>
      </c>
    </row>
    <row r="9381" spans="1:4" x14ac:dyDescent="0.25">
      <c r="A9381" s="46">
        <v>13877</v>
      </c>
      <c r="B9381" s="45" t="s">
        <v>11313</v>
      </c>
      <c r="C9381" s="46" t="s">
        <v>9014</v>
      </c>
      <c r="D9381" s="48">
        <v>2689836</v>
      </c>
    </row>
    <row r="9382" spans="1:4" x14ac:dyDescent="0.25">
      <c r="A9382" s="46">
        <v>7307</v>
      </c>
      <c r="B9382" s="45" t="s">
        <v>11314</v>
      </c>
      <c r="C9382" s="46" t="s">
        <v>9033</v>
      </c>
      <c r="D9382" s="47">
        <v>34.46</v>
      </c>
    </row>
    <row r="9383" spans="1:4" x14ac:dyDescent="0.25">
      <c r="A9383" s="46">
        <v>38122</v>
      </c>
      <c r="B9383" s="45" t="s">
        <v>11315</v>
      </c>
      <c r="C9383" s="46" t="s">
        <v>9033</v>
      </c>
      <c r="D9383" s="47">
        <v>17.920000000000002</v>
      </c>
    </row>
    <row r="9384" spans="1:4" x14ac:dyDescent="0.25">
      <c r="A9384" s="46">
        <v>38633</v>
      </c>
      <c r="B9384" s="45" t="s">
        <v>11316</v>
      </c>
      <c r="C9384" s="46" t="s">
        <v>9014</v>
      </c>
      <c r="D9384" s="47">
        <v>15.99</v>
      </c>
    </row>
    <row r="9385" spans="1:4" x14ac:dyDescent="0.25">
      <c r="A9385" s="46">
        <v>12344</v>
      </c>
      <c r="B9385" s="45" t="s">
        <v>11317</v>
      </c>
      <c r="C9385" s="46" t="s">
        <v>9014</v>
      </c>
      <c r="D9385" s="47">
        <v>3.28</v>
      </c>
    </row>
    <row r="9386" spans="1:4" x14ac:dyDescent="0.25">
      <c r="A9386" s="46">
        <v>12343</v>
      </c>
      <c r="B9386" s="45" t="s">
        <v>11318</v>
      </c>
      <c r="C9386" s="46" t="s">
        <v>9014</v>
      </c>
      <c r="D9386" s="47">
        <v>5.09</v>
      </c>
    </row>
    <row r="9387" spans="1:4" x14ac:dyDescent="0.25">
      <c r="A9387" s="46">
        <v>3295</v>
      </c>
      <c r="B9387" s="45" t="s">
        <v>11319</v>
      </c>
      <c r="C9387" s="46" t="s">
        <v>9014</v>
      </c>
      <c r="D9387" s="47">
        <v>17.77</v>
      </c>
    </row>
    <row r="9388" spans="1:4" x14ac:dyDescent="0.25">
      <c r="A9388" s="46">
        <v>3302</v>
      </c>
      <c r="B9388" s="45" t="s">
        <v>11320</v>
      </c>
      <c r="C9388" s="46" t="s">
        <v>9014</v>
      </c>
      <c r="D9388" s="47">
        <v>18.579999999999998</v>
      </c>
    </row>
    <row r="9389" spans="1:4" x14ac:dyDescent="0.25">
      <c r="A9389" s="46">
        <v>3297</v>
      </c>
      <c r="B9389" s="45" t="s">
        <v>11321</v>
      </c>
      <c r="C9389" s="46" t="s">
        <v>9014</v>
      </c>
      <c r="D9389" s="47">
        <v>19.829999999999998</v>
      </c>
    </row>
    <row r="9390" spans="1:4" x14ac:dyDescent="0.25">
      <c r="A9390" s="46">
        <v>3294</v>
      </c>
      <c r="B9390" s="45" t="s">
        <v>11322</v>
      </c>
      <c r="C9390" s="46" t="s">
        <v>9014</v>
      </c>
      <c r="D9390" s="47">
        <v>20.14</v>
      </c>
    </row>
    <row r="9391" spans="1:4" x14ac:dyDescent="0.25">
      <c r="A9391" s="46">
        <v>3292</v>
      </c>
      <c r="B9391" s="45" t="s">
        <v>11323</v>
      </c>
      <c r="C9391" s="46" t="s">
        <v>9014</v>
      </c>
      <c r="D9391" s="47">
        <v>18.920000000000002</v>
      </c>
    </row>
    <row r="9392" spans="1:4" x14ac:dyDescent="0.25">
      <c r="A9392" s="46">
        <v>3298</v>
      </c>
      <c r="B9392" s="45" t="s">
        <v>11324</v>
      </c>
      <c r="C9392" s="46" t="s">
        <v>9014</v>
      </c>
      <c r="D9392" s="47">
        <v>44.34</v>
      </c>
    </row>
    <row r="9393" spans="1:4" x14ac:dyDescent="0.25">
      <c r="A9393" s="46">
        <v>11596</v>
      </c>
      <c r="B9393" s="45" t="s">
        <v>11325</v>
      </c>
      <c r="C9393" s="46" t="s">
        <v>9014</v>
      </c>
      <c r="D9393" s="47">
        <v>427.42</v>
      </c>
    </row>
    <row r="9394" spans="1:4" x14ac:dyDescent="0.25">
      <c r="A9394" s="46">
        <v>34802</v>
      </c>
      <c r="B9394" s="45" t="s">
        <v>11326</v>
      </c>
      <c r="C9394" s="46" t="s">
        <v>9014</v>
      </c>
      <c r="D9394" s="48">
        <v>1173.83</v>
      </c>
    </row>
    <row r="9395" spans="1:4" x14ac:dyDescent="0.25">
      <c r="A9395" s="46">
        <v>11588</v>
      </c>
      <c r="B9395" s="45" t="s">
        <v>11327</v>
      </c>
      <c r="C9395" s="46" t="s">
        <v>9014</v>
      </c>
      <c r="D9395" s="48">
        <v>1266.3699999999999</v>
      </c>
    </row>
    <row r="9396" spans="1:4" x14ac:dyDescent="0.25">
      <c r="A9396" s="46">
        <v>34383</v>
      </c>
      <c r="B9396" s="45" t="s">
        <v>11328</v>
      </c>
      <c r="C9396" s="46" t="s">
        <v>9014</v>
      </c>
      <c r="D9396" s="48">
        <v>1393.1</v>
      </c>
    </row>
    <row r="9397" spans="1:4" x14ac:dyDescent="0.25">
      <c r="A9397" s="46">
        <v>40451</v>
      </c>
      <c r="B9397" s="45" t="s">
        <v>11329</v>
      </c>
      <c r="C9397" s="46" t="s">
        <v>9027</v>
      </c>
      <c r="D9397" s="47">
        <v>112.61</v>
      </c>
    </row>
    <row r="9398" spans="1:4" x14ac:dyDescent="0.25">
      <c r="A9398" s="46">
        <v>40453</v>
      </c>
      <c r="B9398" s="45" t="s">
        <v>11330</v>
      </c>
      <c r="C9398" s="46" t="s">
        <v>9027</v>
      </c>
      <c r="D9398" s="47">
        <v>121.84</v>
      </c>
    </row>
    <row r="9399" spans="1:4" x14ac:dyDescent="0.25">
      <c r="A9399" s="46">
        <v>40452</v>
      </c>
      <c r="B9399" s="45" t="s">
        <v>11331</v>
      </c>
      <c r="C9399" s="46" t="s">
        <v>9027</v>
      </c>
      <c r="D9399" s="47">
        <v>133.63999999999999</v>
      </c>
    </row>
    <row r="9400" spans="1:4" x14ac:dyDescent="0.25">
      <c r="A9400" s="46">
        <v>11594</v>
      </c>
      <c r="B9400" s="45" t="s">
        <v>11332</v>
      </c>
      <c r="C9400" s="46" t="s">
        <v>9014</v>
      </c>
      <c r="D9400" s="47">
        <v>403.63</v>
      </c>
    </row>
    <row r="9401" spans="1:4" x14ac:dyDescent="0.25">
      <c r="A9401" s="46">
        <v>3311</v>
      </c>
      <c r="B9401" s="45" t="s">
        <v>11333</v>
      </c>
      <c r="C9401" s="46" t="s">
        <v>369</v>
      </c>
      <c r="D9401" s="47">
        <v>403.63</v>
      </c>
    </row>
    <row r="9402" spans="1:4" x14ac:dyDescent="0.25">
      <c r="A9402" s="46">
        <v>11599</v>
      </c>
      <c r="B9402" s="45" t="s">
        <v>11334</v>
      </c>
      <c r="C9402" s="46" t="s">
        <v>9014</v>
      </c>
      <c r="D9402" s="47">
        <v>536.78</v>
      </c>
    </row>
    <row r="9403" spans="1:4" x14ac:dyDescent="0.25">
      <c r="A9403" s="46">
        <v>11593</v>
      </c>
      <c r="B9403" s="45" t="s">
        <v>11335</v>
      </c>
      <c r="C9403" s="46" t="s">
        <v>9014</v>
      </c>
      <c r="D9403" s="47">
        <v>752.53</v>
      </c>
    </row>
    <row r="9404" spans="1:4" x14ac:dyDescent="0.25">
      <c r="A9404" s="46">
        <v>3314</v>
      </c>
      <c r="B9404" s="45" t="s">
        <v>11336</v>
      </c>
      <c r="C9404" s="46" t="s">
        <v>369</v>
      </c>
      <c r="D9404" s="47">
        <v>538.21</v>
      </c>
    </row>
    <row r="9405" spans="1:4" x14ac:dyDescent="0.25">
      <c r="A9405" s="46">
        <v>11597</v>
      </c>
      <c r="B9405" s="45" t="s">
        <v>11337</v>
      </c>
      <c r="C9405" s="46" t="s">
        <v>9014</v>
      </c>
      <c r="D9405" s="47">
        <v>625.88</v>
      </c>
    </row>
    <row r="9406" spans="1:4" x14ac:dyDescent="0.25">
      <c r="A9406" s="46">
        <v>3309</v>
      </c>
      <c r="B9406" s="45" t="s">
        <v>11338</v>
      </c>
      <c r="C9406" s="46" t="s">
        <v>369</v>
      </c>
      <c r="D9406" s="47">
        <v>427.42</v>
      </c>
    </row>
    <row r="9407" spans="1:4" x14ac:dyDescent="0.25">
      <c r="A9407" s="46">
        <v>34612</v>
      </c>
      <c r="B9407" s="45" t="s">
        <v>11339</v>
      </c>
      <c r="C9407" s="46" t="s">
        <v>9014</v>
      </c>
      <c r="D9407" s="47">
        <v>774.1</v>
      </c>
    </row>
    <row r="9408" spans="1:4" x14ac:dyDescent="0.25">
      <c r="A9408" s="46">
        <v>34635</v>
      </c>
      <c r="B9408" s="45" t="s">
        <v>11340</v>
      </c>
      <c r="C9408" s="46" t="s">
        <v>9014</v>
      </c>
      <c r="D9408" s="47">
        <v>995.46</v>
      </c>
    </row>
    <row r="9409" spans="1:4" x14ac:dyDescent="0.25">
      <c r="A9409" s="46">
        <v>34633</v>
      </c>
      <c r="B9409" s="45" t="s">
        <v>11341</v>
      </c>
      <c r="C9409" s="46" t="s">
        <v>9014</v>
      </c>
      <c r="D9409" s="48">
        <v>1097.25</v>
      </c>
    </row>
    <row r="9410" spans="1:4" x14ac:dyDescent="0.25">
      <c r="A9410" s="46">
        <v>40440</v>
      </c>
      <c r="B9410" s="45" t="s">
        <v>11342</v>
      </c>
      <c r="C9410" s="46" t="s">
        <v>369</v>
      </c>
      <c r="D9410" s="47">
        <v>560.6</v>
      </c>
    </row>
    <row r="9411" spans="1:4" x14ac:dyDescent="0.25">
      <c r="A9411" s="46">
        <v>40441</v>
      </c>
      <c r="B9411" s="45" t="s">
        <v>11343</v>
      </c>
      <c r="C9411" s="46" t="s">
        <v>369</v>
      </c>
      <c r="D9411" s="47">
        <v>357.91</v>
      </c>
    </row>
    <row r="9412" spans="1:4" x14ac:dyDescent="0.25">
      <c r="A9412" s="46">
        <v>40449</v>
      </c>
      <c r="B9412" s="45" t="s">
        <v>11344</v>
      </c>
      <c r="C9412" s="46" t="s">
        <v>369</v>
      </c>
      <c r="D9412" s="47">
        <v>300.89</v>
      </c>
    </row>
    <row r="9413" spans="1:4" x14ac:dyDescent="0.25">
      <c r="A9413" s="46">
        <v>34800</v>
      </c>
      <c r="B9413" s="45" t="s">
        <v>11345</v>
      </c>
      <c r="C9413" s="46" t="s">
        <v>369</v>
      </c>
      <c r="D9413" s="47">
        <v>376.26</v>
      </c>
    </row>
    <row r="9414" spans="1:4" x14ac:dyDescent="0.25">
      <c r="A9414" s="46">
        <v>11592</v>
      </c>
      <c r="B9414" s="45" t="s">
        <v>11346</v>
      </c>
      <c r="C9414" s="46" t="s">
        <v>9014</v>
      </c>
      <c r="D9414" s="47">
        <v>538.21</v>
      </c>
    </row>
    <row r="9415" spans="1:4" x14ac:dyDescent="0.25">
      <c r="A9415" s="46">
        <v>40438</v>
      </c>
      <c r="B9415" s="45" t="s">
        <v>11347</v>
      </c>
      <c r="C9415" s="46" t="s">
        <v>369</v>
      </c>
      <c r="D9415" s="47">
        <v>250.67</v>
      </c>
    </row>
    <row r="9416" spans="1:4" x14ac:dyDescent="0.25">
      <c r="A9416" s="46">
        <v>40436</v>
      </c>
      <c r="B9416" s="45" t="s">
        <v>11348</v>
      </c>
      <c r="C9416" s="46" t="s">
        <v>369</v>
      </c>
      <c r="D9416" s="47">
        <v>312.57</v>
      </c>
    </row>
    <row r="9417" spans="1:4" x14ac:dyDescent="0.25">
      <c r="A9417" s="46">
        <v>4315</v>
      </c>
      <c r="B9417" s="45" t="s">
        <v>11349</v>
      </c>
      <c r="C9417" s="46" t="s">
        <v>9014</v>
      </c>
      <c r="D9417" s="47">
        <v>2.84</v>
      </c>
    </row>
    <row r="9418" spans="1:4" x14ac:dyDescent="0.25">
      <c r="A9418" s="46">
        <v>402</v>
      </c>
      <c r="B9418" s="45" t="s">
        <v>11350</v>
      </c>
      <c r="C9418" s="46" t="s">
        <v>9014</v>
      </c>
      <c r="D9418" s="47">
        <v>12.91</v>
      </c>
    </row>
    <row r="9419" spans="1:4" x14ac:dyDescent="0.25">
      <c r="A9419" s="46">
        <v>4226</v>
      </c>
      <c r="B9419" s="45" t="s">
        <v>11351</v>
      </c>
      <c r="C9419" s="46" t="s">
        <v>9088</v>
      </c>
      <c r="D9419" s="47">
        <v>7.33</v>
      </c>
    </row>
    <row r="9420" spans="1:4" x14ac:dyDescent="0.25">
      <c r="A9420" s="46">
        <v>4222</v>
      </c>
      <c r="B9420" s="45" t="s">
        <v>11352</v>
      </c>
      <c r="C9420" s="46" t="s">
        <v>9033</v>
      </c>
      <c r="D9420" s="47">
        <v>6.2</v>
      </c>
    </row>
    <row r="9421" spans="1:4" x14ac:dyDescent="0.25">
      <c r="A9421" s="46">
        <v>34804</v>
      </c>
      <c r="B9421" s="45" t="s">
        <v>11353</v>
      </c>
      <c r="C9421" s="46" t="s">
        <v>9027</v>
      </c>
      <c r="D9421" s="47">
        <v>45.43</v>
      </c>
    </row>
    <row r="9422" spans="1:4" x14ac:dyDescent="0.25">
      <c r="A9422" s="46">
        <v>4013</v>
      </c>
      <c r="B9422" s="45" t="s">
        <v>11354</v>
      </c>
      <c r="C9422" s="46" t="s">
        <v>9027</v>
      </c>
      <c r="D9422" s="47">
        <v>7.45</v>
      </c>
    </row>
    <row r="9423" spans="1:4" x14ac:dyDescent="0.25">
      <c r="A9423" s="46">
        <v>4011</v>
      </c>
      <c r="B9423" s="45" t="s">
        <v>11355</v>
      </c>
      <c r="C9423" s="46" t="s">
        <v>9027</v>
      </c>
      <c r="D9423" s="47">
        <v>8.32</v>
      </c>
    </row>
    <row r="9424" spans="1:4" x14ac:dyDescent="0.25">
      <c r="A9424" s="46">
        <v>4021</v>
      </c>
      <c r="B9424" s="45" t="s">
        <v>11356</v>
      </c>
      <c r="C9424" s="46" t="s">
        <v>9027</v>
      </c>
      <c r="D9424" s="47">
        <v>10.38</v>
      </c>
    </row>
    <row r="9425" spans="1:4" x14ac:dyDescent="0.25">
      <c r="A9425" s="46">
        <v>4019</v>
      </c>
      <c r="B9425" s="45" t="s">
        <v>11357</v>
      </c>
      <c r="C9425" s="46" t="s">
        <v>9027</v>
      </c>
      <c r="D9425" s="47">
        <v>12.46</v>
      </c>
    </row>
    <row r="9426" spans="1:4" x14ac:dyDescent="0.25">
      <c r="A9426" s="46">
        <v>4012</v>
      </c>
      <c r="B9426" s="45" t="s">
        <v>11358</v>
      </c>
      <c r="C9426" s="46" t="s">
        <v>9027</v>
      </c>
      <c r="D9426" s="47">
        <v>16.7</v>
      </c>
    </row>
    <row r="9427" spans="1:4" x14ac:dyDescent="0.25">
      <c r="A9427" s="46">
        <v>4020</v>
      </c>
      <c r="B9427" s="45" t="s">
        <v>11359</v>
      </c>
      <c r="C9427" s="46" t="s">
        <v>9027</v>
      </c>
      <c r="D9427" s="47">
        <v>20.91</v>
      </c>
    </row>
    <row r="9428" spans="1:4" x14ac:dyDescent="0.25">
      <c r="A9428" s="46">
        <v>4018</v>
      </c>
      <c r="B9428" s="45" t="s">
        <v>11360</v>
      </c>
      <c r="C9428" s="46" t="s">
        <v>9027</v>
      </c>
      <c r="D9428" s="47">
        <v>25.05</v>
      </c>
    </row>
    <row r="9429" spans="1:4" x14ac:dyDescent="0.25">
      <c r="A9429" s="46">
        <v>36498</v>
      </c>
      <c r="B9429" s="45" t="s">
        <v>11361</v>
      </c>
      <c r="C9429" s="46" t="s">
        <v>9014</v>
      </c>
      <c r="D9429" s="48">
        <v>5349.23</v>
      </c>
    </row>
    <row r="9430" spans="1:4" x14ac:dyDescent="0.25">
      <c r="A9430" s="46">
        <v>12872</v>
      </c>
      <c r="B9430" s="45" t="s">
        <v>11362</v>
      </c>
      <c r="C9430" s="46" t="s">
        <v>370</v>
      </c>
      <c r="D9430" s="47">
        <v>13.81</v>
      </c>
    </row>
    <row r="9431" spans="1:4" x14ac:dyDescent="0.25">
      <c r="A9431" s="46">
        <v>41075</v>
      </c>
      <c r="B9431" s="45" t="s">
        <v>11363</v>
      </c>
      <c r="C9431" s="46" t="s">
        <v>9201</v>
      </c>
      <c r="D9431" s="48">
        <v>2430.35</v>
      </c>
    </row>
    <row r="9432" spans="1:4" x14ac:dyDescent="0.25">
      <c r="A9432" s="46">
        <v>3315</v>
      </c>
      <c r="B9432" s="45" t="s">
        <v>11364</v>
      </c>
      <c r="C9432" s="46" t="s">
        <v>9088</v>
      </c>
      <c r="D9432" s="47">
        <v>0.44</v>
      </c>
    </row>
    <row r="9433" spans="1:4" x14ac:dyDescent="0.25">
      <c r="A9433" s="46">
        <v>36870</v>
      </c>
      <c r="B9433" s="45" t="s">
        <v>11365</v>
      </c>
      <c r="C9433" s="46" t="s">
        <v>9088</v>
      </c>
      <c r="D9433" s="47">
        <v>0.65</v>
      </c>
    </row>
    <row r="9434" spans="1:4" x14ac:dyDescent="0.25">
      <c r="A9434" s="46">
        <v>5092</v>
      </c>
      <c r="B9434" s="45" t="s">
        <v>11366</v>
      </c>
      <c r="C9434" s="46" t="s">
        <v>9484</v>
      </c>
      <c r="D9434" s="47">
        <v>15.25</v>
      </c>
    </row>
    <row r="9435" spans="1:4" x14ac:dyDescent="0.25">
      <c r="A9435" s="46">
        <v>11462</v>
      </c>
      <c r="B9435" s="45" t="s">
        <v>11367</v>
      </c>
      <c r="C9435" s="46" t="s">
        <v>9484</v>
      </c>
      <c r="D9435" s="47">
        <v>15.59</v>
      </c>
    </row>
    <row r="9436" spans="1:4" x14ac:dyDescent="0.25">
      <c r="A9436" s="46">
        <v>36529</v>
      </c>
      <c r="B9436" s="45" t="s">
        <v>11368</v>
      </c>
      <c r="C9436" s="46" t="s">
        <v>9014</v>
      </c>
      <c r="D9436" s="48">
        <v>75255.100000000006</v>
      </c>
    </row>
    <row r="9437" spans="1:4" x14ac:dyDescent="0.25">
      <c r="A9437" s="46">
        <v>3318</v>
      </c>
      <c r="B9437" s="45" t="s">
        <v>11369</v>
      </c>
      <c r="C9437" s="46" t="s">
        <v>9014</v>
      </c>
      <c r="D9437" s="48">
        <v>59000</v>
      </c>
    </row>
    <row r="9438" spans="1:4" x14ac:dyDescent="0.25">
      <c r="A9438" s="46">
        <v>3324</v>
      </c>
      <c r="B9438" s="45" t="s">
        <v>11370</v>
      </c>
      <c r="C9438" s="46" t="s">
        <v>9027</v>
      </c>
      <c r="D9438" s="47">
        <v>8.14</v>
      </c>
    </row>
    <row r="9439" spans="1:4" x14ac:dyDescent="0.25">
      <c r="A9439" s="46">
        <v>3322</v>
      </c>
      <c r="B9439" s="45" t="s">
        <v>11371</v>
      </c>
      <c r="C9439" s="46" t="s">
        <v>9027</v>
      </c>
      <c r="D9439" s="47">
        <v>11.4</v>
      </c>
    </row>
    <row r="9440" spans="1:4" x14ac:dyDescent="0.25">
      <c r="A9440" s="46">
        <v>5076</v>
      </c>
      <c r="B9440" s="45" t="s">
        <v>11372</v>
      </c>
      <c r="C9440" s="46" t="s">
        <v>9088</v>
      </c>
      <c r="D9440" s="47">
        <v>25.49</v>
      </c>
    </row>
    <row r="9441" spans="1:4" x14ac:dyDescent="0.25">
      <c r="A9441" s="46">
        <v>5077</v>
      </c>
      <c r="B9441" s="45" t="s">
        <v>11373</v>
      </c>
      <c r="C9441" s="46" t="s">
        <v>9088</v>
      </c>
      <c r="D9441" s="47">
        <v>28.17</v>
      </c>
    </row>
    <row r="9442" spans="1:4" x14ac:dyDescent="0.25">
      <c r="A9442" s="46">
        <v>11837</v>
      </c>
      <c r="B9442" s="45" t="s">
        <v>11374</v>
      </c>
      <c r="C9442" s="46" t="s">
        <v>9014</v>
      </c>
      <c r="D9442" s="47">
        <v>51.67</v>
      </c>
    </row>
    <row r="9443" spans="1:4" x14ac:dyDescent="0.25">
      <c r="A9443" s="46">
        <v>38055</v>
      </c>
      <c r="B9443" s="45" t="s">
        <v>11375</v>
      </c>
      <c r="C9443" s="46" t="s">
        <v>9014</v>
      </c>
      <c r="D9443" s="47">
        <v>4.68</v>
      </c>
    </row>
    <row r="9444" spans="1:4" x14ac:dyDescent="0.25">
      <c r="A9444" s="46">
        <v>415</v>
      </c>
      <c r="B9444" s="45" t="s">
        <v>11376</v>
      </c>
      <c r="C9444" s="46" t="s">
        <v>9014</v>
      </c>
      <c r="D9444" s="47">
        <v>21.18</v>
      </c>
    </row>
    <row r="9445" spans="1:4" x14ac:dyDescent="0.25">
      <c r="A9445" s="46">
        <v>416</v>
      </c>
      <c r="B9445" s="45" t="s">
        <v>11377</v>
      </c>
      <c r="C9445" s="46" t="s">
        <v>9014</v>
      </c>
      <c r="D9445" s="47">
        <v>7.75</v>
      </c>
    </row>
    <row r="9446" spans="1:4" x14ac:dyDescent="0.25">
      <c r="A9446" s="46">
        <v>425</v>
      </c>
      <c r="B9446" s="45" t="s">
        <v>11378</v>
      </c>
      <c r="C9446" s="46" t="s">
        <v>9014</v>
      </c>
      <c r="D9446" s="47">
        <v>4.8099999999999996</v>
      </c>
    </row>
    <row r="9447" spans="1:4" x14ac:dyDescent="0.25">
      <c r="A9447" s="46">
        <v>426</v>
      </c>
      <c r="B9447" s="45" t="s">
        <v>11379</v>
      </c>
      <c r="C9447" s="46" t="s">
        <v>9014</v>
      </c>
      <c r="D9447" s="47">
        <v>26.48</v>
      </c>
    </row>
    <row r="9448" spans="1:4" x14ac:dyDescent="0.25">
      <c r="A9448" s="46">
        <v>38056</v>
      </c>
      <c r="B9448" s="45" t="s">
        <v>11380</v>
      </c>
      <c r="C9448" s="46" t="s">
        <v>9014</v>
      </c>
      <c r="D9448" s="47">
        <v>25.86</v>
      </c>
    </row>
    <row r="9449" spans="1:4" x14ac:dyDescent="0.25">
      <c r="A9449" s="46">
        <v>1564</v>
      </c>
      <c r="B9449" s="45" t="s">
        <v>11381</v>
      </c>
      <c r="C9449" s="46" t="s">
        <v>9014</v>
      </c>
      <c r="D9449" s="47">
        <v>9.8699999999999992</v>
      </c>
    </row>
    <row r="9450" spans="1:4" x14ac:dyDescent="0.25">
      <c r="A9450" s="46">
        <v>11032</v>
      </c>
      <c r="B9450" s="45" t="s">
        <v>11382</v>
      </c>
      <c r="C9450" s="46" t="s">
        <v>9014</v>
      </c>
      <c r="D9450" s="47">
        <v>16.010000000000002</v>
      </c>
    </row>
    <row r="9451" spans="1:4" x14ac:dyDescent="0.25">
      <c r="A9451" s="46">
        <v>36786</v>
      </c>
      <c r="B9451" s="45" t="s">
        <v>11383</v>
      </c>
      <c r="C9451" s="46" t="s">
        <v>11384</v>
      </c>
      <c r="D9451" s="47">
        <v>146.6</v>
      </c>
    </row>
    <row r="9452" spans="1:4" x14ac:dyDescent="0.25">
      <c r="A9452" s="46">
        <v>36785</v>
      </c>
      <c r="B9452" s="45" t="s">
        <v>11385</v>
      </c>
      <c r="C9452" s="46" t="s">
        <v>11384</v>
      </c>
      <c r="D9452" s="47">
        <v>127.39</v>
      </c>
    </row>
    <row r="9453" spans="1:4" x14ac:dyDescent="0.25">
      <c r="A9453" s="46">
        <v>36782</v>
      </c>
      <c r="B9453" s="45" t="s">
        <v>11386</v>
      </c>
      <c r="C9453" s="46" t="s">
        <v>11384</v>
      </c>
      <c r="D9453" s="47">
        <v>152.06</v>
      </c>
    </row>
    <row r="9454" spans="1:4" x14ac:dyDescent="0.25">
      <c r="A9454" s="46">
        <v>25930</v>
      </c>
      <c r="B9454" s="45" t="s">
        <v>11387</v>
      </c>
      <c r="C9454" s="46" t="s">
        <v>11384</v>
      </c>
      <c r="D9454" s="47">
        <v>171.28</v>
      </c>
    </row>
    <row r="9455" spans="1:4" x14ac:dyDescent="0.25">
      <c r="A9455" s="46">
        <v>4824</v>
      </c>
      <c r="B9455" s="45" t="s">
        <v>11388</v>
      </c>
      <c r="C9455" s="46" t="s">
        <v>9088</v>
      </c>
      <c r="D9455" s="47">
        <v>0.42</v>
      </c>
    </row>
    <row r="9456" spans="1:4" x14ac:dyDescent="0.25">
      <c r="A9456" s="46">
        <v>11795</v>
      </c>
      <c r="B9456" s="45" t="s">
        <v>11389</v>
      </c>
      <c r="C9456" s="46" t="s">
        <v>9027</v>
      </c>
      <c r="D9456" s="47">
        <v>264.14999999999998</v>
      </c>
    </row>
    <row r="9457" spans="1:4" x14ac:dyDescent="0.25">
      <c r="A9457" s="46">
        <v>134</v>
      </c>
      <c r="B9457" s="45" t="s">
        <v>11390</v>
      </c>
      <c r="C9457" s="46" t="s">
        <v>9088</v>
      </c>
      <c r="D9457" s="47">
        <v>1.44</v>
      </c>
    </row>
    <row r="9458" spans="1:4" x14ac:dyDescent="0.25">
      <c r="A9458" s="46">
        <v>4229</v>
      </c>
      <c r="B9458" s="45" t="s">
        <v>11391</v>
      </c>
      <c r="C9458" s="46" t="s">
        <v>9088</v>
      </c>
      <c r="D9458" s="47">
        <v>40.19</v>
      </c>
    </row>
    <row r="9459" spans="1:4" x14ac:dyDescent="0.25">
      <c r="A9459" s="46">
        <v>11731</v>
      </c>
      <c r="B9459" s="45" t="s">
        <v>11392</v>
      </c>
      <c r="C9459" s="46" t="s">
        <v>9014</v>
      </c>
      <c r="D9459" s="47">
        <v>10.39</v>
      </c>
    </row>
    <row r="9460" spans="1:4" x14ac:dyDescent="0.25">
      <c r="A9460" s="46">
        <v>11732</v>
      </c>
      <c r="B9460" s="45" t="s">
        <v>11393</v>
      </c>
      <c r="C9460" s="46" t="s">
        <v>9014</v>
      </c>
      <c r="D9460" s="47">
        <v>27.23</v>
      </c>
    </row>
    <row r="9461" spans="1:4" x14ac:dyDescent="0.25">
      <c r="A9461" s="46">
        <v>11244</v>
      </c>
      <c r="B9461" s="45" t="s">
        <v>11394</v>
      </c>
      <c r="C9461" s="46" t="s">
        <v>9014</v>
      </c>
      <c r="D9461" s="47">
        <v>292.55</v>
      </c>
    </row>
    <row r="9462" spans="1:4" x14ac:dyDescent="0.25">
      <c r="A9462" s="46">
        <v>11245</v>
      </c>
      <c r="B9462" s="45" t="s">
        <v>11395</v>
      </c>
      <c r="C9462" s="46" t="s">
        <v>9014</v>
      </c>
      <c r="D9462" s="47">
        <v>404.65</v>
      </c>
    </row>
    <row r="9463" spans="1:4" x14ac:dyDescent="0.25">
      <c r="A9463" s="46">
        <v>11235</v>
      </c>
      <c r="B9463" s="45" t="s">
        <v>11396</v>
      </c>
      <c r="C9463" s="46" t="s">
        <v>9014</v>
      </c>
      <c r="D9463" s="47">
        <v>223.25</v>
      </c>
    </row>
    <row r="9464" spans="1:4" x14ac:dyDescent="0.25">
      <c r="A9464" s="46">
        <v>11236</v>
      </c>
      <c r="B9464" s="45" t="s">
        <v>11397</v>
      </c>
      <c r="C9464" s="46" t="s">
        <v>9014</v>
      </c>
      <c r="D9464" s="47">
        <v>283.72000000000003</v>
      </c>
    </row>
    <row r="9465" spans="1:4" x14ac:dyDescent="0.25">
      <c r="A9465" s="46">
        <v>36494</v>
      </c>
      <c r="B9465" s="45" t="s">
        <v>11398</v>
      </c>
      <c r="C9465" s="46" t="s">
        <v>9014</v>
      </c>
      <c r="D9465" s="48">
        <v>607038.12</v>
      </c>
    </row>
    <row r="9466" spans="1:4" x14ac:dyDescent="0.25">
      <c r="A9466" s="46">
        <v>36493</v>
      </c>
      <c r="B9466" s="45" t="s">
        <v>11399</v>
      </c>
      <c r="C9466" s="46" t="s">
        <v>9014</v>
      </c>
      <c r="D9466" s="48">
        <v>687749.53</v>
      </c>
    </row>
    <row r="9467" spans="1:4" x14ac:dyDescent="0.25">
      <c r="A9467" s="46">
        <v>36492</v>
      </c>
      <c r="B9467" s="45" t="s">
        <v>11400</v>
      </c>
      <c r="C9467" s="46" t="s">
        <v>9014</v>
      </c>
      <c r="D9467" s="48">
        <v>1277577.81</v>
      </c>
    </row>
    <row r="9468" spans="1:4" x14ac:dyDescent="0.25">
      <c r="A9468" s="46">
        <v>13333</v>
      </c>
      <c r="B9468" s="45" t="s">
        <v>11401</v>
      </c>
      <c r="C9468" s="46" t="s">
        <v>9014</v>
      </c>
      <c r="D9468" s="48">
        <v>148132.51999999999</v>
      </c>
    </row>
    <row r="9469" spans="1:4" x14ac:dyDescent="0.25">
      <c r="A9469" s="46">
        <v>13533</v>
      </c>
      <c r="B9469" s="45" t="s">
        <v>11402</v>
      </c>
      <c r="C9469" s="46" t="s">
        <v>9014</v>
      </c>
      <c r="D9469" s="48">
        <v>132414.01999999999</v>
      </c>
    </row>
    <row r="9470" spans="1:4" x14ac:dyDescent="0.25">
      <c r="A9470" s="46">
        <v>36499</v>
      </c>
      <c r="B9470" s="45" t="s">
        <v>11403</v>
      </c>
      <c r="C9470" s="46" t="s">
        <v>9014</v>
      </c>
      <c r="D9470" s="48">
        <v>2888.58</v>
      </c>
    </row>
    <row r="9471" spans="1:4" x14ac:dyDescent="0.25">
      <c r="A9471" s="46">
        <v>39585</v>
      </c>
      <c r="B9471" s="45" t="s">
        <v>11404</v>
      </c>
      <c r="C9471" s="46" t="s">
        <v>9014</v>
      </c>
      <c r="D9471" s="48">
        <v>95649.16</v>
      </c>
    </row>
    <row r="9472" spans="1:4" x14ac:dyDescent="0.25">
      <c r="A9472" s="46">
        <v>39586</v>
      </c>
      <c r="B9472" s="45" t="s">
        <v>11405</v>
      </c>
      <c r="C9472" s="46" t="s">
        <v>9014</v>
      </c>
      <c r="D9472" s="48">
        <v>112189.99</v>
      </c>
    </row>
    <row r="9473" spans="1:4" x14ac:dyDescent="0.25">
      <c r="A9473" s="46">
        <v>39587</v>
      </c>
      <c r="B9473" s="45" t="s">
        <v>11406</v>
      </c>
      <c r="C9473" s="46" t="s">
        <v>9014</v>
      </c>
      <c r="D9473" s="48">
        <v>136641.66</v>
      </c>
    </row>
    <row r="9474" spans="1:4" x14ac:dyDescent="0.25">
      <c r="A9474" s="46">
        <v>39588</v>
      </c>
      <c r="B9474" s="45" t="s">
        <v>11407</v>
      </c>
      <c r="C9474" s="46" t="s">
        <v>9014</v>
      </c>
      <c r="D9474" s="48">
        <v>158216.66</v>
      </c>
    </row>
    <row r="9475" spans="1:4" x14ac:dyDescent="0.25">
      <c r="A9475" s="46">
        <v>39584</v>
      </c>
      <c r="B9475" s="45" t="s">
        <v>11408</v>
      </c>
      <c r="C9475" s="46" t="s">
        <v>9014</v>
      </c>
      <c r="D9475" s="48">
        <v>85178.1</v>
      </c>
    </row>
    <row r="9476" spans="1:4" x14ac:dyDescent="0.25">
      <c r="A9476" s="46">
        <v>39590</v>
      </c>
      <c r="B9476" s="45" t="s">
        <v>11409</v>
      </c>
      <c r="C9476" s="46" t="s">
        <v>9014</v>
      </c>
      <c r="D9476" s="48">
        <v>83135.66</v>
      </c>
    </row>
    <row r="9477" spans="1:4" x14ac:dyDescent="0.25">
      <c r="A9477" s="46">
        <v>39592</v>
      </c>
      <c r="B9477" s="45" t="s">
        <v>11410</v>
      </c>
      <c r="C9477" s="46" t="s">
        <v>9014</v>
      </c>
      <c r="D9477" s="48">
        <v>119467.96</v>
      </c>
    </row>
    <row r="9478" spans="1:4" x14ac:dyDescent="0.25">
      <c r="A9478" s="46">
        <v>39593</v>
      </c>
      <c r="B9478" s="45" t="s">
        <v>11411</v>
      </c>
      <c r="C9478" s="46" t="s">
        <v>9014</v>
      </c>
      <c r="D9478" s="48">
        <v>136641.66</v>
      </c>
    </row>
    <row r="9479" spans="1:4" x14ac:dyDescent="0.25">
      <c r="A9479" s="46">
        <v>14254</v>
      </c>
      <c r="B9479" s="45" t="s">
        <v>11412</v>
      </c>
      <c r="C9479" s="46" t="s">
        <v>9014</v>
      </c>
      <c r="D9479" s="48">
        <v>77670</v>
      </c>
    </row>
    <row r="9480" spans="1:4" x14ac:dyDescent="0.25">
      <c r="A9480" s="46">
        <v>25987</v>
      </c>
      <c r="B9480" s="45" t="s">
        <v>11413</v>
      </c>
      <c r="C9480" s="46" t="s">
        <v>9014</v>
      </c>
      <c r="D9480" s="48">
        <v>64860.639999999999</v>
      </c>
    </row>
    <row r="9481" spans="1:4" x14ac:dyDescent="0.25">
      <c r="A9481" s="46">
        <v>25019</v>
      </c>
      <c r="B9481" s="45" t="s">
        <v>11414</v>
      </c>
      <c r="C9481" s="46" t="s">
        <v>9014</v>
      </c>
      <c r="D9481" s="48">
        <v>111178.39</v>
      </c>
    </row>
    <row r="9482" spans="1:4" x14ac:dyDescent="0.25">
      <c r="A9482" s="46">
        <v>36501</v>
      </c>
      <c r="B9482" s="45" t="s">
        <v>11415</v>
      </c>
      <c r="C9482" s="46" t="s">
        <v>9014</v>
      </c>
      <c r="D9482" s="48">
        <v>98987.09</v>
      </c>
    </row>
    <row r="9483" spans="1:4" x14ac:dyDescent="0.25">
      <c r="A9483" s="46">
        <v>25986</v>
      </c>
      <c r="B9483" s="45" t="s">
        <v>11416</v>
      </c>
      <c r="C9483" s="46" t="s">
        <v>9014</v>
      </c>
      <c r="D9483" s="48">
        <v>119001.44</v>
      </c>
    </row>
    <row r="9484" spans="1:4" x14ac:dyDescent="0.25">
      <c r="A9484" s="46">
        <v>36500</v>
      </c>
      <c r="B9484" s="45" t="s">
        <v>11417</v>
      </c>
      <c r="C9484" s="46" t="s">
        <v>9014</v>
      </c>
      <c r="D9484" s="48">
        <v>69951.47</v>
      </c>
    </row>
    <row r="9485" spans="1:4" x14ac:dyDescent="0.25">
      <c r="A9485" s="46">
        <v>20017</v>
      </c>
      <c r="B9485" s="45" t="s">
        <v>11418</v>
      </c>
      <c r="C9485" s="46" t="s">
        <v>372</v>
      </c>
      <c r="D9485" s="47">
        <v>6.73</v>
      </c>
    </row>
    <row r="9486" spans="1:4" x14ac:dyDescent="0.25">
      <c r="A9486" s="46">
        <v>20007</v>
      </c>
      <c r="B9486" s="45" t="s">
        <v>11419</v>
      </c>
      <c r="C9486" s="46" t="s">
        <v>372</v>
      </c>
      <c r="D9486" s="47">
        <v>4.0199999999999996</v>
      </c>
    </row>
    <row r="9487" spans="1:4" x14ac:dyDescent="0.25">
      <c r="A9487" s="46">
        <v>39831</v>
      </c>
      <c r="B9487" s="45" t="s">
        <v>11420</v>
      </c>
      <c r="C9487" s="46" t="s">
        <v>9519</v>
      </c>
      <c r="D9487" s="47">
        <v>230.28</v>
      </c>
    </row>
    <row r="9488" spans="1:4" x14ac:dyDescent="0.25">
      <c r="A9488" s="46">
        <v>39836</v>
      </c>
      <c r="B9488" s="45" t="s">
        <v>11421</v>
      </c>
      <c r="C9488" s="46" t="s">
        <v>9519</v>
      </c>
      <c r="D9488" s="47">
        <v>202.34</v>
      </c>
    </row>
    <row r="9489" spans="1:4" x14ac:dyDescent="0.25">
      <c r="A9489" s="46">
        <v>39830</v>
      </c>
      <c r="B9489" s="45" t="s">
        <v>11422</v>
      </c>
      <c r="C9489" s="46" t="s">
        <v>9519</v>
      </c>
      <c r="D9489" s="47">
        <v>230.77</v>
      </c>
    </row>
    <row r="9490" spans="1:4" x14ac:dyDescent="0.25">
      <c r="A9490" s="46">
        <v>36888</v>
      </c>
      <c r="B9490" s="45" t="s">
        <v>11423</v>
      </c>
      <c r="C9490" s="46" t="s">
        <v>372</v>
      </c>
      <c r="D9490" s="47">
        <v>16.89</v>
      </c>
    </row>
    <row r="9491" spans="1:4" x14ac:dyDescent="0.25">
      <c r="A9491" s="46">
        <v>40527</v>
      </c>
      <c r="B9491" s="45" t="s">
        <v>11424</v>
      </c>
      <c r="C9491" s="46" t="s">
        <v>9014</v>
      </c>
      <c r="D9491" s="48">
        <v>2376.4299999999998</v>
      </c>
    </row>
    <row r="9492" spans="1:4" x14ac:dyDescent="0.25">
      <c r="A9492" s="46">
        <v>36497</v>
      </c>
      <c r="B9492" s="45" t="s">
        <v>11425</v>
      </c>
      <c r="C9492" s="46" t="s">
        <v>9014</v>
      </c>
      <c r="D9492" s="48">
        <v>2712.95</v>
      </c>
    </row>
    <row r="9493" spans="1:4" x14ac:dyDescent="0.25">
      <c r="A9493" s="46">
        <v>36487</v>
      </c>
      <c r="B9493" s="45" t="s">
        <v>11426</v>
      </c>
      <c r="C9493" s="46" t="s">
        <v>9014</v>
      </c>
      <c r="D9493" s="48">
        <v>4723.67</v>
      </c>
    </row>
    <row r="9494" spans="1:4" x14ac:dyDescent="0.25">
      <c r="A9494" s="46">
        <v>25952</v>
      </c>
      <c r="B9494" s="45" t="s">
        <v>11427</v>
      </c>
      <c r="C9494" s="46" t="s">
        <v>9014</v>
      </c>
      <c r="D9494" s="48">
        <v>1061499.48</v>
      </c>
    </row>
    <row r="9495" spans="1:4" x14ac:dyDescent="0.25">
      <c r="A9495" s="46">
        <v>25954</v>
      </c>
      <c r="B9495" s="45" t="s">
        <v>11428</v>
      </c>
      <c r="C9495" s="46" t="s">
        <v>9014</v>
      </c>
      <c r="D9495" s="48">
        <v>2041345.16</v>
      </c>
    </row>
    <row r="9496" spans="1:4" x14ac:dyDescent="0.25">
      <c r="A9496" s="46">
        <v>25953</v>
      </c>
      <c r="B9496" s="45" t="s">
        <v>11429</v>
      </c>
      <c r="C9496" s="46" t="s">
        <v>9014</v>
      </c>
      <c r="D9496" s="48">
        <v>3470286.76</v>
      </c>
    </row>
    <row r="9497" spans="1:4" x14ac:dyDescent="0.25">
      <c r="A9497" s="46">
        <v>37776</v>
      </c>
      <c r="B9497" s="45" t="s">
        <v>11430</v>
      </c>
      <c r="C9497" s="46" t="s">
        <v>9014</v>
      </c>
      <c r="D9497" s="48">
        <v>212684.22</v>
      </c>
    </row>
    <row r="9498" spans="1:4" x14ac:dyDescent="0.25">
      <c r="A9498" s="46">
        <v>37775</v>
      </c>
      <c r="B9498" s="45" t="s">
        <v>11431</v>
      </c>
      <c r="C9498" s="46" t="s">
        <v>9014</v>
      </c>
      <c r="D9498" s="48">
        <v>334993.75</v>
      </c>
    </row>
    <row r="9499" spans="1:4" x14ac:dyDescent="0.25">
      <c r="A9499" s="46">
        <v>36491</v>
      </c>
      <c r="B9499" s="45" t="s">
        <v>11432</v>
      </c>
      <c r="C9499" s="46" t="s">
        <v>9014</v>
      </c>
      <c r="D9499" s="48">
        <v>1240581.25</v>
      </c>
    </row>
    <row r="9500" spans="1:4" x14ac:dyDescent="0.25">
      <c r="A9500" s="46">
        <v>10712</v>
      </c>
      <c r="B9500" s="45" t="s">
        <v>11433</v>
      </c>
      <c r="C9500" s="46" t="s">
        <v>9014</v>
      </c>
      <c r="D9500" s="48">
        <v>83748.429999999993</v>
      </c>
    </row>
    <row r="9501" spans="1:4" x14ac:dyDescent="0.25">
      <c r="A9501" s="46">
        <v>3363</v>
      </c>
      <c r="B9501" s="45" t="s">
        <v>11434</v>
      </c>
      <c r="C9501" s="46" t="s">
        <v>9014</v>
      </c>
      <c r="D9501" s="48">
        <v>117800</v>
      </c>
    </row>
    <row r="9502" spans="1:4" x14ac:dyDescent="0.25">
      <c r="A9502" s="46">
        <v>3365</v>
      </c>
      <c r="B9502" s="45" t="s">
        <v>11435</v>
      </c>
      <c r="C9502" s="46" t="s">
        <v>9014</v>
      </c>
      <c r="D9502" s="48">
        <v>275357.5</v>
      </c>
    </row>
    <row r="9503" spans="1:4" x14ac:dyDescent="0.25">
      <c r="A9503" s="46">
        <v>7569</v>
      </c>
      <c r="B9503" s="45" t="s">
        <v>11436</v>
      </c>
      <c r="C9503" s="46" t="s">
        <v>9014</v>
      </c>
      <c r="D9503" s="47">
        <v>60.3</v>
      </c>
    </row>
    <row r="9504" spans="1:4" x14ac:dyDescent="0.25">
      <c r="A9504" s="46">
        <v>34349</v>
      </c>
      <c r="B9504" s="45" t="s">
        <v>11437</v>
      </c>
      <c r="C9504" s="46" t="s">
        <v>9014</v>
      </c>
      <c r="D9504" s="47">
        <v>37.380000000000003</v>
      </c>
    </row>
    <row r="9505" spans="1:4" x14ac:dyDescent="0.25">
      <c r="A9505" s="46">
        <v>11991</v>
      </c>
      <c r="B9505" s="45" t="s">
        <v>11438</v>
      </c>
      <c r="C9505" s="46" t="s">
        <v>9014</v>
      </c>
      <c r="D9505" s="47">
        <v>58.85</v>
      </c>
    </row>
    <row r="9506" spans="1:4" x14ac:dyDescent="0.25">
      <c r="A9506" s="46">
        <v>20062</v>
      </c>
      <c r="B9506" s="45" t="s">
        <v>11439</v>
      </c>
      <c r="C9506" s="46" t="s">
        <v>9014</v>
      </c>
      <c r="D9506" s="47">
        <v>16.41</v>
      </c>
    </row>
    <row r="9507" spans="1:4" x14ac:dyDescent="0.25">
      <c r="A9507" s="46">
        <v>11029</v>
      </c>
      <c r="B9507" s="45" t="s">
        <v>11440</v>
      </c>
      <c r="C9507" s="46" t="s">
        <v>10503</v>
      </c>
      <c r="D9507" s="47">
        <v>2.4500000000000002</v>
      </c>
    </row>
    <row r="9508" spans="1:4" x14ac:dyDescent="0.25">
      <c r="A9508" s="46">
        <v>4316</v>
      </c>
      <c r="B9508" s="45" t="s">
        <v>11441</v>
      </c>
      <c r="C9508" s="46" t="s">
        <v>9014</v>
      </c>
      <c r="D9508" s="47">
        <v>2.48</v>
      </c>
    </row>
    <row r="9509" spans="1:4" x14ac:dyDescent="0.25">
      <c r="A9509" s="46">
        <v>4313</v>
      </c>
      <c r="B9509" s="45" t="s">
        <v>11442</v>
      </c>
      <c r="C9509" s="46" t="s">
        <v>10503</v>
      </c>
      <c r="D9509" s="47">
        <v>3.56</v>
      </c>
    </row>
    <row r="9510" spans="1:4" x14ac:dyDescent="0.25">
      <c r="A9510" s="46">
        <v>4317</v>
      </c>
      <c r="B9510" s="45" t="s">
        <v>11443</v>
      </c>
      <c r="C9510" s="46" t="s">
        <v>9014</v>
      </c>
      <c r="D9510" s="47">
        <v>4.05</v>
      </c>
    </row>
    <row r="9511" spans="1:4" x14ac:dyDescent="0.25">
      <c r="A9511" s="46">
        <v>4314</v>
      </c>
      <c r="B9511" s="45" t="s">
        <v>11444</v>
      </c>
      <c r="C9511" s="46" t="s">
        <v>10503</v>
      </c>
      <c r="D9511" s="47">
        <v>4.75</v>
      </c>
    </row>
    <row r="9512" spans="1:4" x14ac:dyDescent="0.25">
      <c r="A9512" s="46">
        <v>10921</v>
      </c>
      <c r="B9512" s="45" t="s">
        <v>11445</v>
      </c>
      <c r="C9512" s="46" t="s">
        <v>9014</v>
      </c>
      <c r="D9512" s="48">
        <v>4619.55</v>
      </c>
    </row>
    <row r="9513" spans="1:4" x14ac:dyDescent="0.25">
      <c r="A9513" s="46">
        <v>10922</v>
      </c>
      <c r="B9513" s="45" t="s">
        <v>11446</v>
      </c>
      <c r="C9513" s="46" t="s">
        <v>9014</v>
      </c>
      <c r="D9513" s="48">
        <v>4184.2700000000004</v>
      </c>
    </row>
    <row r="9514" spans="1:4" x14ac:dyDescent="0.25">
      <c r="A9514" s="46">
        <v>10923</v>
      </c>
      <c r="B9514" s="45" t="s">
        <v>11447</v>
      </c>
      <c r="C9514" s="46" t="s">
        <v>9014</v>
      </c>
      <c r="D9514" s="48">
        <v>2473.08</v>
      </c>
    </row>
    <row r="9515" spans="1:4" x14ac:dyDescent="0.25">
      <c r="A9515" s="46">
        <v>10924</v>
      </c>
      <c r="B9515" s="45" t="s">
        <v>11448</v>
      </c>
      <c r="C9515" s="46" t="s">
        <v>9014</v>
      </c>
      <c r="D9515" s="48">
        <v>2604.63</v>
      </c>
    </row>
    <row r="9516" spans="1:4" x14ac:dyDescent="0.25">
      <c r="A9516" s="46">
        <v>37772</v>
      </c>
      <c r="B9516" s="45" t="s">
        <v>11449</v>
      </c>
      <c r="C9516" s="46" t="s">
        <v>9014</v>
      </c>
      <c r="D9516" s="48">
        <v>183707.83</v>
      </c>
    </row>
    <row r="9517" spans="1:4" x14ac:dyDescent="0.25">
      <c r="A9517" s="46">
        <v>37771</v>
      </c>
      <c r="B9517" s="45" t="s">
        <v>11450</v>
      </c>
      <c r="C9517" s="46" t="s">
        <v>9014</v>
      </c>
      <c r="D9517" s="48">
        <v>195435.87</v>
      </c>
    </row>
    <row r="9518" spans="1:4" x14ac:dyDescent="0.25">
      <c r="A9518" s="46">
        <v>12772</v>
      </c>
      <c r="B9518" s="45" t="s">
        <v>11451</v>
      </c>
      <c r="C9518" s="46" t="s">
        <v>9014</v>
      </c>
      <c r="D9518" s="47">
        <v>819.05</v>
      </c>
    </row>
    <row r="9519" spans="1:4" x14ac:dyDescent="0.25">
      <c r="A9519" s="46">
        <v>12770</v>
      </c>
      <c r="B9519" s="45" t="s">
        <v>11452</v>
      </c>
      <c r="C9519" s="46" t="s">
        <v>9014</v>
      </c>
      <c r="D9519" s="47">
        <v>492.82</v>
      </c>
    </row>
    <row r="9520" spans="1:4" x14ac:dyDescent="0.25">
      <c r="A9520" s="46">
        <v>12775</v>
      </c>
      <c r="B9520" s="45" t="s">
        <v>11453</v>
      </c>
      <c r="C9520" s="46" t="s">
        <v>9014</v>
      </c>
      <c r="D9520" s="47">
        <v>360.94</v>
      </c>
    </row>
    <row r="9521" spans="1:4" x14ac:dyDescent="0.25">
      <c r="A9521" s="46">
        <v>12768</v>
      </c>
      <c r="B9521" s="45" t="s">
        <v>11454</v>
      </c>
      <c r="C9521" s="46" t="s">
        <v>9014</v>
      </c>
      <c r="D9521" s="48">
        <v>1152.23</v>
      </c>
    </row>
    <row r="9522" spans="1:4" x14ac:dyDescent="0.25">
      <c r="A9522" s="46">
        <v>12769</v>
      </c>
      <c r="B9522" s="45" t="s">
        <v>11455</v>
      </c>
      <c r="C9522" s="46" t="s">
        <v>9014</v>
      </c>
      <c r="D9522" s="47">
        <v>94.4</v>
      </c>
    </row>
    <row r="9523" spans="1:4" x14ac:dyDescent="0.25">
      <c r="A9523" s="46">
        <v>12773</v>
      </c>
      <c r="B9523" s="45" t="s">
        <v>11456</v>
      </c>
      <c r="C9523" s="46" t="s">
        <v>9014</v>
      </c>
      <c r="D9523" s="47">
        <v>101.34</v>
      </c>
    </row>
    <row r="9524" spans="1:4" x14ac:dyDescent="0.25">
      <c r="A9524" s="46">
        <v>12774</v>
      </c>
      <c r="B9524" s="45" t="s">
        <v>11457</v>
      </c>
      <c r="C9524" s="46" t="s">
        <v>9014</v>
      </c>
      <c r="D9524" s="47">
        <v>124.94</v>
      </c>
    </row>
    <row r="9525" spans="1:4" x14ac:dyDescent="0.25">
      <c r="A9525" s="46">
        <v>12776</v>
      </c>
      <c r="B9525" s="45" t="s">
        <v>11458</v>
      </c>
      <c r="C9525" s="46" t="s">
        <v>9014</v>
      </c>
      <c r="D9525" s="48">
        <v>1860.23</v>
      </c>
    </row>
    <row r="9526" spans="1:4" x14ac:dyDescent="0.25">
      <c r="A9526" s="46">
        <v>12777</v>
      </c>
      <c r="B9526" s="45" t="s">
        <v>11459</v>
      </c>
      <c r="C9526" s="46" t="s">
        <v>9014</v>
      </c>
      <c r="D9526" s="48">
        <v>2429.41</v>
      </c>
    </row>
    <row r="9527" spans="1:4" x14ac:dyDescent="0.25">
      <c r="A9527" s="46">
        <v>3391</v>
      </c>
      <c r="B9527" s="45" t="s">
        <v>11460</v>
      </c>
      <c r="C9527" s="46" t="s">
        <v>9014</v>
      </c>
      <c r="D9527" s="47">
        <v>24.57</v>
      </c>
    </row>
    <row r="9528" spans="1:4" x14ac:dyDescent="0.25">
      <c r="A9528" s="46">
        <v>3389</v>
      </c>
      <c r="B9528" s="45" t="s">
        <v>11461</v>
      </c>
      <c r="C9528" s="46" t="s">
        <v>9014</v>
      </c>
      <c r="D9528" s="47">
        <v>12.75</v>
      </c>
    </row>
    <row r="9529" spans="1:4" x14ac:dyDescent="0.25">
      <c r="A9529" s="46">
        <v>3390</v>
      </c>
      <c r="B9529" s="45" t="s">
        <v>11462</v>
      </c>
      <c r="C9529" s="46" t="s">
        <v>9014</v>
      </c>
      <c r="D9529" s="47">
        <v>14.35</v>
      </c>
    </row>
    <row r="9530" spans="1:4" x14ac:dyDescent="0.25">
      <c r="A9530" s="46">
        <v>12873</v>
      </c>
      <c r="B9530" s="45" t="s">
        <v>11463</v>
      </c>
      <c r="C9530" s="46" t="s">
        <v>370</v>
      </c>
      <c r="D9530" s="47">
        <v>17.350000000000001</v>
      </c>
    </row>
    <row r="9531" spans="1:4" x14ac:dyDescent="0.25">
      <c r="A9531" s="46">
        <v>41076</v>
      </c>
      <c r="B9531" s="45" t="s">
        <v>11464</v>
      </c>
      <c r="C9531" s="46" t="s">
        <v>9201</v>
      </c>
      <c r="D9531" s="48">
        <v>3052.58</v>
      </c>
    </row>
    <row r="9532" spans="1:4" x14ac:dyDescent="0.25">
      <c r="A9532" s="46">
        <v>140</v>
      </c>
      <c r="B9532" s="45" t="s">
        <v>11465</v>
      </c>
      <c r="C9532" s="46" t="s">
        <v>9088</v>
      </c>
      <c r="D9532" s="47">
        <v>16.14</v>
      </c>
    </row>
    <row r="9533" spans="1:4" x14ac:dyDescent="0.25">
      <c r="A9533" s="46">
        <v>151</v>
      </c>
      <c r="B9533" s="45" t="s">
        <v>11466</v>
      </c>
      <c r="C9533" s="46" t="s">
        <v>9033</v>
      </c>
      <c r="D9533" s="47">
        <v>23.82</v>
      </c>
    </row>
    <row r="9534" spans="1:4" x14ac:dyDescent="0.25">
      <c r="A9534" s="46">
        <v>7340</v>
      </c>
      <c r="B9534" s="45" t="s">
        <v>11467</v>
      </c>
      <c r="C9534" s="46" t="s">
        <v>9033</v>
      </c>
      <c r="D9534" s="47">
        <v>22.83</v>
      </c>
    </row>
    <row r="9535" spans="1:4" x14ac:dyDescent="0.25">
      <c r="A9535" s="46">
        <v>2701</v>
      </c>
      <c r="B9535" s="45" t="s">
        <v>11468</v>
      </c>
      <c r="C9535" s="46" t="s">
        <v>370</v>
      </c>
      <c r="D9535" s="47">
        <v>20.079999999999998</v>
      </c>
    </row>
    <row r="9536" spans="1:4" x14ac:dyDescent="0.25">
      <c r="A9536" s="46">
        <v>40929</v>
      </c>
      <c r="B9536" s="45" t="s">
        <v>11469</v>
      </c>
      <c r="C9536" s="46" t="s">
        <v>9201</v>
      </c>
      <c r="D9536" s="48">
        <v>3530.47</v>
      </c>
    </row>
    <row r="9537" spans="1:4" x14ac:dyDescent="0.25">
      <c r="A9537" s="46">
        <v>38114</v>
      </c>
      <c r="B9537" s="45" t="s">
        <v>11470</v>
      </c>
      <c r="C9537" s="46" t="s">
        <v>9014</v>
      </c>
      <c r="D9537" s="47">
        <v>17.920000000000002</v>
      </c>
    </row>
    <row r="9538" spans="1:4" x14ac:dyDescent="0.25">
      <c r="A9538" s="46">
        <v>38064</v>
      </c>
      <c r="B9538" s="45" t="s">
        <v>11471</v>
      </c>
      <c r="C9538" s="46" t="s">
        <v>9014</v>
      </c>
      <c r="D9538" s="47">
        <v>20.04</v>
      </c>
    </row>
    <row r="9539" spans="1:4" x14ac:dyDescent="0.25">
      <c r="A9539" s="46">
        <v>38115</v>
      </c>
      <c r="B9539" s="45" t="s">
        <v>11472</v>
      </c>
      <c r="C9539" s="46" t="s">
        <v>9014</v>
      </c>
      <c r="D9539" s="47">
        <v>19.13</v>
      </c>
    </row>
    <row r="9540" spans="1:4" x14ac:dyDescent="0.25">
      <c r="A9540" s="46">
        <v>38065</v>
      </c>
      <c r="B9540" s="45" t="s">
        <v>11473</v>
      </c>
      <c r="C9540" s="46" t="s">
        <v>9014</v>
      </c>
      <c r="D9540" s="47">
        <v>28.43</v>
      </c>
    </row>
    <row r="9541" spans="1:4" x14ac:dyDescent="0.25">
      <c r="A9541" s="46">
        <v>38078</v>
      </c>
      <c r="B9541" s="45" t="s">
        <v>11474</v>
      </c>
      <c r="C9541" s="46" t="s">
        <v>9014</v>
      </c>
      <c r="D9541" s="47">
        <v>16.59</v>
      </c>
    </row>
    <row r="9542" spans="1:4" x14ac:dyDescent="0.25">
      <c r="A9542" s="46">
        <v>38113</v>
      </c>
      <c r="B9542" s="45" t="s">
        <v>11475</v>
      </c>
      <c r="C9542" s="46" t="s">
        <v>9014</v>
      </c>
      <c r="D9542" s="47">
        <v>9.01</v>
      </c>
    </row>
    <row r="9543" spans="1:4" x14ac:dyDescent="0.25">
      <c r="A9543" s="46">
        <v>38063</v>
      </c>
      <c r="B9543" s="45" t="s">
        <v>11476</v>
      </c>
      <c r="C9543" s="46" t="s">
        <v>9014</v>
      </c>
      <c r="D9543" s="47">
        <v>9.67</v>
      </c>
    </row>
    <row r="9544" spans="1:4" x14ac:dyDescent="0.25">
      <c r="A9544" s="46">
        <v>38080</v>
      </c>
      <c r="B9544" s="45" t="s">
        <v>11477</v>
      </c>
      <c r="C9544" s="46" t="s">
        <v>9014</v>
      </c>
      <c r="D9544" s="47">
        <v>28.8</v>
      </c>
    </row>
    <row r="9545" spans="1:4" x14ac:dyDescent="0.25">
      <c r="A9545" s="46">
        <v>38069</v>
      </c>
      <c r="B9545" s="45" t="s">
        <v>11478</v>
      </c>
      <c r="C9545" s="46" t="s">
        <v>9014</v>
      </c>
      <c r="D9545" s="47">
        <v>15.75</v>
      </c>
    </row>
    <row r="9546" spans="1:4" x14ac:dyDescent="0.25">
      <c r="A9546" s="46">
        <v>38077</v>
      </c>
      <c r="B9546" s="45" t="s">
        <v>11479</v>
      </c>
      <c r="C9546" s="46" t="s">
        <v>9014</v>
      </c>
      <c r="D9546" s="47">
        <v>15.39</v>
      </c>
    </row>
    <row r="9547" spans="1:4" x14ac:dyDescent="0.25">
      <c r="A9547" s="46">
        <v>38073</v>
      </c>
      <c r="B9547" s="45" t="s">
        <v>11480</v>
      </c>
      <c r="C9547" s="46" t="s">
        <v>9014</v>
      </c>
      <c r="D9547" s="47">
        <v>23.45</v>
      </c>
    </row>
    <row r="9548" spans="1:4" x14ac:dyDescent="0.25">
      <c r="A9548" s="46">
        <v>38112</v>
      </c>
      <c r="B9548" s="45" t="s">
        <v>11481</v>
      </c>
      <c r="C9548" s="46" t="s">
        <v>9014</v>
      </c>
      <c r="D9548" s="47">
        <v>6.91</v>
      </c>
    </row>
    <row r="9549" spans="1:4" x14ac:dyDescent="0.25">
      <c r="A9549" s="46">
        <v>38062</v>
      </c>
      <c r="B9549" s="45" t="s">
        <v>11482</v>
      </c>
      <c r="C9549" s="46" t="s">
        <v>9014</v>
      </c>
      <c r="D9549" s="47">
        <v>7.1</v>
      </c>
    </row>
    <row r="9550" spans="1:4" x14ac:dyDescent="0.25">
      <c r="A9550" s="46">
        <v>12128</v>
      </c>
      <c r="B9550" s="45" t="s">
        <v>11483</v>
      </c>
      <c r="C9550" s="46" t="s">
        <v>9014</v>
      </c>
      <c r="D9550" s="47">
        <v>9.49</v>
      </c>
    </row>
    <row r="9551" spans="1:4" x14ac:dyDescent="0.25">
      <c r="A9551" s="46">
        <v>12129</v>
      </c>
      <c r="B9551" s="45" t="s">
        <v>11484</v>
      </c>
      <c r="C9551" s="46" t="s">
        <v>9014</v>
      </c>
      <c r="D9551" s="47">
        <v>12.54</v>
      </c>
    </row>
    <row r="9552" spans="1:4" x14ac:dyDescent="0.25">
      <c r="A9552" s="46">
        <v>38081</v>
      </c>
      <c r="B9552" s="45" t="s">
        <v>11485</v>
      </c>
      <c r="C9552" s="46" t="s">
        <v>9014</v>
      </c>
      <c r="D9552" s="47">
        <v>24.43</v>
      </c>
    </row>
    <row r="9553" spans="1:4" x14ac:dyDescent="0.25">
      <c r="A9553" s="46">
        <v>38070</v>
      </c>
      <c r="B9553" s="45" t="s">
        <v>11486</v>
      </c>
      <c r="C9553" s="46" t="s">
        <v>9014</v>
      </c>
      <c r="D9553" s="47">
        <v>16.84</v>
      </c>
    </row>
    <row r="9554" spans="1:4" x14ac:dyDescent="0.25">
      <c r="A9554" s="46">
        <v>38074</v>
      </c>
      <c r="B9554" s="45" t="s">
        <v>11487</v>
      </c>
      <c r="C9554" s="46" t="s">
        <v>9014</v>
      </c>
      <c r="D9554" s="47">
        <v>25.6</v>
      </c>
    </row>
    <row r="9555" spans="1:4" x14ac:dyDescent="0.25">
      <c r="A9555" s="46">
        <v>38079</v>
      </c>
      <c r="B9555" s="45" t="s">
        <v>11488</v>
      </c>
      <c r="C9555" s="46" t="s">
        <v>9014</v>
      </c>
      <c r="D9555" s="47">
        <v>21.97</v>
      </c>
    </row>
    <row r="9556" spans="1:4" x14ac:dyDescent="0.25">
      <c r="A9556" s="46">
        <v>38072</v>
      </c>
      <c r="B9556" s="45" t="s">
        <v>11489</v>
      </c>
      <c r="C9556" s="46" t="s">
        <v>9014</v>
      </c>
      <c r="D9556" s="47">
        <v>21.11</v>
      </c>
    </row>
    <row r="9557" spans="1:4" x14ac:dyDescent="0.25">
      <c r="A9557" s="46">
        <v>38068</v>
      </c>
      <c r="B9557" s="45" t="s">
        <v>11490</v>
      </c>
      <c r="C9557" s="46" t="s">
        <v>9014</v>
      </c>
      <c r="D9557" s="47">
        <v>14.58</v>
      </c>
    </row>
    <row r="9558" spans="1:4" x14ac:dyDescent="0.25">
      <c r="A9558" s="46">
        <v>38071</v>
      </c>
      <c r="B9558" s="45" t="s">
        <v>11491</v>
      </c>
      <c r="C9558" s="46" t="s">
        <v>9014</v>
      </c>
      <c r="D9558" s="47">
        <v>17.43</v>
      </c>
    </row>
    <row r="9559" spans="1:4" x14ac:dyDescent="0.25">
      <c r="A9559" s="46">
        <v>38412</v>
      </c>
      <c r="B9559" s="45" t="s">
        <v>11492</v>
      </c>
      <c r="C9559" s="46" t="s">
        <v>9014</v>
      </c>
      <c r="D9559" s="48">
        <v>1362.03</v>
      </c>
    </row>
    <row r="9560" spans="1:4" x14ac:dyDescent="0.25">
      <c r="A9560" s="46">
        <v>3405</v>
      </c>
      <c r="B9560" s="45" t="s">
        <v>11493</v>
      </c>
      <c r="C9560" s="46" t="s">
        <v>9014</v>
      </c>
      <c r="D9560" s="47">
        <v>75.2</v>
      </c>
    </row>
    <row r="9561" spans="1:4" x14ac:dyDescent="0.25">
      <c r="A9561" s="46">
        <v>3394</v>
      </c>
      <c r="B9561" s="45" t="s">
        <v>11494</v>
      </c>
      <c r="C9561" s="46" t="s">
        <v>9014</v>
      </c>
      <c r="D9561" s="47">
        <v>396.99</v>
      </c>
    </row>
    <row r="9562" spans="1:4" x14ac:dyDescent="0.25">
      <c r="A9562" s="46">
        <v>3393</v>
      </c>
      <c r="B9562" s="45" t="s">
        <v>11495</v>
      </c>
      <c r="C9562" s="46" t="s">
        <v>9014</v>
      </c>
      <c r="D9562" s="47">
        <v>675.91</v>
      </c>
    </row>
    <row r="9563" spans="1:4" x14ac:dyDescent="0.25">
      <c r="A9563" s="46">
        <v>3406</v>
      </c>
      <c r="B9563" s="45" t="s">
        <v>11496</v>
      </c>
      <c r="C9563" s="46" t="s">
        <v>9014</v>
      </c>
      <c r="D9563" s="47">
        <v>23.02</v>
      </c>
    </row>
    <row r="9564" spans="1:4" x14ac:dyDescent="0.25">
      <c r="A9564" s="46">
        <v>3395</v>
      </c>
      <c r="B9564" s="45" t="s">
        <v>11497</v>
      </c>
      <c r="C9564" s="46" t="s">
        <v>9014</v>
      </c>
      <c r="D9564" s="47">
        <v>97.11</v>
      </c>
    </row>
    <row r="9565" spans="1:4" x14ac:dyDescent="0.25">
      <c r="A9565" s="46">
        <v>3398</v>
      </c>
      <c r="B9565" s="45" t="s">
        <v>11498</v>
      </c>
      <c r="C9565" s="46" t="s">
        <v>9014</v>
      </c>
      <c r="D9565" s="47">
        <v>4.6100000000000003</v>
      </c>
    </row>
    <row r="9566" spans="1:4" x14ac:dyDescent="0.25">
      <c r="A9566" s="46">
        <v>34377</v>
      </c>
      <c r="B9566" s="45" t="s">
        <v>11499</v>
      </c>
      <c r="C9566" s="46" t="s">
        <v>9014</v>
      </c>
      <c r="D9566" s="47">
        <v>382.54</v>
      </c>
    </row>
    <row r="9567" spans="1:4" x14ac:dyDescent="0.25">
      <c r="A9567" s="46">
        <v>40662</v>
      </c>
      <c r="B9567" s="45" t="s">
        <v>11500</v>
      </c>
      <c r="C9567" s="46" t="s">
        <v>9014</v>
      </c>
      <c r="D9567" s="47">
        <v>214.54</v>
      </c>
    </row>
    <row r="9568" spans="1:4" x14ac:dyDescent="0.25">
      <c r="A9568" s="46">
        <v>3437</v>
      </c>
      <c r="B9568" s="45" t="s">
        <v>11501</v>
      </c>
      <c r="C9568" s="46" t="s">
        <v>9027</v>
      </c>
      <c r="D9568" s="47">
        <v>595.95000000000005</v>
      </c>
    </row>
    <row r="9569" spans="1:4" x14ac:dyDescent="0.25">
      <c r="A9569" s="46">
        <v>11190</v>
      </c>
      <c r="B9569" s="45" t="s">
        <v>11502</v>
      </c>
      <c r="C9569" s="46" t="s">
        <v>9014</v>
      </c>
      <c r="D9569" s="47">
        <v>212.9</v>
      </c>
    </row>
    <row r="9570" spans="1:4" x14ac:dyDescent="0.25">
      <c r="A9570" s="46">
        <v>3428</v>
      </c>
      <c r="B9570" s="45" t="s">
        <v>11503</v>
      </c>
      <c r="C9570" s="46" t="s">
        <v>9027</v>
      </c>
      <c r="D9570" s="47">
        <v>884</v>
      </c>
    </row>
    <row r="9571" spans="1:4" x14ac:dyDescent="0.25">
      <c r="A9571" s="46">
        <v>3429</v>
      </c>
      <c r="B9571" s="45" t="s">
        <v>11504</v>
      </c>
      <c r="C9571" s="46" t="s">
        <v>9027</v>
      </c>
      <c r="D9571" s="47">
        <v>505.07</v>
      </c>
    </row>
    <row r="9572" spans="1:4" x14ac:dyDescent="0.25">
      <c r="A9572" s="46">
        <v>34370</v>
      </c>
      <c r="B9572" s="45" t="s">
        <v>11505</v>
      </c>
      <c r="C9572" s="46" t="s">
        <v>9014</v>
      </c>
      <c r="D9572" s="48">
        <v>1161.17</v>
      </c>
    </row>
    <row r="9573" spans="1:4" x14ac:dyDescent="0.25">
      <c r="A9573" s="46">
        <v>34372</v>
      </c>
      <c r="B9573" s="45" t="s">
        <v>11506</v>
      </c>
      <c r="C9573" s="46" t="s">
        <v>9014</v>
      </c>
      <c r="D9573" s="48">
        <v>1615.36</v>
      </c>
    </row>
    <row r="9574" spans="1:4" x14ac:dyDescent="0.25">
      <c r="A9574" s="46">
        <v>36896</v>
      </c>
      <c r="B9574" s="45" t="s">
        <v>11507</v>
      </c>
      <c r="C9574" s="46" t="s">
        <v>9014</v>
      </c>
      <c r="D9574" s="47">
        <v>666.26</v>
      </c>
    </row>
    <row r="9575" spans="1:4" x14ac:dyDescent="0.25">
      <c r="A9575" s="46">
        <v>34367</v>
      </c>
      <c r="B9575" s="45" t="s">
        <v>11508</v>
      </c>
      <c r="C9575" s="46" t="s">
        <v>9014</v>
      </c>
      <c r="D9575" s="47">
        <v>782.61</v>
      </c>
    </row>
    <row r="9576" spans="1:4" x14ac:dyDescent="0.25">
      <c r="A9576" s="46">
        <v>36897</v>
      </c>
      <c r="B9576" s="45" t="s">
        <v>11509</v>
      </c>
      <c r="C9576" s="46" t="s">
        <v>9014</v>
      </c>
      <c r="D9576" s="47">
        <v>922.88</v>
      </c>
    </row>
    <row r="9577" spans="1:4" x14ac:dyDescent="0.25">
      <c r="A9577" s="46">
        <v>34369</v>
      </c>
      <c r="B9577" s="45" t="s">
        <v>11510</v>
      </c>
      <c r="C9577" s="46" t="s">
        <v>9014</v>
      </c>
      <c r="D9577" s="48">
        <v>1093.43</v>
      </c>
    </row>
    <row r="9578" spans="1:4" x14ac:dyDescent="0.25">
      <c r="A9578" s="46">
        <v>34364</v>
      </c>
      <c r="B9578" s="45" t="s">
        <v>11511</v>
      </c>
      <c r="C9578" s="46" t="s">
        <v>9014</v>
      </c>
      <c r="D9578" s="48">
        <v>1069.52</v>
      </c>
    </row>
    <row r="9579" spans="1:4" x14ac:dyDescent="0.25">
      <c r="A9579" s="46">
        <v>40659</v>
      </c>
      <c r="B9579" s="45" t="s">
        <v>11512</v>
      </c>
      <c r="C9579" s="46" t="s">
        <v>9027</v>
      </c>
      <c r="D9579" s="47">
        <v>843.19</v>
      </c>
    </row>
    <row r="9580" spans="1:4" x14ac:dyDescent="0.25">
      <c r="A9580" s="46">
        <v>40660</v>
      </c>
      <c r="B9580" s="45" t="s">
        <v>11513</v>
      </c>
      <c r="C9580" s="46" t="s">
        <v>9027</v>
      </c>
      <c r="D9580" s="48">
        <v>1068.6400000000001</v>
      </c>
    </row>
    <row r="9581" spans="1:4" x14ac:dyDescent="0.25">
      <c r="A9581" s="46">
        <v>40661</v>
      </c>
      <c r="B9581" s="45" t="s">
        <v>11514</v>
      </c>
      <c r="C9581" s="46" t="s">
        <v>9027</v>
      </c>
      <c r="D9581" s="47">
        <v>657.03</v>
      </c>
    </row>
    <row r="9582" spans="1:4" x14ac:dyDescent="0.25">
      <c r="A9582" s="46">
        <v>3421</v>
      </c>
      <c r="B9582" s="45" t="s">
        <v>11515</v>
      </c>
      <c r="C9582" s="46" t="s">
        <v>9027</v>
      </c>
      <c r="D9582" s="47">
        <v>662.06</v>
      </c>
    </row>
    <row r="9583" spans="1:4" x14ac:dyDescent="0.25">
      <c r="A9583" s="46">
        <v>599</v>
      </c>
      <c r="B9583" s="45" t="s">
        <v>11516</v>
      </c>
      <c r="C9583" s="46" t="s">
        <v>9027</v>
      </c>
      <c r="D9583" s="47">
        <v>577.79</v>
      </c>
    </row>
    <row r="9584" spans="1:4" x14ac:dyDescent="0.25">
      <c r="A9584" s="46">
        <v>34381</v>
      </c>
      <c r="B9584" s="45" t="s">
        <v>11517</v>
      </c>
      <c r="C9584" s="46" t="s">
        <v>9014</v>
      </c>
      <c r="D9584" s="47">
        <v>390.51</v>
      </c>
    </row>
    <row r="9585" spans="1:4" x14ac:dyDescent="0.25">
      <c r="A9585" s="46">
        <v>3423</v>
      </c>
      <c r="B9585" s="45" t="s">
        <v>11518</v>
      </c>
      <c r="C9585" s="46" t="s">
        <v>9027</v>
      </c>
      <c r="D9585" s="47">
        <v>933.66</v>
      </c>
    </row>
    <row r="9586" spans="1:4" x14ac:dyDescent="0.25">
      <c r="A9586" s="46">
        <v>34797</v>
      </c>
      <c r="B9586" s="45" t="s">
        <v>11519</v>
      </c>
      <c r="C9586" s="46" t="s">
        <v>9014</v>
      </c>
      <c r="D9586" s="47">
        <v>463.73</v>
      </c>
    </row>
    <row r="9587" spans="1:4" x14ac:dyDescent="0.25">
      <c r="A9587" s="46">
        <v>25964</v>
      </c>
      <c r="B9587" s="45" t="s">
        <v>11520</v>
      </c>
      <c r="C9587" s="46" t="s">
        <v>370</v>
      </c>
      <c r="D9587" s="47">
        <v>18.11</v>
      </c>
    </row>
    <row r="9588" spans="1:4" x14ac:dyDescent="0.25">
      <c r="A9588" s="46">
        <v>41077</v>
      </c>
      <c r="B9588" s="45" t="s">
        <v>11521</v>
      </c>
      <c r="C9588" s="46" t="s">
        <v>9201</v>
      </c>
      <c r="D9588" s="48">
        <v>3184.28</v>
      </c>
    </row>
    <row r="9589" spans="1:4" x14ac:dyDescent="0.25">
      <c r="A9589" s="46">
        <v>20159</v>
      </c>
      <c r="B9589" s="45" t="s">
        <v>11522</v>
      </c>
      <c r="C9589" s="46" t="s">
        <v>9014</v>
      </c>
      <c r="D9589" s="47">
        <v>72.8</v>
      </c>
    </row>
    <row r="9590" spans="1:4" x14ac:dyDescent="0.25">
      <c r="A9590" s="46">
        <v>37963</v>
      </c>
      <c r="B9590" s="45" t="s">
        <v>11523</v>
      </c>
      <c r="C9590" s="46" t="s">
        <v>9014</v>
      </c>
      <c r="D9590" s="47">
        <v>4.67</v>
      </c>
    </row>
    <row r="9591" spans="1:4" x14ac:dyDescent="0.25">
      <c r="A9591" s="46">
        <v>37964</v>
      </c>
      <c r="B9591" s="45" t="s">
        <v>11524</v>
      </c>
      <c r="C9591" s="46" t="s">
        <v>9014</v>
      </c>
      <c r="D9591" s="47">
        <v>7.79</v>
      </c>
    </row>
    <row r="9592" spans="1:4" x14ac:dyDescent="0.25">
      <c r="A9592" s="46">
        <v>37965</v>
      </c>
      <c r="B9592" s="45" t="s">
        <v>11525</v>
      </c>
      <c r="C9592" s="46" t="s">
        <v>9014</v>
      </c>
      <c r="D9592" s="47">
        <v>11.28</v>
      </c>
    </row>
    <row r="9593" spans="1:4" x14ac:dyDescent="0.25">
      <c r="A9593" s="46">
        <v>37966</v>
      </c>
      <c r="B9593" s="45" t="s">
        <v>11526</v>
      </c>
      <c r="C9593" s="46" t="s">
        <v>9014</v>
      </c>
      <c r="D9593" s="47">
        <v>20.440000000000001</v>
      </c>
    </row>
    <row r="9594" spans="1:4" x14ac:dyDescent="0.25">
      <c r="A9594" s="46">
        <v>37967</v>
      </c>
      <c r="B9594" s="45" t="s">
        <v>11527</v>
      </c>
      <c r="C9594" s="46" t="s">
        <v>9014</v>
      </c>
      <c r="D9594" s="47">
        <v>32.78</v>
      </c>
    </row>
    <row r="9595" spans="1:4" x14ac:dyDescent="0.25">
      <c r="A9595" s="46">
        <v>37968</v>
      </c>
      <c r="B9595" s="45" t="s">
        <v>11528</v>
      </c>
      <c r="C9595" s="46" t="s">
        <v>9014</v>
      </c>
      <c r="D9595" s="47">
        <v>71.900000000000006</v>
      </c>
    </row>
    <row r="9596" spans="1:4" x14ac:dyDescent="0.25">
      <c r="A9596" s="46">
        <v>37969</v>
      </c>
      <c r="B9596" s="45" t="s">
        <v>11529</v>
      </c>
      <c r="C9596" s="46" t="s">
        <v>9014</v>
      </c>
      <c r="D9596" s="47">
        <v>192.08</v>
      </c>
    </row>
    <row r="9597" spans="1:4" x14ac:dyDescent="0.25">
      <c r="A9597" s="46">
        <v>37970</v>
      </c>
      <c r="B9597" s="45" t="s">
        <v>11530</v>
      </c>
      <c r="C9597" s="46" t="s">
        <v>9014</v>
      </c>
      <c r="D9597" s="47">
        <v>224.07</v>
      </c>
    </row>
    <row r="9598" spans="1:4" x14ac:dyDescent="0.25">
      <c r="A9598" s="46">
        <v>21118</v>
      </c>
      <c r="B9598" s="45" t="s">
        <v>11531</v>
      </c>
      <c r="C9598" s="46" t="s">
        <v>9014</v>
      </c>
      <c r="D9598" s="47">
        <v>3.53</v>
      </c>
    </row>
    <row r="9599" spans="1:4" x14ac:dyDescent="0.25">
      <c r="A9599" s="46">
        <v>37956</v>
      </c>
      <c r="B9599" s="45" t="s">
        <v>11532</v>
      </c>
      <c r="C9599" s="46" t="s">
        <v>9014</v>
      </c>
      <c r="D9599" s="47">
        <v>5.59</v>
      </c>
    </row>
    <row r="9600" spans="1:4" x14ac:dyDescent="0.25">
      <c r="A9600" s="46">
        <v>37957</v>
      </c>
      <c r="B9600" s="45" t="s">
        <v>11533</v>
      </c>
      <c r="C9600" s="46" t="s">
        <v>9014</v>
      </c>
      <c r="D9600" s="47">
        <v>11.79</v>
      </c>
    </row>
    <row r="9601" spans="1:4" x14ac:dyDescent="0.25">
      <c r="A9601" s="46">
        <v>37958</v>
      </c>
      <c r="B9601" s="45" t="s">
        <v>11534</v>
      </c>
      <c r="C9601" s="46" t="s">
        <v>9014</v>
      </c>
      <c r="D9601" s="47">
        <v>20.440000000000001</v>
      </c>
    </row>
    <row r="9602" spans="1:4" x14ac:dyDescent="0.25">
      <c r="A9602" s="46">
        <v>37959</v>
      </c>
      <c r="B9602" s="45" t="s">
        <v>11535</v>
      </c>
      <c r="C9602" s="46" t="s">
        <v>9014</v>
      </c>
      <c r="D9602" s="47">
        <v>32.78</v>
      </c>
    </row>
    <row r="9603" spans="1:4" x14ac:dyDescent="0.25">
      <c r="A9603" s="46">
        <v>37960</v>
      </c>
      <c r="B9603" s="45" t="s">
        <v>11536</v>
      </c>
      <c r="C9603" s="46" t="s">
        <v>9014</v>
      </c>
      <c r="D9603" s="47">
        <v>70.599999999999994</v>
      </c>
    </row>
    <row r="9604" spans="1:4" x14ac:dyDescent="0.25">
      <c r="A9604" s="46">
        <v>37961</v>
      </c>
      <c r="B9604" s="45" t="s">
        <v>11537</v>
      </c>
      <c r="C9604" s="46" t="s">
        <v>9014</v>
      </c>
      <c r="D9604" s="47">
        <v>187.31</v>
      </c>
    </row>
    <row r="9605" spans="1:4" x14ac:dyDescent="0.25">
      <c r="A9605" s="46">
        <v>37962</v>
      </c>
      <c r="B9605" s="45" t="s">
        <v>11538</v>
      </c>
      <c r="C9605" s="46" t="s">
        <v>9014</v>
      </c>
      <c r="D9605" s="47">
        <v>217.65</v>
      </c>
    </row>
    <row r="9606" spans="1:4" x14ac:dyDescent="0.25">
      <c r="A9606" s="46">
        <v>3533</v>
      </c>
      <c r="B9606" s="45" t="s">
        <v>11539</v>
      </c>
      <c r="C9606" s="46" t="s">
        <v>9014</v>
      </c>
      <c r="D9606" s="47">
        <v>3.56</v>
      </c>
    </row>
    <row r="9607" spans="1:4" x14ac:dyDescent="0.25">
      <c r="A9607" s="46">
        <v>3538</v>
      </c>
      <c r="B9607" s="45" t="s">
        <v>11540</v>
      </c>
      <c r="C9607" s="46" t="s">
        <v>9014</v>
      </c>
      <c r="D9607" s="47">
        <v>6.14</v>
      </c>
    </row>
    <row r="9608" spans="1:4" x14ac:dyDescent="0.25">
      <c r="A9608" s="46">
        <v>3497</v>
      </c>
      <c r="B9608" s="45" t="s">
        <v>11541</v>
      </c>
      <c r="C9608" s="46" t="s">
        <v>9014</v>
      </c>
      <c r="D9608" s="47">
        <v>22.93</v>
      </c>
    </row>
    <row r="9609" spans="1:4" x14ac:dyDescent="0.25">
      <c r="A9609" s="46">
        <v>3498</v>
      </c>
      <c r="B9609" s="45" t="s">
        <v>11542</v>
      </c>
      <c r="C9609" s="46" t="s">
        <v>9014</v>
      </c>
      <c r="D9609" s="47">
        <v>7.28</v>
      </c>
    </row>
    <row r="9610" spans="1:4" x14ac:dyDescent="0.25">
      <c r="A9610" s="46">
        <v>3496</v>
      </c>
      <c r="B9610" s="45" t="s">
        <v>11543</v>
      </c>
      <c r="C9610" s="46" t="s">
        <v>9014</v>
      </c>
      <c r="D9610" s="47">
        <v>5.88</v>
      </c>
    </row>
    <row r="9611" spans="1:4" x14ac:dyDescent="0.25">
      <c r="A9611" s="46">
        <v>38429</v>
      </c>
      <c r="B9611" s="45" t="s">
        <v>11544</v>
      </c>
      <c r="C9611" s="46" t="s">
        <v>9014</v>
      </c>
      <c r="D9611" s="47">
        <v>11.92</v>
      </c>
    </row>
    <row r="9612" spans="1:4" x14ac:dyDescent="0.25">
      <c r="A9612" s="46">
        <v>38431</v>
      </c>
      <c r="B9612" s="45" t="s">
        <v>11545</v>
      </c>
      <c r="C9612" s="46" t="s">
        <v>9014</v>
      </c>
      <c r="D9612" s="47">
        <v>18.89</v>
      </c>
    </row>
    <row r="9613" spans="1:4" x14ac:dyDescent="0.25">
      <c r="A9613" s="46">
        <v>38430</v>
      </c>
      <c r="B9613" s="45" t="s">
        <v>11546</v>
      </c>
      <c r="C9613" s="46" t="s">
        <v>9014</v>
      </c>
      <c r="D9613" s="47">
        <v>24.13</v>
      </c>
    </row>
    <row r="9614" spans="1:4" x14ac:dyDescent="0.25">
      <c r="A9614" s="46">
        <v>36348</v>
      </c>
      <c r="B9614" s="45" t="s">
        <v>11547</v>
      </c>
      <c r="C9614" s="46" t="s">
        <v>9014</v>
      </c>
      <c r="D9614" s="47">
        <v>1.72</v>
      </c>
    </row>
    <row r="9615" spans="1:4" x14ac:dyDescent="0.25">
      <c r="A9615" s="46">
        <v>36349</v>
      </c>
      <c r="B9615" s="45" t="s">
        <v>11548</v>
      </c>
      <c r="C9615" s="46" t="s">
        <v>9014</v>
      </c>
      <c r="D9615" s="47">
        <v>2.58</v>
      </c>
    </row>
    <row r="9616" spans="1:4" x14ac:dyDescent="0.25">
      <c r="A9616" s="46">
        <v>38433</v>
      </c>
      <c r="B9616" s="45" t="s">
        <v>11549</v>
      </c>
      <c r="C9616" s="46" t="s">
        <v>9014</v>
      </c>
      <c r="D9616" s="47">
        <v>4.78</v>
      </c>
    </row>
    <row r="9617" spans="1:4" x14ac:dyDescent="0.25">
      <c r="A9617" s="46">
        <v>38440</v>
      </c>
      <c r="B9617" s="45" t="s">
        <v>11550</v>
      </c>
      <c r="C9617" s="46" t="s">
        <v>9014</v>
      </c>
      <c r="D9617" s="47">
        <v>164.83</v>
      </c>
    </row>
    <row r="9618" spans="1:4" x14ac:dyDescent="0.25">
      <c r="A9618" s="46">
        <v>36359</v>
      </c>
      <c r="B9618" s="45" t="s">
        <v>11551</v>
      </c>
      <c r="C9618" s="46" t="s">
        <v>9014</v>
      </c>
      <c r="D9618" s="47">
        <v>2.0499999999999998</v>
      </c>
    </row>
    <row r="9619" spans="1:4" x14ac:dyDescent="0.25">
      <c r="A9619" s="46">
        <v>36360</v>
      </c>
      <c r="B9619" s="45" t="s">
        <v>11552</v>
      </c>
      <c r="C9619" s="46" t="s">
        <v>9014</v>
      </c>
      <c r="D9619" s="47">
        <v>3.16</v>
      </c>
    </row>
    <row r="9620" spans="1:4" x14ac:dyDescent="0.25">
      <c r="A9620" s="46">
        <v>38434</v>
      </c>
      <c r="B9620" s="45" t="s">
        <v>11553</v>
      </c>
      <c r="C9620" s="46" t="s">
        <v>9014</v>
      </c>
      <c r="D9620" s="47">
        <v>4.84</v>
      </c>
    </row>
    <row r="9621" spans="1:4" x14ac:dyDescent="0.25">
      <c r="A9621" s="46">
        <v>38435</v>
      </c>
      <c r="B9621" s="45" t="s">
        <v>11554</v>
      </c>
      <c r="C9621" s="46" t="s">
        <v>9014</v>
      </c>
      <c r="D9621" s="47">
        <v>9.19</v>
      </c>
    </row>
    <row r="9622" spans="1:4" x14ac:dyDescent="0.25">
      <c r="A9622" s="46">
        <v>38436</v>
      </c>
      <c r="B9622" s="45" t="s">
        <v>11555</v>
      </c>
      <c r="C9622" s="46" t="s">
        <v>9014</v>
      </c>
      <c r="D9622" s="47">
        <v>19</v>
      </c>
    </row>
    <row r="9623" spans="1:4" x14ac:dyDescent="0.25">
      <c r="A9623" s="46">
        <v>38437</v>
      </c>
      <c r="B9623" s="45" t="s">
        <v>11556</v>
      </c>
      <c r="C9623" s="46" t="s">
        <v>9014</v>
      </c>
      <c r="D9623" s="47">
        <v>28.54</v>
      </c>
    </row>
    <row r="9624" spans="1:4" x14ac:dyDescent="0.25">
      <c r="A9624" s="46">
        <v>38438</v>
      </c>
      <c r="B9624" s="45" t="s">
        <v>11557</v>
      </c>
      <c r="C9624" s="46" t="s">
        <v>9014</v>
      </c>
      <c r="D9624" s="47">
        <v>72.11</v>
      </c>
    </row>
    <row r="9625" spans="1:4" x14ac:dyDescent="0.25">
      <c r="A9625" s="46">
        <v>38439</v>
      </c>
      <c r="B9625" s="45" t="s">
        <v>11558</v>
      </c>
      <c r="C9625" s="46" t="s">
        <v>9014</v>
      </c>
      <c r="D9625" s="47">
        <v>109.9</v>
      </c>
    </row>
    <row r="9626" spans="1:4" x14ac:dyDescent="0.25">
      <c r="A9626" s="46">
        <v>10836</v>
      </c>
      <c r="B9626" s="45" t="s">
        <v>11559</v>
      </c>
      <c r="C9626" s="46" t="s">
        <v>9014</v>
      </c>
      <c r="D9626" s="47">
        <v>25.52</v>
      </c>
    </row>
    <row r="9627" spans="1:4" x14ac:dyDescent="0.25">
      <c r="A9627" s="46">
        <v>20128</v>
      </c>
      <c r="B9627" s="45" t="s">
        <v>11560</v>
      </c>
      <c r="C9627" s="46" t="s">
        <v>9014</v>
      </c>
      <c r="D9627" s="47">
        <v>74.790000000000006</v>
      </c>
    </row>
    <row r="9628" spans="1:4" x14ac:dyDescent="0.25">
      <c r="A9628" s="46">
        <v>20131</v>
      </c>
      <c r="B9628" s="45" t="s">
        <v>11561</v>
      </c>
      <c r="C9628" s="46" t="s">
        <v>9014</v>
      </c>
      <c r="D9628" s="47">
        <v>68.27</v>
      </c>
    </row>
    <row r="9629" spans="1:4" x14ac:dyDescent="0.25">
      <c r="A9629" s="46">
        <v>3521</v>
      </c>
      <c r="B9629" s="45" t="s">
        <v>11562</v>
      </c>
      <c r="C9629" s="46" t="s">
        <v>9014</v>
      </c>
      <c r="D9629" s="47">
        <v>3.09</v>
      </c>
    </row>
    <row r="9630" spans="1:4" x14ac:dyDescent="0.25">
      <c r="A9630" s="46">
        <v>3531</v>
      </c>
      <c r="B9630" s="45" t="s">
        <v>11563</v>
      </c>
      <c r="C9630" s="46" t="s">
        <v>9014</v>
      </c>
      <c r="D9630" s="47">
        <v>3.5</v>
      </c>
    </row>
    <row r="9631" spans="1:4" x14ac:dyDescent="0.25">
      <c r="A9631" s="46">
        <v>3522</v>
      </c>
      <c r="B9631" s="45" t="s">
        <v>11564</v>
      </c>
      <c r="C9631" s="46" t="s">
        <v>9014</v>
      </c>
      <c r="D9631" s="47">
        <v>5.21</v>
      </c>
    </row>
    <row r="9632" spans="1:4" x14ac:dyDescent="0.25">
      <c r="A9632" s="46">
        <v>3527</v>
      </c>
      <c r="B9632" s="45" t="s">
        <v>11565</v>
      </c>
      <c r="C9632" s="46" t="s">
        <v>9014</v>
      </c>
      <c r="D9632" s="47">
        <v>17.899999999999999</v>
      </c>
    </row>
    <row r="9633" spans="1:4" x14ac:dyDescent="0.25">
      <c r="A9633" s="46">
        <v>10835</v>
      </c>
      <c r="B9633" s="45" t="s">
        <v>11566</v>
      </c>
      <c r="C9633" s="46" t="s">
        <v>9014</v>
      </c>
      <c r="D9633" s="47">
        <v>5.34</v>
      </c>
    </row>
    <row r="9634" spans="1:4" x14ac:dyDescent="0.25">
      <c r="A9634" s="46">
        <v>3475</v>
      </c>
      <c r="B9634" s="45" t="s">
        <v>11567</v>
      </c>
      <c r="C9634" s="46" t="s">
        <v>9014</v>
      </c>
      <c r="D9634" s="47">
        <v>6.02</v>
      </c>
    </row>
    <row r="9635" spans="1:4" x14ac:dyDescent="0.25">
      <c r="A9635" s="46">
        <v>3485</v>
      </c>
      <c r="B9635" s="45" t="s">
        <v>11568</v>
      </c>
      <c r="C9635" s="46" t="s">
        <v>9014</v>
      </c>
      <c r="D9635" s="47">
        <v>19.22</v>
      </c>
    </row>
    <row r="9636" spans="1:4" x14ac:dyDescent="0.25">
      <c r="A9636" s="46">
        <v>3534</v>
      </c>
      <c r="B9636" s="45" t="s">
        <v>11569</v>
      </c>
      <c r="C9636" s="46" t="s">
        <v>9014</v>
      </c>
      <c r="D9636" s="47">
        <v>7.6</v>
      </c>
    </row>
    <row r="9637" spans="1:4" x14ac:dyDescent="0.25">
      <c r="A9637" s="46">
        <v>3543</v>
      </c>
      <c r="B9637" s="45" t="s">
        <v>11570</v>
      </c>
      <c r="C9637" s="46" t="s">
        <v>9014</v>
      </c>
      <c r="D9637" s="47">
        <v>3.82</v>
      </c>
    </row>
    <row r="9638" spans="1:4" x14ac:dyDescent="0.25">
      <c r="A9638" s="46">
        <v>3482</v>
      </c>
      <c r="B9638" s="45" t="s">
        <v>11571</v>
      </c>
      <c r="C9638" s="46" t="s">
        <v>9014</v>
      </c>
      <c r="D9638" s="47">
        <v>9.66</v>
      </c>
    </row>
    <row r="9639" spans="1:4" x14ac:dyDescent="0.25">
      <c r="A9639" s="46">
        <v>3505</v>
      </c>
      <c r="B9639" s="45" t="s">
        <v>11572</v>
      </c>
      <c r="C9639" s="46" t="s">
        <v>9014</v>
      </c>
      <c r="D9639" s="47">
        <v>5.48</v>
      </c>
    </row>
    <row r="9640" spans="1:4" x14ac:dyDescent="0.25">
      <c r="A9640" s="46">
        <v>3516</v>
      </c>
      <c r="B9640" s="45" t="s">
        <v>11573</v>
      </c>
      <c r="C9640" s="46" t="s">
        <v>9014</v>
      </c>
      <c r="D9640" s="47">
        <v>1.4</v>
      </c>
    </row>
    <row r="9641" spans="1:4" x14ac:dyDescent="0.25">
      <c r="A9641" s="46">
        <v>3517</v>
      </c>
      <c r="B9641" s="45" t="s">
        <v>11574</v>
      </c>
      <c r="C9641" s="46" t="s">
        <v>9014</v>
      </c>
      <c r="D9641" s="47">
        <v>4.87</v>
      </c>
    </row>
    <row r="9642" spans="1:4" x14ac:dyDescent="0.25">
      <c r="A9642" s="46">
        <v>3515</v>
      </c>
      <c r="B9642" s="45" t="s">
        <v>11575</v>
      </c>
      <c r="C9642" s="46" t="s">
        <v>9014</v>
      </c>
      <c r="D9642" s="47">
        <v>8.8699999999999992</v>
      </c>
    </row>
    <row r="9643" spans="1:4" x14ac:dyDescent="0.25">
      <c r="A9643" s="46">
        <v>20147</v>
      </c>
      <c r="B9643" s="45" t="s">
        <v>11576</v>
      </c>
      <c r="C9643" s="46" t="s">
        <v>9014</v>
      </c>
      <c r="D9643" s="47">
        <v>9.5500000000000007</v>
      </c>
    </row>
    <row r="9644" spans="1:4" x14ac:dyDescent="0.25">
      <c r="A9644" s="46">
        <v>3524</v>
      </c>
      <c r="B9644" s="45" t="s">
        <v>11577</v>
      </c>
      <c r="C9644" s="46" t="s">
        <v>9014</v>
      </c>
      <c r="D9644" s="47">
        <v>11.32</v>
      </c>
    </row>
    <row r="9645" spans="1:4" x14ac:dyDescent="0.25">
      <c r="A9645" s="46">
        <v>3532</v>
      </c>
      <c r="B9645" s="45" t="s">
        <v>11578</v>
      </c>
      <c r="C9645" s="46" t="s">
        <v>9014</v>
      </c>
      <c r="D9645" s="47">
        <v>20.72</v>
      </c>
    </row>
    <row r="9646" spans="1:4" x14ac:dyDescent="0.25">
      <c r="A9646" s="46">
        <v>3528</v>
      </c>
      <c r="B9646" s="45" t="s">
        <v>11579</v>
      </c>
      <c r="C9646" s="46" t="s">
        <v>9014</v>
      </c>
      <c r="D9646" s="47">
        <v>11.01</v>
      </c>
    </row>
    <row r="9647" spans="1:4" x14ac:dyDescent="0.25">
      <c r="A9647" s="46">
        <v>37952</v>
      </c>
      <c r="B9647" s="45" t="s">
        <v>11580</v>
      </c>
      <c r="C9647" s="46" t="s">
        <v>9014</v>
      </c>
      <c r="D9647" s="47">
        <v>78.42</v>
      </c>
    </row>
    <row r="9648" spans="1:4" x14ac:dyDescent="0.25">
      <c r="A9648" s="46">
        <v>37951</v>
      </c>
      <c r="B9648" s="45" t="s">
        <v>11581</v>
      </c>
      <c r="C9648" s="46" t="s">
        <v>9014</v>
      </c>
      <c r="D9648" s="47">
        <v>2.85</v>
      </c>
    </row>
    <row r="9649" spans="1:4" x14ac:dyDescent="0.25">
      <c r="A9649" s="46">
        <v>3518</v>
      </c>
      <c r="B9649" s="45" t="s">
        <v>11582</v>
      </c>
      <c r="C9649" s="46" t="s">
        <v>9014</v>
      </c>
      <c r="D9649" s="47">
        <v>4.18</v>
      </c>
    </row>
    <row r="9650" spans="1:4" x14ac:dyDescent="0.25">
      <c r="A9650" s="46">
        <v>3519</v>
      </c>
      <c r="B9650" s="45" t="s">
        <v>11583</v>
      </c>
      <c r="C9650" s="46" t="s">
        <v>9014</v>
      </c>
      <c r="D9650" s="47">
        <v>9.89</v>
      </c>
    </row>
    <row r="9651" spans="1:4" x14ac:dyDescent="0.25">
      <c r="A9651" s="46">
        <v>3520</v>
      </c>
      <c r="B9651" s="45" t="s">
        <v>11584</v>
      </c>
      <c r="C9651" s="46" t="s">
        <v>9014</v>
      </c>
      <c r="D9651" s="47">
        <v>11.08</v>
      </c>
    </row>
    <row r="9652" spans="1:4" x14ac:dyDescent="0.25">
      <c r="A9652" s="46">
        <v>37950</v>
      </c>
      <c r="B9652" s="45" t="s">
        <v>11585</v>
      </c>
      <c r="C9652" s="46" t="s">
        <v>9014</v>
      </c>
      <c r="D9652" s="47">
        <v>68.27</v>
      </c>
    </row>
    <row r="9653" spans="1:4" x14ac:dyDescent="0.25">
      <c r="A9653" s="46">
        <v>37949</v>
      </c>
      <c r="B9653" s="45" t="s">
        <v>11586</v>
      </c>
      <c r="C9653" s="46" t="s">
        <v>9014</v>
      </c>
      <c r="D9653" s="47">
        <v>2.5</v>
      </c>
    </row>
    <row r="9654" spans="1:4" x14ac:dyDescent="0.25">
      <c r="A9654" s="46">
        <v>3526</v>
      </c>
      <c r="B9654" s="45" t="s">
        <v>11587</v>
      </c>
      <c r="C9654" s="46" t="s">
        <v>9014</v>
      </c>
      <c r="D9654" s="47">
        <v>3.35</v>
      </c>
    </row>
    <row r="9655" spans="1:4" x14ac:dyDescent="0.25">
      <c r="A9655" s="46">
        <v>3509</v>
      </c>
      <c r="B9655" s="45" t="s">
        <v>11588</v>
      </c>
      <c r="C9655" s="46" t="s">
        <v>9014</v>
      </c>
      <c r="D9655" s="47">
        <v>8.7200000000000006</v>
      </c>
    </row>
    <row r="9656" spans="1:4" x14ac:dyDescent="0.25">
      <c r="A9656" s="46">
        <v>3530</v>
      </c>
      <c r="B9656" s="45" t="s">
        <v>11589</v>
      </c>
      <c r="C9656" s="46" t="s">
        <v>9014</v>
      </c>
      <c r="D9656" s="47">
        <v>356.63</v>
      </c>
    </row>
    <row r="9657" spans="1:4" x14ac:dyDescent="0.25">
      <c r="A9657" s="46">
        <v>3542</v>
      </c>
      <c r="B9657" s="45" t="s">
        <v>11590</v>
      </c>
      <c r="C9657" s="46" t="s">
        <v>9014</v>
      </c>
      <c r="D9657" s="47">
        <v>0.83</v>
      </c>
    </row>
    <row r="9658" spans="1:4" x14ac:dyDescent="0.25">
      <c r="A9658" s="46">
        <v>3529</v>
      </c>
      <c r="B9658" s="45" t="s">
        <v>11591</v>
      </c>
      <c r="C9658" s="46" t="s">
        <v>9014</v>
      </c>
      <c r="D9658" s="47">
        <v>1.1399999999999999</v>
      </c>
    </row>
    <row r="9659" spans="1:4" x14ac:dyDescent="0.25">
      <c r="A9659" s="46">
        <v>3536</v>
      </c>
      <c r="B9659" s="45" t="s">
        <v>11592</v>
      </c>
      <c r="C9659" s="46" t="s">
        <v>9014</v>
      </c>
      <c r="D9659" s="47">
        <v>3.41</v>
      </c>
    </row>
    <row r="9660" spans="1:4" x14ac:dyDescent="0.25">
      <c r="A9660" s="46">
        <v>3535</v>
      </c>
      <c r="B9660" s="45" t="s">
        <v>11593</v>
      </c>
      <c r="C9660" s="46" t="s">
        <v>9014</v>
      </c>
      <c r="D9660" s="47">
        <v>8.1</v>
      </c>
    </row>
    <row r="9661" spans="1:4" x14ac:dyDescent="0.25">
      <c r="A9661" s="46">
        <v>3540</v>
      </c>
      <c r="B9661" s="45" t="s">
        <v>11594</v>
      </c>
      <c r="C9661" s="46" t="s">
        <v>9014</v>
      </c>
      <c r="D9661" s="47">
        <v>8.77</v>
      </c>
    </row>
    <row r="9662" spans="1:4" x14ac:dyDescent="0.25">
      <c r="A9662" s="46">
        <v>3539</v>
      </c>
      <c r="B9662" s="45" t="s">
        <v>11595</v>
      </c>
      <c r="C9662" s="46" t="s">
        <v>9014</v>
      </c>
      <c r="D9662" s="47">
        <v>38.04</v>
      </c>
    </row>
    <row r="9663" spans="1:4" x14ac:dyDescent="0.25">
      <c r="A9663" s="46">
        <v>3513</v>
      </c>
      <c r="B9663" s="45" t="s">
        <v>11596</v>
      </c>
      <c r="C9663" s="46" t="s">
        <v>9014</v>
      </c>
      <c r="D9663" s="47">
        <v>169.06</v>
      </c>
    </row>
    <row r="9664" spans="1:4" x14ac:dyDescent="0.25">
      <c r="A9664" s="46">
        <v>3492</v>
      </c>
      <c r="B9664" s="45" t="s">
        <v>11597</v>
      </c>
      <c r="C9664" s="46" t="s">
        <v>9014</v>
      </c>
      <c r="D9664" s="47">
        <v>32.54</v>
      </c>
    </row>
    <row r="9665" spans="1:4" x14ac:dyDescent="0.25">
      <c r="A9665" s="46">
        <v>3491</v>
      </c>
      <c r="B9665" s="45" t="s">
        <v>11598</v>
      </c>
      <c r="C9665" s="46" t="s">
        <v>9014</v>
      </c>
      <c r="D9665" s="47">
        <v>18.559999999999999</v>
      </c>
    </row>
    <row r="9666" spans="1:4" x14ac:dyDescent="0.25">
      <c r="A9666" s="46">
        <v>3493</v>
      </c>
      <c r="B9666" s="45" t="s">
        <v>11599</v>
      </c>
      <c r="C9666" s="46" t="s">
        <v>9014</v>
      </c>
      <c r="D9666" s="47">
        <v>44.49</v>
      </c>
    </row>
    <row r="9667" spans="1:4" x14ac:dyDescent="0.25">
      <c r="A9667" s="46">
        <v>12628</v>
      </c>
      <c r="B9667" s="45" t="s">
        <v>11600</v>
      </c>
      <c r="C9667" s="46" t="s">
        <v>9014</v>
      </c>
      <c r="D9667" s="47">
        <v>8.31</v>
      </c>
    </row>
    <row r="9668" spans="1:4" x14ac:dyDescent="0.25">
      <c r="A9668" s="46">
        <v>12629</v>
      </c>
      <c r="B9668" s="45" t="s">
        <v>11601</v>
      </c>
      <c r="C9668" s="46" t="s">
        <v>9014</v>
      </c>
      <c r="D9668" s="47">
        <v>9.02</v>
      </c>
    </row>
    <row r="9669" spans="1:4" x14ac:dyDescent="0.25">
      <c r="A9669" s="46">
        <v>3481</v>
      </c>
      <c r="B9669" s="45" t="s">
        <v>11602</v>
      </c>
      <c r="C9669" s="46" t="s">
        <v>9014</v>
      </c>
      <c r="D9669" s="47">
        <v>22.54</v>
      </c>
    </row>
    <row r="9670" spans="1:4" x14ac:dyDescent="0.25">
      <c r="A9670" s="46">
        <v>3510</v>
      </c>
      <c r="B9670" s="45" t="s">
        <v>11603</v>
      </c>
      <c r="C9670" s="46" t="s">
        <v>9014</v>
      </c>
      <c r="D9670" s="47">
        <v>21.06</v>
      </c>
    </row>
    <row r="9671" spans="1:4" x14ac:dyDescent="0.25">
      <c r="A9671" s="46">
        <v>3508</v>
      </c>
      <c r="B9671" s="45" t="s">
        <v>11604</v>
      </c>
      <c r="C9671" s="46" t="s">
        <v>9014</v>
      </c>
      <c r="D9671" s="47">
        <v>55.06</v>
      </c>
    </row>
    <row r="9672" spans="1:4" x14ac:dyDescent="0.25">
      <c r="A9672" s="46">
        <v>38939</v>
      </c>
      <c r="B9672" s="45" t="s">
        <v>11605</v>
      </c>
      <c r="C9672" s="46" t="s">
        <v>9014</v>
      </c>
      <c r="D9672" s="47">
        <v>19.190000000000001</v>
      </c>
    </row>
    <row r="9673" spans="1:4" x14ac:dyDescent="0.25">
      <c r="A9673" s="46">
        <v>38940</v>
      </c>
      <c r="B9673" s="45" t="s">
        <v>11606</v>
      </c>
      <c r="C9673" s="46" t="s">
        <v>9014</v>
      </c>
      <c r="D9673" s="47">
        <v>29.29</v>
      </c>
    </row>
    <row r="9674" spans="1:4" x14ac:dyDescent="0.25">
      <c r="A9674" s="46">
        <v>38941</v>
      </c>
      <c r="B9674" s="45" t="s">
        <v>11607</v>
      </c>
      <c r="C9674" s="46" t="s">
        <v>9014</v>
      </c>
      <c r="D9674" s="47">
        <v>34.6</v>
      </c>
    </row>
    <row r="9675" spans="1:4" x14ac:dyDescent="0.25">
      <c r="A9675" s="46">
        <v>38942</v>
      </c>
      <c r="B9675" s="45" t="s">
        <v>11608</v>
      </c>
      <c r="C9675" s="46" t="s">
        <v>9014</v>
      </c>
      <c r="D9675" s="47">
        <v>38.76</v>
      </c>
    </row>
    <row r="9676" spans="1:4" x14ac:dyDescent="0.25">
      <c r="A9676" s="46">
        <v>38987</v>
      </c>
      <c r="B9676" s="45" t="s">
        <v>11609</v>
      </c>
      <c r="C9676" s="46" t="s">
        <v>9014</v>
      </c>
      <c r="D9676" s="47">
        <v>8.5500000000000007</v>
      </c>
    </row>
    <row r="9677" spans="1:4" x14ac:dyDescent="0.25">
      <c r="A9677" s="46">
        <v>38988</v>
      </c>
      <c r="B9677" s="45" t="s">
        <v>11610</v>
      </c>
      <c r="C9677" s="46" t="s">
        <v>9014</v>
      </c>
      <c r="D9677" s="47">
        <v>19.87</v>
      </c>
    </row>
    <row r="9678" spans="1:4" x14ac:dyDescent="0.25">
      <c r="A9678" s="46">
        <v>38989</v>
      </c>
      <c r="B9678" s="45" t="s">
        <v>11611</v>
      </c>
      <c r="C9678" s="46" t="s">
        <v>9014</v>
      </c>
      <c r="D9678" s="47">
        <v>26.41</v>
      </c>
    </row>
    <row r="9679" spans="1:4" x14ac:dyDescent="0.25">
      <c r="A9679" s="46">
        <v>38990</v>
      </c>
      <c r="B9679" s="45" t="s">
        <v>11612</v>
      </c>
      <c r="C9679" s="46" t="s">
        <v>9014</v>
      </c>
      <c r="D9679" s="47">
        <v>69.599999999999994</v>
      </c>
    </row>
    <row r="9680" spans="1:4" x14ac:dyDescent="0.25">
      <c r="A9680" s="46">
        <v>38991</v>
      </c>
      <c r="B9680" s="45" t="s">
        <v>11613</v>
      </c>
      <c r="C9680" s="46" t="s">
        <v>9014</v>
      </c>
      <c r="D9680" s="47">
        <v>140.63</v>
      </c>
    </row>
    <row r="9681" spans="1:4" x14ac:dyDescent="0.25">
      <c r="A9681" s="46">
        <v>38913</v>
      </c>
      <c r="B9681" s="45" t="s">
        <v>11614</v>
      </c>
      <c r="C9681" s="46" t="s">
        <v>9014</v>
      </c>
      <c r="D9681" s="47">
        <v>17.8</v>
      </c>
    </row>
    <row r="9682" spans="1:4" x14ac:dyDescent="0.25">
      <c r="A9682" s="46">
        <v>38914</v>
      </c>
      <c r="B9682" s="45" t="s">
        <v>11615</v>
      </c>
      <c r="C9682" s="46" t="s">
        <v>9014</v>
      </c>
      <c r="D9682" s="47">
        <v>20.65</v>
      </c>
    </row>
    <row r="9683" spans="1:4" x14ac:dyDescent="0.25">
      <c r="A9683" s="46">
        <v>38915</v>
      </c>
      <c r="B9683" s="45" t="s">
        <v>11616</v>
      </c>
      <c r="C9683" s="46" t="s">
        <v>9014</v>
      </c>
      <c r="D9683" s="47">
        <v>35.86</v>
      </c>
    </row>
    <row r="9684" spans="1:4" x14ac:dyDescent="0.25">
      <c r="A9684" s="46">
        <v>38916</v>
      </c>
      <c r="B9684" s="45" t="s">
        <v>11617</v>
      </c>
      <c r="C9684" s="46" t="s">
        <v>9014</v>
      </c>
      <c r="D9684" s="47">
        <v>47.3</v>
      </c>
    </row>
    <row r="9685" spans="1:4" x14ac:dyDescent="0.25">
      <c r="A9685" s="46">
        <v>39300</v>
      </c>
      <c r="B9685" s="45" t="s">
        <v>11618</v>
      </c>
      <c r="C9685" s="46" t="s">
        <v>9014</v>
      </c>
      <c r="D9685" s="47">
        <v>16.09</v>
      </c>
    </row>
    <row r="9686" spans="1:4" x14ac:dyDescent="0.25">
      <c r="A9686" s="46">
        <v>39301</v>
      </c>
      <c r="B9686" s="45" t="s">
        <v>11619</v>
      </c>
      <c r="C9686" s="46" t="s">
        <v>9014</v>
      </c>
      <c r="D9686" s="47">
        <v>22.32</v>
      </c>
    </row>
    <row r="9687" spans="1:4" x14ac:dyDescent="0.25">
      <c r="A9687" s="46">
        <v>39302</v>
      </c>
      <c r="B9687" s="45" t="s">
        <v>11620</v>
      </c>
      <c r="C9687" s="46" t="s">
        <v>9014</v>
      </c>
      <c r="D9687" s="47">
        <v>28.04</v>
      </c>
    </row>
    <row r="9688" spans="1:4" x14ac:dyDescent="0.25">
      <c r="A9688" s="46">
        <v>39303</v>
      </c>
      <c r="B9688" s="45" t="s">
        <v>11621</v>
      </c>
      <c r="C9688" s="46" t="s">
        <v>9014</v>
      </c>
      <c r="D9688" s="47">
        <v>49.3</v>
      </c>
    </row>
    <row r="9689" spans="1:4" x14ac:dyDescent="0.25">
      <c r="A9689" s="46">
        <v>38923</v>
      </c>
      <c r="B9689" s="45" t="s">
        <v>11622</v>
      </c>
      <c r="C9689" s="46" t="s">
        <v>9014</v>
      </c>
      <c r="D9689" s="47">
        <v>15.7</v>
      </c>
    </row>
    <row r="9690" spans="1:4" x14ac:dyDescent="0.25">
      <c r="A9690" s="46">
        <v>38925</v>
      </c>
      <c r="B9690" s="45" t="s">
        <v>11623</v>
      </c>
      <c r="C9690" s="46" t="s">
        <v>9014</v>
      </c>
      <c r="D9690" s="47">
        <v>16.88</v>
      </c>
    </row>
    <row r="9691" spans="1:4" x14ac:dyDescent="0.25">
      <c r="A9691" s="46">
        <v>38926</v>
      </c>
      <c r="B9691" s="45" t="s">
        <v>11624</v>
      </c>
      <c r="C9691" s="46" t="s">
        <v>9014</v>
      </c>
      <c r="D9691" s="47">
        <v>24.1</v>
      </c>
    </row>
    <row r="9692" spans="1:4" x14ac:dyDescent="0.25">
      <c r="A9692" s="46">
        <v>38927</v>
      </c>
      <c r="B9692" s="45" t="s">
        <v>11625</v>
      </c>
      <c r="C9692" s="46" t="s">
        <v>9014</v>
      </c>
      <c r="D9692" s="47">
        <v>25.78</v>
      </c>
    </row>
    <row r="9693" spans="1:4" x14ac:dyDescent="0.25">
      <c r="A9693" s="46">
        <v>39304</v>
      </c>
      <c r="B9693" s="45" t="s">
        <v>11626</v>
      </c>
      <c r="C9693" s="46" t="s">
        <v>9014</v>
      </c>
      <c r="D9693" s="47">
        <v>19.86</v>
      </c>
    </row>
    <row r="9694" spans="1:4" x14ac:dyDescent="0.25">
      <c r="A9694" s="46">
        <v>38924</v>
      </c>
      <c r="B9694" s="45" t="s">
        <v>11627</v>
      </c>
      <c r="C9694" s="46" t="s">
        <v>9014</v>
      </c>
      <c r="D9694" s="47">
        <v>28.3</v>
      </c>
    </row>
    <row r="9695" spans="1:4" x14ac:dyDescent="0.25">
      <c r="A9695" s="46">
        <v>39305</v>
      </c>
      <c r="B9695" s="45" t="s">
        <v>11628</v>
      </c>
      <c r="C9695" s="46" t="s">
        <v>9014</v>
      </c>
      <c r="D9695" s="47">
        <v>26</v>
      </c>
    </row>
    <row r="9696" spans="1:4" x14ac:dyDescent="0.25">
      <c r="A9696" s="46">
        <v>39306</v>
      </c>
      <c r="B9696" s="45" t="s">
        <v>11629</v>
      </c>
      <c r="C9696" s="46" t="s">
        <v>9014</v>
      </c>
      <c r="D9696" s="47">
        <v>32.53</v>
      </c>
    </row>
    <row r="9697" spans="1:4" x14ac:dyDescent="0.25">
      <c r="A9697" s="46">
        <v>38928</v>
      </c>
      <c r="B9697" s="45" t="s">
        <v>11630</v>
      </c>
      <c r="C9697" s="46" t="s">
        <v>9014</v>
      </c>
      <c r="D9697" s="47">
        <v>28.58</v>
      </c>
    </row>
    <row r="9698" spans="1:4" x14ac:dyDescent="0.25">
      <c r="A9698" s="46">
        <v>38929</v>
      </c>
      <c r="B9698" s="45" t="s">
        <v>11631</v>
      </c>
      <c r="C9698" s="46" t="s">
        <v>9014</v>
      </c>
      <c r="D9698" s="47">
        <v>50.67</v>
      </c>
    </row>
    <row r="9699" spans="1:4" x14ac:dyDescent="0.25">
      <c r="A9699" s="46">
        <v>39307</v>
      </c>
      <c r="B9699" s="45" t="s">
        <v>11632</v>
      </c>
      <c r="C9699" s="46" t="s">
        <v>9014</v>
      </c>
      <c r="D9699" s="47">
        <v>37.44</v>
      </c>
    </row>
    <row r="9700" spans="1:4" x14ac:dyDescent="0.25">
      <c r="A9700" s="46">
        <v>38930</v>
      </c>
      <c r="B9700" s="45" t="s">
        <v>11633</v>
      </c>
      <c r="C9700" s="46" t="s">
        <v>9014</v>
      </c>
      <c r="D9700" s="47">
        <v>63.65</v>
      </c>
    </row>
    <row r="9701" spans="1:4" x14ac:dyDescent="0.25">
      <c r="A9701" s="46">
        <v>38931</v>
      </c>
      <c r="B9701" s="45" t="s">
        <v>11634</v>
      </c>
      <c r="C9701" s="46" t="s">
        <v>9014</v>
      </c>
      <c r="D9701" s="47">
        <v>16.03</v>
      </c>
    </row>
    <row r="9702" spans="1:4" x14ac:dyDescent="0.25">
      <c r="A9702" s="46">
        <v>38932</v>
      </c>
      <c r="B9702" s="45" t="s">
        <v>11635</v>
      </c>
      <c r="C9702" s="46" t="s">
        <v>9014</v>
      </c>
      <c r="D9702" s="47">
        <v>16.190000000000001</v>
      </c>
    </row>
    <row r="9703" spans="1:4" x14ac:dyDescent="0.25">
      <c r="A9703" s="46">
        <v>38934</v>
      </c>
      <c r="B9703" s="45" t="s">
        <v>11636</v>
      </c>
      <c r="C9703" s="46" t="s">
        <v>9014</v>
      </c>
      <c r="D9703" s="47">
        <v>23.92</v>
      </c>
    </row>
    <row r="9704" spans="1:4" x14ac:dyDescent="0.25">
      <c r="A9704" s="46">
        <v>38935</v>
      </c>
      <c r="B9704" s="45" t="s">
        <v>11637</v>
      </c>
      <c r="C9704" s="46" t="s">
        <v>9014</v>
      </c>
      <c r="D9704" s="47">
        <v>25.6</v>
      </c>
    </row>
    <row r="9705" spans="1:4" x14ac:dyDescent="0.25">
      <c r="A9705" s="46">
        <v>38936</v>
      </c>
      <c r="B9705" s="45" t="s">
        <v>11638</v>
      </c>
      <c r="C9705" s="46" t="s">
        <v>9014</v>
      </c>
      <c r="D9705" s="47">
        <v>27.42</v>
      </c>
    </row>
    <row r="9706" spans="1:4" x14ac:dyDescent="0.25">
      <c r="A9706" s="46">
        <v>38937</v>
      </c>
      <c r="B9706" s="45" t="s">
        <v>11639</v>
      </c>
      <c r="C9706" s="46" t="s">
        <v>9014</v>
      </c>
      <c r="D9706" s="47">
        <v>33.409999999999997</v>
      </c>
    </row>
    <row r="9707" spans="1:4" x14ac:dyDescent="0.25">
      <c r="A9707" s="46">
        <v>38938</v>
      </c>
      <c r="B9707" s="45" t="s">
        <v>11640</v>
      </c>
      <c r="C9707" s="46" t="s">
        <v>9014</v>
      </c>
      <c r="D9707" s="47">
        <v>49.68</v>
      </c>
    </row>
    <row r="9708" spans="1:4" x14ac:dyDescent="0.25">
      <c r="A9708" s="46">
        <v>3489</v>
      </c>
      <c r="B9708" s="45" t="s">
        <v>11641</v>
      </c>
      <c r="C9708" s="46" t="s">
        <v>9014</v>
      </c>
      <c r="D9708" s="47">
        <v>20.81</v>
      </c>
    </row>
    <row r="9709" spans="1:4" x14ac:dyDescent="0.25">
      <c r="A9709" s="46">
        <v>20151</v>
      </c>
      <c r="B9709" s="45" t="s">
        <v>11642</v>
      </c>
      <c r="C9709" s="46" t="s">
        <v>9014</v>
      </c>
      <c r="D9709" s="47">
        <v>30.74</v>
      </c>
    </row>
    <row r="9710" spans="1:4" x14ac:dyDescent="0.25">
      <c r="A9710" s="46">
        <v>20152</v>
      </c>
      <c r="B9710" s="45" t="s">
        <v>11643</v>
      </c>
      <c r="C9710" s="46" t="s">
        <v>9014</v>
      </c>
      <c r="D9710" s="47">
        <v>106.97</v>
      </c>
    </row>
    <row r="9711" spans="1:4" x14ac:dyDescent="0.25">
      <c r="A9711" s="46">
        <v>20148</v>
      </c>
      <c r="B9711" s="45" t="s">
        <v>11644</v>
      </c>
      <c r="C9711" s="46" t="s">
        <v>9014</v>
      </c>
      <c r="D9711" s="47">
        <v>6.11</v>
      </c>
    </row>
    <row r="9712" spans="1:4" x14ac:dyDescent="0.25">
      <c r="A9712" s="46">
        <v>20149</v>
      </c>
      <c r="B9712" s="45" t="s">
        <v>11645</v>
      </c>
      <c r="C9712" s="46" t="s">
        <v>9014</v>
      </c>
      <c r="D9712" s="47">
        <v>9.4600000000000009</v>
      </c>
    </row>
    <row r="9713" spans="1:4" x14ac:dyDescent="0.25">
      <c r="A9713" s="46">
        <v>20150</v>
      </c>
      <c r="B9713" s="45" t="s">
        <v>11646</v>
      </c>
      <c r="C9713" s="46" t="s">
        <v>9014</v>
      </c>
      <c r="D9713" s="47">
        <v>22.07</v>
      </c>
    </row>
    <row r="9714" spans="1:4" x14ac:dyDescent="0.25">
      <c r="A9714" s="46">
        <v>20157</v>
      </c>
      <c r="B9714" s="45" t="s">
        <v>11647</v>
      </c>
      <c r="C9714" s="46" t="s">
        <v>9014</v>
      </c>
      <c r="D9714" s="47">
        <v>41.48</v>
      </c>
    </row>
    <row r="9715" spans="1:4" x14ac:dyDescent="0.25">
      <c r="A9715" s="46">
        <v>20158</v>
      </c>
      <c r="B9715" s="45" t="s">
        <v>11648</v>
      </c>
      <c r="C9715" s="46" t="s">
        <v>9014</v>
      </c>
      <c r="D9715" s="47">
        <v>137.80000000000001</v>
      </c>
    </row>
    <row r="9716" spans="1:4" x14ac:dyDescent="0.25">
      <c r="A9716" s="46">
        <v>20154</v>
      </c>
      <c r="B9716" s="45" t="s">
        <v>11649</v>
      </c>
      <c r="C9716" s="46" t="s">
        <v>9014</v>
      </c>
      <c r="D9716" s="47">
        <v>7.86</v>
      </c>
    </row>
    <row r="9717" spans="1:4" x14ac:dyDescent="0.25">
      <c r="A9717" s="46">
        <v>20155</v>
      </c>
      <c r="B9717" s="45" t="s">
        <v>11650</v>
      </c>
      <c r="C9717" s="46" t="s">
        <v>9014</v>
      </c>
      <c r="D9717" s="47">
        <v>11.77</v>
      </c>
    </row>
    <row r="9718" spans="1:4" x14ac:dyDescent="0.25">
      <c r="A9718" s="46">
        <v>20156</v>
      </c>
      <c r="B9718" s="45" t="s">
        <v>11651</v>
      </c>
      <c r="C9718" s="46" t="s">
        <v>9014</v>
      </c>
      <c r="D9718" s="47">
        <v>26.48</v>
      </c>
    </row>
    <row r="9719" spans="1:4" x14ac:dyDescent="0.25">
      <c r="A9719" s="46">
        <v>3512</v>
      </c>
      <c r="B9719" s="45" t="s">
        <v>11652</v>
      </c>
      <c r="C9719" s="46" t="s">
        <v>9014</v>
      </c>
      <c r="D9719" s="47">
        <v>326.14</v>
      </c>
    </row>
    <row r="9720" spans="1:4" x14ac:dyDescent="0.25">
      <c r="A9720" s="46">
        <v>3499</v>
      </c>
      <c r="B9720" s="45" t="s">
        <v>11653</v>
      </c>
      <c r="C9720" s="46" t="s">
        <v>9014</v>
      </c>
      <c r="D9720" s="47">
        <v>1.39</v>
      </c>
    </row>
    <row r="9721" spans="1:4" x14ac:dyDescent="0.25">
      <c r="A9721" s="46">
        <v>3500</v>
      </c>
      <c r="B9721" s="45" t="s">
        <v>11654</v>
      </c>
      <c r="C9721" s="46" t="s">
        <v>9014</v>
      </c>
      <c r="D9721" s="47">
        <v>2.34</v>
      </c>
    </row>
    <row r="9722" spans="1:4" x14ac:dyDescent="0.25">
      <c r="A9722" s="46">
        <v>3501</v>
      </c>
      <c r="B9722" s="45" t="s">
        <v>11655</v>
      </c>
      <c r="C9722" s="46" t="s">
        <v>9014</v>
      </c>
      <c r="D9722" s="47">
        <v>6.76</v>
      </c>
    </row>
    <row r="9723" spans="1:4" x14ac:dyDescent="0.25">
      <c r="A9723" s="46">
        <v>3502</v>
      </c>
      <c r="B9723" s="45" t="s">
        <v>11656</v>
      </c>
      <c r="C9723" s="46" t="s">
        <v>9014</v>
      </c>
      <c r="D9723" s="47">
        <v>9.6300000000000008</v>
      </c>
    </row>
    <row r="9724" spans="1:4" x14ac:dyDescent="0.25">
      <c r="A9724" s="46">
        <v>3503</v>
      </c>
      <c r="B9724" s="45" t="s">
        <v>11657</v>
      </c>
      <c r="C9724" s="46" t="s">
        <v>9014</v>
      </c>
      <c r="D9724" s="47">
        <v>11.53</v>
      </c>
    </row>
    <row r="9725" spans="1:4" x14ac:dyDescent="0.25">
      <c r="A9725" s="46">
        <v>3477</v>
      </c>
      <c r="B9725" s="45" t="s">
        <v>11658</v>
      </c>
      <c r="C9725" s="46" t="s">
        <v>9014</v>
      </c>
      <c r="D9725" s="47">
        <v>44.64</v>
      </c>
    </row>
    <row r="9726" spans="1:4" x14ac:dyDescent="0.25">
      <c r="A9726" s="46">
        <v>3478</v>
      </c>
      <c r="B9726" s="45" t="s">
        <v>11659</v>
      </c>
      <c r="C9726" s="46" t="s">
        <v>9014</v>
      </c>
      <c r="D9726" s="47">
        <v>102.58</v>
      </c>
    </row>
    <row r="9727" spans="1:4" x14ac:dyDescent="0.25">
      <c r="A9727" s="46">
        <v>3525</v>
      </c>
      <c r="B9727" s="45" t="s">
        <v>11660</v>
      </c>
      <c r="C9727" s="46" t="s">
        <v>9014</v>
      </c>
      <c r="D9727" s="47">
        <v>121.7</v>
      </c>
    </row>
    <row r="9728" spans="1:4" x14ac:dyDescent="0.25">
      <c r="A9728" s="46">
        <v>3511</v>
      </c>
      <c r="B9728" s="45" t="s">
        <v>11661</v>
      </c>
      <c r="C9728" s="46" t="s">
        <v>9014</v>
      </c>
      <c r="D9728" s="47">
        <v>142.80000000000001</v>
      </c>
    </row>
    <row r="9729" spans="1:4" x14ac:dyDescent="0.25">
      <c r="A9729" s="46">
        <v>38917</v>
      </c>
      <c r="B9729" s="45" t="s">
        <v>11662</v>
      </c>
      <c r="C9729" s="46" t="s">
        <v>9014</v>
      </c>
      <c r="D9729" s="47">
        <v>15.33</v>
      </c>
    </row>
    <row r="9730" spans="1:4" x14ac:dyDescent="0.25">
      <c r="A9730" s="46">
        <v>38919</v>
      </c>
      <c r="B9730" s="45" t="s">
        <v>11663</v>
      </c>
      <c r="C9730" s="46" t="s">
        <v>9014</v>
      </c>
      <c r="D9730" s="47">
        <v>22.81</v>
      </c>
    </row>
    <row r="9731" spans="1:4" x14ac:dyDescent="0.25">
      <c r="A9731" s="46">
        <v>38922</v>
      </c>
      <c r="B9731" s="45" t="s">
        <v>11664</v>
      </c>
      <c r="C9731" s="46" t="s">
        <v>9014</v>
      </c>
      <c r="D9731" s="47">
        <v>29.48</v>
      </c>
    </row>
    <row r="9732" spans="1:4" x14ac:dyDescent="0.25">
      <c r="A9732" s="46">
        <v>38921</v>
      </c>
      <c r="B9732" s="45" t="s">
        <v>11665</v>
      </c>
      <c r="C9732" s="46" t="s">
        <v>9014</v>
      </c>
      <c r="D9732" s="47">
        <v>36.44</v>
      </c>
    </row>
    <row r="9733" spans="1:4" x14ac:dyDescent="0.25">
      <c r="A9733" s="46">
        <v>38918</v>
      </c>
      <c r="B9733" s="45" t="s">
        <v>11666</v>
      </c>
      <c r="C9733" s="46" t="s">
        <v>9014</v>
      </c>
      <c r="D9733" s="47">
        <v>34.630000000000003</v>
      </c>
    </row>
    <row r="9734" spans="1:4" x14ac:dyDescent="0.25">
      <c r="A9734" s="46">
        <v>38920</v>
      </c>
      <c r="B9734" s="45" t="s">
        <v>11667</v>
      </c>
      <c r="C9734" s="46" t="s">
        <v>9014</v>
      </c>
      <c r="D9734" s="47">
        <v>43.3</v>
      </c>
    </row>
    <row r="9735" spans="1:4" x14ac:dyDescent="0.25">
      <c r="A9735" s="46">
        <v>12032</v>
      </c>
      <c r="B9735" s="45" t="s">
        <v>11668</v>
      </c>
      <c r="C9735" s="46" t="s">
        <v>9519</v>
      </c>
      <c r="D9735" s="47">
        <v>47.46</v>
      </c>
    </row>
    <row r="9736" spans="1:4" x14ac:dyDescent="0.25">
      <c r="A9736" s="46">
        <v>12030</v>
      </c>
      <c r="B9736" s="45" t="s">
        <v>11669</v>
      </c>
      <c r="C9736" s="46" t="s">
        <v>9519</v>
      </c>
      <c r="D9736" s="47">
        <v>44.59</v>
      </c>
    </row>
    <row r="9737" spans="1:4" x14ac:dyDescent="0.25">
      <c r="A9737" s="46">
        <v>10908</v>
      </c>
      <c r="B9737" s="45" t="s">
        <v>11670</v>
      </c>
      <c r="C9737" s="46" t="s">
        <v>9014</v>
      </c>
      <c r="D9737" s="47">
        <v>23.22</v>
      </c>
    </row>
    <row r="9738" spans="1:4" x14ac:dyDescent="0.25">
      <c r="A9738" s="46">
        <v>10909</v>
      </c>
      <c r="B9738" s="45" t="s">
        <v>11671</v>
      </c>
      <c r="C9738" s="46" t="s">
        <v>9014</v>
      </c>
      <c r="D9738" s="47">
        <v>37.04</v>
      </c>
    </row>
    <row r="9739" spans="1:4" x14ac:dyDescent="0.25">
      <c r="A9739" s="46">
        <v>3669</v>
      </c>
      <c r="B9739" s="45" t="s">
        <v>11672</v>
      </c>
      <c r="C9739" s="46" t="s">
        <v>9014</v>
      </c>
      <c r="D9739" s="47">
        <v>15.87</v>
      </c>
    </row>
    <row r="9740" spans="1:4" x14ac:dyDescent="0.25">
      <c r="A9740" s="46">
        <v>20138</v>
      </c>
      <c r="B9740" s="45" t="s">
        <v>11673</v>
      </c>
      <c r="C9740" s="46" t="s">
        <v>9014</v>
      </c>
      <c r="D9740" s="47">
        <v>78.849999999999994</v>
      </c>
    </row>
    <row r="9741" spans="1:4" x14ac:dyDescent="0.25">
      <c r="A9741" s="46">
        <v>20139</v>
      </c>
      <c r="B9741" s="45" t="s">
        <v>11674</v>
      </c>
      <c r="C9741" s="46" t="s">
        <v>9014</v>
      </c>
      <c r="D9741" s="47">
        <v>132.46</v>
      </c>
    </row>
    <row r="9742" spans="1:4" x14ac:dyDescent="0.25">
      <c r="A9742" s="46">
        <v>3668</v>
      </c>
      <c r="B9742" s="45" t="s">
        <v>11675</v>
      </c>
      <c r="C9742" s="46" t="s">
        <v>9014</v>
      </c>
      <c r="D9742" s="47">
        <v>52.52</v>
      </c>
    </row>
    <row r="9743" spans="1:4" x14ac:dyDescent="0.25">
      <c r="A9743" s="46">
        <v>3656</v>
      </c>
      <c r="B9743" s="45" t="s">
        <v>11676</v>
      </c>
      <c r="C9743" s="46" t="s">
        <v>9014</v>
      </c>
      <c r="D9743" s="47">
        <v>26.03</v>
      </c>
    </row>
    <row r="9744" spans="1:4" x14ac:dyDescent="0.25">
      <c r="A9744" s="46">
        <v>10911</v>
      </c>
      <c r="B9744" s="45" t="s">
        <v>11677</v>
      </c>
      <c r="C9744" s="46" t="s">
        <v>9014</v>
      </c>
      <c r="D9744" s="47">
        <v>28.89</v>
      </c>
    </row>
    <row r="9745" spans="1:4" x14ac:dyDescent="0.25">
      <c r="A9745" s="46">
        <v>3654</v>
      </c>
      <c r="B9745" s="45" t="s">
        <v>11678</v>
      </c>
      <c r="C9745" s="46" t="s">
        <v>9014</v>
      </c>
      <c r="D9745" s="47">
        <v>7.24</v>
      </c>
    </row>
    <row r="9746" spans="1:4" x14ac:dyDescent="0.25">
      <c r="A9746" s="46">
        <v>3664</v>
      </c>
      <c r="B9746" s="45" t="s">
        <v>11679</v>
      </c>
      <c r="C9746" s="46" t="s">
        <v>9014</v>
      </c>
      <c r="D9746" s="47">
        <v>8.99</v>
      </c>
    </row>
    <row r="9747" spans="1:4" x14ac:dyDescent="0.25">
      <c r="A9747" s="46">
        <v>3657</v>
      </c>
      <c r="B9747" s="45" t="s">
        <v>11680</v>
      </c>
      <c r="C9747" s="46" t="s">
        <v>9014</v>
      </c>
      <c r="D9747" s="47">
        <v>9.69</v>
      </c>
    </row>
    <row r="9748" spans="1:4" x14ac:dyDescent="0.25">
      <c r="A9748" s="46">
        <v>12625</v>
      </c>
      <c r="B9748" s="45" t="s">
        <v>11681</v>
      </c>
      <c r="C9748" s="46" t="s">
        <v>9014</v>
      </c>
      <c r="D9748" s="47">
        <v>11.41</v>
      </c>
    </row>
    <row r="9749" spans="1:4" x14ac:dyDescent="0.25">
      <c r="A9749" s="46">
        <v>20136</v>
      </c>
      <c r="B9749" s="45" t="s">
        <v>11682</v>
      </c>
      <c r="C9749" s="46" t="s">
        <v>9014</v>
      </c>
      <c r="D9749" s="47">
        <v>177.93</v>
      </c>
    </row>
    <row r="9750" spans="1:4" x14ac:dyDescent="0.25">
      <c r="A9750" s="46">
        <v>20144</v>
      </c>
      <c r="B9750" s="45" t="s">
        <v>11683</v>
      </c>
      <c r="C9750" s="46" t="s">
        <v>9014</v>
      </c>
      <c r="D9750" s="47">
        <v>78.16</v>
      </c>
    </row>
    <row r="9751" spans="1:4" x14ac:dyDescent="0.25">
      <c r="A9751" s="46">
        <v>20143</v>
      </c>
      <c r="B9751" s="45" t="s">
        <v>11684</v>
      </c>
      <c r="C9751" s="46" t="s">
        <v>9014</v>
      </c>
      <c r="D9751" s="47">
        <v>72.989999999999995</v>
      </c>
    </row>
    <row r="9752" spans="1:4" x14ac:dyDescent="0.25">
      <c r="A9752" s="46">
        <v>20145</v>
      </c>
      <c r="B9752" s="45" t="s">
        <v>11685</v>
      </c>
      <c r="C9752" s="46" t="s">
        <v>9014</v>
      </c>
      <c r="D9752" s="47">
        <v>207.14</v>
      </c>
    </row>
    <row r="9753" spans="1:4" x14ac:dyDescent="0.25">
      <c r="A9753" s="46">
        <v>20146</v>
      </c>
      <c r="B9753" s="45" t="s">
        <v>11686</v>
      </c>
      <c r="C9753" s="46" t="s">
        <v>9014</v>
      </c>
      <c r="D9753" s="47">
        <v>233.58</v>
      </c>
    </row>
    <row r="9754" spans="1:4" x14ac:dyDescent="0.25">
      <c r="A9754" s="46">
        <v>20140</v>
      </c>
      <c r="B9754" s="45" t="s">
        <v>11687</v>
      </c>
      <c r="C9754" s="46" t="s">
        <v>9014</v>
      </c>
      <c r="D9754" s="47">
        <v>9.3000000000000007</v>
      </c>
    </row>
    <row r="9755" spans="1:4" x14ac:dyDescent="0.25">
      <c r="A9755" s="46">
        <v>20141</v>
      </c>
      <c r="B9755" s="45" t="s">
        <v>11688</v>
      </c>
      <c r="C9755" s="46" t="s">
        <v>9014</v>
      </c>
      <c r="D9755" s="47">
        <v>16.32</v>
      </c>
    </row>
    <row r="9756" spans="1:4" x14ac:dyDescent="0.25">
      <c r="A9756" s="46">
        <v>20142</v>
      </c>
      <c r="B9756" s="45" t="s">
        <v>11689</v>
      </c>
      <c r="C9756" s="46" t="s">
        <v>9014</v>
      </c>
      <c r="D9756" s="47">
        <v>49.95</v>
      </c>
    </row>
    <row r="9757" spans="1:4" x14ac:dyDescent="0.25">
      <c r="A9757" s="46">
        <v>3659</v>
      </c>
      <c r="B9757" s="45" t="s">
        <v>11690</v>
      </c>
      <c r="C9757" s="46" t="s">
        <v>9014</v>
      </c>
      <c r="D9757" s="47">
        <v>21.67</v>
      </c>
    </row>
    <row r="9758" spans="1:4" x14ac:dyDescent="0.25">
      <c r="A9758" s="46">
        <v>3660</v>
      </c>
      <c r="B9758" s="45" t="s">
        <v>11691</v>
      </c>
      <c r="C9758" s="46" t="s">
        <v>9014</v>
      </c>
      <c r="D9758" s="47">
        <v>31.23</v>
      </c>
    </row>
    <row r="9759" spans="1:4" x14ac:dyDescent="0.25">
      <c r="A9759" s="46">
        <v>3662</v>
      </c>
      <c r="B9759" s="45" t="s">
        <v>11692</v>
      </c>
      <c r="C9759" s="46" t="s">
        <v>9014</v>
      </c>
      <c r="D9759" s="47">
        <v>11.8</v>
      </c>
    </row>
    <row r="9760" spans="1:4" x14ac:dyDescent="0.25">
      <c r="A9760" s="46">
        <v>3661</v>
      </c>
      <c r="B9760" s="45" t="s">
        <v>11693</v>
      </c>
      <c r="C9760" s="46" t="s">
        <v>9014</v>
      </c>
      <c r="D9760" s="47">
        <v>17.36</v>
      </c>
    </row>
    <row r="9761" spans="1:4" x14ac:dyDescent="0.25">
      <c r="A9761" s="46">
        <v>3658</v>
      </c>
      <c r="B9761" s="45" t="s">
        <v>11694</v>
      </c>
      <c r="C9761" s="46" t="s">
        <v>9014</v>
      </c>
      <c r="D9761" s="47">
        <v>22.09</v>
      </c>
    </row>
    <row r="9762" spans="1:4" x14ac:dyDescent="0.25">
      <c r="A9762" s="46">
        <v>3670</v>
      </c>
      <c r="B9762" s="45" t="s">
        <v>11695</v>
      </c>
      <c r="C9762" s="46" t="s">
        <v>9014</v>
      </c>
      <c r="D9762" s="47">
        <v>28.83</v>
      </c>
    </row>
    <row r="9763" spans="1:4" x14ac:dyDescent="0.25">
      <c r="A9763" s="46">
        <v>3666</v>
      </c>
      <c r="B9763" s="45" t="s">
        <v>11696</v>
      </c>
      <c r="C9763" s="46" t="s">
        <v>9014</v>
      </c>
      <c r="D9763" s="47">
        <v>4.88</v>
      </c>
    </row>
    <row r="9764" spans="1:4" x14ac:dyDescent="0.25">
      <c r="A9764" s="46">
        <v>14157</v>
      </c>
      <c r="B9764" s="45" t="s">
        <v>11697</v>
      </c>
      <c r="C9764" s="46" t="s">
        <v>9014</v>
      </c>
      <c r="D9764" s="47">
        <v>1.26</v>
      </c>
    </row>
    <row r="9765" spans="1:4" x14ac:dyDescent="0.25">
      <c r="A9765" s="46">
        <v>3653</v>
      </c>
      <c r="B9765" s="45" t="s">
        <v>11698</v>
      </c>
      <c r="C9765" s="46" t="s">
        <v>9014</v>
      </c>
      <c r="D9765" s="47">
        <v>122.24</v>
      </c>
    </row>
    <row r="9766" spans="1:4" x14ac:dyDescent="0.25">
      <c r="A9766" s="46">
        <v>3649</v>
      </c>
      <c r="B9766" s="45" t="s">
        <v>11699</v>
      </c>
      <c r="C9766" s="46" t="s">
        <v>9014</v>
      </c>
      <c r="D9766" s="47">
        <v>253.2</v>
      </c>
    </row>
    <row r="9767" spans="1:4" x14ac:dyDescent="0.25">
      <c r="A9767" s="46">
        <v>42696</v>
      </c>
      <c r="B9767" s="45" t="s">
        <v>11700</v>
      </c>
      <c r="C9767" s="46" t="s">
        <v>9014</v>
      </c>
      <c r="D9767" s="47">
        <v>708.42</v>
      </c>
    </row>
    <row r="9768" spans="1:4" x14ac:dyDescent="0.25">
      <c r="A9768" s="46">
        <v>42697</v>
      </c>
      <c r="B9768" s="45" t="s">
        <v>11701</v>
      </c>
      <c r="C9768" s="46" t="s">
        <v>9014</v>
      </c>
      <c r="D9768" s="48">
        <v>1066.8900000000001</v>
      </c>
    </row>
    <row r="9769" spans="1:4" x14ac:dyDescent="0.25">
      <c r="A9769" s="46">
        <v>42698</v>
      </c>
      <c r="B9769" s="45" t="s">
        <v>11702</v>
      </c>
      <c r="C9769" s="46" t="s">
        <v>9014</v>
      </c>
      <c r="D9769" s="48">
        <v>1486.15</v>
      </c>
    </row>
    <row r="9770" spans="1:4" x14ac:dyDescent="0.25">
      <c r="A9770" s="46">
        <v>39875</v>
      </c>
      <c r="B9770" s="45" t="s">
        <v>11703</v>
      </c>
      <c r="C9770" s="46" t="s">
        <v>9014</v>
      </c>
      <c r="D9770" s="47">
        <v>705.17</v>
      </c>
    </row>
    <row r="9771" spans="1:4" x14ac:dyDescent="0.25">
      <c r="A9771" s="46">
        <v>39876</v>
      </c>
      <c r="B9771" s="45" t="s">
        <v>11704</v>
      </c>
      <c r="C9771" s="46" t="s">
        <v>9014</v>
      </c>
      <c r="D9771" s="47">
        <v>882.87</v>
      </c>
    </row>
    <row r="9772" spans="1:4" x14ac:dyDescent="0.25">
      <c r="A9772" s="46">
        <v>39877</v>
      </c>
      <c r="B9772" s="45" t="s">
        <v>11705</v>
      </c>
      <c r="C9772" s="46" t="s">
        <v>9014</v>
      </c>
      <c r="D9772" s="48">
        <v>1224.51</v>
      </c>
    </row>
    <row r="9773" spans="1:4" x14ac:dyDescent="0.25">
      <c r="A9773" s="46">
        <v>39878</v>
      </c>
      <c r="B9773" s="45" t="s">
        <v>11706</v>
      </c>
      <c r="C9773" s="46" t="s">
        <v>9014</v>
      </c>
      <c r="D9773" s="48">
        <v>1617.37</v>
      </c>
    </row>
    <row r="9774" spans="1:4" x14ac:dyDescent="0.25">
      <c r="A9774" s="46">
        <v>39872</v>
      </c>
      <c r="B9774" s="45" t="s">
        <v>11707</v>
      </c>
      <c r="C9774" s="46" t="s">
        <v>9014</v>
      </c>
      <c r="D9774" s="47">
        <v>483.59</v>
      </c>
    </row>
    <row r="9775" spans="1:4" x14ac:dyDescent="0.25">
      <c r="A9775" s="46">
        <v>39873</v>
      </c>
      <c r="B9775" s="45" t="s">
        <v>11708</v>
      </c>
      <c r="C9775" s="46" t="s">
        <v>9014</v>
      </c>
      <c r="D9775" s="47">
        <v>560.92999999999995</v>
      </c>
    </row>
    <row r="9776" spans="1:4" x14ac:dyDescent="0.25">
      <c r="A9776" s="46">
        <v>39874</v>
      </c>
      <c r="B9776" s="45" t="s">
        <v>11709</v>
      </c>
      <c r="C9776" s="46" t="s">
        <v>9014</v>
      </c>
      <c r="D9776" s="47">
        <v>616.11</v>
      </c>
    </row>
    <row r="9777" spans="1:4" x14ac:dyDescent="0.25">
      <c r="A9777" s="46">
        <v>3674</v>
      </c>
      <c r="B9777" s="45" t="s">
        <v>11710</v>
      </c>
      <c r="C9777" s="46" t="s">
        <v>372</v>
      </c>
      <c r="D9777" s="47">
        <v>71.790000000000006</v>
      </c>
    </row>
    <row r="9778" spans="1:4" x14ac:dyDescent="0.25">
      <c r="A9778" s="46">
        <v>3681</v>
      </c>
      <c r="B9778" s="45" t="s">
        <v>11711</v>
      </c>
      <c r="C9778" s="46" t="s">
        <v>372</v>
      </c>
      <c r="D9778" s="47">
        <v>106.82</v>
      </c>
    </row>
    <row r="9779" spans="1:4" x14ac:dyDescent="0.25">
      <c r="A9779" s="46">
        <v>3676</v>
      </c>
      <c r="B9779" s="45" t="s">
        <v>11712</v>
      </c>
      <c r="C9779" s="46" t="s">
        <v>372</v>
      </c>
      <c r="D9779" s="47">
        <v>402.01</v>
      </c>
    </row>
    <row r="9780" spans="1:4" x14ac:dyDescent="0.25">
      <c r="A9780" s="46">
        <v>3679</v>
      </c>
      <c r="B9780" s="45" t="s">
        <v>11713</v>
      </c>
      <c r="C9780" s="46" t="s">
        <v>372</v>
      </c>
      <c r="D9780" s="47">
        <v>332.59</v>
      </c>
    </row>
    <row r="9781" spans="1:4" x14ac:dyDescent="0.25">
      <c r="A9781" s="46">
        <v>3672</v>
      </c>
      <c r="B9781" s="45" t="s">
        <v>11714</v>
      </c>
      <c r="C9781" s="46" t="s">
        <v>372</v>
      </c>
      <c r="D9781" s="47">
        <v>1.1299999999999999</v>
      </c>
    </row>
    <row r="9782" spans="1:4" x14ac:dyDescent="0.25">
      <c r="A9782" s="46">
        <v>3671</v>
      </c>
      <c r="B9782" s="45" t="s">
        <v>11715</v>
      </c>
      <c r="C9782" s="46" t="s">
        <v>372</v>
      </c>
      <c r="D9782" s="47">
        <v>1.07</v>
      </c>
    </row>
    <row r="9783" spans="1:4" x14ac:dyDescent="0.25">
      <c r="A9783" s="46">
        <v>3673</v>
      </c>
      <c r="B9783" s="45" t="s">
        <v>11716</v>
      </c>
      <c r="C9783" s="46" t="s">
        <v>372</v>
      </c>
      <c r="D9783" s="47">
        <v>1.68</v>
      </c>
    </row>
    <row r="9784" spans="1:4" x14ac:dyDescent="0.25">
      <c r="A9784" s="46">
        <v>38394</v>
      </c>
      <c r="B9784" s="45" t="s">
        <v>11717</v>
      </c>
      <c r="C9784" s="46" t="s">
        <v>9014</v>
      </c>
      <c r="D9784" s="47">
        <v>290.22000000000003</v>
      </c>
    </row>
    <row r="9785" spans="1:4" x14ac:dyDescent="0.25">
      <c r="A9785" s="46">
        <v>3729</v>
      </c>
      <c r="B9785" s="45" t="s">
        <v>11718</v>
      </c>
      <c r="C9785" s="46" t="s">
        <v>9014</v>
      </c>
      <c r="D9785" s="47">
        <v>121.1</v>
      </c>
    </row>
    <row r="9786" spans="1:4" x14ac:dyDescent="0.25">
      <c r="A9786" s="46">
        <v>39357</v>
      </c>
      <c r="B9786" s="45" t="s">
        <v>11719</v>
      </c>
      <c r="C9786" s="46" t="s">
        <v>9014</v>
      </c>
      <c r="D9786" s="47">
        <v>139.30000000000001</v>
      </c>
    </row>
    <row r="9787" spans="1:4" x14ac:dyDescent="0.25">
      <c r="A9787" s="46">
        <v>39358</v>
      </c>
      <c r="B9787" s="45" t="s">
        <v>11720</v>
      </c>
      <c r="C9787" s="46" t="s">
        <v>9014</v>
      </c>
      <c r="D9787" s="47">
        <v>152.75</v>
      </c>
    </row>
    <row r="9788" spans="1:4" x14ac:dyDescent="0.25">
      <c r="A9788" s="46">
        <v>39356</v>
      </c>
      <c r="B9788" s="45" t="s">
        <v>11721</v>
      </c>
      <c r="C9788" s="46" t="s">
        <v>9014</v>
      </c>
      <c r="D9788" s="47">
        <v>260.58999999999997</v>
      </c>
    </row>
    <row r="9789" spans="1:4" x14ac:dyDescent="0.25">
      <c r="A9789" s="46">
        <v>39355</v>
      </c>
      <c r="B9789" s="45" t="s">
        <v>11722</v>
      </c>
      <c r="C9789" s="46" t="s">
        <v>9014</v>
      </c>
      <c r="D9789" s="47">
        <v>224.25</v>
      </c>
    </row>
    <row r="9790" spans="1:4" x14ac:dyDescent="0.25">
      <c r="A9790" s="46">
        <v>39353</v>
      </c>
      <c r="B9790" s="45" t="s">
        <v>11723</v>
      </c>
      <c r="C9790" s="46" t="s">
        <v>9014</v>
      </c>
      <c r="D9790" s="47">
        <v>307.52</v>
      </c>
    </row>
    <row r="9791" spans="1:4" x14ac:dyDescent="0.25">
      <c r="A9791" s="46">
        <v>39354</v>
      </c>
      <c r="B9791" s="45" t="s">
        <v>11724</v>
      </c>
      <c r="C9791" s="46" t="s">
        <v>9014</v>
      </c>
      <c r="D9791" s="47">
        <v>306.49</v>
      </c>
    </row>
    <row r="9792" spans="1:4" x14ac:dyDescent="0.25">
      <c r="A9792" s="46">
        <v>39398</v>
      </c>
      <c r="B9792" s="45" t="s">
        <v>11725</v>
      </c>
      <c r="C9792" s="46" t="s">
        <v>9014</v>
      </c>
      <c r="D9792" s="47">
        <v>62.48</v>
      </c>
    </row>
    <row r="9793" spans="1:4" x14ac:dyDescent="0.25">
      <c r="A9793" s="46">
        <v>13343</v>
      </c>
      <c r="B9793" s="45" t="s">
        <v>11726</v>
      </c>
      <c r="C9793" s="46" t="s">
        <v>9014</v>
      </c>
      <c r="D9793" s="47">
        <v>31.94</v>
      </c>
    </row>
    <row r="9794" spans="1:4" x14ac:dyDescent="0.25">
      <c r="A9794" s="46">
        <v>12118</v>
      </c>
      <c r="B9794" s="45" t="s">
        <v>11727</v>
      </c>
      <c r="C9794" s="46" t="s">
        <v>9014</v>
      </c>
      <c r="D9794" s="47">
        <v>22.77</v>
      </c>
    </row>
    <row r="9795" spans="1:4" x14ac:dyDescent="0.25">
      <c r="A9795" s="46">
        <v>39482</v>
      </c>
      <c r="B9795" s="45" t="s">
        <v>11728</v>
      </c>
      <c r="C9795" s="46" t="s">
        <v>9014</v>
      </c>
      <c r="D9795" s="47">
        <v>479.21</v>
      </c>
    </row>
    <row r="9796" spans="1:4" x14ac:dyDescent="0.25">
      <c r="A9796" s="46">
        <v>39486</v>
      </c>
      <c r="B9796" s="45" t="s">
        <v>11729</v>
      </c>
      <c r="C9796" s="46" t="s">
        <v>9014</v>
      </c>
      <c r="D9796" s="47">
        <v>391.1</v>
      </c>
    </row>
    <row r="9797" spans="1:4" x14ac:dyDescent="0.25">
      <c r="A9797" s="46">
        <v>39484</v>
      </c>
      <c r="B9797" s="45" t="s">
        <v>11730</v>
      </c>
      <c r="C9797" s="46" t="s">
        <v>9014</v>
      </c>
      <c r="D9797" s="47">
        <v>479.21</v>
      </c>
    </row>
    <row r="9798" spans="1:4" x14ac:dyDescent="0.25">
      <c r="A9798" s="46">
        <v>39488</v>
      </c>
      <c r="B9798" s="45" t="s">
        <v>11731</v>
      </c>
      <c r="C9798" s="46" t="s">
        <v>9014</v>
      </c>
      <c r="D9798" s="47">
        <v>397.51</v>
      </c>
    </row>
    <row r="9799" spans="1:4" x14ac:dyDescent="0.25">
      <c r="A9799" s="46">
        <v>39485</v>
      </c>
      <c r="B9799" s="45" t="s">
        <v>11732</v>
      </c>
      <c r="C9799" s="46" t="s">
        <v>9014</v>
      </c>
      <c r="D9799" s="47">
        <v>479.21</v>
      </c>
    </row>
    <row r="9800" spans="1:4" x14ac:dyDescent="0.25">
      <c r="A9800" s="46">
        <v>39489</v>
      </c>
      <c r="B9800" s="45" t="s">
        <v>11733</v>
      </c>
      <c r="C9800" s="46" t="s">
        <v>9014</v>
      </c>
      <c r="D9800" s="47">
        <v>404.25</v>
      </c>
    </row>
    <row r="9801" spans="1:4" x14ac:dyDescent="0.25">
      <c r="A9801" s="46">
        <v>39490</v>
      </c>
      <c r="B9801" s="45" t="s">
        <v>11734</v>
      </c>
      <c r="C9801" s="46" t="s">
        <v>9014</v>
      </c>
      <c r="D9801" s="47">
        <v>602.38</v>
      </c>
    </row>
    <row r="9802" spans="1:4" x14ac:dyDescent="0.25">
      <c r="A9802" s="46">
        <v>39494</v>
      </c>
      <c r="B9802" s="45" t="s">
        <v>11735</v>
      </c>
      <c r="C9802" s="46" t="s">
        <v>9014</v>
      </c>
      <c r="D9802" s="47">
        <v>432.56</v>
      </c>
    </row>
    <row r="9803" spans="1:4" x14ac:dyDescent="0.25">
      <c r="A9803" s="46">
        <v>39495</v>
      </c>
      <c r="B9803" s="45" t="s">
        <v>11736</v>
      </c>
      <c r="C9803" s="46" t="s">
        <v>9014</v>
      </c>
      <c r="D9803" s="47">
        <v>487.44</v>
      </c>
    </row>
    <row r="9804" spans="1:4" x14ac:dyDescent="0.25">
      <c r="A9804" s="46">
        <v>39496</v>
      </c>
      <c r="B9804" s="45" t="s">
        <v>11737</v>
      </c>
      <c r="C9804" s="46" t="s">
        <v>9014</v>
      </c>
      <c r="D9804" s="47">
        <v>536.17999999999995</v>
      </c>
    </row>
    <row r="9805" spans="1:4" x14ac:dyDescent="0.25">
      <c r="A9805" s="46">
        <v>39492</v>
      </c>
      <c r="B9805" s="45" t="s">
        <v>11738</v>
      </c>
      <c r="C9805" s="46" t="s">
        <v>9014</v>
      </c>
      <c r="D9805" s="47">
        <v>620.75</v>
      </c>
    </row>
    <row r="9806" spans="1:4" x14ac:dyDescent="0.25">
      <c r="A9806" s="46">
        <v>39497</v>
      </c>
      <c r="B9806" s="45" t="s">
        <v>11739</v>
      </c>
      <c r="C9806" s="46" t="s">
        <v>9014</v>
      </c>
      <c r="D9806" s="47">
        <v>560.70000000000005</v>
      </c>
    </row>
    <row r="9807" spans="1:4" x14ac:dyDescent="0.25">
      <c r="A9807" s="46">
        <v>39493</v>
      </c>
      <c r="B9807" s="45" t="s">
        <v>11740</v>
      </c>
      <c r="C9807" s="46" t="s">
        <v>9014</v>
      </c>
      <c r="D9807" s="47">
        <v>665.81</v>
      </c>
    </row>
    <row r="9808" spans="1:4" x14ac:dyDescent="0.25">
      <c r="A9808" s="46">
        <v>39500</v>
      </c>
      <c r="B9808" s="45" t="s">
        <v>11741</v>
      </c>
      <c r="C9808" s="46" t="s">
        <v>9014</v>
      </c>
      <c r="D9808" s="47">
        <v>726.46</v>
      </c>
    </row>
    <row r="9809" spans="1:4" x14ac:dyDescent="0.25">
      <c r="A9809" s="46">
        <v>39498</v>
      </c>
      <c r="B9809" s="45" t="s">
        <v>11742</v>
      </c>
      <c r="C9809" s="46" t="s">
        <v>9014</v>
      </c>
      <c r="D9809" s="47">
        <v>895.96</v>
      </c>
    </row>
    <row r="9810" spans="1:4" x14ac:dyDescent="0.25">
      <c r="A9810" s="46">
        <v>43628</v>
      </c>
      <c r="B9810" s="45" t="s">
        <v>11743</v>
      </c>
      <c r="C9810" s="46" t="s">
        <v>9014</v>
      </c>
      <c r="D9810" s="47">
        <v>706.21</v>
      </c>
    </row>
    <row r="9811" spans="1:4" x14ac:dyDescent="0.25">
      <c r="A9811" s="46">
        <v>39501</v>
      </c>
      <c r="B9811" s="45" t="s">
        <v>11744</v>
      </c>
      <c r="C9811" s="46" t="s">
        <v>9014</v>
      </c>
      <c r="D9811" s="47">
        <v>746.13</v>
      </c>
    </row>
    <row r="9812" spans="1:4" x14ac:dyDescent="0.25">
      <c r="A9812" s="46">
        <v>39499</v>
      </c>
      <c r="B9812" s="45" t="s">
        <v>11745</v>
      </c>
      <c r="C9812" s="46" t="s">
        <v>9014</v>
      </c>
      <c r="D9812" s="47">
        <v>908.69</v>
      </c>
    </row>
    <row r="9813" spans="1:4" x14ac:dyDescent="0.25">
      <c r="A9813" s="46">
        <v>43621</v>
      </c>
      <c r="B9813" s="45" t="s">
        <v>11746</v>
      </c>
      <c r="C9813" s="46" t="s">
        <v>9014</v>
      </c>
      <c r="D9813" s="47">
        <v>750.35</v>
      </c>
    </row>
    <row r="9814" spans="1:4" x14ac:dyDescent="0.25">
      <c r="A9814" s="46">
        <v>3733</v>
      </c>
      <c r="B9814" s="45" t="s">
        <v>11747</v>
      </c>
      <c r="C9814" s="46" t="s">
        <v>9027</v>
      </c>
      <c r="D9814" s="47">
        <v>58.96</v>
      </c>
    </row>
    <row r="9815" spans="1:4" x14ac:dyDescent="0.25">
      <c r="A9815" s="46">
        <v>3731</v>
      </c>
      <c r="B9815" s="45" t="s">
        <v>11748</v>
      </c>
      <c r="C9815" s="46" t="s">
        <v>9027</v>
      </c>
      <c r="D9815" s="47">
        <v>54.73</v>
      </c>
    </row>
    <row r="9816" spans="1:4" x14ac:dyDescent="0.25">
      <c r="A9816" s="46">
        <v>38137</v>
      </c>
      <c r="B9816" s="45" t="s">
        <v>11749</v>
      </c>
      <c r="C9816" s="46" t="s">
        <v>9027</v>
      </c>
      <c r="D9816" s="47">
        <v>55.05</v>
      </c>
    </row>
    <row r="9817" spans="1:4" x14ac:dyDescent="0.25">
      <c r="A9817" s="46">
        <v>38135</v>
      </c>
      <c r="B9817" s="45" t="s">
        <v>11750</v>
      </c>
      <c r="C9817" s="46" t="s">
        <v>9027</v>
      </c>
      <c r="D9817" s="47">
        <v>69.78</v>
      </c>
    </row>
    <row r="9818" spans="1:4" x14ac:dyDescent="0.25">
      <c r="A9818" s="46">
        <v>38138</v>
      </c>
      <c r="B9818" s="45" t="s">
        <v>11751</v>
      </c>
      <c r="C9818" s="46" t="s">
        <v>9027</v>
      </c>
      <c r="D9818" s="47">
        <v>54.06</v>
      </c>
    </row>
    <row r="9819" spans="1:4" x14ac:dyDescent="0.25">
      <c r="A9819" s="46">
        <v>3736</v>
      </c>
      <c r="B9819" s="45" t="s">
        <v>11752</v>
      </c>
      <c r="C9819" s="46" t="s">
        <v>9027</v>
      </c>
      <c r="D9819" s="47">
        <v>45</v>
      </c>
    </row>
    <row r="9820" spans="1:4" x14ac:dyDescent="0.25">
      <c r="A9820" s="46">
        <v>3741</v>
      </c>
      <c r="B9820" s="45" t="s">
        <v>11753</v>
      </c>
      <c r="C9820" s="46" t="s">
        <v>9027</v>
      </c>
      <c r="D9820" s="47">
        <v>46.9</v>
      </c>
    </row>
    <row r="9821" spans="1:4" x14ac:dyDescent="0.25">
      <c r="A9821" s="46">
        <v>3745</v>
      </c>
      <c r="B9821" s="45" t="s">
        <v>11754</v>
      </c>
      <c r="C9821" s="46" t="s">
        <v>9027</v>
      </c>
      <c r="D9821" s="47">
        <v>50.58</v>
      </c>
    </row>
    <row r="9822" spans="1:4" x14ac:dyDescent="0.25">
      <c r="A9822" s="46">
        <v>3743</v>
      </c>
      <c r="B9822" s="45" t="s">
        <v>11755</v>
      </c>
      <c r="C9822" s="46" t="s">
        <v>9027</v>
      </c>
      <c r="D9822" s="47">
        <v>46.74</v>
      </c>
    </row>
    <row r="9823" spans="1:4" x14ac:dyDescent="0.25">
      <c r="A9823" s="46">
        <v>3744</v>
      </c>
      <c r="B9823" s="45" t="s">
        <v>11756</v>
      </c>
      <c r="C9823" s="46" t="s">
        <v>9027</v>
      </c>
      <c r="D9823" s="47">
        <v>51.45</v>
      </c>
    </row>
    <row r="9824" spans="1:4" x14ac:dyDescent="0.25">
      <c r="A9824" s="46">
        <v>3739</v>
      </c>
      <c r="B9824" s="45" t="s">
        <v>11757</v>
      </c>
      <c r="C9824" s="46" t="s">
        <v>9027</v>
      </c>
      <c r="D9824" s="47">
        <v>54.06</v>
      </c>
    </row>
    <row r="9825" spans="1:4" x14ac:dyDescent="0.25">
      <c r="A9825" s="46">
        <v>3737</v>
      </c>
      <c r="B9825" s="45" t="s">
        <v>11758</v>
      </c>
      <c r="C9825" s="46" t="s">
        <v>9027</v>
      </c>
      <c r="D9825" s="47">
        <v>56.68</v>
      </c>
    </row>
    <row r="9826" spans="1:4" x14ac:dyDescent="0.25">
      <c r="A9826" s="46">
        <v>3738</v>
      </c>
      <c r="B9826" s="45" t="s">
        <v>11759</v>
      </c>
      <c r="C9826" s="46" t="s">
        <v>9027</v>
      </c>
      <c r="D9826" s="47">
        <v>65.400000000000006</v>
      </c>
    </row>
    <row r="9827" spans="1:4" x14ac:dyDescent="0.25">
      <c r="A9827" s="46">
        <v>3747</v>
      </c>
      <c r="B9827" s="45" t="s">
        <v>11760</v>
      </c>
      <c r="C9827" s="46" t="s">
        <v>9027</v>
      </c>
      <c r="D9827" s="47">
        <v>51.45</v>
      </c>
    </row>
    <row r="9828" spans="1:4" x14ac:dyDescent="0.25">
      <c r="A9828" s="46">
        <v>11649</v>
      </c>
      <c r="B9828" s="45" t="s">
        <v>11761</v>
      </c>
      <c r="C9828" s="46" t="s">
        <v>9014</v>
      </c>
      <c r="D9828" s="47">
        <v>373.25</v>
      </c>
    </row>
    <row r="9829" spans="1:4" x14ac:dyDescent="0.25">
      <c r="A9829" s="46">
        <v>11650</v>
      </c>
      <c r="B9829" s="45" t="s">
        <v>11762</v>
      </c>
      <c r="C9829" s="46" t="s">
        <v>9014</v>
      </c>
      <c r="D9829" s="47">
        <v>636.19000000000005</v>
      </c>
    </row>
    <row r="9830" spans="1:4" x14ac:dyDescent="0.25">
      <c r="A9830" s="46">
        <v>3742</v>
      </c>
      <c r="B9830" s="45" t="s">
        <v>11763</v>
      </c>
      <c r="C9830" s="46" t="s">
        <v>9027</v>
      </c>
      <c r="D9830" s="47">
        <v>67.84</v>
      </c>
    </row>
    <row r="9831" spans="1:4" x14ac:dyDescent="0.25">
      <c r="A9831" s="46">
        <v>3746</v>
      </c>
      <c r="B9831" s="45" t="s">
        <v>11764</v>
      </c>
      <c r="C9831" s="46" t="s">
        <v>9027</v>
      </c>
      <c r="D9831" s="47">
        <v>79.22</v>
      </c>
    </row>
    <row r="9832" spans="1:4" x14ac:dyDescent="0.25">
      <c r="A9832" s="46">
        <v>21106</v>
      </c>
      <c r="B9832" s="45" t="s">
        <v>11765</v>
      </c>
      <c r="C9832" s="46" t="s">
        <v>9088</v>
      </c>
      <c r="D9832" s="47">
        <v>41.67</v>
      </c>
    </row>
    <row r="9833" spans="1:4" x14ac:dyDescent="0.25">
      <c r="A9833" s="46">
        <v>3755</v>
      </c>
      <c r="B9833" s="45" t="s">
        <v>11766</v>
      </c>
      <c r="C9833" s="46" t="s">
        <v>9014</v>
      </c>
      <c r="D9833" s="47">
        <v>28.99</v>
      </c>
    </row>
    <row r="9834" spans="1:4" x14ac:dyDescent="0.25">
      <c r="A9834" s="46">
        <v>3750</v>
      </c>
      <c r="B9834" s="45" t="s">
        <v>11767</v>
      </c>
      <c r="C9834" s="46" t="s">
        <v>9014</v>
      </c>
      <c r="D9834" s="47">
        <v>38.99</v>
      </c>
    </row>
    <row r="9835" spans="1:4" x14ac:dyDescent="0.25">
      <c r="A9835" s="46">
        <v>3756</v>
      </c>
      <c r="B9835" s="45" t="s">
        <v>11768</v>
      </c>
      <c r="C9835" s="46" t="s">
        <v>9014</v>
      </c>
      <c r="D9835" s="47">
        <v>72.849999999999994</v>
      </c>
    </row>
    <row r="9836" spans="1:4" x14ac:dyDescent="0.25">
      <c r="A9836" s="46">
        <v>39377</v>
      </c>
      <c r="B9836" s="45" t="s">
        <v>11769</v>
      </c>
      <c r="C9836" s="46" t="s">
        <v>9014</v>
      </c>
      <c r="D9836" s="47">
        <v>215.82</v>
      </c>
    </row>
    <row r="9837" spans="1:4" x14ac:dyDescent="0.25">
      <c r="A9837" s="46">
        <v>38191</v>
      </c>
      <c r="B9837" s="45" t="s">
        <v>11770</v>
      </c>
      <c r="C9837" s="46" t="s">
        <v>9014</v>
      </c>
      <c r="D9837" s="47">
        <v>16.07</v>
      </c>
    </row>
    <row r="9838" spans="1:4" x14ac:dyDescent="0.25">
      <c r="A9838" s="46">
        <v>39381</v>
      </c>
      <c r="B9838" s="45" t="s">
        <v>11771</v>
      </c>
      <c r="C9838" s="46" t="s">
        <v>9014</v>
      </c>
      <c r="D9838" s="47">
        <v>14.99</v>
      </c>
    </row>
    <row r="9839" spans="1:4" x14ac:dyDescent="0.25">
      <c r="A9839" s="46">
        <v>38780</v>
      </c>
      <c r="B9839" s="45" t="s">
        <v>11772</v>
      </c>
      <c r="C9839" s="46" t="s">
        <v>9014</v>
      </c>
      <c r="D9839" s="47">
        <v>18.329999999999998</v>
      </c>
    </row>
    <row r="9840" spans="1:4" x14ac:dyDescent="0.25">
      <c r="A9840" s="46">
        <v>38781</v>
      </c>
      <c r="B9840" s="45" t="s">
        <v>11773</v>
      </c>
      <c r="C9840" s="46" t="s">
        <v>9014</v>
      </c>
      <c r="D9840" s="47">
        <v>61.9</v>
      </c>
    </row>
    <row r="9841" spans="1:4" x14ac:dyDescent="0.25">
      <c r="A9841" s="46">
        <v>38192</v>
      </c>
      <c r="B9841" s="45" t="s">
        <v>11774</v>
      </c>
      <c r="C9841" s="46" t="s">
        <v>9014</v>
      </c>
      <c r="D9841" s="47">
        <v>112</v>
      </c>
    </row>
    <row r="9842" spans="1:4" x14ac:dyDescent="0.25">
      <c r="A9842" s="46">
        <v>3753</v>
      </c>
      <c r="B9842" s="45" t="s">
        <v>11775</v>
      </c>
      <c r="C9842" s="46" t="s">
        <v>9014</v>
      </c>
      <c r="D9842" s="47">
        <v>9.8000000000000007</v>
      </c>
    </row>
    <row r="9843" spans="1:4" x14ac:dyDescent="0.25">
      <c r="A9843" s="46">
        <v>38782</v>
      </c>
      <c r="B9843" s="45" t="s">
        <v>11776</v>
      </c>
      <c r="C9843" s="46" t="s">
        <v>9014</v>
      </c>
      <c r="D9843" s="47">
        <v>12.76</v>
      </c>
    </row>
    <row r="9844" spans="1:4" x14ac:dyDescent="0.25">
      <c r="A9844" s="46">
        <v>38778</v>
      </c>
      <c r="B9844" s="45" t="s">
        <v>11777</v>
      </c>
      <c r="C9844" s="46" t="s">
        <v>9014</v>
      </c>
      <c r="D9844" s="47">
        <v>9.58</v>
      </c>
    </row>
    <row r="9845" spans="1:4" x14ac:dyDescent="0.25">
      <c r="A9845" s="46">
        <v>38779</v>
      </c>
      <c r="B9845" s="45" t="s">
        <v>11778</v>
      </c>
      <c r="C9845" s="46" t="s">
        <v>9014</v>
      </c>
      <c r="D9845" s="47">
        <v>10.15</v>
      </c>
    </row>
    <row r="9846" spans="1:4" x14ac:dyDescent="0.25">
      <c r="A9846" s="46">
        <v>39388</v>
      </c>
      <c r="B9846" s="45" t="s">
        <v>11779</v>
      </c>
      <c r="C9846" s="46" t="s">
        <v>9014</v>
      </c>
      <c r="D9846" s="47">
        <v>10.8</v>
      </c>
    </row>
    <row r="9847" spans="1:4" x14ac:dyDescent="0.25">
      <c r="A9847" s="46">
        <v>39387</v>
      </c>
      <c r="B9847" s="45" t="s">
        <v>11780</v>
      </c>
      <c r="C9847" s="46" t="s">
        <v>9014</v>
      </c>
      <c r="D9847" s="47">
        <v>16.829999999999998</v>
      </c>
    </row>
    <row r="9848" spans="1:4" x14ac:dyDescent="0.25">
      <c r="A9848" s="46">
        <v>39386</v>
      </c>
      <c r="B9848" s="45" t="s">
        <v>11781</v>
      </c>
      <c r="C9848" s="46" t="s">
        <v>9014</v>
      </c>
      <c r="D9848" s="47">
        <v>11.74</v>
      </c>
    </row>
    <row r="9849" spans="1:4" x14ac:dyDescent="0.25">
      <c r="A9849" s="46">
        <v>38194</v>
      </c>
      <c r="B9849" s="45" t="s">
        <v>11782</v>
      </c>
      <c r="C9849" s="46" t="s">
        <v>9014</v>
      </c>
      <c r="D9849" s="47">
        <v>8.7799999999999994</v>
      </c>
    </row>
    <row r="9850" spans="1:4" x14ac:dyDescent="0.25">
      <c r="A9850" s="46">
        <v>38193</v>
      </c>
      <c r="B9850" s="45" t="s">
        <v>11783</v>
      </c>
      <c r="C9850" s="46" t="s">
        <v>9014</v>
      </c>
      <c r="D9850" s="47">
        <v>7.63</v>
      </c>
    </row>
    <row r="9851" spans="1:4" x14ac:dyDescent="0.25">
      <c r="A9851" s="46">
        <v>12216</v>
      </c>
      <c r="B9851" s="45" t="s">
        <v>11784</v>
      </c>
      <c r="C9851" s="46" t="s">
        <v>9014</v>
      </c>
      <c r="D9851" s="47">
        <v>56.01</v>
      </c>
    </row>
    <row r="9852" spans="1:4" x14ac:dyDescent="0.25">
      <c r="A9852" s="46">
        <v>3757</v>
      </c>
      <c r="B9852" s="45" t="s">
        <v>11785</v>
      </c>
      <c r="C9852" s="46" t="s">
        <v>9014</v>
      </c>
      <c r="D9852" s="47">
        <v>64.77</v>
      </c>
    </row>
    <row r="9853" spans="1:4" x14ac:dyDescent="0.25">
      <c r="A9853" s="46">
        <v>3758</v>
      </c>
      <c r="B9853" s="45" t="s">
        <v>11786</v>
      </c>
      <c r="C9853" s="46" t="s">
        <v>9014</v>
      </c>
      <c r="D9853" s="47">
        <v>75.52</v>
      </c>
    </row>
    <row r="9854" spans="1:4" x14ac:dyDescent="0.25">
      <c r="A9854" s="46">
        <v>12214</v>
      </c>
      <c r="B9854" s="45" t="s">
        <v>11787</v>
      </c>
      <c r="C9854" s="46" t="s">
        <v>9014</v>
      </c>
      <c r="D9854" s="47">
        <v>25.86</v>
      </c>
    </row>
    <row r="9855" spans="1:4" x14ac:dyDescent="0.25">
      <c r="A9855" s="46">
        <v>3749</v>
      </c>
      <c r="B9855" s="45" t="s">
        <v>11788</v>
      </c>
      <c r="C9855" s="46" t="s">
        <v>9014</v>
      </c>
      <c r="D9855" s="47">
        <v>46.09</v>
      </c>
    </row>
    <row r="9856" spans="1:4" x14ac:dyDescent="0.25">
      <c r="A9856" s="46">
        <v>3751</v>
      </c>
      <c r="B9856" s="45" t="s">
        <v>11789</v>
      </c>
      <c r="C9856" s="46" t="s">
        <v>9014</v>
      </c>
      <c r="D9856" s="47">
        <v>62.9</v>
      </c>
    </row>
    <row r="9857" spans="1:4" x14ac:dyDescent="0.25">
      <c r="A9857" s="46">
        <v>39376</v>
      </c>
      <c r="B9857" s="45" t="s">
        <v>11790</v>
      </c>
      <c r="C9857" s="46" t="s">
        <v>9014</v>
      </c>
      <c r="D9857" s="47">
        <v>53.02</v>
      </c>
    </row>
    <row r="9858" spans="1:4" x14ac:dyDescent="0.25">
      <c r="A9858" s="46">
        <v>3752</v>
      </c>
      <c r="B9858" s="45" t="s">
        <v>11791</v>
      </c>
      <c r="C9858" s="46" t="s">
        <v>9014</v>
      </c>
      <c r="D9858" s="47">
        <v>103.76</v>
      </c>
    </row>
    <row r="9859" spans="1:4" x14ac:dyDescent="0.25">
      <c r="A9859" s="46">
        <v>746</v>
      </c>
      <c r="B9859" s="45" t="s">
        <v>11792</v>
      </c>
      <c r="C9859" s="46" t="s">
        <v>9014</v>
      </c>
      <c r="D9859" s="48">
        <v>2294.6799999999998</v>
      </c>
    </row>
    <row r="9860" spans="1:4" x14ac:dyDescent="0.25">
      <c r="A9860" s="46">
        <v>20269</v>
      </c>
      <c r="B9860" s="45" t="s">
        <v>11793</v>
      </c>
      <c r="C9860" s="46" t="s">
        <v>9014</v>
      </c>
      <c r="D9860" s="47">
        <v>65.81</v>
      </c>
    </row>
    <row r="9861" spans="1:4" x14ac:dyDescent="0.25">
      <c r="A9861" s="46">
        <v>20270</v>
      </c>
      <c r="B9861" s="45" t="s">
        <v>11794</v>
      </c>
      <c r="C9861" s="46" t="s">
        <v>9014</v>
      </c>
      <c r="D9861" s="47">
        <v>72.72</v>
      </c>
    </row>
    <row r="9862" spans="1:4" x14ac:dyDescent="0.25">
      <c r="A9862" s="46">
        <v>11696</v>
      </c>
      <c r="B9862" s="45" t="s">
        <v>11795</v>
      </c>
      <c r="C9862" s="46" t="s">
        <v>9014</v>
      </c>
      <c r="D9862" s="47">
        <v>116.41</v>
      </c>
    </row>
    <row r="9863" spans="1:4" x14ac:dyDescent="0.25">
      <c r="A9863" s="46">
        <v>10427</v>
      </c>
      <c r="B9863" s="45" t="s">
        <v>11796</v>
      </c>
      <c r="C9863" s="46" t="s">
        <v>9014</v>
      </c>
      <c r="D9863" s="47">
        <v>325.77999999999997</v>
      </c>
    </row>
    <row r="9864" spans="1:4" x14ac:dyDescent="0.25">
      <c r="A9864" s="46">
        <v>10428</v>
      </c>
      <c r="B9864" s="45" t="s">
        <v>11797</v>
      </c>
      <c r="C9864" s="46" t="s">
        <v>9014</v>
      </c>
      <c r="D9864" s="47">
        <v>335.66</v>
      </c>
    </row>
    <row r="9865" spans="1:4" x14ac:dyDescent="0.25">
      <c r="A9865" s="46">
        <v>36521</v>
      </c>
      <c r="B9865" s="45" t="s">
        <v>11798</v>
      </c>
      <c r="C9865" s="46" t="s">
        <v>9014</v>
      </c>
      <c r="D9865" s="47">
        <v>104.73</v>
      </c>
    </row>
    <row r="9866" spans="1:4" x14ac:dyDescent="0.25">
      <c r="A9866" s="46">
        <v>36794</v>
      </c>
      <c r="B9866" s="45" t="s">
        <v>11799</v>
      </c>
      <c r="C9866" s="46" t="s">
        <v>9014</v>
      </c>
      <c r="D9866" s="47">
        <v>111.49</v>
      </c>
    </row>
    <row r="9867" spans="1:4" x14ac:dyDescent="0.25">
      <c r="A9867" s="46">
        <v>10426</v>
      </c>
      <c r="B9867" s="45" t="s">
        <v>11800</v>
      </c>
      <c r="C9867" s="46" t="s">
        <v>9014</v>
      </c>
      <c r="D9867" s="47">
        <v>124.85</v>
      </c>
    </row>
    <row r="9868" spans="1:4" x14ac:dyDescent="0.25">
      <c r="A9868" s="46">
        <v>10425</v>
      </c>
      <c r="B9868" s="45" t="s">
        <v>11801</v>
      </c>
      <c r="C9868" s="46" t="s">
        <v>9014</v>
      </c>
      <c r="D9868" s="47">
        <v>63.34</v>
      </c>
    </row>
    <row r="9869" spans="1:4" x14ac:dyDescent="0.25">
      <c r="A9869" s="46">
        <v>10431</v>
      </c>
      <c r="B9869" s="45" t="s">
        <v>11802</v>
      </c>
      <c r="C9869" s="46" t="s">
        <v>9014</v>
      </c>
      <c r="D9869" s="47">
        <v>216.84</v>
      </c>
    </row>
    <row r="9870" spans="1:4" x14ac:dyDescent="0.25">
      <c r="A9870" s="46">
        <v>10429</v>
      </c>
      <c r="B9870" s="45" t="s">
        <v>11803</v>
      </c>
      <c r="C9870" s="46" t="s">
        <v>9014</v>
      </c>
      <c r="D9870" s="47">
        <v>106.97</v>
      </c>
    </row>
    <row r="9871" spans="1:4" x14ac:dyDescent="0.25">
      <c r="A9871" s="46">
        <v>2354</v>
      </c>
      <c r="B9871" s="45" t="s">
        <v>11804</v>
      </c>
      <c r="C9871" s="46" t="s">
        <v>370</v>
      </c>
      <c r="D9871" s="47">
        <v>15.13</v>
      </c>
    </row>
    <row r="9872" spans="1:4" x14ac:dyDescent="0.25">
      <c r="A9872" s="46">
        <v>40932</v>
      </c>
      <c r="B9872" s="45" t="s">
        <v>11805</v>
      </c>
      <c r="C9872" s="46" t="s">
        <v>9201</v>
      </c>
      <c r="D9872" s="48">
        <v>2660.23</v>
      </c>
    </row>
    <row r="9873" spans="1:4" x14ac:dyDescent="0.25">
      <c r="A9873" s="46">
        <v>10853</v>
      </c>
      <c r="B9873" s="45" t="s">
        <v>11806</v>
      </c>
      <c r="C9873" s="46" t="s">
        <v>9014</v>
      </c>
      <c r="D9873" s="47">
        <v>91.85</v>
      </c>
    </row>
    <row r="9874" spans="1:4" x14ac:dyDescent="0.25">
      <c r="A9874" s="46">
        <v>5093</v>
      </c>
      <c r="B9874" s="45" t="s">
        <v>11807</v>
      </c>
      <c r="C9874" s="46" t="s">
        <v>9484</v>
      </c>
      <c r="D9874" s="47">
        <v>15.08</v>
      </c>
    </row>
    <row r="9875" spans="1:4" x14ac:dyDescent="0.25">
      <c r="A9875" s="46">
        <v>44331</v>
      </c>
      <c r="B9875" s="45" t="s">
        <v>11808</v>
      </c>
      <c r="C9875" s="46" t="s">
        <v>9033</v>
      </c>
      <c r="D9875" s="47">
        <v>38.18</v>
      </c>
    </row>
    <row r="9876" spans="1:4" x14ac:dyDescent="0.25">
      <c r="A9876" s="46">
        <v>37768</v>
      </c>
      <c r="B9876" s="45" t="s">
        <v>11809</v>
      </c>
      <c r="C9876" s="46" t="s">
        <v>9014</v>
      </c>
      <c r="D9876" s="48">
        <v>158000</v>
      </c>
    </row>
    <row r="9877" spans="1:4" x14ac:dyDescent="0.25">
      <c r="A9877" s="46">
        <v>37773</v>
      </c>
      <c r="B9877" s="45" t="s">
        <v>11810</v>
      </c>
      <c r="C9877" s="46" t="s">
        <v>9014</v>
      </c>
      <c r="D9877" s="48">
        <v>134168.63</v>
      </c>
    </row>
    <row r="9878" spans="1:4" x14ac:dyDescent="0.25">
      <c r="A9878" s="46">
        <v>37769</v>
      </c>
      <c r="B9878" s="45" t="s">
        <v>11811</v>
      </c>
      <c r="C9878" s="46" t="s">
        <v>9014</v>
      </c>
      <c r="D9878" s="48">
        <v>224615.2</v>
      </c>
    </row>
    <row r="9879" spans="1:4" x14ac:dyDescent="0.25">
      <c r="A9879" s="46">
        <v>37770</v>
      </c>
      <c r="B9879" s="45" t="s">
        <v>11812</v>
      </c>
      <c r="C9879" s="46" t="s">
        <v>9014</v>
      </c>
      <c r="D9879" s="48">
        <v>381207.83</v>
      </c>
    </row>
    <row r="9880" spans="1:4" x14ac:dyDescent="0.25">
      <c r="A9880" s="46">
        <v>38382</v>
      </c>
      <c r="B9880" s="45" t="s">
        <v>11813</v>
      </c>
      <c r="C9880" s="46" t="s">
        <v>9014</v>
      </c>
      <c r="D9880" s="47">
        <v>10.56</v>
      </c>
    </row>
    <row r="9881" spans="1:4" x14ac:dyDescent="0.25">
      <c r="A9881" s="46">
        <v>38383</v>
      </c>
      <c r="B9881" s="45" t="s">
        <v>11814</v>
      </c>
      <c r="C9881" s="46" t="s">
        <v>9014</v>
      </c>
      <c r="D9881" s="47">
        <v>1.97</v>
      </c>
    </row>
    <row r="9882" spans="1:4" x14ac:dyDescent="0.25">
      <c r="A9882" s="46">
        <v>3768</v>
      </c>
      <c r="B9882" s="45" t="s">
        <v>11815</v>
      </c>
      <c r="C9882" s="46" t="s">
        <v>9014</v>
      </c>
      <c r="D9882" s="47">
        <v>3.84</v>
      </c>
    </row>
    <row r="9883" spans="1:4" x14ac:dyDescent="0.25">
      <c r="A9883" s="46">
        <v>3767</v>
      </c>
      <c r="B9883" s="45" t="s">
        <v>11816</v>
      </c>
      <c r="C9883" s="46" t="s">
        <v>9014</v>
      </c>
      <c r="D9883" s="47">
        <v>0.91</v>
      </c>
    </row>
    <row r="9884" spans="1:4" x14ac:dyDescent="0.25">
      <c r="A9884" s="46">
        <v>13192</v>
      </c>
      <c r="B9884" s="45" t="s">
        <v>11817</v>
      </c>
      <c r="C9884" s="46" t="s">
        <v>9014</v>
      </c>
      <c r="D9884" s="48">
        <v>6265.04</v>
      </c>
    </row>
    <row r="9885" spans="1:4" x14ac:dyDescent="0.25">
      <c r="A9885" s="46">
        <v>38413</v>
      </c>
      <c r="B9885" s="45" t="s">
        <v>11818</v>
      </c>
      <c r="C9885" s="46" t="s">
        <v>9014</v>
      </c>
      <c r="D9885" s="48">
        <v>1036.1500000000001</v>
      </c>
    </row>
    <row r="9886" spans="1:4" x14ac:dyDescent="0.25">
      <c r="A9886" s="46">
        <v>42440</v>
      </c>
      <c r="B9886" s="45" t="s">
        <v>11819</v>
      </c>
      <c r="C9886" s="46" t="s">
        <v>9014</v>
      </c>
      <c r="D9886" s="47">
        <v>946.93</v>
      </c>
    </row>
    <row r="9887" spans="1:4" x14ac:dyDescent="0.25">
      <c r="A9887" s="46">
        <v>20193</v>
      </c>
      <c r="B9887" s="45" t="s">
        <v>11820</v>
      </c>
      <c r="C9887" s="46" t="s">
        <v>11821</v>
      </c>
      <c r="D9887" s="47">
        <v>3.99</v>
      </c>
    </row>
    <row r="9888" spans="1:4" x14ac:dyDescent="0.25">
      <c r="A9888" s="46">
        <v>10527</v>
      </c>
      <c r="B9888" s="45" t="s">
        <v>11822</v>
      </c>
      <c r="C9888" s="46" t="s">
        <v>11823</v>
      </c>
      <c r="D9888" s="47">
        <v>12</v>
      </c>
    </row>
    <row r="9889" spans="1:4" x14ac:dyDescent="0.25">
      <c r="A9889" s="46">
        <v>41805</v>
      </c>
      <c r="B9889" s="45" t="s">
        <v>11824</v>
      </c>
      <c r="C9889" s="46" t="s">
        <v>9201</v>
      </c>
      <c r="D9889" s="47">
        <v>460</v>
      </c>
    </row>
    <row r="9890" spans="1:4" x14ac:dyDescent="0.25">
      <c r="A9890" s="46">
        <v>40271</v>
      </c>
      <c r="B9890" s="45" t="s">
        <v>11825</v>
      </c>
      <c r="C9890" s="46" t="s">
        <v>9201</v>
      </c>
      <c r="D9890" s="47">
        <v>7.8</v>
      </c>
    </row>
    <row r="9891" spans="1:4" x14ac:dyDescent="0.25">
      <c r="A9891" s="46">
        <v>40287</v>
      </c>
      <c r="B9891" s="45" t="s">
        <v>11826</v>
      </c>
      <c r="C9891" s="46" t="s">
        <v>9201</v>
      </c>
      <c r="D9891" s="47">
        <v>3</v>
      </c>
    </row>
    <row r="9892" spans="1:4" x14ac:dyDescent="0.25">
      <c r="A9892" s="46">
        <v>40295</v>
      </c>
      <c r="B9892" s="45" t="s">
        <v>11827</v>
      </c>
      <c r="C9892" s="46" t="s">
        <v>370</v>
      </c>
      <c r="D9892" s="47">
        <v>3.41</v>
      </c>
    </row>
    <row r="9893" spans="1:4" x14ac:dyDescent="0.25">
      <c r="A9893" s="46">
        <v>745</v>
      </c>
      <c r="B9893" s="45" t="s">
        <v>11828</v>
      </c>
      <c r="C9893" s="46" t="s">
        <v>370</v>
      </c>
      <c r="D9893" s="47">
        <v>3.6</v>
      </c>
    </row>
    <row r="9894" spans="1:4" x14ac:dyDescent="0.25">
      <c r="A9894" s="46">
        <v>4084</v>
      </c>
      <c r="B9894" s="45" t="s">
        <v>11829</v>
      </c>
      <c r="C9894" s="46" t="s">
        <v>370</v>
      </c>
      <c r="D9894" s="47">
        <v>1.58</v>
      </c>
    </row>
    <row r="9895" spans="1:4" x14ac:dyDescent="0.25">
      <c r="A9895" s="46">
        <v>743</v>
      </c>
      <c r="B9895" s="45" t="s">
        <v>11830</v>
      </c>
      <c r="C9895" s="46" t="s">
        <v>370</v>
      </c>
      <c r="D9895" s="47">
        <v>1.58</v>
      </c>
    </row>
    <row r="9896" spans="1:4" x14ac:dyDescent="0.25">
      <c r="A9896" s="46">
        <v>40293</v>
      </c>
      <c r="B9896" s="45" t="s">
        <v>11831</v>
      </c>
      <c r="C9896" s="46" t="s">
        <v>370</v>
      </c>
      <c r="D9896" s="47">
        <v>1.89</v>
      </c>
    </row>
    <row r="9897" spans="1:4" x14ac:dyDescent="0.25">
      <c r="A9897" s="46">
        <v>40294</v>
      </c>
      <c r="B9897" s="45" t="s">
        <v>11832</v>
      </c>
      <c r="C9897" s="46" t="s">
        <v>370</v>
      </c>
      <c r="D9897" s="47">
        <v>1.58</v>
      </c>
    </row>
    <row r="9898" spans="1:4" x14ac:dyDescent="0.25">
      <c r="A9898" s="46">
        <v>4085</v>
      </c>
      <c r="B9898" s="45" t="s">
        <v>66</v>
      </c>
      <c r="C9898" s="46" t="s">
        <v>370</v>
      </c>
      <c r="D9898" s="47">
        <v>2.21</v>
      </c>
    </row>
    <row r="9899" spans="1:4" x14ac:dyDescent="0.25">
      <c r="A9899" s="46">
        <v>10775</v>
      </c>
      <c r="B9899" s="45" t="s">
        <v>11833</v>
      </c>
      <c r="C9899" s="46" t="s">
        <v>9201</v>
      </c>
      <c r="D9899" s="47">
        <v>950</v>
      </c>
    </row>
    <row r="9900" spans="1:4" x14ac:dyDescent="0.25">
      <c r="A9900" s="46">
        <v>10776</v>
      </c>
      <c r="B9900" s="45" t="s">
        <v>11834</v>
      </c>
      <c r="C9900" s="46" t="s">
        <v>9201</v>
      </c>
      <c r="D9900" s="47">
        <v>742.18</v>
      </c>
    </row>
    <row r="9901" spans="1:4" x14ac:dyDescent="0.25">
      <c r="A9901" s="46">
        <v>10779</v>
      </c>
      <c r="B9901" s="45" t="s">
        <v>11835</v>
      </c>
      <c r="C9901" s="46" t="s">
        <v>9201</v>
      </c>
      <c r="D9901" s="48">
        <v>1187.5</v>
      </c>
    </row>
    <row r="9902" spans="1:4" x14ac:dyDescent="0.25">
      <c r="A9902" s="46">
        <v>10777</v>
      </c>
      <c r="B9902" s="45" t="s">
        <v>11836</v>
      </c>
      <c r="C9902" s="46" t="s">
        <v>9201</v>
      </c>
      <c r="D9902" s="48">
        <v>1078.6400000000001</v>
      </c>
    </row>
    <row r="9903" spans="1:4" x14ac:dyDescent="0.25">
      <c r="A9903" s="46">
        <v>10778</v>
      </c>
      <c r="B9903" s="45" t="s">
        <v>11837</v>
      </c>
      <c r="C9903" s="46" t="s">
        <v>9201</v>
      </c>
      <c r="D9903" s="48">
        <v>1187.5</v>
      </c>
    </row>
    <row r="9904" spans="1:4" x14ac:dyDescent="0.25">
      <c r="A9904" s="46">
        <v>40339</v>
      </c>
      <c r="B9904" s="45" t="s">
        <v>11838</v>
      </c>
      <c r="C9904" s="46" t="s">
        <v>9201</v>
      </c>
      <c r="D9904" s="47">
        <v>3</v>
      </c>
    </row>
    <row r="9905" spans="1:4" x14ac:dyDescent="0.25">
      <c r="A9905" s="46">
        <v>10749</v>
      </c>
      <c r="B9905" s="45" t="s">
        <v>11839</v>
      </c>
      <c r="C9905" s="46" t="s">
        <v>9201</v>
      </c>
      <c r="D9905" s="47">
        <v>5.49</v>
      </c>
    </row>
    <row r="9906" spans="1:4" x14ac:dyDescent="0.25">
      <c r="A9906" s="46">
        <v>40290</v>
      </c>
      <c r="B9906" s="45" t="s">
        <v>11840</v>
      </c>
      <c r="C9906" s="46" t="s">
        <v>9201</v>
      </c>
      <c r="D9906" s="47">
        <v>7.92</v>
      </c>
    </row>
    <row r="9907" spans="1:4" x14ac:dyDescent="0.25">
      <c r="A9907" s="46">
        <v>3346</v>
      </c>
      <c r="B9907" s="45" t="s">
        <v>11841</v>
      </c>
      <c r="C9907" s="46" t="s">
        <v>370</v>
      </c>
      <c r="D9907" s="47">
        <v>14.63</v>
      </c>
    </row>
    <row r="9908" spans="1:4" x14ac:dyDescent="0.25">
      <c r="A9908" s="46">
        <v>3348</v>
      </c>
      <c r="B9908" s="45" t="s">
        <v>11842</v>
      </c>
      <c r="C9908" s="46" t="s">
        <v>370</v>
      </c>
      <c r="D9908" s="47">
        <v>17.5</v>
      </c>
    </row>
    <row r="9909" spans="1:4" x14ac:dyDescent="0.25">
      <c r="A9909" s="46">
        <v>39833</v>
      </c>
      <c r="B9909" s="45" t="s">
        <v>11843</v>
      </c>
      <c r="C9909" s="46" t="s">
        <v>370</v>
      </c>
      <c r="D9909" s="47">
        <v>23.97</v>
      </c>
    </row>
    <row r="9910" spans="1:4" x14ac:dyDescent="0.25">
      <c r="A9910" s="46">
        <v>7252</v>
      </c>
      <c r="B9910" s="45" t="s">
        <v>11844</v>
      </c>
      <c r="C9910" s="46" t="s">
        <v>370</v>
      </c>
      <c r="D9910" s="47">
        <v>2.25</v>
      </c>
    </row>
    <row r="9911" spans="1:4" x14ac:dyDescent="0.25">
      <c r="A9911" s="46">
        <v>4778</v>
      </c>
      <c r="B9911" s="45" t="s">
        <v>11845</v>
      </c>
      <c r="C9911" s="46" t="s">
        <v>370</v>
      </c>
      <c r="D9911" s="47">
        <v>2.93</v>
      </c>
    </row>
    <row r="9912" spans="1:4" x14ac:dyDescent="0.25">
      <c r="A9912" s="46">
        <v>4780</v>
      </c>
      <c r="B9912" s="45" t="s">
        <v>11846</v>
      </c>
      <c r="C9912" s="46" t="s">
        <v>370</v>
      </c>
      <c r="D9912" s="47">
        <v>3.17</v>
      </c>
    </row>
    <row r="9913" spans="1:4" x14ac:dyDescent="0.25">
      <c r="A9913" s="46">
        <v>10809</v>
      </c>
      <c r="B9913" s="45" t="s">
        <v>11847</v>
      </c>
      <c r="C9913" s="46" t="s">
        <v>370</v>
      </c>
      <c r="D9913" s="47">
        <v>1</v>
      </c>
    </row>
    <row r="9914" spans="1:4" x14ac:dyDescent="0.25">
      <c r="A9914" s="46">
        <v>10811</v>
      </c>
      <c r="B9914" s="45" t="s">
        <v>11848</v>
      </c>
      <c r="C9914" s="46" t="s">
        <v>370</v>
      </c>
      <c r="D9914" s="47">
        <v>0.86</v>
      </c>
    </row>
    <row r="9915" spans="1:4" x14ac:dyDescent="0.25">
      <c r="A9915" s="46">
        <v>7247</v>
      </c>
      <c r="B9915" s="45" t="s">
        <v>11849</v>
      </c>
      <c r="C9915" s="46" t="s">
        <v>370</v>
      </c>
      <c r="D9915" s="47">
        <v>2.25</v>
      </c>
    </row>
    <row r="9916" spans="1:4" x14ac:dyDescent="0.25">
      <c r="A9916" s="46">
        <v>40291</v>
      </c>
      <c r="B9916" s="45" t="s">
        <v>11850</v>
      </c>
      <c r="C9916" s="46" t="s">
        <v>9201</v>
      </c>
      <c r="D9916" s="47">
        <v>418.61</v>
      </c>
    </row>
    <row r="9917" spans="1:4" x14ac:dyDescent="0.25">
      <c r="A9917" s="46">
        <v>40275</v>
      </c>
      <c r="B9917" s="45" t="s">
        <v>11851</v>
      </c>
      <c r="C9917" s="46" t="s">
        <v>9201</v>
      </c>
      <c r="D9917" s="47">
        <v>12</v>
      </c>
    </row>
    <row r="9918" spans="1:4" x14ac:dyDescent="0.25">
      <c r="A9918" s="46">
        <v>42408</v>
      </c>
      <c r="B9918" s="45" t="s">
        <v>11852</v>
      </c>
      <c r="C9918" s="46" t="s">
        <v>9027</v>
      </c>
      <c r="D9918" s="47">
        <v>1.55</v>
      </c>
    </row>
    <row r="9919" spans="1:4" x14ac:dyDescent="0.25">
      <c r="A9919" s="46">
        <v>3777</v>
      </c>
      <c r="B9919" s="45" t="s">
        <v>11853</v>
      </c>
      <c r="C9919" s="46" t="s">
        <v>9027</v>
      </c>
      <c r="D9919" s="47">
        <v>1.1200000000000001</v>
      </c>
    </row>
    <row r="9920" spans="1:4" x14ac:dyDescent="0.25">
      <c r="A9920" s="46">
        <v>3798</v>
      </c>
      <c r="B9920" s="45" t="s">
        <v>11854</v>
      </c>
      <c r="C9920" s="46" t="s">
        <v>9014</v>
      </c>
      <c r="D9920" s="47">
        <v>80.14</v>
      </c>
    </row>
    <row r="9921" spans="1:4" x14ac:dyDescent="0.25">
      <c r="A9921" s="46">
        <v>38769</v>
      </c>
      <c r="B9921" s="45" t="s">
        <v>11855</v>
      </c>
      <c r="C9921" s="46" t="s">
        <v>9014</v>
      </c>
      <c r="D9921" s="47">
        <v>62.58</v>
      </c>
    </row>
    <row r="9922" spans="1:4" x14ac:dyDescent="0.25">
      <c r="A9922" s="46">
        <v>39510</v>
      </c>
      <c r="B9922" s="45" t="s">
        <v>11856</v>
      </c>
      <c r="C9922" s="46" t="s">
        <v>9014</v>
      </c>
      <c r="D9922" s="47">
        <v>253.29</v>
      </c>
    </row>
    <row r="9923" spans="1:4" x14ac:dyDescent="0.25">
      <c r="A9923" s="46">
        <v>38776</v>
      </c>
      <c r="B9923" s="45" t="s">
        <v>11857</v>
      </c>
      <c r="C9923" s="46" t="s">
        <v>9014</v>
      </c>
      <c r="D9923" s="47">
        <v>268.81</v>
      </c>
    </row>
    <row r="9924" spans="1:4" x14ac:dyDescent="0.25">
      <c r="A9924" s="46">
        <v>38774</v>
      </c>
      <c r="B9924" s="45" t="s">
        <v>11858</v>
      </c>
      <c r="C9924" s="46" t="s">
        <v>9014</v>
      </c>
      <c r="D9924" s="47">
        <v>22.06</v>
      </c>
    </row>
    <row r="9925" spans="1:4" x14ac:dyDescent="0.25">
      <c r="A9925" s="46">
        <v>42247</v>
      </c>
      <c r="B9925" s="45" t="s">
        <v>11859</v>
      </c>
      <c r="C9925" s="46" t="s">
        <v>9014</v>
      </c>
      <c r="D9925" s="47">
        <v>752.87</v>
      </c>
    </row>
    <row r="9926" spans="1:4" x14ac:dyDescent="0.25">
      <c r="A9926" s="46">
        <v>42248</v>
      </c>
      <c r="B9926" s="45" t="s">
        <v>11860</v>
      </c>
      <c r="C9926" s="46" t="s">
        <v>9014</v>
      </c>
      <c r="D9926" s="47">
        <v>874.52</v>
      </c>
    </row>
    <row r="9927" spans="1:4" x14ac:dyDescent="0.25">
      <c r="A9927" s="46">
        <v>42249</v>
      </c>
      <c r="B9927" s="45" t="s">
        <v>11861</v>
      </c>
      <c r="C9927" s="46" t="s">
        <v>9014</v>
      </c>
      <c r="D9927" s="48">
        <v>1448.77</v>
      </c>
    </row>
    <row r="9928" spans="1:4" x14ac:dyDescent="0.25">
      <c r="A9928" s="46">
        <v>42244</v>
      </c>
      <c r="B9928" s="45" t="s">
        <v>11862</v>
      </c>
      <c r="C9928" s="46" t="s">
        <v>9014</v>
      </c>
      <c r="D9928" s="47">
        <v>226.25</v>
      </c>
    </row>
    <row r="9929" spans="1:4" x14ac:dyDescent="0.25">
      <c r="A9929" s="46">
        <v>42245</v>
      </c>
      <c r="B9929" s="45" t="s">
        <v>11863</v>
      </c>
      <c r="C9929" s="46" t="s">
        <v>9014</v>
      </c>
      <c r="D9929" s="47">
        <v>417.51</v>
      </c>
    </row>
    <row r="9930" spans="1:4" x14ac:dyDescent="0.25">
      <c r="A9930" s="46">
        <v>42246</v>
      </c>
      <c r="B9930" s="45" t="s">
        <v>11864</v>
      </c>
      <c r="C9930" s="46" t="s">
        <v>9014</v>
      </c>
      <c r="D9930" s="47">
        <v>462.16</v>
      </c>
    </row>
    <row r="9931" spans="1:4" x14ac:dyDescent="0.25">
      <c r="A9931" s="46">
        <v>42243</v>
      </c>
      <c r="B9931" s="45" t="s">
        <v>11865</v>
      </c>
      <c r="C9931" s="46" t="s">
        <v>9014</v>
      </c>
      <c r="D9931" s="47">
        <v>557.28</v>
      </c>
    </row>
    <row r="9932" spans="1:4" x14ac:dyDescent="0.25">
      <c r="A9932" s="46">
        <v>38889</v>
      </c>
      <c r="B9932" s="45" t="s">
        <v>11866</v>
      </c>
      <c r="C9932" s="46" t="s">
        <v>9014</v>
      </c>
      <c r="D9932" s="47">
        <v>47.97</v>
      </c>
    </row>
    <row r="9933" spans="1:4" x14ac:dyDescent="0.25">
      <c r="A9933" s="46">
        <v>38784</v>
      </c>
      <c r="B9933" s="45" t="s">
        <v>11867</v>
      </c>
      <c r="C9933" s="46" t="s">
        <v>9014</v>
      </c>
      <c r="D9933" s="47">
        <v>64.17</v>
      </c>
    </row>
    <row r="9934" spans="1:4" x14ac:dyDescent="0.25">
      <c r="A9934" s="46">
        <v>3788</v>
      </c>
      <c r="B9934" s="45" t="s">
        <v>11868</v>
      </c>
      <c r="C9934" s="46" t="s">
        <v>9014</v>
      </c>
      <c r="D9934" s="47">
        <v>66.88</v>
      </c>
    </row>
    <row r="9935" spans="1:4" x14ac:dyDescent="0.25">
      <c r="A9935" s="46">
        <v>12230</v>
      </c>
      <c r="B9935" s="45" t="s">
        <v>11869</v>
      </c>
      <c r="C9935" s="46" t="s">
        <v>9014</v>
      </c>
      <c r="D9935" s="47">
        <v>17.2</v>
      </c>
    </row>
    <row r="9936" spans="1:4" x14ac:dyDescent="0.25">
      <c r="A9936" s="46">
        <v>3780</v>
      </c>
      <c r="B9936" s="45" t="s">
        <v>11870</v>
      </c>
      <c r="C9936" s="46" t="s">
        <v>9014</v>
      </c>
      <c r="D9936" s="47">
        <v>98.67</v>
      </c>
    </row>
    <row r="9937" spans="1:4" x14ac:dyDescent="0.25">
      <c r="A9937" s="46">
        <v>12231</v>
      </c>
      <c r="B9937" s="45" t="s">
        <v>11871</v>
      </c>
      <c r="C9937" s="46" t="s">
        <v>9014</v>
      </c>
      <c r="D9937" s="47">
        <v>28.61</v>
      </c>
    </row>
    <row r="9938" spans="1:4" x14ac:dyDescent="0.25">
      <c r="A9938" s="46">
        <v>3811</v>
      </c>
      <c r="B9938" s="45" t="s">
        <v>11872</v>
      </c>
      <c r="C9938" s="46" t="s">
        <v>9014</v>
      </c>
      <c r="D9938" s="47">
        <v>92.68</v>
      </c>
    </row>
    <row r="9939" spans="1:4" x14ac:dyDescent="0.25">
      <c r="A9939" s="46">
        <v>12232</v>
      </c>
      <c r="B9939" s="45" t="s">
        <v>11873</v>
      </c>
      <c r="C9939" s="46" t="s">
        <v>9014</v>
      </c>
      <c r="D9939" s="47">
        <v>29.97</v>
      </c>
    </row>
    <row r="9940" spans="1:4" x14ac:dyDescent="0.25">
      <c r="A9940" s="46">
        <v>3799</v>
      </c>
      <c r="B9940" s="45" t="s">
        <v>11874</v>
      </c>
      <c r="C9940" s="46" t="s">
        <v>9014</v>
      </c>
      <c r="D9940" s="47">
        <v>131.07</v>
      </c>
    </row>
    <row r="9941" spans="1:4" x14ac:dyDescent="0.25">
      <c r="A9941" s="46">
        <v>12239</v>
      </c>
      <c r="B9941" s="45" t="s">
        <v>11875</v>
      </c>
      <c r="C9941" s="46" t="s">
        <v>9014</v>
      </c>
      <c r="D9941" s="47">
        <v>39.24</v>
      </c>
    </row>
    <row r="9942" spans="1:4" x14ac:dyDescent="0.25">
      <c r="A9942" s="46">
        <v>38773</v>
      </c>
      <c r="B9942" s="45" t="s">
        <v>11876</v>
      </c>
      <c r="C9942" s="46" t="s">
        <v>9014</v>
      </c>
      <c r="D9942" s="47">
        <v>6.29</v>
      </c>
    </row>
    <row r="9943" spans="1:4" x14ac:dyDescent="0.25">
      <c r="A9943" s="46">
        <v>12271</v>
      </c>
      <c r="B9943" s="45" t="s">
        <v>11877</v>
      </c>
      <c r="C9943" s="46" t="s">
        <v>9014</v>
      </c>
      <c r="D9943" s="47">
        <v>350.95</v>
      </c>
    </row>
    <row r="9944" spans="1:4" x14ac:dyDescent="0.25">
      <c r="A9944" s="46">
        <v>38785</v>
      </c>
      <c r="B9944" s="45" t="s">
        <v>11878</v>
      </c>
      <c r="C9944" s="46" t="s">
        <v>9014</v>
      </c>
      <c r="D9944" s="47">
        <v>166.15</v>
      </c>
    </row>
    <row r="9945" spans="1:4" x14ac:dyDescent="0.25">
      <c r="A9945" s="46">
        <v>38786</v>
      </c>
      <c r="B9945" s="45" t="s">
        <v>11879</v>
      </c>
      <c r="C9945" s="46" t="s">
        <v>9014</v>
      </c>
      <c r="D9945" s="47">
        <v>204.66</v>
      </c>
    </row>
    <row r="9946" spans="1:4" x14ac:dyDescent="0.25">
      <c r="A9946" s="46">
        <v>39385</v>
      </c>
      <c r="B9946" s="45" t="s">
        <v>11880</v>
      </c>
      <c r="C9946" s="46" t="s">
        <v>9014</v>
      </c>
      <c r="D9946" s="47">
        <v>20.170000000000002</v>
      </c>
    </row>
    <row r="9947" spans="1:4" x14ac:dyDescent="0.25">
      <c r="A9947" s="46">
        <v>39389</v>
      </c>
      <c r="B9947" s="45" t="s">
        <v>11881</v>
      </c>
      <c r="C9947" s="46" t="s">
        <v>9014</v>
      </c>
      <c r="D9947" s="47">
        <v>21.89</v>
      </c>
    </row>
    <row r="9948" spans="1:4" x14ac:dyDescent="0.25">
      <c r="A9948" s="46">
        <v>39390</v>
      </c>
      <c r="B9948" s="45" t="s">
        <v>11882</v>
      </c>
      <c r="C9948" s="46" t="s">
        <v>9014</v>
      </c>
      <c r="D9948" s="47">
        <v>45.88</v>
      </c>
    </row>
    <row r="9949" spans="1:4" x14ac:dyDescent="0.25">
      <c r="A9949" s="46">
        <v>39391</v>
      </c>
      <c r="B9949" s="45" t="s">
        <v>11883</v>
      </c>
      <c r="C9949" s="46" t="s">
        <v>9014</v>
      </c>
      <c r="D9949" s="47">
        <v>51.51</v>
      </c>
    </row>
    <row r="9950" spans="1:4" x14ac:dyDescent="0.25">
      <c r="A9950" s="46">
        <v>3803</v>
      </c>
      <c r="B9950" s="45" t="s">
        <v>11884</v>
      </c>
      <c r="C9950" s="46" t="s">
        <v>9014</v>
      </c>
      <c r="D9950" s="47">
        <v>59.34</v>
      </c>
    </row>
    <row r="9951" spans="1:4" x14ac:dyDescent="0.25">
      <c r="A9951" s="46">
        <v>38770</v>
      </c>
      <c r="B9951" s="45" t="s">
        <v>11885</v>
      </c>
      <c r="C9951" s="46" t="s">
        <v>9014</v>
      </c>
      <c r="D9951" s="47">
        <v>68.709999999999994</v>
      </c>
    </row>
    <row r="9952" spans="1:4" x14ac:dyDescent="0.25">
      <c r="A9952" s="46">
        <v>12267</v>
      </c>
      <c r="B9952" s="45" t="s">
        <v>11886</v>
      </c>
      <c r="C9952" s="46" t="s">
        <v>9014</v>
      </c>
      <c r="D9952" s="47">
        <v>201.36</v>
      </c>
    </row>
    <row r="9953" spans="1:4" x14ac:dyDescent="0.25">
      <c r="A9953" s="46">
        <v>43265</v>
      </c>
      <c r="B9953" s="45" t="s">
        <v>11887</v>
      </c>
      <c r="C9953" s="46" t="s">
        <v>9014</v>
      </c>
      <c r="D9953" s="47">
        <v>63.09</v>
      </c>
    </row>
    <row r="9954" spans="1:4" x14ac:dyDescent="0.25">
      <c r="A9954" s="46">
        <v>12266</v>
      </c>
      <c r="B9954" s="45" t="s">
        <v>11888</v>
      </c>
      <c r="C9954" s="46" t="s">
        <v>9014</v>
      </c>
      <c r="D9954" s="47">
        <v>103.06</v>
      </c>
    </row>
    <row r="9955" spans="1:4" x14ac:dyDescent="0.25">
      <c r="A9955" s="46">
        <v>39378</v>
      </c>
      <c r="B9955" s="45" t="s">
        <v>11889</v>
      </c>
      <c r="C9955" s="46" t="s">
        <v>9014</v>
      </c>
      <c r="D9955" s="47">
        <v>73.069999999999993</v>
      </c>
    </row>
    <row r="9956" spans="1:4" x14ac:dyDescent="0.25">
      <c r="A9956" s="46">
        <v>43543</v>
      </c>
      <c r="B9956" s="45" t="s">
        <v>11890</v>
      </c>
      <c r="C9956" s="46" t="s">
        <v>9014</v>
      </c>
      <c r="D9956" s="47">
        <v>152.22999999999999</v>
      </c>
    </row>
    <row r="9957" spans="1:4" x14ac:dyDescent="0.25">
      <c r="A9957" s="46">
        <v>38775</v>
      </c>
      <c r="B9957" s="45" t="s">
        <v>11891</v>
      </c>
      <c r="C9957" s="46" t="s">
        <v>9014</v>
      </c>
      <c r="D9957" s="47">
        <v>77.47</v>
      </c>
    </row>
    <row r="9958" spans="1:4" x14ac:dyDescent="0.25">
      <c r="A9958" s="46">
        <v>21119</v>
      </c>
      <c r="B9958" s="45" t="s">
        <v>11892</v>
      </c>
      <c r="C9958" s="46" t="s">
        <v>9014</v>
      </c>
      <c r="D9958" s="47">
        <v>2.09</v>
      </c>
    </row>
    <row r="9959" spans="1:4" x14ac:dyDescent="0.25">
      <c r="A9959" s="46">
        <v>37974</v>
      </c>
      <c r="B9959" s="45" t="s">
        <v>11893</v>
      </c>
      <c r="C9959" s="46" t="s">
        <v>9014</v>
      </c>
      <c r="D9959" s="47">
        <v>3.11</v>
      </c>
    </row>
    <row r="9960" spans="1:4" x14ac:dyDescent="0.25">
      <c r="A9960" s="46">
        <v>37975</v>
      </c>
      <c r="B9960" s="45" t="s">
        <v>11894</v>
      </c>
      <c r="C9960" s="46" t="s">
        <v>9014</v>
      </c>
      <c r="D9960" s="47">
        <v>6.32</v>
      </c>
    </row>
    <row r="9961" spans="1:4" x14ac:dyDescent="0.25">
      <c r="A9961" s="46">
        <v>37976</v>
      </c>
      <c r="B9961" s="45" t="s">
        <v>11895</v>
      </c>
      <c r="C9961" s="46" t="s">
        <v>9014</v>
      </c>
      <c r="D9961" s="47">
        <v>12.97</v>
      </c>
    </row>
    <row r="9962" spans="1:4" x14ac:dyDescent="0.25">
      <c r="A9962" s="46">
        <v>37977</v>
      </c>
      <c r="B9962" s="45" t="s">
        <v>11896</v>
      </c>
      <c r="C9962" s="46" t="s">
        <v>9014</v>
      </c>
      <c r="D9962" s="47">
        <v>17.84</v>
      </c>
    </row>
    <row r="9963" spans="1:4" x14ac:dyDescent="0.25">
      <c r="A9963" s="46">
        <v>37978</v>
      </c>
      <c r="B9963" s="45" t="s">
        <v>11897</v>
      </c>
      <c r="C9963" s="46" t="s">
        <v>9014</v>
      </c>
      <c r="D9963" s="47">
        <v>36.15</v>
      </c>
    </row>
    <row r="9964" spans="1:4" x14ac:dyDescent="0.25">
      <c r="A9964" s="46">
        <v>37979</v>
      </c>
      <c r="B9964" s="45" t="s">
        <v>11898</v>
      </c>
      <c r="C9964" s="46" t="s">
        <v>9014</v>
      </c>
      <c r="D9964" s="47">
        <v>155.32</v>
      </c>
    </row>
    <row r="9965" spans="1:4" x14ac:dyDescent="0.25">
      <c r="A9965" s="46">
        <v>37980</v>
      </c>
      <c r="B9965" s="45" t="s">
        <v>11899</v>
      </c>
      <c r="C9965" s="46" t="s">
        <v>9014</v>
      </c>
      <c r="D9965" s="47">
        <v>174.56</v>
      </c>
    </row>
    <row r="9966" spans="1:4" x14ac:dyDescent="0.25">
      <c r="A9966" s="46">
        <v>36147</v>
      </c>
      <c r="B9966" s="45" t="s">
        <v>11900</v>
      </c>
      <c r="C9966" s="46" t="s">
        <v>9484</v>
      </c>
      <c r="D9966" s="47">
        <v>385.55</v>
      </c>
    </row>
    <row r="9967" spans="1:4" x14ac:dyDescent="0.25">
      <c r="A9967" s="46">
        <v>12731</v>
      </c>
      <c r="B9967" s="45" t="s">
        <v>11901</v>
      </c>
      <c r="C9967" s="46" t="s">
        <v>9014</v>
      </c>
      <c r="D9967" s="47">
        <v>402.44</v>
      </c>
    </row>
    <row r="9968" spans="1:4" x14ac:dyDescent="0.25">
      <c r="A9968" s="46">
        <v>12723</v>
      </c>
      <c r="B9968" s="45" t="s">
        <v>11902</v>
      </c>
      <c r="C9968" s="46" t="s">
        <v>9014</v>
      </c>
      <c r="D9968" s="47">
        <v>3.12</v>
      </c>
    </row>
    <row r="9969" spans="1:4" x14ac:dyDescent="0.25">
      <c r="A9969" s="46">
        <v>12724</v>
      </c>
      <c r="B9969" s="45" t="s">
        <v>11903</v>
      </c>
      <c r="C9969" s="46" t="s">
        <v>9014</v>
      </c>
      <c r="D9969" s="47">
        <v>5.99</v>
      </c>
    </row>
    <row r="9970" spans="1:4" x14ac:dyDescent="0.25">
      <c r="A9970" s="46">
        <v>12725</v>
      </c>
      <c r="B9970" s="45" t="s">
        <v>11904</v>
      </c>
      <c r="C9970" s="46" t="s">
        <v>9014</v>
      </c>
      <c r="D9970" s="47">
        <v>12.03</v>
      </c>
    </row>
    <row r="9971" spans="1:4" x14ac:dyDescent="0.25">
      <c r="A9971" s="46">
        <v>12726</v>
      </c>
      <c r="B9971" s="45" t="s">
        <v>11905</v>
      </c>
      <c r="C9971" s="46" t="s">
        <v>9014</v>
      </c>
      <c r="D9971" s="47">
        <v>26.55</v>
      </c>
    </row>
    <row r="9972" spans="1:4" x14ac:dyDescent="0.25">
      <c r="A9972" s="46">
        <v>12727</v>
      </c>
      <c r="B9972" s="45" t="s">
        <v>11906</v>
      </c>
      <c r="C9972" s="46" t="s">
        <v>9014</v>
      </c>
      <c r="D9972" s="47">
        <v>33.67</v>
      </c>
    </row>
    <row r="9973" spans="1:4" x14ac:dyDescent="0.25">
      <c r="A9973" s="46">
        <v>12728</v>
      </c>
      <c r="B9973" s="45" t="s">
        <v>11907</v>
      </c>
      <c r="C9973" s="46" t="s">
        <v>9014</v>
      </c>
      <c r="D9973" s="47">
        <v>55</v>
      </c>
    </row>
    <row r="9974" spans="1:4" x14ac:dyDescent="0.25">
      <c r="A9974" s="46">
        <v>12729</v>
      </c>
      <c r="B9974" s="45" t="s">
        <v>11908</v>
      </c>
      <c r="C9974" s="46" t="s">
        <v>9014</v>
      </c>
      <c r="D9974" s="47">
        <v>180.26</v>
      </c>
    </row>
    <row r="9975" spans="1:4" x14ac:dyDescent="0.25">
      <c r="A9975" s="46">
        <v>12730</v>
      </c>
      <c r="B9975" s="45" t="s">
        <v>11909</v>
      </c>
      <c r="C9975" s="46" t="s">
        <v>9014</v>
      </c>
      <c r="D9975" s="47">
        <v>275.98</v>
      </c>
    </row>
    <row r="9976" spans="1:4" x14ac:dyDescent="0.25">
      <c r="A9976" s="46">
        <v>3840</v>
      </c>
      <c r="B9976" s="45" t="s">
        <v>11910</v>
      </c>
      <c r="C9976" s="46" t="s">
        <v>9014</v>
      </c>
      <c r="D9976" s="47">
        <v>59.98</v>
      </c>
    </row>
    <row r="9977" spans="1:4" x14ac:dyDescent="0.25">
      <c r="A9977" s="46">
        <v>3838</v>
      </c>
      <c r="B9977" s="45" t="s">
        <v>11911</v>
      </c>
      <c r="C9977" s="46" t="s">
        <v>9014</v>
      </c>
      <c r="D9977" s="47">
        <v>132.38</v>
      </c>
    </row>
    <row r="9978" spans="1:4" x14ac:dyDescent="0.25">
      <c r="A9978" s="46">
        <v>3844</v>
      </c>
      <c r="B9978" s="45" t="s">
        <v>11912</v>
      </c>
      <c r="C9978" s="46" t="s">
        <v>9014</v>
      </c>
      <c r="D9978" s="47">
        <v>236.13</v>
      </c>
    </row>
    <row r="9979" spans="1:4" x14ac:dyDescent="0.25">
      <c r="A9979" s="46">
        <v>3839</v>
      </c>
      <c r="B9979" s="45" t="s">
        <v>11913</v>
      </c>
      <c r="C9979" s="46" t="s">
        <v>9014</v>
      </c>
      <c r="D9979" s="47">
        <v>430.1</v>
      </c>
    </row>
    <row r="9980" spans="1:4" x14ac:dyDescent="0.25">
      <c r="A9980" s="46">
        <v>3843</v>
      </c>
      <c r="B9980" s="45" t="s">
        <v>11914</v>
      </c>
      <c r="C9980" s="46" t="s">
        <v>9014</v>
      </c>
      <c r="D9980" s="47">
        <v>590.33000000000004</v>
      </c>
    </row>
    <row r="9981" spans="1:4" x14ac:dyDescent="0.25">
      <c r="A9981" s="46">
        <v>3900</v>
      </c>
      <c r="B9981" s="45" t="s">
        <v>11915</v>
      </c>
      <c r="C9981" s="46" t="s">
        <v>9014</v>
      </c>
      <c r="D9981" s="47">
        <v>65.33</v>
      </c>
    </row>
    <row r="9982" spans="1:4" x14ac:dyDescent="0.25">
      <c r="A9982" s="46">
        <v>3846</v>
      </c>
      <c r="B9982" s="45" t="s">
        <v>11916</v>
      </c>
      <c r="C9982" s="46" t="s">
        <v>9014</v>
      </c>
      <c r="D9982" s="47">
        <v>20.59</v>
      </c>
    </row>
    <row r="9983" spans="1:4" x14ac:dyDescent="0.25">
      <c r="A9983" s="46">
        <v>3886</v>
      </c>
      <c r="B9983" s="45" t="s">
        <v>11917</v>
      </c>
      <c r="C9983" s="46" t="s">
        <v>9014</v>
      </c>
      <c r="D9983" s="47">
        <v>21.68</v>
      </c>
    </row>
    <row r="9984" spans="1:4" x14ac:dyDescent="0.25">
      <c r="A9984" s="46">
        <v>3854</v>
      </c>
      <c r="B9984" s="45" t="s">
        <v>11918</v>
      </c>
      <c r="C9984" s="46" t="s">
        <v>9014</v>
      </c>
      <c r="D9984" s="47">
        <v>12.05</v>
      </c>
    </row>
    <row r="9985" spans="1:4" x14ac:dyDescent="0.25">
      <c r="A9985" s="46">
        <v>3873</v>
      </c>
      <c r="B9985" s="45" t="s">
        <v>11919</v>
      </c>
      <c r="C9985" s="46" t="s">
        <v>9014</v>
      </c>
      <c r="D9985" s="47">
        <v>15.95</v>
      </c>
    </row>
    <row r="9986" spans="1:4" x14ac:dyDescent="0.25">
      <c r="A9986" s="46">
        <v>38021</v>
      </c>
      <c r="B9986" s="45" t="s">
        <v>11920</v>
      </c>
      <c r="C9986" s="46" t="s">
        <v>9014</v>
      </c>
      <c r="D9986" s="47">
        <v>38.15</v>
      </c>
    </row>
    <row r="9987" spans="1:4" x14ac:dyDescent="0.25">
      <c r="A9987" s="46">
        <v>3847</v>
      </c>
      <c r="B9987" s="45" t="s">
        <v>11921</v>
      </c>
      <c r="C9987" s="46" t="s">
        <v>9014</v>
      </c>
      <c r="D9987" s="47">
        <v>43.3</v>
      </c>
    </row>
    <row r="9988" spans="1:4" x14ac:dyDescent="0.25">
      <c r="A9988" s="46">
        <v>38022</v>
      </c>
      <c r="B9988" s="45" t="s">
        <v>11922</v>
      </c>
      <c r="C9988" s="46" t="s">
        <v>9014</v>
      </c>
      <c r="D9988" s="47">
        <v>67.64</v>
      </c>
    </row>
    <row r="9989" spans="1:4" x14ac:dyDescent="0.25">
      <c r="A9989" s="46">
        <v>3833</v>
      </c>
      <c r="B9989" s="45" t="s">
        <v>11923</v>
      </c>
      <c r="C9989" s="46" t="s">
        <v>9014</v>
      </c>
      <c r="D9989" s="47">
        <v>25.65</v>
      </c>
    </row>
    <row r="9990" spans="1:4" x14ac:dyDescent="0.25">
      <c r="A9990" s="46">
        <v>3835</v>
      </c>
      <c r="B9990" s="45" t="s">
        <v>11924</v>
      </c>
      <c r="C9990" s="46" t="s">
        <v>9014</v>
      </c>
      <c r="D9990" s="47">
        <v>83.52</v>
      </c>
    </row>
    <row r="9991" spans="1:4" x14ac:dyDescent="0.25">
      <c r="A9991" s="46">
        <v>3836</v>
      </c>
      <c r="B9991" s="45" t="s">
        <v>11925</v>
      </c>
      <c r="C9991" s="46" t="s">
        <v>9014</v>
      </c>
      <c r="D9991" s="47">
        <v>179.76</v>
      </c>
    </row>
    <row r="9992" spans="1:4" x14ac:dyDescent="0.25">
      <c r="A9992" s="46">
        <v>3830</v>
      </c>
      <c r="B9992" s="45" t="s">
        <v>11926</v>
      </c>
      <c r="C9992" s="46" t="s">
        <v>9014</v>
      </c>
      <c r="D9992" s="47">
        <v>293.91000000000003</v>
      </c>
    </row>
    <row r="9993" spans="1:4" x14ac:dyDescent="0.25">
      <c r="A9993" s="46">
        <v>3831</v>
      </c>
      <c r="B9993" s="45" t="s">
        <v>11927</v>
      </c>
      <c r="C9993" s="46" t="s">
        <v>9014</v>
      </c>
      <c r="D9993" s="47">
        <v>491.32</v>
      </c>
    </row>
    <row r="9994" spans="1:4" x14ac:dyDescent="0.25">
      <c r="A9994" s="46">
        <v>37981</v>
      </c>
      <c r="B9994" s="45" t="s">
        <v>11928</v>
      </c>
      <c r="C9994" s="46" t="s">
        <v>9014</v>
      </c>
      <c r="D9994" s="47">
        <v>7.12</v>
      </c>
    </row>
    <row r="9995" spans="1:4" x14ac:dyDescent="0.25">
      <c r="A9995" s="46">
        <v>37982</v>
      </c>
      <c r="B9995" s="45" t="s">
        <v>11929</v>
      </c>
      <c r="C9995" s="46" t="s">
        <v>9014</v>
      </c>
      <c r="D9995" s="47">
        <v>10.81</v>
      </c>
    </row>
    <row r="9996" spans="1:4" x14ac:dyDescent="0.25">
      <c r="A9996" s="46">
        <v>37983</v>
      </c>
      <c r="B9996" s="45" t="s">
        <v>11930</v>
      </c>
      <c r="C9996" s="46" t="s">
        <v>9014</v>
      </c>
      <c r="D9996" s="47">
        <v>15.13</v>
      </c>
    </row>
    <row r="9997" spans="1:4" x14ac:dyDescent="0.25">
      <c r="A9997" s="46">
        <v>37984</v>
      </c>
      <c r="B9997" s="45" t="s">
        <v>11931</v>
      </c>
      <c r="C9997" s="46" t="s">
        <v>9014</v>
      </c>
      <c r="D9997" s="47">
        <v>26.14</v>
      </c>
    </row>
    <row r="9998" spans="1:4" x14ac:dyDescent="0.25">
      <c r="A9998" s="46">
        <v>37985</v>
      </c>
      <c r="B9998" s="45" t="s">
        <v>11932</v>
      </c>
      <c r="C9998" s="46" t="s">
        <v>9014</v>
      </c>
      <c r="D9998" s="47">
        <v>36.6</v>
      </c>
    </row>
    <row r="9999" spans="1:4" x14ac:dyDescent="0.25">
      <c r="A9999" s="46">
        <v>3826</v>
      </c>
      <c r="B9999" s="45" t="s">
        <v>11933</v>
      </c>
      <c r="C9999" s="46" t="s">
        <v>9014</v>
      </c>
      <c r="D9999" s="47">
        <v>59.52</v>
      </c>
    </row>
    <row r="10000" spans="1:4" x14ac:dyDescent="0.25">
      <c r="A10000" s="46">
        <v>3825</v>
      </c>
      <c r="B10000" s="45" t="s">
        <v>11934</v>
      </c>
      <c r="C10000" s="46" t="s">
        <v>9014</v>
      </c>
      <c r="D10000" s="47">
        <v>17.12</v>
      </c>
    </row>
    <row r="10001" spans="1:4" x14ac:dyDescent="0.25">
      <c r="A10001" s="46">
        <v>3827</v>
      </c>
      <c r="B10001" s="45" t="s">
        <v>11935</v>
      </c>
      <c r="C10001" s="46" t="s">
        <v>9014</v>
      </c>
      <c r="D10001" s="47">
        <v>37.4</v>
      </c>
    </row>
    <row r="10002" spans="1:4" x14ac:dyDescent="0.25">
      <c r="A10002" s="46">
        <v>20165</v>
      </c>
      <c r="B10002" s="45" t="s">
        <v>11936</v>
      </c>
      <c r="C10002" s="46" t="s">
        <v>9014</v>
      </c>
      <c r="D10002" s="47">
        <v>34.369999999999997</v>
      </c>
    </row>
    <row r="10003" spans="1:4" x14ac:dyDescent="0.25">
      <c r="A10003" s="46">
        <v>20166</v>
      </c>
      <c r="B10003" s="45" t="s">
        <v>11937</v>
      </c>
      <c r="C10003" s="46" t="s">
        <v>9014</v>
      </c>
      <c r="D10003" s="47">
        <v>111.06</v>
      </c>
    </row>
    <row r="10004" spans="1:4" x14ac:dyDescent="0.25">
      <c r="A10004" s="46">
        <v>20164</v>
      </c>
      <c r="B10004" s="45" t="s">
        <v>11938</v>
      </c>
      <c r="C10004" s="46" t="s">
        <v>9014</v>
      </c>
      <c r="D10004" s="47">
        <v>18.149999999999999</v>
      </c>
    </row>
    <row r="10005" spans="1:4" x14ac:dyDescent="0.25">
      <c r="A10005" s="46">
        <v>3893</v>
      </c>
      <c r="B10005" s="45" t="s">
        <v>11939</v>
      </c>
      <c r="C10005" s="46" t="s">
        <v>9014</v>
      </c>
      <c r="D10005" s="47">
        <v>22.53</v>
      </c>
    </row>
    <row r="10006" spans="1:4" x14ac:dyDescent="0.25">
      <c r="A10006" s="46">
        <v>3848</v>
      </c>
      <c r="B10006" s="45" t="s">
        <v>11940</v>
      </c>
      <c r="C10006" s="46" t="s">
        <v>9014</v>
      </c>
      <c r="D10006" s="47">
        <v>13.68</v>
      </c>
    </row>
    <row r="10007" spans="1:4" x14ac:dyDescent="0.25">
      <c r="A10007" s="46">
        <v>3895</v>
      </c>
      <c r="B10007" s="45" t="s">
        <v>11941</v>
      </c>
      <c r="C10007" s="46" t="s">
        <v>9014</v>
      </c>
      <c r="D10007" s="47">
        <v>14.89</v>
      </c>
    </row>
    <row r="10008" spans="1:4" x14ac:dyDescent="0.25">
      <c r="A10008" s="46">
        <v>12404</v>
      </c>
      <c r="B10008" s="45" t="s">
        <v>11942</v>
      </c>
      <c r="C10008" s="46" t="s">
        <v>9014</v>
      </c>
      <c r="D10008" s="47">
        <v>8.7899999999999991</v>
      </c>
    </row>
    <row r="10009" spans="1:4" x14ac:dyDescent="0.25">
      <c r="A10009" s="46">
        <v>3939</v>
      </c>
      <c r="B10009" s="45" t="s">
        <v>11943</v>
      </c>
      <c r="C10009" s="46" t="s">
        <v>9014</v>
      </c>
      <c r="D10009" s="47">
        <v>18.11</v>
      </c>
    </row>
    <row r="10010" spans="1:4" x14ac:dyDescent="0.25">
      <c r="A10010" s="46">
        <v>3911</v>
      </c>
      <c r="B10010" s="45" t="s">
        <v>11944</v>
      </c>
      <c r="C10010" s="46" t="s">
        <v>9014</v>
      </c>
      <c r="D10010" s="47">
        <v>14.79</v>
      </c>
    </row>
    <row r="10011" spans="1:4" x14ac:dyDescent="0.25">
      <c r="A10011" s="46">
        <v>3908</v>
      </c>
      <c r="B10011" s="45" t="s">
        <v>11945</v>
      </c>
      <c r="C10011" s="46" t="s">
        <v>9014</v>
      </c>
      <c r="D10011" s="47">
        <v>4.78</v>
      </c>
    </row>
    <row r="10012" spans="1:4" x14ac:dyDescent="0.25">
      <c r="A10012" s="46">
        <v>3910</v>
      </c>
      <c r="B10012" s="45" t="s">
        <v>11946</v>
      </c>
      <c r="C10012" s="46" t="s">
        <v>9014</v>
      </c>
      <c r="D10012" s="47">
        <v>10.58</v>
      </c>
    </row>
    <row r="10013" spans="1:4" x14ac:dyDescent="0.25">
      <c r="A10013" s="46">
        <v>3913</v>
      </c>
      <c r="B10013" s="45" t="s">
        <v>11947</v>
      </c>
      <c r="C10013" s="46" t="s">
        <v>9014</v>
      </c>
      <c r="D10013" s="47">
        <v>50.59</v>
      </c>
    </row>
    <row r="10014" spans="1:4" x14ac:dyDescent="0.25">
      <c r="A10014" s="46">
        <v>3912</v>
      </c>
      <c r="B10014" s="45" t="s">
        <v>11948</v>
      </c>
      <c r="C10014" s="46" t="s">
        <v>9014</v>
      </c>
      <c r="D10014" s="47">
        <v>27.73</v>
      </c>
    </row>
    <row r="10015" spans="1:4" x14ac:dyDescent="0.25">
      <c r="A10015" s="46">
        <v>3909</v>
      </c>
      <c r="B10015" s="45" t="s">
        <v>11949</v>
      </c>
      <c r="C10015" s="46" t="s">
        <v>9014</v>
      </c>
      <c r="D10015" s="47">
        <v>6.51</v>
      </c>
    </row>
    <row r="10016" spans="1:4" x14ac:dyDescent="0.25">
      <c r="A10016" s="46">
        <v>3914</v>
      </c>
      <c r="B10016" s="45" t="s">
        <v>11950</v>
      </c>
      <c r="C10016" s="46" t="s">
        <v>9014</v>
      </c>
      <c r="D10016" s="47">
        <v>76.319999999999993</v>
      </c>
    </row>
    <row r="10017" spans="1:4" x14ac:dyDescent="0.25">
      <c r="A10017" s="46">
        <v>3915</v>
      </c>
      <c r="B10017" s="45" t="s">
        <v>11951</v>
      </c>
      <c r="C10017" s="46" t="s">
        <v>9014</v>
      </c>
      <c r="D10017" s="47">
        <v>120.35</v>
      </c>
    </row>
    <row r="10018" spans="1:4" x14ac:dyDescent="0.25">
      <c r="A10018" s="46">
        <v>3916</v>
      </c>
      <c r="B10018" s="45" t="s">
        <v>11952</v>
      </c>
      <c r="C10018" s="46" t="s">
        <v>9014</v>
      </c>
      <c r="D10018" s="47">
        <v>219.26</v>
      </c>
    </row>
    <row r="10019" spans="1:4" x14ac:dyDescent="0.25">
      <c r="A10019" s="46">
        <v>3917</v>
      </c>
      <c r="B10019" s="45" t="s">
        <v>11953</v>
      </c>
      <c r="C10019" s="46" t="s">
        <v>9014</v>
      </c>
      <c r="D10019" s="47">
        <v>361.64</v>
      </c>
    </row>
    <row r="10020" spans="1:4" x14ac:dyDescent="0.25">
      <c r="A10020" s="46">
        <v>1904</v>
      </c>
      <c r="B10020" s="45" t="s">
        <v>11954</v>
      </c>
      <c r="C10020" s="46" t="s">
        <v>9014</v>
      </c>
      <c r="D10020" s="47">
        <v>1.08</v>
      </c>
    </row>
    <row r="10021" spans="1:4" x14ac:dyDescent="0.25">
      <c r="A10021" s="46">
        <v>1899</v>
      </c>
      <c r="B10021" s="45" t="s">
        <v>11955</v>
      </c>
      <c r="C10021" s="46" t="s">
        <v>9014</v>
      </c>
      <c r="D10021" s="47">
        <v>1.22</v>
      </c>
    </row>
    <row r="10022" spans="1:4" x14ac:dyDescent="0.25">
      <c r="A10022" s="46">
        <v>1900</v>
      </c>
      <c r="B10022" s="45" t="s">
        <v>11956</v>
      </c>
      <c r="C10022" s="46" t="s">
        <v>9014</v>
      </c>
      <c r="D10022" s="47">
        <v>1.98</v>
      </c>
    </row>
    <row r="10023" spans="1:4" x14ac:dyDescent="0.25">
      <c r="A10023" s="46">
        <v>12407</v>
      </c>
      <c r="B10023" s="45" t="s">
        <v>11957</v>
      </c>
      <c r="C10023" s="46" t="s">
        <v>9014</v>
      </c>
      <c r="D10023" s="47">
        <v>27.38</v>
      </c>
    </row>
    <row r="10024" spans="1:4" x14ac:dyDescent="0.25">
      <c r="A10024" s="46">
        <v>12408</v>
      </c>
      <c r="B10024" s="45" t="s">
        <v>11958</v>
      </c>
      <c r="C10024" s="46" t="s">
        <v>9014</v>
      </c>
      <c r="D10024" s="47">
        <v>15.45</v>
      </c>
    </row>
    <row r="10025" spans="1:4" x14ac:dyDescent="0.25">
      <c r="A10025" s="46">
        <v>12409</v>
      </c>
      <c r="B10025" s="45" t="s">
        <v>11959</v>
      </c>
      <c r="C10025" s="46" t="s">
        <v>9014</v>
      </c>
      <c r="D10025" s="47">
        <v>15.45</v>
      </c>
    </row>
    <row r="10026" spans="1:4" x14ac:dyDescent="0.25">
      <c r="A10026" s="46">
        <v>12410</v>
      </c>
      <c r="B10026" s="45" t="s">
        <v>11960</v>
      </c>
      <c r="C10026" s="46" t="s">
        <v>9014</v>
      </c>
      <c r="D10026" s="47">
        <v>10.64</v>
      </c>
    </row>
    <row r="10027" spans="1:4" x14ac:dyDescent="0.25">
      <c r="A10027" s="46">
        <v>3936</v>
      </c>
      <c r="B10027" s="45" t="s">
        <v>11961</v>
      </c>
      <c r="C10027" s="46" t="s">
        <v>9014</v>
      </c>
      <c r="D10027" s="47">
        <v>19.23</v>
      </c>
    </row>
    <row r="10028" spans="1:4" x14ac:dyDescent="0.25">
      <c r="A10028" s="46">
        <v>3922</v>
      </c>
      <c r="B10028" s="45" t="s">
        <v>11962</v>
      </c>
      <c r="C10028" s="46" t="s">
        <v>9014</v>
      </c>
      <c r="D10028" s="47">
        <v>17.690000000000001</v>
      </c>
    </row>
    <row r="10029" spans="1:4" x14ac:dyDescent="0.25">
      <c r="A10029" s="46">
        <v>3924</v>
      </c>
      <c r="B10029" s="45" t="s">
        <v>11963</v>
      </c>
      <c r="C10029" s="46" t="s">
        <v>9014</v>
      </c>
      <c r="D10029" s="47">
        <v>19.23</v>
      </c>
    </row>
    <row r="10030" spans="1:4" x14ac:dyDescent="0.25">
      <c r="A10030" s="46">
        <v>3923</v>
      </c>
      <c r="B10030" s="45" t="s">
        <v>11964</v>
      </c>
      <c r="C10030" s="46" t="s">
        <v>9014</v>
      </c>
      <c r="D10030" s="47">
        <v>19.23</v>
      </c>
    </row>
    <row r="10031" spans="1:4" x14ac:dyDescent="0.25">
      <c r="A10031" s="46">
        <v>3937</v>
      </c>
      <c r="B10031" s="45" t="s">
        <v>11965</v>
      </c>
      <c r="C10031" s="46" t="s">
        <v>9014</v>
      </c>
      <c r="D10031" s="47">
        <v>15.87</v>
      </c>
    </row>
    <row r="10032" spans="1:4" x14ac:dyDescent="0.25">
      <c r="A10032" s="46">
        <v>3921</v>
      </c>
      <c r="B10032" s="45" t="s">
        <v>11966</v>
      </c>
      <c r="C10032" s="46" t="s">
        <v>9014</v>
      </c>
      <c r="D10032" s="47">
        <v>15.88</v>
      </c>
    </row>
    <row r="10033" spans="1:4" x14ac:dyDescent="0.25">
      <c r="A10033" s="46">
        <v>3920</v>
      </c>
      <c r="B10033" s="45" t="s">
        <v>11967</v>
      </c>
      <c r="C10033" s="46" t="s">
        <v>9014</v>
      </c>
      <c r="D10033" s="47">
        <v>15.87</v>
      </c>
    </row>
    <row r="10034" spans="1:4" x14ac:dyDescent="0.25">
      <c r="A10034" s="46">
        <v>3938</v>
      </c>
      <c r="B10034" s="45" t="s">
        <v>11968</v>
      </c>
      <c r="C10034" s="46" t="s">
        <v>9014</v>
      </c>
      <c r="D10034" s="47">
        <v>10.46</v>
      </c>
    </row>
    <row r="10035" spans="1:4" x14ac:dyDescent="0.25">
      <c r="A10035" s="46">
        <v>3919</v>
      </c>
      <c r="B10035" s="45" t="s">
        <v>11969</v>
      </c>
      <c r="C10035" s="46" t="s">
        <v>9014</v>
      </c>
      <c r="D10035" s="47">
        <v>10.66</v>
      </c>
    </row>
    <row r="10036" spans="1:4" x14ac:dyDescent="0.25">
      <c r="A10036" s="46">
        <v>3927</v>
      </c>
      <c r="B10036" s="45" t="s">
        <v>11970</v>
      </c>
      <c r="C10036" s="46" t="s">
        <v>9014</v>
      </c>
      <c r="D10036" s="47">
        <v>54.02</v>
      </c>
    </row>
    <row r="10037" spans="1:4" x14ac:dyDescent="0.25">
      <c r="A10037" s="46">
        <v>3928</v>
      </c>
      <c r="B10037" s="45" t="s">
        <v>11971</v>
      </c>
      <c r="C10037" s="46" t="s">
        <v>9014</v>
      </c>
      <c r="D10037" s="47">
        <v>54.02</v>
      </c>
    </row>
    <row r="10038" spans="1:4" x14ac:dyDescent="0.25">
      <c r="A10038" s="46">
        <v>3926</v>
      </c>
      <c r="B10038" s="45" t="s">
        <v>11972</v>
      </c>
      <c r="C10038" s="46" t="s">
        <v>9014</v>
      </c>
      <c r="D10038" s="47">
        <v>30.79</v>
      </c>
    </row>
    <row r="10039" spans="1:4" x14ac:dyDescent="0.25">
      <c r="A10039" s="46">
        <v>3935</v>
      </c>
      <c r="B10039" s="45" t="s">
        <v>11973</v>
      </c>
      <c r="C10039" s="46" t="s">
        <v>9014</v>
      </c>
      <c r="D10039" s="47">
        <v>30.79</v>
      </c>
    </row>
    <row r="10040" spans="1:4" x14ac:dyDescent="0.25">
      <c r="A10040" s="46">
        <v>3925</v>
      </c>
      <c r="B10040" s="45" t="s">
        <v>11974</v>
      </c>
      <c r="C10040" s="46" t="s">
        <v>9014</v>
      </c>
      <c r="D10040" s="47">
        <v>30.79</v>
      </c>
    </row>
    <row r="10041" spans="1:4" x14ac:dyDescent="0.25">
      <c r="A10041" s="46">
        <v>12406</v>
      </c>
      <c r="B10041" s="45" t="s">
        <v>11975</v>
      </c>
      <c r="C10041" s="46" t="s">
        <v>9014</v>
      </c>
      <c r="D10041" s="47">
        <v>7.56</v>
      </c>
    </row>
    <row r="10042" spans="1:4" x14ac:dyDescent="0.25">
      <c r="A10042" s="46">
        <v>3929</v>
      </c>
      <c r="B10042" s="45" t="s">
        <v>11976</v>
      </c>
      <c r="C10042" s="46" t="s">
        <v>9014</v>
      </c>
      <c r="D10042" s="47">
        <v>82.3</v>
      </c>
    </row>
    <row r="10043" spans="1:4" x14ac:dyDescent="0.25">
      <c r="A10043" s="46">
        <v>3931</v>
      </c>
      <c r="B10043" s="45" t="s">
        <v>11977</v>
      </c>
      <c r="C10043" s="46" t="s">
        <v>9014</v>
      </c>
      <c r="D10043" s="47">
        <v>82.3</v>
      </c>
    </row>
    <row r="10044" spans="1:4" x14ac:dyDescent="0.25">
      <c r="A10044" s="46">
        <v>3930</v>
      </c>
      <c r="B10044" s="45" t="s">
        <v>11978</v>
      </c>
      <c r="C10044" s="46" t="s">
        <v>9014</v>
      </c>
      <c r="D10044" s="47">
        <v>82.3</v>
      </c>
    </row>
    <row r="10045" spans="1:4" x14ac:dyDescent="0.25">
      <c r="A10045" s="46">
        <v>3932</v>
      </c>
      <c r="B10045" s="45" t="s">
        <v>11979</v>
      </c>
      <c r="C10045" s="46" t="s">
        <v>9014</v>
      </c>
      <c r="D10045" s="47">
        <v>142.11000000000001</v>
      </c>
    </row>
    <row r="10046" spans="1:4" x14ac:dyDescent="0.25">
      <c r="A10046" s="46">
        <v>3933</v>
      </c>
      <c r="B10046" s="45" t="s">
        <v>11980</v>
      </c>
      <c r="C10046" s="46" t="s">
        <v>9014</v>
      </c>
      <c r="D10046" s="47">
        <v>142.11000000000001</v>
      </c>
    </row>
    <row r="10047" spans="1:4" x14ac:dyDescent="0.25">
      <c r="A10047" s="46">
        <v>3934</v>
      </c>
      <c r="B10047" s="45" t="s">
        <v>11981</v>
      </c>
      <c r="C10047" s="46" t="s">
        <v>9014</v>
      </c>
      <c r="D10047" s="47">
        <v>142.11000000000001</v>
      </c>
    </row>
    <row r="10048" spans="1:4" x14ac:dyDescent="0.25">
      <c r="A10048" s="46">
        <v>40355</v>
      </c>
      <c r="B10048" s="45" t="s">
        <v>11982</v>
      </c>
      <c r="C10048" s="46" t="s">
        <v>9014</v>
      </c>
      <c r="D10048" s="47">
        <v>12.82</v>
      </c>
    </row>
    <row r="10049" spans="1:4" x14ac:dyDescent="0.25">
      <c r="A10049" s="46">
        <v>40364</v>
      </c>
      <c r="B10049" s="45" t="s">
        <v>11983</v>
      </c>
      <c r="C10049" s="46" t="s">
        <v>9014</v>
      </c>
      <c r="D10049" s="47">
        <v>60.05</v>
      </c>
    </row>
    <row r="10050" spans="1:4" x14ac:dyDescent="0.25">
      <c r="A10050" s="46">
        <v>40361</v>
      </c>
      <c r="B10050" s="45" t="s">
        <v>11984</v>
      </c>
      <c r="C10050" s="46" t="s">
        <v>9014</v>
      </c>
      <c r="D10050" s="47">
        <v>46.95</v>
      </c>
    </row>
    <row r="10051" spans="1:4" x14ac:dyDescent="0.25">
      <c r="A10051" s="46">
        <v>40358</v>
      </c>
      <c r="B10051" s="45" t="s">
        <v>11985</v>
      </c>
      <c r="C10051" s="46" t="s">
        <v>9014</v>
      </c>
      <c r="D10051" s="47">
        <v>17.899999999999999</v>
      </c>
    </row>
    <row r="10052" spans="1:4" x14ac:dyDescent="0.25">
      <c r="A10052" s="46">
        <v>40370</v>
      </c>
      <c r="B10052" s="45" t="s">
        <v>11986</v>
      </c>
      <c r="C10052" s="46" t="s">
        <v>9014</v>
      </c>
      <c r="D10052" s="47">
        <v>190.54</v>
      </c>
    </row>
    <row r="10053" spans="1:4" x14ac:dyDescent="0.25">
      <c r="A10053" s="46">
        <v>40367</v>
      </c>
      <c r="B10053" s="45" t="s">
        <v>11987</v>
      </c>
      <c r="C10053" s="46" t="s">
        <v>9014</v>
      </c>
      <c r="D10053" s="47">
        <v>94.7</v>
      </c>
    </row>
    <row r="10054" spans="1:4" x14ac:dyDescent="0.25">
      <c r="A10054" s="46">
        <v>40373</v>
      </c>
      <c r="B10054" s="45" t="s">
        <v>11988</v>
      </c>
      <c r="C10054" s="46" t="s">
        <v>9014</v>
      </c>
      <c r="D10054" s="47">
        <v>257.66000000000003</v>
      </c>
    </row>
    <row r="10055" spans="1:4" x14ac:dyDescent="0.25">
      <c r="A10055" s="46">
        <v>38947</v>
      </c>
      <c r="B10055" s="45" t="s">
        <v>11989</v>
      </c>
      <c r="C10055" s="46" t="s">
        <v>9014</v>
      </c>
      <c r="D10055" s="47">
        <v>9.02</v>
      </c>
    </row>
    <row r="10056" spans="1:4" x14ac:dyDescent="0.25">
      <c r="A10056" s="46">
        <v>38948</v>
      </c>
      <c r="B10056" s="45" t="s">
        <v>11990</v>
      </c>
      <c r="C10056" s="46" t="s">
        <v>9014</v>
      </c>
      <c r="D10056" s="47">
        <v>14.39</v>
      </c>
    </row>
    <row r="10057" spans="1:4" x14ac:dyDescent="0.25">
      <c r="A10057" s="46">
        <v>38949</v>
      </c>
      <c r="B10057" s="45" t="s">
        <v>11991</v>
      </c>
      <c r="C10057" s="46" t="s">
        <v>9014</v>
      </c>
      <c r="D10057" s="47">
        <v>15.97</v>
      </c>
    </row>
    <row r="10058" spans="1:4" x14ac:dyDescent="0.25">
      <c r="A10058" s="46">
        <v>38951</v>
      </c>
      <c r="B10058" s="45" t="s">
        <v>11992</v>
      </c>
      <c r="C10058" s="46" t="s">
        <v>9014</v>
      </c>
      <c r="D10058" s="47">
        <v>25.25</v>
      </c>
    </row>
    <row r="10059" spans="1:4" x14ac:dyDescent="0.25">
      <c r="A10059" s="46">
        <v>39312</v>
      </c>
      <c r="B10059" s="45" t="s">
        <v>11993</v>
      </c>
      <c r="C10059" s="46" t="s">
        <v>9014</v>
      </c>
      <c r="D10059" s="47">
        <v>19.59</v>
      </c>
    </row>
    <row r="10060" spans="1:4" x14ac:dyDescent="0.25">
      <c r="A10060" s="46">
        <v>39313</v>
      </c>
      <c r="B10060" s="45" t="s">
        <v>11994</v>
      </c>
      <c r="C10060" s="46" t="s">
        <v>9014</v>
      </c>
      <c r="D10060" s="47">
        <v>25.57</v>
      </c>
    </row>
    <row r="10061" spans="1:4" x14ac:dyDescent="0.25">
      <c r="A10061" s="46">
        <v>38950</v>
      </c>
      <c r="B10061" s="45" t="s">
        <v>11995</v>
      </c>
      <c r="C10061" s="46" t="s">
        <v>9014</v>
      </c>
      <c r="D10061" s="47">
        <v>38.479999999999997</v>
      </c>
    </row>
    <row r="10062" spans="1:4" x14ac:dyDescent="0.25">
      <c r="A10062" s="46">
        <v>39314</v>
      </c>
      <c r="B10062" s="45" t="s">
        <v>11996</v>
      </c>
      <c r="C10062" s="46" t="s">
        <v>9014</v>
      </c>
      <c r="D10062" s="47">
        <v>40.6</v>
      </c>
    </row>
    <row r="10063" spans="1:4" x14ac:dyDescent="0.25">
      <c r="A10063" s="46">
        <v>3907</v>
      </c>
      <c r="B10063" s="45" t="s">
        <v>11997</v>
      </c>
      <c r="C10063" s="46" t="s">
        <v>9014</v>
      </c>
      <c r="D10063" s="47">
        <v>6.76</v>
      </c>
    </row>
    <row r="10064" spans="1:4" x14ac:dyDescent="0.25">
      <c r="A10064" s="46">
        <v>3889</v>
      </c>
      <c r="B10064" s="45" t="s">
        <v>11998</v>
      </c>
      <c r="C10064" s="46" t="s">
        <v>9014</v>
      </c>
      <c r="D10064" s="47">
        <v>5.17</v>
      </c>
    </row>
    <row r="10065" spans="1:4" x14ac:dyDescent="0.25">
      <c r="A10065" s="46">
        <v>3868</v>
      </c>
      <c r="B10065" s="45" t="s">
        <v>11999</v>
      </c>
      <c r="C10065" s="46" t="s">
        <v>9014</v>
      </c>
      <c r="D10065" s="47">
        <v>2.0099999999999998</v>
      </c>
    </row>
    <row r="10066" spans="1:4" x14ac:dyDescent="0.25">
      <c r="A10066" s="46">
        <v>3869</v>
      </c>
      <c r="B10066" s="45" t="s">
        <v>12000</v>
      </c>
      <c r="C10066" s="46" t="s">
        <v>9014</v>
      </c>
      <c r="D10066" s="47">
        <v>5.75</v>
      </c>
    </row>
    <row r="10067" spans="1:4" x14ac:dyDescent="0.25">
      <c r="A10067" s="46">
        <v>3872</v>
      </c>
      <c r="B10067" s="45" t="s">
        <v>12001</v>
      </c>
      <c r="C10067" s="46" t="s">
        <v>9014</v>
      </c>
      <c r="D10067" s="47">
        <v>6.98</v>
      </c>
    </row>
    <row r="10068" spans="1:4" x14ac:dyDescent="0.25">
      <c r="A10068" s="46">
        <v>3850</v>
      </c>
      <c r="B10068" s="45" t="s">
        <v>12002</v>
      </c>
      <c r="C10068" s="46" t="s">
        <v>9014</v>
      </c>
      <c r="D10068" s="47">
        <v>17.989999999999998</v>
      </c>
    </row>
    <row r="10069" spans="1:4" x14ac:dyDescent="0.25">
      <c r="A10069" s="46">
        <v>38023</v>
      </c>
      <c r="B10069" s="45" t="s">
        <v>12003</v>
      </c>
      <c r="C10069" s="46" t="s">
        <v>9014</v>
      </c>
      <c r="D10069" s="47">
        <v>7.59</v>
      </c>
    </row>
    <row r="10070" spans="1:4" x14ac:dyDescent="0.25">
      <c r="A10070" s="46">
        <v>37986</v>
      </c>
      <c r="B10070" s="45" t="s">
        <v>12004</v>
      </c>
      <c r="C10070" s="46" t="s">
        <v>9014</v>
      </c>
      <c r="D10070" s="47">
        <v>2.44</v>
      </c>
    </row>
    <row r="10071" spans="1:4" x14ac:dyDescent="0.25">
      <c r="A10071" s="46">
        <v>37987</v>
      </c>
      <c r="B10071" s="45" t="s">
        <v>12005</v>
      </c>
      <c r="C10071" s="46" t="s">
        <v>9014</v>
      </c>
      <c r="D10071" s="47">
        <v>182.66</v>
      </c>
    </row>
    <row r="10072" spans="1:4" x14ac:dyDescent="0.25">
      <c r="A10072" s="46">
        <v>37988</v>
      </c>
      <c r="B10072" s="45" t="s">
        <v>12006</v>
      </c>
      <c r="C10072" s="46" t="s">
        <v>9014</v>
      </c>
      <c r="D10072" s="47">
        <v>297.95</v>
      </c>
    </row>
    <row r="10073" spans="1:4" x14ac:dyDescent="0.25">
      <c r="A10073" s="46">
        <v>21120</v>
      </c>
      <c r="B10073" s="45" t="s">
        <v>12007</v>
      </c>
      <c r="C10073" s="46" t="s">
        <v>9014</v>
      </c>
      <c r="D10073" s="47">
        <v>14.85</v>
      </c>
    </row>
    <row r="10074" spans="1:4" x14ac:dyDescent="0.25">
      <c r="A10074" s="46">
        <v>39318</v>
      </c>
      <c r="B10074" s="45" t="s">
        <v>12008</v>
      </c>
      <c r="C10074" s="46" t="s">
        <v>9014</v>
      </c>
      <c r="D10074" s="47">
        <v>12.24</v>
      </c>
    </row>
    <row r="10075" spans="1:4" x14ac:dyDescent="0.25">
      <c r="A10075" s="46">
        <v>20162</v>
      </c>
      <c r="B10075" s="45" t="s">
        <v>12009</v>
      </c>
      <c r="C10075" s="46" t="s">
        <v>9014</v>
      </c>
      <c r="D10075" s="47">
        <v>23.87</v>
      </c>
    </row>
    <row r="10076" spans="1:4" x14ac:dyDescent="0.25">
      <c r="A10076" s="46">
        <v>40366</v>
      </c>
      <c r="B10076" s="45" t="s">
        <v>12010</v>
      </c>
      <c r="C10076" s="46" t="s">
        <v>9014</v>
      </c>
      <c r="D10076" s="47">
        <v>46.84</v>
      </c>
    </row>
    <row r="10077" spans="1:4" x14ac:dyDescent="0.25">
      <c r="A10077" s="46">
        <v>40363</v>
      </c>
      <c r="B10077" s="45" t="s">
        <v>12011</v>
      </c>
      <c r="C10077" s="46" t="s">
        <v>9014</v>
      </c>
      <c r="D10077" s="47">
        <v>36.64</v>
      </c>
    </row>
    <row r="10078" spans="1:4" x14ac:dyDescent="0.25">
      <c r="A10078" s="46">
        <v>40354</v>
      </c>
      <c r="B10078" s="45" t="s">
        <v>12012</v>
      </c>
      <c r="C10078" s="46" t="s">
        <v>9014</v>
      </c>
      <c r="D10078" s="47">
        <v>15.95</v>
      </c>
    </row>
    <row r="10079" spans="1:4" x14ac:dyDescent="0.25">
      <c r="A10079" s="46">
        <v>40360</v>
      </c>
      <c r="B10079" s="45" t="s">
        <v>12013</v>
      </c>
      <c r="C10079" s="46" t="s">
        <v>9014</v>
      </c>
      <c r="D10079" s="47">
        <v>24.02</v>
      </c>
    </row>
    <row r="10080" spans="1:4" x14ac:dyDescent="0.25">
      <c r="A10080" s="46">
        <v>40372</v>
      </c>
      <c r="B10080" s="45" t="s">
        <v>12014</v>
      </c>
      <c r="C10080" s="46" t="s">
        <v>9014</v>
      </c>
      <c r="D10080" s="47">
        <v>148.32</v>
      </c>
    </row>
    <row r="10081" spans="1:4" x14ac:dyDescent="0.25">
      <c r="A10081" s="46">
        <v>40369</v>
      </c>
      <c r="B10081" s="45" t="s">
        <v>12015</v>
      </c>
      <c r="C10081" s="46" t="s">
        <v>9014</v>
      </c>
      <c r="D10081" s="47">
        <v>73.819999999999993</v>
      </c>
    </row>
    <row r="10082" spans="1:4" x14ac:dyDescent="0.25">
      <c r="A10082" s="46">
        <v>40357</v>
      </c>
      <c r="B10082" s="45" t="s">
        <v>12016</v>
      </c>
      <c r="C10082" s="46" t="s">
        <v>9014</v>
      </c>
      <c r="D10082" s="47">
        <v>17.899999999999999</v>
      </c>
    </row>
    <row r="10083" spans="1:4" x14ac:dyDescent="0.25">
      <c r="A10083" s="46">
        <v>40375</v>
      </c>
      <c r="B10083" s="45" t="s">
        <v>12017</v>
      </c>
      <c r="C10083" s="46" t="s">
        <v>9014</v>
      </c>
      <c r="D10083" s="47">
        <v>200.79</v>
      </c>
    </row>
    <row r="10084" spans="1:4" x14ac:dyDescent="0.25">
      <c r="A10084" s="46">
        <v>1893</v>
      </c>
      <c r="B10084" s="45" t="s">
        <v>12018</v>
      </c>
      <c r="C10084" s="46" t="s">
        <v>9014</v>
      </c>
      <c r="D10084" s="47">
        <v>4.08</v>
      </c>
    </row>
    <row r="10085" spans="1:4" x14ac:dyDescent="0.25">
      <c r="A10085" s="46">
        <v>1902</v>
      </c>
      <c r="B10085" s="45" t="s">
        <v>12019</v>
      </c>
      <c r="C10085" s="46" t="s">
        <v>9014</v>
      </c>
      <c r="D10085" s="47">
        <v>2.97</v>
      </c>
    </row>
    <row r="10086" spans="1:4" x14ac:dyDescent="0.25">
      <c r="A10086" s="46">
        <v>1901</v>
      </c>
      <c r="B10086" s="45" t="s">
        <v>12020</v>
      </c>
      <c r="C10086" s="46" t="s">
        <v>9014</v>
      </c>
      <c r="D10086" s="47">
        <v>0.93</v>
      </c>
    </row>
    <row r="10087" spans="1:4" x14ac:dyDescent="0.25">
      <c r="A10087" s="46">
        <v>1892</v>
      </c>
      <c r="B10087" s="45" t="s">
        <v>12021</v>
      </c>
      <c r="C10087" s="46" t="s">
        <v>9014</v>
      </c>
      <c r="D10087" s="47">
        <v>1.91</v>
      </c>
    </row>
    <row r="10088" spans="1:4" x14ac:dyDescent="0.25">
      <c r="A10088" s="46">
        <v>1907</v>
      </c>
      <c r="B10088" s="45" t="s">
        <v>12022</v>
      </c>
      <c r="C10088" s="46" t="s">
        <v>9014</v>
      </c>
      <c r="D10088" s="47">
        <v>13.14</v>
      </c>
    </row>
    <row r="10089" spans="1:4" x14ac:dyDescent="0.25">
      <c r="A10089" s="46">
        <v>1894</v>
      </c>
      <c r="B10089" s="45" t="s">
        <v>12023</v>
      </c>
      <c r="C10089" s="46" t="s">
        <v>9014</v>
      </c>
      <c r="D10089" s="47">
        <v>5.91</v>
      </c>
    </row>
    <row r="10090" spans="1:4" x14ac:dyDescent="0.25">
      <c r="A10090" s="46">
        <v>1891</v>
      </c>
      <c r="B10090" s="45" t="s">
        <v>12024</v>
      </c>
      <c r="C10090" s="46" t="s">
        <v>9014</v>
      </c>
      <c r="D10090" s="47">
        <v>1.37</v>
      </c>
    </row>
    <row r="10091" spans="1:4" x14ac:dyDescent="0.25">
      <c r="A10091" s="46">
        <v>1896</v>
      </c>
      <c r="B10091" s="45" t="s">
        <v>12025</v>
      </c>
      <c r="C10091" s="46" t="s">
        <v>9014</v>
      </c>
      <c r="D10091" s="47">
        <v>17.649999999999999</v>
      </c>
    </row>
    <row r="10092" spans="1:4" x14ac:dyDescent="0.25">
      <c r="A10092" s="46">
        <v>1895</v>
      </c>
      <c r="B10092" s="45" t="s">
        <v>12026</v>
      </c>
      <c r="C10092" s="46" t="s">
        <v>9014</v>
      </c>
      <c r="D10092" s="47">
        <v>31.01</v>
      </c>
    </row>
    <row r="10093" spans="1:4" x14ac:dyDescent="0.25">
      <c r="A10093" s="46">
        <v>2641</v>
      </c>
      <c r="B10093" s="45" t="s">
        <v>12027</v>
      </c>
      <c r="C10093" s="46" t="s">
        <v>9014</v>
      </c>
      <c r="D10093" s="47">
        <v>28.03</v>
      </c>
    </row>
    <row r="10094" spans="1:4" x14ac:dyDescent="0.25">
      <c r="A10094" s="46">
        <v>2636</v>
      </c>
      <c r="B10094" s="45" t="s">
        <v>12028</v>
      </c>
      <c r="C10094" s="46" t="s">
        <v>9014</v>
      </c>
      <c r="D10094" s="47">
        <v>1.8</v>
      </c>
    </row>
    <row r="10095" spans="1:4" x14ac:dyDescent="0.25">
      <c r="A10095" s="46">
        <v>2637</v>
      </c>
      <c r="B10095" s="45" t="s">
        <v>12029</v>
      </c>
      <c r="C10095" s="46" t="s">
        <v>9014</v>
      </c>
      <c r="D10095" s="47">
        <v>1.92</v>
      </c>
    </row>
    <row r="10096" spans="1:4" x14ac:dyDescent="0.25">
      <c r="A10096" s="46">
        <v>2638</v>
      </c>
      <c r="B10096" s="45" t="s">
        <v>12030</v>
      </c>
      <c r="C10096" s="46" t="s">
        <v>9014</v>
      </c>
      <c r="D10096" s="47">
        <v>2.23</v>
      </c>
    </row>
    <row r="10097" spans="1:4" x14ac:dyDescent="0.25">
      <c r="A10097" s="46">
        <v>2639</v>
      </c>
      <c r="B10097" s="45" t="s">
        <v>12031</v>
      </c>
      <c r="C10097" s="46" t="s">
        <v>9014</v>
      </c>
      <c r="D10097" s="47">
        <v>3.96</v>
      </c>
    </row>
    <row r="10098" spans="1:4" x14ac:dyDescent="0.25">
      <c r="A10098" s="46">
        <v>2644</v>
      </c>
      <c r="B10098" s="45" t="s">
        <v>12032</v>
      </c>
      <c r="C10098" s="46" t="s">
        <v>9014</v>
      </c>
      <c r="D10098" s="47">
        <v>5.73</v>
      </c>
    </row>
    <row r="10099" spans="1:4" x14ac:dyDescent="0.25">
      <c r="A10099" s="46">
        <v>2643</v>
      </c>
      <c r="B10099" s="45" t="s">
        <v>12033</v>
      </c>
      <c r="C10099" s="46" t="s">
        <v>9014</v>
      </c>
      <c r="D10099" s="47">
        <v>7.99</v>
      </c>
    </row>
    <row r="10100" spans="1:4" x14ac:dyDescent="0.25">
      <c r="A10100" s="46">
        <v>2640</v>
      </c>
      <c r="B10100" s="45" t="s">
        <v>12034</v>
      </c>
      <c r="C10100" s="46" t="s">
        <v>9014</v>
      </c>
      <c r="D10100" s="47">
        <v>11.67</v>
      </c>
    </row>
    <row r="10101" spans="1:4" x14ac:dyDescent="0.25">
      <c r="A10101" s="46">
        <v>2642</v>
      </c>
      <c r="B10101" s="45" t="s">
        <v>12035</v>
      </c>
      <c r="C10101" s="46" t="s">
        <v>9014</v>
      </c>
      <c r="D10101" s="47">
        <v>17.760000000000002</v>
      </c>
    </row>
    <row r="10102" spans="1:4" x14ac:dyDescent="0.25">
      <c r="A10102" s="46">
        <v>38943</v>
      </c>
      <c r="B10102" s="45" t="s">
        <v>12036</v>
      </c>
      <c r="C10102" s="46" t="s">
        <v>9014</v>
      </c>
      <c r="D10102" s="47">
        <v>6.66</v>
      </c>
    </row>
    <row r="10103" spans="1:4" x14ac:dyDescent="0.25">
      <c r="A10103" s="46">
        <v>38944</v>
      </c>
      <c r="B10103" s="45" t="s">
        <v>12037</v>
      </c>
      <c r="C10103" s="46" t="s">
        <v>9014</v>
      </c>
      <c r="D10103" s="47">
        <v>10.29</v>
      </c>
    </row>
    <row r="10104" spans="1:4" x14ac:dyDescent="0.25">
      <c r="A10104" s="46">
        <v>38945</v>
      </c>
      <c r="B10104" s="45" t="s">
        <v>12038</v>
      </c>
      <c r="C10104" s="46" t="s">
        <v>9014</v>
      </c>
      <c r="D10104" s="47">
        <v>20.87</v>
      </c>
    </row>
    <row r="10105" spans="1:4" x14ac:dyDescent="0.25">
      <c r="A10105" s="46">
        <v>38946</v>
      </c>
      <c r="B10105" s="45" t="s">
        <v>12039</v>
      </c>
      <c r="C10105" s="46" t="s">
        <v>9014</v>
      </c>
      <c r="D10105" s="47">
        <v>31.13</v>
      </c>
    </row>
    <row r="10106" spans="1:4" x14ac:dyDescent="0.25">
      <c r="A10106" s="46">
        <v>39308</v>
      </c>
      <c r="B10106" s="45" t="s">
        <v>12040</v>
      </c>
      <c r="C10106" s="46" t="s">
        <v>9014</v>
      </c>
      <c r="D10106" s="47">
        <v>13.57</v>
      </c>
    </row>
    <row r="10107" spans="1:4" x14ac:dyDescent="0.25">
      <c r="A10107" s="46">
        <v>39309</v>
      </c>
      <c r="B10107" s="45" t="s">
        <v>12041</v>
      </c>
      <c r="C10107" s="46" t="s">
        <v>9014</v>
      </c>
      <c r="D10107" s="47">
        <v>19.63</v>
      </c>
    </row>
    <row r="10108" spans="1:4" x14ac:dyDescent="0.25">
      <c r="A10108" s="46">
        <v>39310</v>
      </c>
      <c r="B10108" s="45" t="s">
        <v>12042</v>
      </c>
      <c r="C10108" s="46" t="s">
        <v>9014</v>
      </c>
      <c r="D10108" s="47">
        <v>29.75</v>
      </c>
    </row>
    <row r="10109" spans="1:4" x14ac:dyDescent="0.25">
      <c r="A10109" s="46">
        <v>39311</v>
      </c>
      <c r="B10109" s="45" t="s">
        <v>12043</v>
      </c>
      <c r="C10109" s="46" t="s">
        <v>9014</v>
      </c>
      <c r="D10109" s="47">
        <v>44.71</v>
      </c>
    </row>
    <row r="10110" spans="1:4" x14ac:dyDescent="0.25">
      <c r="A10110" s="46">
        <v>39855</v>
      </c>
      <c r="B10110" s="45" t="s">
        <v>12044</v>
      </c>
      <c r="C10110" s="46" t="s">
        <v>9014</v>
      </c>
      <c r="D10110" s="47">
        <v>3.15</v>
      </c>
    </row>
    <row r="10111" spans="1:4" x14ac:dyDescent="0.25">
      <c r="A10111" s="46">
        <v>39856</v>
      </c>
      <c r="B10111" s="45" t="s">
        <v>12045</v>
      </c>
      <c r="C10111" s="46" t="s">
        <v>9014</v>
      </c>
      <c r="D10111" s="47">
        <v>7.43</v>
      </c>
    </row>
    <row r="10112" spans="1:4" x14ac:dyDescent="0.25">
      <c r="A10112" s="46">
        <v>39857</v>
      </c>
      <c r="B10112" s="45" t="s">
        <v>12046</v>
      </c>
      <c r="C10112" s="46" t="s">
        <v>9014</v>
      </c>
      <c r="D10112" s="47">
        <v>12.03</v>
      </c>
    </row>
    <row r="10113" spans="1:4" x14ac:dyDescent="0.25">
      <c r="A10113" s="46">
        <v>39858</v>
      </c>
      <c r="B10113" s="45" t="s">
        <v>12047</v>
      </c>
      <c r="C10113" s="46" t="s">
        <v>9014</v>
      </c>
      <c r="D10113" s="47">
        <v>26.69</v>
      </c>
    </row>
    <row r="10114" spans="1:4" x14ac:dyDescent="0.25">
      <c r="A10114" s="46">
        <v>39859</v>
      </c>
      <c r="B10114" s="45" t="s">
        <v>12048</v>
      </c>
      <c r="C10114" s="46" t="s">
        <v>9014</v>
      </c>
      <c r="D10114" s="47">
        <v>41.14</v>
      </c>
    </row>
    <row r="10115" spans="1:4" x14ac:dyDescent="0.25">
      <c r="A10115" s="46">
        <v>39860</v>
      </c>
      <c r="B10115" s="45" t="s">
        <v>12049</v>
      </c>
      <c r="C10115" s="46" t="s">
        <v>9014</v>
      </c>
      <c r="D10115" s="47">
        <v>63.13</v>
      </c>
    </row>
    <row r="10116" spans="1:4" x14ac:dyDescent="0.25">
      <c r="A10116" s="46">
        <v>39861</v>
      </c>
      <c r="B10116" s="45" t="s">
        <v>12050</v>
      </c>
      <c r="C10116" s="46" t="s">
        <v>9014</v>
      </c>
      <c r="D10116" s="47">
        <v>180.26</v>
      </c>
    </row>
    <row r="10117" spans="1:4" x14ac:dyDescent="0.25">
      <c r="A10117" s="46">
        <v>38447</v>
      </c>
      <c r="B10117" s="45" t="s">
        <v>12051</v>
      </c>
      <c r="C10117" s="46" t="s">
        <v>9014</v>
      </c>
      <c r="D10117" s="47">
        <v>118.64</v>
      </c>
    </row>
    <row r="10118" spans="1:4" x14ac:dyDescent="0.25">
      <c r="A10118" s="46">
        <v>36320</v>
      </c>
      <c r="B10118" s="45" t="s">
        <v>12052</v>
      </c>
      <c r="C10118" s="46" t="s">
        <v>9014</v>
      </c>
      <c r="D10118" s="47">
        <v>1.72</v>
      </c>
    </row>
    <row r="10119" spans="1:4" x14ac:dyDescent="0.25">
      <c r="A10119" s="46">
        <v>36324</v>
      </c>
      <c r="B10119" s="45" t="s">
        <v>12053</v>
      </c>
      <c r="C10119" s="46" t="s">
        <v>9014</v>
      </c>
      <c r="D10119" s="47">
        <v>2.6</v>
      </c>
    </row>
    <row r="10120" spans="1:4" x14ac:dyDescent="0.25">
      <c r="A10120" s="46">
        <v>38441</v>
      </c>
      <c r="B10120" s="45" t="s">
        <v>12054</v>
      </c>
      <c r="C10120" s="46" t="s">
        <v>9014</v>
      </c>
      <c r="D10120" s="47">
        <v>3.42</v>
      </c>
    </row>
    <row r="10121" spans="1:4" x14ac:dyDescent="0.25">
      <c r="A10121" s="46">
        <v>38442</v>
      </c>
      <c r="B10121" s="45" t="s">
        <v>12055</v>
      </c>
      <c r="C10121" s="46" t="s">
        <v>9014</v>
      </c>
      <c r="D10121" s="47">
        <v>8.6999999999999993</v>
      </c>
    </row>
    <row r="10122" spans="1:4" x14ac:dyDescent="0.25">
      <c r="A10122" s="46">
        <v>38443</v>
      </c>
      <c r="B10122" s="45" t="s">
        <v>12056</v>
      </c>
      <c r="C10122" s="46" t="s">
        <v>9014</v>
      </c>
      <c r="D10122" s="47">
        <v>13.14</v>
      </c>
    </row>
    <row r="10123" spans="1:4" x14ac:dyDescent="0.25">
      <c r="A10123" s="46">
        <v>38444</v>
      </c>
      <c r="B10123" s="45" t="s">
        <v>12057</v>
      </c>
      <c r="C10123" s="46" t="s">
        <v>9014</v>
      </c>
      <c r="D10123" s="47">
        <v>19.559999999999999</v>
      </c>
    </row>
    <row r="10124" spans="1:4" x14ac:dyDescent="0.25">
      <c r="A10124" s="46">
        <v>38445</v>
      </c>
      <c r="B10124" s="45" t="s">
        <v>12058</v>
      </c>
      <c r="C10124" s="46" t="s">
        <v>9014</v>
      </c>
      <c r="D10124" s="47">
        <v>45.94</v>
      </c>
    </row>
    <row r="10125" spans="1:4" x14ac:dyDescent="0.25">
      <c r="A10125" s="46">
        <v>38446</v>
      </c>
      <c r="B10125" s="45" t="s">
        <v>12059</v>
      </c>
      <c r="C10125" s="46" t="s">
        <v>9014</v>
      </c>
      <c r="D10125" s="47">
        <v>74.14</v>
      </c>
    </row>
    <row r="10126" spans="1:4" x14ac:dyDescent="0.25">
      <c r="A10126" s="46">
        <v>3867</v>
      </c>
      <c r="B10126" s="45" t="s">
        <v>12060</v>
      </c>
      <c r="C10126" s="46" t="s">
        <v>9014</v>
      </c>
      <c r="D10126" s="47">
        <v>120.82</v>
      </c>
    </row>
    <row r="10127" spans="1:4" x14ac:dyDescent="0.25">
      <c r="A10127" s="46">
        <v>3861</v>
      </c>
      <c r="B10127" s="45" t="s">
        <v>12061</v>
      </c>
      <c r="C10127" s="46" t="s">
        <v>9014</v>
      </c>
      <c r="D10127" s="47">
        <v>1</v>
      </c>
    </row>
    <row r="10128" spans="1:4" x14ac:dyDescent="0.25">
      <c r="A10128" s="46">
        <v>3904</v>
      </c>
      <c r="B10128" s="45" t="s">
        <v>12062</v>
      </c>
      <c r="C10128" s="46" t="s">
        <v>9014</v>
      </c>
      <c r="D10128" s="47">
        <v>1.23</v>
      </c>
    </row>
    <row r="10129" spans="1:4" x14ac:dyDescent="0.25">
      <c r="A10129" s="46">
        <v>3903</v>
      </c>
      <c r="B10129" s="45" t="s">
        <v>12063</v>
      </c>
      <c r="C10129" s="46" t="s">
        <v>9014</v>
      </c>
      <c r="D10129" s="47">
        <v>3.01</v>
      </c>
    </row>
    <row r="10130" spans="1:4" x14ac:dyDescent="0.25">
      <c r="A10130" s="46">
        <v>3862</v>
      </c>
      <c r="B10130" s="45" t="s">
        <v>12064</v>
      </c>
      <c r="C10130" s="46" t="s">
        <v>9014</v>
      </c>
      <c r="D10130" s="47">
        <v>6.12</v>
      </c>
    </row>
    <row r="10131" spans="1:4" x14ac:dyDescent="0.25">
      <c r="A10131" s="46">
        <v>3863</v>
      </c>
      <c r="B10131" s="45" t="s">
        <v>12065</v>
      </c>
      <c r="C10131" s="46" t="s">
        <v>9014</v>
      </c>
      <c r="D10131" s="47">
        <v>7.18</v>
      </c>
    </row>
    <row r="10132" spans="1:4" x14ac:dyDescent="0.25">
      <c r="A10132" s="46">
        <v>3864</v>
      </c>
      <c r="B10132" s="45" t="s">
        <v>12066</v>
      </c>
      <c r="C10132" s="46" t="s">
        <v>9014</v>
      </c>
      <c r="D10132" s="47">
        <v>18.71</v>
      </c>
    </row>
    <row r="10133" spans="1:4" x14ac:dyDescent="0.25">
      <c r="A10133" s="46">
        <v>3865</v>
      </c>
      <c r="B10133" s="45" t="s">
        <v>12067</v>
      </c>
      <c r="C10133" s="46" t="s">
        <v>9014</v>
      </c>
      <c r="D10133" s="47">
        <v>32.549999999999997</v>
      </c>
    </row>
    <row r="10134" spans="1:4" x14ac:dyDescent="0.25">
      <c r="A10134" s="46">
        <v>3866</v>
      </c>
      <c r="B10134" s="45" t="s">
        <v>12068</v>
      </c>
      <c r="C10134" s="46" t="s">
        <v>9014</v>
      </c>
      <c r="D10134" s="47">
        <v>74.48</v>
      </c>
    </row>
    <row r="10135" spans="1:4" x14ac:dyDescent="0.25">
      <c r="A10135" s="46">
        <v>3902</v>
      </c>
      <c r="B10135" s="45" t="s">
        <v>12069</v>
      </c>
      <c r="C10135" s="46" t="s">
        <v>9014</v>
      </c>
      <c r="D10135" s="47">
        <v>36.22</v>
      </c>
    </row>
    <row r="10136" spans="1:4" x14ac:dyDescent="0.25">
      <c r="A10136" s="46">
        <v>3878</v>
      </c>
      <c r="B10136" s="45" t="s">
        <v>12070</v>
      </c>
      <c r="C10136" s="46" t="s">
        <v>9014</v>
      </c>
      <c r="D10136" s="47">
        <v>11.44</v>
      </c>
    </row>
    <row r="10137" spans="1:4" x14ac:dyDescent="0.25">
      <c r="A10137" s="46">
        <v>3877</v>
      </c>
      <c r="B10137" s="45" t="s">
        <v>12071</v>
      </c>
      <c r="C10137" s="46" t="s">
        <v>9014</v>
      </c>
      <c r="D10137" s="47">
        <v>10.46</v>
      </c>
    </row>
    <row r="10138" spans="1:4" x14ac:dyDescent="0.25">
      <c r="A10138" s="46">
        <v>3879</v>
      </c>
      <c r="B10138" s="45" t="s">
        <v>12072</v>
      </c>
      <c r="C10138" s="46" t="s">
        <v>9014</v>
      </c>
      <c r="D10138" s="47">
        <v>23.09</v>
      </c>
    </row>
    <row r="10139" spans="1:4" x14ac:dyDescent="0.25">
      <c r="A10139" s="46">
        <v>3880</v>
      </c>
      <c r="B10139" s="45" t="s">
        <v>12073</v>
      </c>
      <c r="C10139" s="46" t="s">
        <v>9014</v>
      </c>
      <c r="D10139" s="47">
        <v>52.09</v>
      </c>
    </row>
    <row r="10140" spans="1:4" x14ac:dyDescent="0.25">
      <c r="A10140" s="46">
        <v>12892</v>
      </c>
      <c r="B10140" s="45" t="s">
        <v>12074</v>
      </c>
      <c r="C10140" s="46" t="s">
        <v>9484</v>
      </c>
      <c r="D10140" s="47">
        <v>13.41</v>
      </c>
    </row>
    <row r="10141" spans="1:4" x14ac:dyDescent="0.25">
      <c r="A10141" s="46">
        <v>3883</v>
      </c>
      <c r="B10141" s="45" t="s">
        <v>12075</v>
      </c>
      <c r="C10141" s="46" t="s">
        <v>9014</v>
      </c>
      <c r="D10141" s="47">
        <v>2.41</v>
      </c>
    </row>
    <row r="10142" spans="1:4" x14ac:dyDescent="0.25">
      <c r="A10142" s="46">
        <v>3876</v>
      </c>
      <c r="B10142" s="45" t="s">
        <v>12076</v>
      </c>
      <c r="C10142" s="46" t="s">
        <v>9014</v>
      </c>
      <c r="D10142" s="47">
        <v>6.03</v>
      </c>
    </row>
    <row r="10143" spans="1:4" x14ac:dyDescent="0.25">
      <c r="A10143" s="46">
        <v>3884</v>
      </c>
      <c r="B10143" s="45" t="s">
        <v>12077</v>
      </c>
      <c r="C10143" s="46" t="s">
        <v>9014</v>
      </c>
      <c r="D10143" s="47">
        <v>3.61</v>
      </c>
    </row>
    <row r="10144" spans="1:4" x14ac:dyDescent="0.25">
      <c r="A10144" s="46">
        <v>3837</v>
      </c>
      <c r="B10144" s="45" t="s">
        <v>12078</v>
      </c>
      <c r="C10144" s="46" t="s">
        <v>9014</v>
      </c>
      <c r="D10144" s="47">
        <v>51.67</v>
      </c>
    </row>
    <row r="10145" spans="1:4" x14ac:dyDescent="0.25">
      <c r="A10145" s="46">
        <v>3845</v>
      </c>
      <c r="B10145" s="45" t="s">
        <v>12079</v>
      </c>
      <c r="C10145" s="46" t="s">
        <v>9014</v>
      </c>
      <c r="D10145" s="47">
        <v>18.87</v>
      </c>
    </row>
    <row r="10146" spans="1:4" x14ac:dyDescent="0.25">
      <c r="A10146" s="46">
        <v>11045</v>
      </c>
      <c r="B10146" s="45" t="s">
        <v>12080</v>
      </c>
      <c r="C10146" s="46" t="s">
        <v>9014</v>
      </c>
      <c r="D10146" s="47">
        <v>36.409999999999997</v>
      </c>
    </row>
    <row r="10147" spans="1:4" x14ac:dyDescent="0.25">
      <c r="A10147" s="46">
        <v>20170</v>
      </c>
      <c r="B10147" s="45" t="s">
        <v>12081</v>
      </c>
      <c r="C10147" s="46" t="s">
        <v>9014</v>
      </c>
      <c r="D10147" s="47">
        <v>19.34</v>
      </c>
    </row>
    <row r="10148" spans="1:4" x14ac:dyDescent="0.25">
      <c r="A10148" s="46">
        <v>20171</v>
      </c>
      <c r="B10148" s="45" t="s">
        <v>12082</v>
      </c>
      <c r="C10148" s="46" t="s">
        <v>9014</v>
      </c>
      <c r="D10148" s="47">
        <v>57.47</v>
      </c>
    </row>
    <row r="10149" spans="1:4" x14ac:dyDescent="0.25">
      <c r="A10149" s="46">
        <v>20167</v>
      </c>
      <c r="B10149" s="45" t="s">
        <v>12083</v>
      </c>
      <c r="C10149" s="46" t="s">
        <v>9014</v>
      </c>
      <c r="D10149" s="47">
        <v>7.18</v>
      </c>
    </row>
    <row r="10150" spans="1:4" x14ac:dyDescent="0.25">
      <c r="A10150" s="46">
        <v>20168</v>
      </c>
      <c r="B10150" s="45" t="s">
        <v>12084</v>
      </c>
      <c r="C10150" s="46" t="s">
        <v>9014</v>
      </c>
      <c r="D10150" s="47">
        <v>11.27</v>
      </c>
    </row>
    <row r="10151" spans="1:4" x14ac:dyDescent="0.25">
      <c r="A10151" s="46">
        <v>20169</v>
      </c>
      <c r="B10151" s="45" t="s">
        <v>12085</v>
      </c>
      <c r="C10151" s="46" t="s">
        <v>9014</v>
      </c>
      <c r="D10151" s="47">
        <v>15.96</v>
      </c>
    </row>
    <row r="10152" spans="1:4" x14ac:dyDescent="0.25">
      <c r="A10152" s="46">
        <v>3899</v>
      </c>
      <c r="B10152" s="45" t="s">
        <v>12086</v>
      </c>
      <c r="C10152" s="46" t="s">
        <v>9014</v>
      </c>
      <c r="D10152" s="47">
        <v>8.4499999999999993</v>
      </c>
    </row>
    <row r="10153" spans="1:4" x14ac:dyDescent="0.25">
      <c r="A10153" s="46">
        <v>38676</v>
      </c>
      <c r="B10153" s="45" t="s">
        <v>12087</v>
      </c>
      <c r="C10153" s="46" t="s">
        <v>9014</v>
      </c>
      <c r="D10153" s="47">
        <v>40.89</v>
      </c>
    </row>
    <row r="10154" spans="1:4" x14ac:dyDescent="0.25">
      <c r="A10154" s="46">
        <v>3897</v>
      </c>
      <c r="B10154" s="45" t="s">
        <v>12088</v>
      </c>
      <c r="C10154" s="46" t="s">
        <v>9014</v>
      </c>
      <c r="D10154" s="47">
        <v>1.78</v>
      </c>
    </row>
    <row r="10155" spans="1:4" x14ac:dyDescent="0.25">
      <c r="A10155" s="46">
        <v>3875</v>
      </c>
      <c r="B10155" s="45" t="s">
        <v>12089</v>
      </c>
      <c r="C10155" s="46" t="s">
        <v>9014</v>
      </c>
      <c r="D10155" s="47">
        <v>3.85</v>
      </c>
    </row>
    <row r="10156" spans="1:4" x14ac:dyDescent="0.25">
      <c r="A10156" s="46">
        <v>3898</v>
      </c>
      <c r="B10156" s="45" t="s">
        <v>12090</v>
      </c>
      <c r="C10156" s="46" t="s">
        <v>9014</v>
      </c>
      <c r="D10156" s="47">
        <v>7.28</v>
      </c>
    </row>
    <row r="10157" spans="1:4" x14ac:dyDescent="0.25">
      <c r="A10157" s="46">
        <v>3855</v>
      </c>
      <c r="B10157" s="45" t="s">
        <v>12091</v>
      </c>
      <c r="C10157" s="46" t="s">
        <v>9014</v>
      </c>
      <c r="D10157" s="47">
        <v>8</v>
      </c>
    </row>
    <row r="10158" spans="1:4" x14ac:dyDescent="0.25">
      <c r="A10158" s="46">
        <v>3874</v>
      </c>
      <c r="B10158" s="45" t="s">
        <v>12092</v>
      </c>
      <c r="C10158" s="46" t="s">
        <v>9014</v>
      </c>
      <c r="D10158" s="47">
        <v>8.49</v>
      </c>
    </row>
    <row r="10159" spans="1:4" x14ac:dyDescent="0.25">
      <c r="A10159" s="46">
        <v>3870</v>
      </c>
      <c r="B10159" s="45" t="s">
        <v>12093</v>
      </c>
      <c r="C10159" s="46" t="s">
        <v>9014</v>
      </c>
      <c r="D10159" s="47">
        <v>10.54</v>
      </c>
    </row>
    <row r="10160" spans="1:4" x14ac:dyDescent="0.25">
      <c r="A10160" s="46">
        <v>38678</v>
      </c>
      <c r="B10160" s="45" t="s">
        <v>12094</v>
      </c>
      <c r="C10160" s="46" t="s">
        <v>9014</v>
      </c>
      <c r="D10160" s="47">
        <v>28.68</v>
      </c>
    </row>
    <row r="10161" spans="1:4" x14ac:dyDescent="0.25">
      <c r="A10161" s="46">
        <v>3859</v>
      </c>
      <c r="B10161" s="45" t="s">
        <v>12095</v>
      </c>
      <c r="C10161" s="46" t="s">
        <v>9014</v>
      </c>
      <c r="D10161" s="47">
        <v>2.12</v>
      </c>
    </row>
    <row r="10162" spans="1:4" x14ac:dyDescent="0.25">
      <c r="A10162" s="46">
        <v>3856</v>
      </c>
      <c r="B10162" s="45" t="s">
        <v>12096</v>
      </c>
      <c r="C10162" s="46" t="s">
        <v>9014</v>
      </c>
      <c r="D10162" s="47">
        <v>2.7</v>
      </c>
    </row>
    <row r="10163" spans="1:4" x14ac:dyDescent="0.25">
      <c r="A10163" s="46">
        <v>3906</v>
      </c>
      <c r="B10163" s="45" t="s">
        <v>12097</v>
      </c>
      <c r="C10163" s="46" t="s">
        <v>9014</v>
      </c>
      <c r="D10163" s="47">
        <v>2.54</v>
      </c>
    </row>
    <row r="10164" spans="1:4" x14ac:dyDescent="0.25">
      <c r="A10164" s="46">
        <v>3860</v>
      </c>
      <c r="B10164" s="45" t="s">
        <v>12098</v>
      </c>
      <c r="C10164" s="46" t="s">
        <v>9014</v>
      </c>
      <c r="D10164" s="47">
        <v>8.34</v>
      </c>
    </row>
    <row r="10165" spans="1:4" x14ac:dyDescent="0.25">
      <c r="A10165" s="46">
        <v>3905</v>
      </c>
      <c r="B10165" s="45" t="s">
        <v>12099</v>
      </c>
      <c r="C10165" s="46" t="s">
        <v>9014</v>
      </c>
      <c r="D10165" s="47">
        <v>18.45</v>
      </c>
    </row>
    <row r="10166" spans="1:4" x14ac:dyDescent="0.25">
      <c r="A10166" s="46">
        <v>3871</v>
      </c>
      <c r="B10166" s="45" t="s">
        <v>12100</v>
      </c>
      <c r="C10166" s="46" t="s">
        <v>9014</v>
      </c>
      <c r="D10166" s="47">
        <v>38.31</v>
      </c>
    </row>
    <row r="10167" spans="1:4" x14ac:dyDescent="0.25">
      <c r="A10167" s="46">
        <v>37429</v>
      </c>
      <c r="B10167" s="45" t="s">
        <v>12101</v>
      </c>
      <c r="C10167" s="46" t="s">
        <v>9014</v>
      </c>
      <c r="D10167" s="48">
        <v>3178.65</v>
      </c>
    </row>
    <row r="10168" spans="1:4" x14ac:dyDescent="0.25">
      <c r="A10168" s="46">
        <v>37426</v>
      </c>
      <c r="B10168" s="45" t="s">
        <v>12102</v>
      </c>
      <c r="C10168" s="46" t="s">
        <v>9014</v>
      </c>
      <c r="D10168" s="47">
        <v>30.57</v>
      </c>
    </row>
    <row r="10169" spans="1:4" x14ac:dyDescent="0.25">
      <c r="A10169" s="46">
        <v>37427</v>
      </c>
      <c r="B10169" s="45" t="s">
        <v>12103</v>
      </c>
      <c r="C10169" s="46" t="s">
        <v>9014</v>
      </c>
      <c r="D10169" s="47">
        <v>72.94</v>
      </c>
    </row>
    <row r="10170" spans="1:4" x14ac:dyDescent="0.25">
      <c r="A10170" s="46">
        <v>37424</v>
      </c>
      <c r="B10170" s="45" t="s">
        <v>12104</v>
      </c>
      <c r="C10170" s="46" t="s">
        <v>9014</v>
      </c>
      <c r="D10170" s="47">
        <v>14.05</v>
      </c>
    </row>
    <row r="10171" spans="1:4" x14ac:dyDescent="0.25">
      <c r="A10171" s="46">
        <v>37428</v>
      </c>
      <c r="B10171" s="45" t="s">
        <v>12105</v>
      </c>
      <c r="C10171" s="46" t="s">
        <v>9014</v>
      </c>
      <c r="D10171" s="47">
        <v>251.36</v>
      </c>
    </row>
    <row r="10172" spans="1:4" x14ac:dyDescent="0.25">
      <c r="A10172" s="46">
        <v>37425</v>
      </c>
      <c r="B10172" s="45" t="s">
        <v>12106</v>
      </c>
      <c r="C10172" s="46" t="s">
        <v>9014</v>
      </c>
      <c r="D10172" s="47">
        <v>15.14</v>
      </c>
    </row>
    <row r="10173" spans="1:4" x14ac:dyDescent="0.25">
      <c r="A10173" s="46">
        <v>11519</v>
      </c>
      <c r="B10173" s="45" t="s">
        <v>12107</v>
      </c>
      <c r="C10173" s="46" t="s">
        <v>9484</v>
      </c>
      <c r="D10173" s="47">
        <v>37.06</v>
      </c>
    </row>
    <row r="10174" spans="1:4" x14ac:dyDescent="0.25">
      <c r="A10174" s="46">
        <v>11520</v>
      </c>
      <c r="B10174" s="45" t="s">
        <v>12108</v>
      </c>
      <c r="C10174" s="46" t="s">
        <v>9484</v>
      </c>
      <c r="D10174" s="47">
        <v>17.13</v>
      </c>
    </row>
    <row r="10175" spans="1:4" x14ac:dyDescent="0.25">
      <c r="A10175" s="46">
        <v>11518</v>
      </c>
      <c r="B10175" s="45" t="s">
        <v>12109</v>
      </c>
      <c r="C10175" s="46" t="s">
        <v>9484</v>
      </c>
      <c r="D10175" s="47">
        <v>62.3</v>
      </c>
    </row>
    <row r="10176" spans="1:4" x14ac:dyDescent="0.25">
      <c r="A10176" s="46">
        <v>38473</v>
      </c>
      <c r="B10176" s="45" t="s">
        <v>12110</v>
      </c>
      <c r="C10176" s="46" t="s">
        <v>9014</v>
      </c>
      <c r="D10176" s="47">
        <v>114.65</v>
      </c>
    </row>
    <row r="10177" spans="1:4" x14ac:dyDescent="0.25">
      <c r="A10177" s="46">
        <v>4244</v>
      </c>
      <c r="B10177" s="45" t="s">
        <v>12111</v>
      </c>
      <c r="C10177" s="46" t="s">
        <v>370</v>
      </c>
      <c r="D10177" s="47">
        <v>17.809999999999999</v>
      </c>
    </row>
    <row r="10178" spans="1:4" x14ac:dyDescent="0.25">
      <c r="A10178" s="46">
        <v>40977</v>
      </c>
      <c r="B10178" s="45" t="s">
        <v>12112</v>
      </c>
      <c r="C10178" s="46" t="s">
        <v>9201</v>
      </c>
      <c r="D10178" s="48">
        <v>3132.76</v>
      </c>
    </row>
    <row r="10179" spans="1:4" x14ac:dyDescent="0.25">
      <c r="A10179" s="46">
        <v>4115</v>
      </c>
      <c r="B10179" s="45" t="s">
        <v>12113</v>
      </c>
      <c r="C10179" s="46" t="s">
        <v>372</v>
      </c>
      <c r="D10179" s="47">
        <v>19.45</v>
      </c>
    </row>
    <row r="10180" spans="1:4" x14ac:dyDescent="0.25">
      <c r="A10180" s="46">
        <v>4119</v>
      </c>
      <c r="B10180" s="45" t="s">
        <v>12114</v>
      </c>
      <c r="C10180" s="46" t="s">
        <v>372</v>
      </c>
      <c r="D10180" s="47">
        <v>39.29</v>
      </c>
    </row>
    <row r="10181" spans="1:4" x14ac:dyDescent="0.25">
      <c r="A10181" s="46">
        <v>2794</v>
      </c>
      <c r="B10181" s="45" t="s">
        <v>12115</v>
      </c>
      <c r="C10181" s="46" t="s">
        <v>372</v>
      </c>
      <c r="D10181" s="47">
        <v>104.23</v>
      </c>
    </row>
    <row r="10182" spans="1:4" x14ac:dyDescent="0.25">
      <c r="A10182" s="46">
        <v>2788</v>
      </c>
      <c r="B10182" s="45" t="s">
        <v>12116</v>
      </c>
      <c r="C10182" s="46" t="s">
        <v>372</v>
      </c>
      <c r="D10182" s="47">
        <v>151.85</v>
      </c>
    </row>
    <row r="10183" spans="1:4" x14ac:dyDescent="0.25">
      <c r="A10183" s="46">
        <v>4006</v>
      </c>
      <c r="B10183" s="45" t="s">
        <v>12117</v>
      </c>
      <c r="C10183" s="46" t="s">
        <v>369</v>
      </c>
      <c r="D10183" s="48">
        <v>1584.11</v>
      </c>
    </row>
    <row r="10184" spans="1:4" x14ac:dyDescent="0.25">
      <c r="A10184" s="46">
        <v>36151</v>
      </c>
      <c r="B10184" s="45" t="s">
        <v>12118</v>
      </c>
      <c r="C10184" s="46" t="s">
        <v>9014</v>
      </c>
      <c r="D10184" s="47">
        <v>29.8</v>
      </c>
    </row>
    <row r="10185" spans="1:4" x14ac:dyDescent="0.25">
      <c r="A10185" s="46">
        <v>37457</v>
      </c>
      <c r="B10185" s="45" t="s">
        <v>12119</v>
      </c>
      <c r="C10185" s="46" t="s">
        <v>372</v>
      </c>
      <c r="D10185" s="47">
        <v>4</v>
      </c>
    </row>
    <row r="10186" spans="1:4" x14ac:dyDescent="0.25">
      <c r="A10186" s="46">
        <v>37456</v>
      </c>
      <c r="B10186" s="45" t="s">
        <v>12120</v>
      </c>
      <c r="C10186" s="46" t="s">
        <v>372</v>
      </c>
      <c r="D10186" s="47">
        <v>2.11</v>
      </c>
    </row>
    <row r="10187" spans="1:4" x14ac:dyDescent="0.25">
      <c r="A10187" s="46">
        <v>37461</v>
      </c>
      <c r="B10187" s="45" t="s">
        <v>12121</v>
      </c>
      <c r="C10187" s="46" t="s">
        <v>372</v>
      </c>
      <c r="D10187" s="47">
        <v>14.86</v>
      </c>
    </row>
    <row r="10188" spans="1:4" x14ac:dyDescent="0.25">
      <c r="A10188" s="46">
        <v>37460</v>
      </c>
      <c r="B10188" s="45" t="s">
        <v>12122</v>
      </c>
      <c r="C10188" s="46" t="s">
        <v>372</v>
      </c>
      <c r="D10188" s="47">
        <v>20.3</v>
      </c>
    </row>
    <row r="10189" spans="1:4" x14ac:dyDescent="0.25">
      <c r="A10189" s="46">
        <v>37458</v>
      </c>
      <c r="B10189" s="45" t="s">
        <v>12123</v>
      </c>
      <c r="C10189" s="46" t="s">
        <v>372</v>
      </c>
      <c r="D10189" s="47">
        <v>5.95</v>
      </c>
    </row>
    <row r="10190" spans="1:4" x14ac:dyDescent="0.25">
      <c r="A10190" s="46">
        <v>37454</v>
      </c>
      <c r="B10190" s="45" t="s">
        <v>12124</v>
      </c>
      <c r="C10190" s="46" t="s">
        <v>372</v>
      </c>
      <c r="D10190" s="47">
        <v>1.56</v>
      </c>
    </row>
    <row r="10191" spans="1:4" x14ac:dyDescent="0.25">
      <c r="A10191" s="46">
        <v>37455</v>
      </c>
      <c r="B10191" s="45" t="s">
        <v>12125</v>
      </c>
      <c r="C10191" s="46" t="s">
        <v>372</v>
      </c>
      <c r="D10191" s="47">
        <v>2.62</v>
      </c>
    </row>
    <row r="10192" spans="1:4" x14ac:dyDescent="0.25">
      <c r="A10192" s="46">
        <v>37459</v>
      </c>
      <c r="B10192" s="45" t="s">
        <v>12126</v>
      </c>
      <c r="C10192" s="46" t="s">
        <v>372</v>
      </c>
      <c r="D10192" s="47">
        <v>8.35</v>
      </c>
    </row>
    <row r="10193" spans="1:4" x14ac:dyDescent="0.25">
      <c r="A10193" s="46">
        <v>21029</v>
      </c>
      <c r="B10193" s="45" t="s">
        <v>12127</v>
      </c>
      <c r="C10193" s="46" t="s">
        <v>9014</v>
      </c>
      <c r="D10193" s="47">
        <v>320</v>
      </c>
    </row>
    <row r="10194" spans="1:4" x14ac:dyDescent="0.25">
      <c r="A10194" s="46">
        <v>21030</v>
      </c>
      <c r="B10194" s="45" t="s">
        <v>12128</v>
      </c>
      <c r="C10194" s="46" t="s">
        <v>9014</v>
      </c>
      <c r="D10194" s="47">
        <v>394.45</v>
      </c>
    </row>
    <row r="10195" spans="1:4" x14ac:dyDescent="0.25">
      <c r="A10195" s="46">
        <v>21031</v>
      </c>
      <c r="B10195" s="45" t="s">
        <v>12129</v>
      </c>
      <c r="C10195" s="46" t="s">
        <v>9014</v>
      </c>
      <c r="D10195" s="47">
        <v>491.08</v>
      </c>
    </row>
    <row r="10196" spans="1:4" x14ac:dyDescent="0.25">
      <c r="A10196" s="46">
        <v>21032</v>
      </c>
      <c r="B10196" s="45" t="s">
        <v>12130</v>
      </c>
      <c r="C10196" s="46" t="s">
        <v>9014</v>
      </c>
      <c r="D10196" s="47">
        <v>524.35</v>
      </c>
    </row>
    <row r="10197" spans="1:4" x14ac:dyDescent="0.25">
      <c r="A10197" s="46">
        <v>37527</v>
      </c>
      <c r="B10197" s="45" t="s">
        <v>12131</v>
      </c>
      <c r="C10197" s="46" t="s">
        <v>9014</v>
      </c>
      <c r="D10197" s="47">
        <v>473.66</v>
      </c>
    </row>
    <row r="10198" spans="1:4" x14ac:dyDescent="0.25">
      <c r="A10198" s="46">
        <v>37528</v>
      </c>
      <c r="B10198" s="45" t="s">
        <v>12132</v>
      </c>
      <c r="C10198" s="46" t="s">
        <v>9014</v>
      </c>
      <c r="D10198" s="47">
        <v>564.75</v>
      </c>
    </row>
    <row r="10199" spans="1:4" x14ac:dyDescent="0.25">
      <c r="A10199" s="46">
        <v>37529</v>
      </c>
      <c r="B10199" s="45" t="s">
        <v>12133</v>
      </c>
      <c r="C10199" s="46" t="s">
        <v>9014</v>
      </c>
      <c r="D10199" s="47">
        <v>570.29</v>
      </c>
    </row>
    <row r="10200" spans="1:4" x14ac:dyDescent="0.25">
      <c r="A10200" s="46">
        <v>37530</v>
      </c>
      <c r="B10200" s="45" t="s">
        <v>12134</v>
      </c>
      <c r="C10200" s="46" t="s">
        <v>9014</v>
      </c>
      <c r="D10200" s="47">
        <v>744.55</v>
      </c>
    </row>
    <row r="10201" spans="1:4" x14ac:dyDescent="0.25">
      <c r="A10201" s="46">
        <v>21034</v>
      </c>
      <c r="B10201" s="45" t="s">
        <v>12135</v>
      </c>
      <c r="C10201" s="46" t="s">
        <v>9014</v>
      </c>
      <c r="D10201" s="47">
        <v>635.24</v>
      </c>
    </row>
    <row r="10202" spans="1:4" x14ac:dyDescent="0.25">
      <c r="A10202" s="46">
        <v>37531</v>
      </c>
      <c r="B10202" s="45" t="s">
        <v>12136</v>
      </c>
      <c r="C10202" s="46" t="s">
        <v>9014</v>
      </c>
      <c r="D10202" s="47">
        <v>800</v>
      </c>
    </row>
    <row r="10203" spans="1:4" x14ac:dyDescent="0.25">
      <c r="A10203" s="46">
        <v>21036</v>
      </c>
      <c r="B10203" s="45" t="s">
        <v>12137</v>
      </c>
      <c r="C10203" s="46" t="s">
        <v>9014</v>
      </c>
      <c r="D10203" s="47">
        <v>972.67</v>
      </c>
    </row>
    <row r="10204" spans="1:4" x14ac:dyDescent="0.25">
      <c r="A10204" s="46">
        <v>21037</v>
      </c>
      <c r="B10204" s="45" t="s">
        <v>12138</v>
      </c>
      <c r="C10204" s="46" t="s">
        <v>9014</v>
      </c>
      <c r="D10204" s="48">
        <v>1108.9100000000001</v>
      </c>
    </row>
    <row r="10205" spans="1:4" x14ac:dyDescent="0.25">
      <c r="A10205" s="46">
        <v>20185</v>
      </c>
      <c r="B10205" s="45" t="s">
        <v>12139</v>
      </c>
      <c r="C10205" s="46" t="s">
        <v>372</v>
      </c>
      <c r="D10205" s="47">
        <v>24.17</v>
      </c>
    </row>
    <row r="10206" spans="1:4" x14ac:dyDescent="0.25">
      <c r="A10206" s="46">
        <v>20260</v>
      </c>
      <c r="B10206" s="45" t="s">
        <v>12140</v>
      </c>
      <c r="C10206" s="46" t="s">
        <v>9014</v>
      </c>
      <c r="D10206" s="47">
        <v>19.43</v>
      </c>
    </row>
    <row r="10207" spans="1:4" x14ac:dyDescent="0.25">
      <c r="A10207" s="46">
        <v>37523</v>
      </c>
      <c r="B10207" s="45" t="s">
        <v>12141</v>
      </c>
      <c r="C10207" s="46" t="s">
        <v>9014</v>
      </c>
      <c r="D10207" s="48">
        <v>519087.13</v>
      </c>
    </row>
    <row r="10208" spans="1:4" x14ac:dyDescent="0.25">
      <c r="A10208" s="46">
        <v>37515</v>
      </c>
      <c r="B10208" s="45" t="s">
        <v>12142</v>
      </c>
      <c r="C10208" s="46" t="s">
        <v>9014</v>
      </c>
      <c r="D10208" s="48">
        <v>461495</v>
      </c>
    </row>
    <row r="10209" spans="1:4" x14ac:dyDescent="0.25">
      <c r="A10209" s="46">
        <v>12899</v>
      </c>
      <c r="B10209" s="45" t="s">
        <v>12143</v>
      </c>
      <c r="C10209" s="46" t="s">
        <v>9014</v>
      </c>
      <c r="D10209" s="47">
        <v>88.26</v>
      </c>
    </row>
    <row r="10210" spans="1:4" x14ac:dyDescent="0.25">
      <c r="A10210" s="46">
        <v>12898</v>
      </c>
      <c r="B10210" s="45" t="s">
        <v>12144</v>
      </c>
      <c r="C10210" s="46" t="s">
        <v>9014</v>
      </c>
      <c r="D10210" s="47">
        <v>140</v>
      </c>
    </row>
    <row r="10211" spans="1:4" x14ac:dyDescent="0.25">
      <c r="A10211" s="46">
        <v>42528</v>
      </c>
      <c r="B10211" s="45" t="s">
        <v>12145</v>
      </c>
      <c r="C10211" s="46" t="s">
        <v>9027</v>
      </c>
      <c r="D10211" s="47">
        <v>8.02</v>
      </c>
    </row>
    <row r="10212" spans="1:4" x14ac:dyDescent="0.25">
      <c r="A10212" s="46">
        <v>39696</v>
      </c>
      <c r="B10212" s="45" t="s">
        <v>12146</v>
      </c>
      <c r="C10212" s="46" t="s">
        <v>9027</v>
      </c>
      <c r="D10212" s="47">
        <v>5.64</v>
      </c>
    </row>
    <row r="10213" spans="1:4" x14ac:dyDescent="0.25">
      <c r="A10213" s="46">
        <v>39700</v>
      </c>
      <c r="B10213" s="45" t="s">
        <v>12147</v>
      </c>
      <c r="C10213" s="46" t="s">
        <v>9027</v>
      </c>
      <c r="D10213" s="47">
        <v>28.63</v>
      </c>
    </row>
    <row r="10214" spans="1:4" x14ac:dyDescent="0.25">
      <c r="A10214" s="46">
        <v>11621</v>
      </c>
      <c r="B10214" s="45" t="s">
        <v>12148</v>
      </c>
      <c r="C10214" s="46" t="s">
        <v>9027</v>
      </c>
      <c r="D10214" s="47">
        <v>56.97</v>
      </c>
    </row>
    <row r="10215" spans="1:4" x14ac:dyDescent="0.25">
      <c r="A10215" s="46">
        <v>4014</v>
      </c>
      <c r="B10215" s="45" t="s">
        <v>12149</v>
      </c>
      <c r="C10215" s="46" t="s">
        <v>9027</v>
      </c>
      <c r="D10215" s="47">
        <v>58.94</v>
      </c>
    </row>
    <row r="10216" spans="1:4" x14ac:dyDescent="0.25">
      <c r="A10216" s="46">
        <v>4015</v>
      </c>
      <c r="B10216" s="45" t="s">
        <v>12150</v>
      </c>
      <c r="C10216" s="46" t="s">
        <v>9027</v>
      </c>
      <c r="D10216" s="47">
        <v>72.38</v>
      </c>
    </row>
    <row r="10217" spans="1:4" x14ac:dyDescent="0.25">
      <c r="A10217" s="46">
        <v>4017</v>
      </c>
      <c r="B10217" s="45" t="s">
        <v>12151</v>
      </c>
      <c r="C10217" s="46" t="s">
        <v>9027</v>
      </c>
      <c r="D10217" s="47">
        <v>105.32</v>
      </c>
    </row>
    <row r="10218" spans="1:4" x14ac:dyDescent="0.25">
      <c r="A10218" s="46">
        <v>4016</v>
      </c>
      <c r="B10218" s="45" t="s">
        <v>12152</v>
      </c>
      <c r="C10218" s="46" t="s">
        <v>9027</v>
      </c>
      <c r="D10218" s="47">
        <v>41.6</v>
      </c>
    </row>
    <row r="10219" spans="1:4" x14ac:dyDescent="0.25">
      <c r="A10219" s="46">
        <v>39699</v>
      </c>
      <c r="B10219" s="45" t="s">
        <v>12153</v>
      </c>
      <c r="C10219" s="46" t="s">
        <v>9027</v>
      </c>
      <c r="D10219" s="47">
        <v>14.67</v>
      </c>
    </row>
    <row r="10220" spans="1:4" x14ac:dyDescent="0.25">
      <c r="A10220" s="46">
        <v>38544</v>
      </c>
      <c r="B10220" s="45" t="s">
        <v>12154</v>
      </c>
      <c r="C10220" s="46" t="s">
        <v>9027</v>
      </c>
      <c r="D10220" s="47">
        <v>10.67</v>
      </c>
    </row>
    <row r="10221" spans="1:4" x14ac:dyDescent="0.25">
      <c r="A10221" s="46">
        <v>38545</v>
      </c>
      <c r="B10221" s="45" t="s">
        <v>12155</v>
      </c>
      <c r="C10221" s="46" t="s">
        <v>9027</v>
      </c>
      <c r="D10221" s="47">
        <v>6.86</v>
      </c>
    </row>
    <row r="10222" spans="1:4" x14ac:dyDescent="0.25">
      <c r="A10222" s="46">
        <v>42527</v>
      </c>
      <c r="B10222" s="45" t="s">
        <v>12156</v>
      </c>
      <c r="C10222" s="46" t="s">
        <v>9027</v>
      </c>
      <c r="D10222" s="47">
        <v>21.19</v>
      </c>
    </row>
    <row r="10223" spans="1:4" x14ac:dyDescent="0.25">
      <c r="A10223" s="46">
        <v>39323</v>
      </c>
      <c r="B10223" s="45" t="s">
        <v>12157</v>
      </c>
      <c r="C10223" s="46" t="s">
        <v>9027</v>
      </c>
      <c r="D10223" s="47">
        <v>26.17</v>
      </c>
    </row>
    <row r="10224" spans="1:4" x14ac:dyDescent="0.25">
      <c r="A10224" s="46">
        <v>626</v>
      </c>
      <c r="B10224" s="45" t="s">
        <v>12158</v>
      </c>
      <c r="C10224" s="46" t="s">
        <v>9088</v>
      </c>
      <c r="D10224" s="47">
        <v>15.1</v>
      </c>
    </row>
    <row r="10225" spans="1:4" x14ac:dyDescent="0.25">
      <c r="A10225" s="46">
        <v>25860</v>
      </c>
      <c r="B10225" s="45" t="s">
        <v>12159</v>
      </c>
      <c r="C10225" s="46" t="s">
        <v>9027</v>
      </c>
      <c r="D10225" s="47">
        <v>16.04</v>
      </c>
    </row>
    <row r="10226" spans="1:4" x14ac:dyDescent="0.25">
      <c r="A10226" s="46">
        <v>25861</v>
      </c>
      <c r="B10226" s="45" t="s">
        <v>12160</v>
      </c>
      <c r="C10226" s="46" t="s">
        <v>9027</v>
      </c>
      <c r="D10226" s="47">
        <v>24.21</v>
      </c>
    </row>
    <row r="10227" spans="1:4" x14ac:dyDescent="0.25">
      <c r="A10227" s="46">
        <v>25862</v>
      </c>
      <c r="B10227" s="45" t="s">
        <v>12161</v>
      </c>
      <c r="C10227" s="46" t="s">
        <v>9027</v>
      </c>
      <c r="D10227" s="47">
        <v>25.69</v>
      </c>
    </row>
    <row r="10228" spans="1:4" x14ac:dyDescent="0.25">
      <c r="A10228" s="46">
        <v>25863</v>
      </c>
      <c r="B10228" s="45" t="s">
        <v>12162</v>
      </c>
      <c r="C10228" s="46" t="s">
        <v>9027</v>
      </c>
      <c r="D10228" s="47">
        <v>32.119999999999997</v>
      </c>
    </row>
    <row r="10229" spans="1:4" x14ac:dyDescent="0.25">
      <c r="A10229" s="46">
        <v>25864</v>
      </c>
      <c r="B10229" s="45" t="s">
        <v>12163</v>
      </c>
      <c r="C10229" s="46" t="s">
        <v>9027</v>
      </c>
      <c r="D10229" s="47">
        <v>48.16</v>
      </c>
    </row>
    <row r="10230" spans="1:4" x14ac:dyDescent="0.25">
      <c r="A10230" s="46">
        <v>25865</v>
      </c>
      <c r="B10230" s="45" t="s">
        <v>12164</v>
      </c>
      <c r="C10230" s="46" t="s">
        <v>9027</v>
      </c>
      <c r="D10230" s="47">
        <v>64.52</v>
      </c>
    </row>
    <row r="10231" spans="1:4" x14ac:dyDescent="0.25">
      <c r="A10231" s="46">
        <v>25866</v>
      </c>
      <c r="B10231" s="45" t="s">
        <v>12165</v>
      </c>
      <c r="C10231" s="46" t="s">
        <v>9027</v>
      </c>
      <c r="D10231" s="47">
        <v>80.12</v>
      </c>
    </row>
    <row r="10232" spans="1:4" x14ac:dyDescent="0.25">
      <c r="A10232" s="46">
        <v>25868</v>
      </c>
      <c r="B10232" s="45" t="s">
        <v>12166</v>
      </c>
      <c r="C10232" s="46" t="s">
        <v>9027</v>
      </c>
      <c r="D10232" s="47">
        <v>17.88</v>
      </c>
    </row>
    <row r="10233" spans="1:4" x14ac:dyDescent="0.25">
      <c r="A10233" s="46">
        <v>25869</v>
      </c>
      <c r="B10233" s="45" t="s">
        <v>12167</v>
      </c>
      <c r="C10233" s="46" t="s">
        <v>9027</v>
      </c>
      <c r="D10233" s="47">
        <v>25.24</v>
      </c>
    </row>
    <row r="10234" spans="1:4" x14ac:dyDescent="0.25">
      <c r="A10234" s="46">
        <v>25870</v>
      </c>
      <c r="B10234" s="45" t="s">
        <v>12168</v>
      </c>
      <c r="C10234" s="46" t="s">
        <v>9027</v>
      </c>
      <c r="D10234" s="47">
        <v>28.61</v>
      </c>
    </row>
    <row r="10235" spans="1:4" x14ac:dyDescent="0.25">
      <c r="A10235" s="46">
        <v>25871</v>
      </c>
      <c r="B10235" s="45" t="s">
        <v>12169</v>
      </c>
      <c r="C10235" s="46" t="s">
        <v>9027</v>
      </c>
      <c r="D10235" s="47">
        <v>35.130000000000003</v>
      </c>
    </row>
    <row r="10236" spans="1:4" x14ac:dyDescent="0.25">
      <c r="A10236" s="46">
        <v>25867</v>
      </c>
      <c r="B10236" s="45" t="s">
        <v>12170</v>
      </c>
      <c r="C10236" s="46" t="s">
        <v>9027</v>
      </c>
      <c r="D10236" s="47">
        <v>52.01</v>
      </c>
    </row>
    <row r="10237" spans="1:4" x14ac:dyDescent="0.25">
      <c r="A10237" s="46">
        <v>25872</v>
      </c>
      <c r="B10237" s="45" t="s">
        <v>12171</v>
      </c>
      <c r="C10237" s="46" t="s">
        <v>9027</v>
      </c>
      <c r="D10237" s="47">
        <v>70.290000000000006</v>
      </c>
    </row>
    <row r="10238" spans="1:4" x14ac:dyDescent="0.25">
      <c r="A10238" s="46">
        <v>25873</v>
      </c>
      <c r="B10238" s="45" t="s">
        <v>12172</v>
      </c>
      <c r="C10238" s="46" t="s">
        <v>9027</v>
      </c>
      <c r="D10238" s="47">
        <v>87.66</v>
      </c>
    </row>
    <row r="10239" spans="1:4" x14ac:dyDescent="0.25">
      <c r="A10239" s="46">
        <v>11479</v>
      </c>
      <c r="B10239" s="45" t="s">
        <v>12173</v>
      </c>
      <c r="C10239" s="46" t="s">
        <v>9014</v>
      </c>
      <c r="D10239" s="47">
        <v>26.02</v>
      </c>
    </row>
    <row r="10240" spans="1:4" x14ac:dyDescent="0.25">
      <c r="A10240" s="46">
        <v>11481</v>
      </c>
      <c r="B10240" s="45" t="s">
        <v>12174</v>
      </c>
      <c r="C10240" s="46" t="s">
        <v>9014</v>
      </c>
      <c r="D10240" s="47">
        <v>23.54</v>
      </c>
    </row>
    <row r="10241" spans="1:4" x14ac:dyDescent="0.25">
      <c r="A10241" s="46">
        <v>43609</v>
      </c>
      <c r="B10241" s="45" t="s">
        <v>12175</v>
      </c>
      <c r="C10241" s="46" t="s">
        <v>9014</v>
      </c>
      <c r="D10241" s="47">
        <v>23.54</v>
      </c>
    </row>
    <row r="10242" spans="1:4" x14ac:dyDescent="0.25">
      <c r="A10242" s="46">
        <v>11478</v>
      </c>
      <c r="B10242" s="45" t="s">
        <v>12176</v>
      </c>
      <c r="C10242" s="46" t="s">
        <v>9014</v>
      </c>
      <c r="D10242" s="47">
        <v>44.65</v>
      </c>
    </row>
    <row r="10243" spans="1:4" x14ac:dyDescent="0.25">
      <c r="A10243" s="46">
        <v>43608</v>
      </c>
      <c r="B10243" s="45" t="s">
        <v>12177</v>
      </c>
      <c r="C10243" s="46" t="s">
        <v>9014</v>
      </c>
      <c r="D10243" s="47">
        <v>34.07</v>
      </c>
    </row>
    <row r="10244" spans="1:4" x14ac:dyDescent="0.25">
      <c r="A10244" s="46">
        <v>11476</v>
      </c>
      <c r="B10244" s="45" t="s">
        <v>12178</v>
      </c>
      <c r="C10244" s="46" t="s">
        <v>9014</v>
      </c>
      <c r="D10244" s="47">
        <v>34.07</v>
      </c>
    </row>
    <row r="10245" spans="1:4" x14ac:dyDescent="0.25">
      <c r="A10245" s="46">
        <v>40637</v>
      </c>
      <c r="B10245" s="45" t="s">
        <v>12179</v>
      </c>
      <c r="C10245" s="46" t="s">
        <v>9014</v>
      </c>
      <c r="D10245" s="48">
        <v>750683.68</v>
      </c>
    </row>
    <row r="10246" spans="1:4" x14ac:dyDescent="0.25">
      <c r="A10246" s="46">
        <v>13836</v>
      </c>
      <c r="B10246" s="45" t="s">
        <v>12180</v>
      </c>
      <c r="C10246" s="46" t="s">
        <v>9014</v>
      </c>
      <c r="D10246" s="48">
        <v>62690.2</v>
      </c>
    </row>
    <row r="10247" spans="1:4" x14ac:dyDescent="0.25">
      <c r="A10247" s="46">
        <v>14534</v>
      </c>
      <c r="B10247" s="45" t="s">
        <v>12181</v>
      </c>
      <c r="C10247" s="46" t="s">
        <v>9014</v>
      </c>
      <c r="D10247" s="48">
        <v>26243.78</v>
      </c>
    </row>
    <row r="10248" spans="1:4" x14ac:dyDescent="0.25">
      <c r="A10248" s="46">
        <v>14619</v>
      </c>
      <c r="B10248" s="45" t="s">
        <v>12182</v>
      </c>
      <c r="C10248" s="46" t="s">
        <v>9014</v>
      </c>
      <c r="D10248" s="48">
        <v>17709.560000000001</v>
      </c>
    </row>
    <row r="10249" spans="1:4" x14ac:dyDescent="0.25">
      <c r="A10249" s="46">
        <v>14535</v>
      </c>
      <c r="B10249" s="45" t="s">
        <v>12183</v>
      </c>
      <c r="C10249" s="46" t="s">
        <v>9014</v>
      </c>
      <c r="D10249" s="48">
        <v>260471.99</v>
      </c>
    </row>
    <row r="10250" spans="1:4" x14ac:dyDescent="0.25">
      <c r="A10250" s="46">
        <v>39813</v>
      </c>
      <c r="B10250" s="45" t="s">
        <v>12184</v>
      </c>
      <c r="C10250" s="46" t="s">
        <v>9014</v>
      </c>
      <c r="D10250" s="48">
        <v>25604.76</v>
      </c>
    </row>
    <row r="10251" spans="1:4" x14ac:dyDescent="0.25">
      <c r="A10251" s="46">
        <v>40403</v>
      </c>
      <c r="B10251" s="45" t="s">
        <v>12185</v>
      </c>
      <c r="C10251" s="46" t="s">
        <v>9014</v>
      </c>
      <c r="D10251" s="47">
        <v>661.04</v>
      </c>
    </row>
    <row r="10252" spans="1:4" x14ac:dyDescent="0.25">
      <c r="A10252" s="46">
        <v>12868</v>
      </c>
      <c r="B10252" s="45" t="s">
        <v>12186</v>
      </c>
      <c r="C10252" s="46" t="s">
        <v>370</v>
      </c>
      <c r="D10252" s="47">
        <v>19.32</v>
      </c>
    </row>
    <row r="10253" spans="1:4" x14ac:dyDescent="0.25">
      <c r="A10253" s="46">
        <v>40916</v>
      </c>
      <c r="B10253" s="45" t="s">
        <v>12187</v>
      </c>
      <c r="C10253" s="46" t="s">
        <v>9201</v>
      </c>
      <c r="D10253" s="48">
        <v>3397.68</v>
      </c>
    </row>
    <row r="10254" spans="1:4" x14ac:dyDescent="0.25">
      <c r="A10254" s="46">
        <v>4755</v>
      </c>
      <c r="B10254" s="45" t="s">
        <v>12188</v>
      </c>
      <c r="C10254" s="46" t="s">
        <v>370</v>
      </c>
      <c r="D10254" s="47">
        <v>19.64</v>
      </c>
    </row>
    <row r="10255" spans="1:4" x14ac:dyDescent="0.25">
      <c r="A10255" s="46">
        <v>41067</v>
      </c>
      <c r="B10255" s="45" t="s">
        <v>12189</v>
      </c>
      <c r="C10255" s="46" t="s">
        <v>9201</v>
      </c>
      <c r="D10255" s="48">
        <v>3457.01</v>
      </c>
    </row>
    <row r="10256" spans="1:4" x14ac:dyDescent="0.25">
      <c r="A10256" s="46">
        <v>38463</v>
      </c>
      <c r="B10256" s="45" t="s">
        <v>12190</v>
      </c>
      <c r="C10256" s="46" t="s">
        <v>9014</v>
      </c>
      <c r="D10256" s="47">
        <v>27.85</v>
      </c>
    </row>
    <row r="10257" spans="1:4" x14ac:dyDescent="0.25">
      <c r="A10257" s="46">
        <v>40703</v>
      </c>
      <c r="B10257" s="45" t="s">
        <v>12191</v>
      </c>
      <c r="C10257" s="46" t="s">
        <v>9014</v>
      </c>
      <c r="D10257" s="48">
        <v>9483.98</v>
      </c>
    </row>
    <row r="10258" spans="1:4" x14ac:dyDescent="0.25">
      <c r="A10258" s="46">
        <v>14531</v>
      </c>
      <c r="B10258" s="45" t="s">
        <v>12192</v>
      </c>
      <c r="C10258" s="46" t="s">
        <v>9014</v>
      </c>
      <c r="D10258" s="48">
        <v>17681.71</v>
      </c>
    </row>
    <row r="10259" spans="1:4" x14ac:dyDescent="0.25">
      <c r="A10259" s="46">
        <v>36533</v>
      </c>
      <c r="B10259" s="45" t="s">
        <v>12193</v>
      </c>
      <c r="C10259" s="46" t="s">
        <v>9014</v>
      </c>
      <c r="D10259" s="48">
        <v>20347.13</v>
      </c>
    </row>
    <row r="10260" spans="1:4" x14ac:dyDescent="0.25">
      <c r="A10260" s="46">
        <v>11616</v>
      </c>
      <c r="B10260" s="45" t="s">
        <v>12194</v>
      </c>
      <c r="C10260" s="46" t="s">
        <v>9014</v>
      </c>
      <c r="D10260" s="48">
        <v>19217.560000000001</v>
      </c>
    </row>
    <row r="10261" spans="1:4" x14ac:dyDescent="0.25">
      <c r="A10261" s="46">
        <v>41898</v>
      </c>
      <c r="B10261" s="45" t="s">
        <v>12195</v>
      </c>
      <c r="C10261" s="46" t="s">
        <v>9014</v>
      </c>
      <c r="D10261" s="48">
        <v>21622.37</v>
      </c>
    </row>
    <row r="10262" spans="1:4" x14ac:dyDescent="0.25">
      <c r="A10262" s="46">
        <v>13447</v>
      </c>
      <c r="B10262" s="45" t="s">
        <v>12196</v>
      </c>
      <c r="C10262" s="46" t="s">
        <v>9014</v>
      </c>
      <c r="D10262" s="48">
        <v>39786.65</v>
      </c>
    </row>
    <row r="10263" spans="1:4" x14ac:dyDescent="0.25">
      <c r="A10263" s="46">
        <v>14529</v>
      </c>
      <c r="B10263" s="45" t="s">
        <v>12197</v>
      </c>
      <c r="C10263" s="46" t="s">
        <v>9014</v>
      </c>
      <c r="D10263" s="48">
        <v>22251.66</v>
      </c>
    </row>
    <row r="10264" spans="1:4" x14ac:dyDescent="0.25">
      <c r="A10264" s="46">
        <v>10747</v>
      </c>
      <c r="B10264" s="45" t="s">
        <v>12198</v>
      </c>
      <c r="C10264" s="46" t="s">
        <v>9014</v>
      </c>
      <c r="D10264" s="48">
        <v>21832.28</v>
      </c>
    </row>
    <row r="10265" spans="1:4" x14ac:dyDescent="0.25">
      <c r="A10265" s="46">
        <v>36141</v>
      </c>
      <c r="B10265" s="45" t="s">
        <v>12199</v>
      </c>
      <c r="C10265" s="46" t="s">
        <v>9014</v>
      </c>
      <c r="D10265" s="47">
        <v>40.229999999999997</v>
      </c>
    </row>
    <row r="10266" spans="1:4" x14ac:dyDescent="0.25">
      <c r="A10266" s="46">
        <v>39434</v>
      </c>
      <c r="B10266" s="45" t="s">
        <v>12200</v>
      </c>
      <c r="C10266" s="46" t="s">
        <v>9088</v>
      </c>
      <c r="D10266" s="47">
        <v>3.06</v>
      </c>
    </row>
    <row r="10267" spans="1:4" x14ac:dyDescent="0.25">
      <c r="A10267" s="46">
        <v>39433</v>
      </c>
      <c r="B10267" s="45" t="s">
        <v>12201</v>
      </c>
      <c r="C10267" s="46" t="s">
        <v>9088</v>
      </c>
      <c r="D10267" s="47">
        <v>2.19</v>
      </c>
    </row>
    <row r="10268" spans="1:4" x14ac:dyDescent="0.25">
      <c r="A10268" s="46">
        <v>4049</v>
      </c>
      <c r="B10268" s="45" t="s">
        <v>12202</v>
      </c>
      <c r="C10268" s="46" t="s">
        <v>9033</v>
      </c>
      <c r="D10268" s="47">
        <v>65.47</v>
      </c>
    </row>
    <row r="10269" spans="1:4" x14ac:dyDescent="0.25">
      <c r="A10269" s="46">
        <v>38120</v>
      </c>
      <c r="B10269" s="45" t="s">
        <v>12203</v>
      </c>
      <c r="C10269" s="46" t="s">
        <v>9088</v>
      </c>
      <c r="D10269" s="47">
        <v>107.46</v>
      </c>
    </row>
    <row r="10270" spans="1:4" x14ac:dyDescent="0.25">
      <c r="A10270" s="46">
        <v>38877</v>
      </c>
      <c r="B10270" s="45" t="s">
        <v>12204</v>
      </c>
      <c r="C10270" s="46" t="s">
        <v>9088</v>
      </c>
      <c r="D10270" s="47">
        <v>7.32</v>
      </c>
    </row>
    <row r="10271" spans="1:4" x14ac:dyDescent="0.25">
      <c r="A10271" s="46">
        <v>34546</v>
      </c>
      <c r="B10271" s="45" t="s">
        <v>12205</v>
      </c>
      <c r="C10271" s="46" t="s">
        <v>9088</v>
      </c>
      <c r="D10271" s="47">
        <v>7.38</v>
      </c>
    </row>
    <row r="10272" spans="1:4" x14ac:dyDescent="0.25">
      <c r="A10272" s="46">
        <v>10498</v>
      </c>
      <c r="B10272" s="45" t="s">
        <v>12206</v>
      </c>
      <c r="C10272" s="46" t="s">
        <v>9088</v>
      </c>
      <c r="D10272" s="47">
        <v>11.81</v>
      </c>
    </row>
    <row r="10273" spans="1:4" x14ac:dyDescent="0.25">
      <c r="A10273" s="46">
        <v>4823</v>
      </c>
      <c r="B10273" s="45" t="s">
        <v>12207</v>
      </c>
      <c r="C10273" s="46" t="s">
        <v>9088</v>
      </c>
      <c r="D10273" s="47">
        <v>33.200000000000003</v>
      </c>
    </row>
    <row r="10274" spans="1:4" x14ac:dyDescent="0.25">
      <c r="A10274" s="46">
        <v>41387</v>
      </c>
      <c r="B10274" s="45" t="s">
        <v>12208</v>
      </c>
      <c r="C10274" s="46" t="s">
        <v>372</v>
      </c>
      <c r="D10274" s="47">
        <v>37.75</v>
      </c>
    </row>
    <row r="10275" spans="1:4" x14ac:dyDescent="0.25">
      <c r="A10275" s="46">
        <v>41388</v>
      </c>
      <c r="B10275" s="45" t="s">
        <v>12209</v>
      </c>
      <c r="C10275" s="46" t="s">
        <v>372</v>
      </c>
      <c r="D10275" s="47">
        <v>45.3</v>
      </c>
    </row>
    <row r="10276" spans="1:4" x14ac:dyDescent="0.25">
      <c r="A10276" s="46">
        <v>41380</v>
      </c>
      <c r="B10276" s="45" t="s">
        <v>12210</v>
      </c>
      <c r="C10276" s="46" t="s">
        <v>9014</v>
      </c>
      <c r="D10276" s="47">
        <v>301.39</v>
      </c>
    </row>
    <row r="10277" spans="1:4" x14ac:dyDescent="0.25">
      <c r="A10277" s="46">
        <v>41381</v>
      </c>
      <c r="B10277" s="45" t="s">
        <v>12211</v>
      </c>
      <c r="C10277" s="46" t="s">
        <v>9014</v>
      </c>
      <c r="D10277" s="47">
        <v>315.75</v>
      </c>
    </row>
    <row r="10278" spans="1:4" x14ac:dyDescent="0.25">
      <c r="A10278" s="46">
        <v>41382</v>
      </c>
      <c r="B10278" s="45" t="s">
        <v>12212</v>
      </c>
      <c r="C10278" s="46" t="s">
        <v>9014</v>
      </c>
      <c r="D10278" s="47">
        <v>305.63</v>
      </c>
    </row>
    <row r="10279" spans="1:4" x14ac:dyDescent="0.25">
      <c r="A10279" s="46">
        <v>41383</v>
      </c>
      <c r="B10279" s="45" t="s">
        <v>12213</v>
      </c>
      <c r="C10279" s="46" t="s">
        <v>9014</v>
      </c>
      <c r="D10279" s="47">
        <v>414.82</v>
      </c>
    </row>
    <row r="10280" spans="1:4" x14ac:dyDescent="0.25">
      <c r="A10280" s="46">
        <v>41385</v>
      </c>
      <c r="B10280" s="45" t="s">
        <v>12214</v>
      </c>
      <c r="C10280" s="46" t="s">
        <v>9014</v>
      </c>
      <c r="D10280" s="47">
        <v>516.20000000000005</v>
      </c>
    </row>
    <row r="10281" spans="1:4" x14ac:dyDescent="0.25">
      <c r="A10281" s="46">
        <v>11079</v>
      </c>
      <c r="B10281" s="45" t="s">
        <v>12215</v>
      </c>
      <c r="C10281" s="46" t="s">
        <v>369</v>
      </c>
      <c r="D10281" s="48">
        <v>1611.95</v>
      </c>
    </row>
    <row r="10282" spans="1:4" x14ac:dyDescent="0.25">
      <c r="A10282" s="46">
        <v>11082</v>
      </c>
      <c r="B10282" s="45" t="s">
        <v>12216</v>
      </c>
      <c r="C10282" s="46" t="s">
        <v>369</v>
      </c>
      <c r="D10282" s="48">
        <v>1611.95</v>
      </c>
    </row>
    <row r="10283" spans="1:4" x14ac:dyDescent="0.25">
      <c r="A10283" s="46">
        <v>4058</v>
      </c>
      <c r="B10283" s="45" t="s">
        <v>12217</v>
      </c>
      <c r="C10283" s="46" t="s">
        <v>370</v>
      </c>
      <c r="D10283" s="47">
        <v>27.29</v>
      </c>
    </row>
    <row r="10284" spans="1:4" x14ac:dyDescent="0.25">
      <c r="A10284" s="46">
        <v>40974</v>
      </c>
      <c r="B10284" s="45" t="s">
        <v>12218</v>
      </c>
      <c r="C10284" s="46" t="s">
        <v>9201</v>
      </c>
      <c r="D10284" s="48">
        <v>4800.46</v>
      </c>
    </row>
    <row r="10285" spans="1:4" x14ac:dyDescent="0.25">
      <c r="A10285" s="46">
        <v>34794</v>
      </c>
      <c r="B10285" s="45" t="s">
        <v>12219</v>
      </c>
      <c r="C10285" s="46" t="s">
        <v>370</v>
      </c>
      <c r="D10285" s="47">
        <v>17.7</v>
      </c>
    </row>
    <row r="10286" spans="1:4" x14ac:dyDescent="0.25">
      <c r="A10286" s="46">
        <v>40925</v>
      </c>
      <c r="B10286" s="45" t="s">
        <v>12220</v>
      </c>
      <c r="C10286" s="46" t="s">
        <v>9201</v>
      </c>
      <c r="D10286" s="48">
        <v>3113.97</v>
      </c>
    </row>
    <row r="10287" spans="1:4" x14ac:dyDescent="0.25">
      <c r="A10287" s="46">
        <v>13741</v>
      </c>
      <c r="B10287" s="45" t="s">
        <v>12221</v>
      </c>
      <c r="C10287" s="46" t="s">
        <v>9014</v>
      </c>
      <c r="D10287" s="48">
        <v>2238.39</v>
      </c>
    </row>
    <row r="10288" spans="1:4" x14ac:dyDescent="0.25">
      <c r="A10288" s="46">
        <v>3288</v>
      </c>
      <c r="B10288" s="45" t="s">
        <v>12222</v>
      </c>
      <c r="C10288" s="46" t="s">
        <v>372</v>
      </c>
      <c r="D10288" s="47">
        <v>6</v>
      </c>
    </row>
    <row r="10289" spans="1:4" x14ac:dyDescent="0.25">
      <c r="A10289" s="46">
        <v>13587</v>
      </c>
      <c r="B10289" s="45" t="s">
        <v>12223</v>
      </c>
      <c r="C10289" s="46" t="s">
        <v>372</v>
      </c>
      <c r="D10289" s="47">
        <v>3.62</v>
      </c>
    </row>
    <row r="10290" spans="1:4" x14ac:dyDescent="0.25">
      <c r="A10290" s="46">
        <v>38598</v>
      </c>
      <c r="B10290" s="45" t="s">
        <v>12224</v>
      </c>
      <c r="C10290" s="46" t="s">
        <v>9014</v>
      </c>
      <c r="D10290" s="47">
        <v>2.44</v>
      </c>
    </row>
    <row r="10291" spans="1:4" x14ac:dyDescent="0.25">
      <c r="A10291" s="46">
        <v>38595</v>
      </c>
      <c r="B10291" s="45" t="s">
        <v>12225</v>
      </c>
      <c r="C10291" s="46" t="s">
        <v>9014</v>
      </c>
      <c r="D10291" s="47">
        <v>2.06</v>
      </c>
    </row>
    <row r="10292" spans="1:4" x14ac:dyDescent="0.25">
      <c r="A10292" s="46">
        <v>38592</v>
      </c>
      <c r="B10292" s="45" t="s">
        <v>12226</v>
      </c>
      <c r="C10292" s="46" t="s">
        <v>9014</v>
      </c>
      <c r="D10292" s="47">
        <v>2.09</v>
      </c>
    </row>
    <row r="10293" spans="1:4" x14ac:dyDescent="0.25">
      <c r="A10293" s="46">
        <v>38588</v>
      </c>
      <c r="B10293" s="45" t="s">
        <v>12227</v>
      </c>
      <c r="C10293" s="46" t="s">
        <v>9014</v>
      </c>
      <c r="D10293" s="47">
        <v>1.67</v>
      </c>
    </row>
    <row r="10294" spans="1:4" x14ac:dyDescent="0.25">
      <c r="A10294" s="46">
        <v>38593</v>
      </c>
      <c r="B10294" s="45" t="s">
        <v>12228</v>
      </c>
      <c r="C10294" s="46" t="s">
        <v>9014</v>
      </c>
      <c r="D10294" s="47">
        <v>2.31</v>
      </c>
    </row>
    <row r="10295" spans="1:4" x14ac:dyDescent="0.25">
      <c r="A10295" s="46">
        <v>38589</v>
      </c>
      <c r="B10295" s="45" t="s">
        <v>12229</v>
      </c>
      <c r="C10295" s="46" t="s">
        <v>9014</v>
      </c>
      <c r="D10295" s="47">
        <v>1.75</v>
      </c>
    </row>
    <row r="10296" spans="1:4" x14ac:dyDescent="0.25">
      <c r="A10296" s="46">
        <v>38594</v>
      </c>
      <c r="B10296" s="45" t="s">
        <v>12230</v>
      </c>
      <c r="C10296" s="46" t="s">
        <v>9014</v>
      </c>
      <c r="D10296" s="47">
        <v>3.64</v>
      </c>
    </row>
    <row r="10297" spans="1:4" x14ac:dyDescent="0.25">
      <c r="A10297" s="46">
        <v>34773</v>
      </c>
      <c r="B10297" s="45" t="s">
        <v>12231</v>
      </c>
      <c r="C10297" s="46" t="s">
        <v>9014</v>
      </c>
      <c r="D10297" s="47">
        <v>1.72</v>
      </c>
    </row>
    <row r="10298" spans="1:4" x14ac:dyDescent="0.25">
      <c r="A10298" s="46">
        <v>34769</v>
      </c>
      <c r="B10298" s="45" t="s">
        <v>12232</v>
      </c>
      <c r="C10298" s="46" t="s">
        <v>9014</v>
      </c>
      <c r="D10298" s="47">
        <v>2.13</v>
      </c>
    </row>
    <row r="10299" spans="1:4" x14ac:dyDescent="0.25">
      <c r="A10299" s="46">
        <v>34763</v>
      </c>
      <c r="B10299" s="45" t="s">
        <v>12233</v>
      </c>
      <c r="C10299" s="46" t="s">
        <v>9014</v>
      </c>
      <c r="D10299" s="47">
        <v>1.31</v>
      </c>
    </row>
    <row r="10300" spans="1:4" x14ac:dyDescent="0.25">
      <c r="A10300" s="46">
        <v>34774</v>
      </c>
      <c r="B10300" s="45" t="s">
        <v>12234</v>
      </c>
      <c r="C10300" s="46" t="s">
        <v>9014</v>
      </c>
      <c r="D10300" s="47">
        <v>1.63</v>
      </c>
    </row>
    <row r="10301" spans="1:4" x14ac:dyDescent="0.25">
      <c r="A10301" s="46">
        <v>34771</v>
      </c>
      <c r="B10301" s="45" t="s">
        <v>12235</v>
      </c>
      <c r="C10301" s="46" t="s">
        <v>9014</v>
      </c>
      <c r="D10301" s="47">
        <v>1.97</v>
      </c>
    </row>
    <row r="10302" spans="1:4" x14ac:dyDescent="0.25">
      <c r="A10302" s="46">
        <v>34764</v>
      </c>
      <c r="B10302" s="45" t="s">
        <v>12236</v>
      </c>
      <c r="C10302" s="46" t="s">
        <v>9014</v>
      </c>
      <c r="D10302" s="47">
        <v>1.29</v>
      </c>
    </row>
    <row r="10303" spans="1:4" x14ac:dyDescent="0.25">
      <c r="A10303" s="46">
        <v>34788</v>
      </c>
      <c r="B10303" s="45" t="s">
        <v>12237</v>
      </c>
      <c r="C10303" s="46" t="s">
        <v>9014</v>
      </c>
      <c r="D10303" s="47">
        <v>0.93</v>
      </c>
    </row>
    <row r="10304" spans="1:4" x14ac:dyDescent="0.25">
      <c r="A10304" s="46">
        <v>34781</v>
      </c>
      <c r="B10304" s="45" t="s">
        <v>12238</v>
      </c>
      <c r="C10304" s="46" t="s">
        <v>9014</v>
      </c>
      <c r="D10304" s="47">
        <v>1.05</v>
      </c>
    </row>
    <row r="10305" spans="1:4" x14ac:dyDescent="0.25">
      <c r="A10305" s="46">
        <v>41682</v>
      </c>
      <c r="B10305" s="45" t="s">
        <v>12239</v>
      </c>
      <c r="C10305" s="46" t="s">
        <v>9014</v>
      </c>
      <c r="D10305" s="47">
        <v>27.79</v>
      </c>
    </row>
    <row r="10306" spans="1:4" x14ac:dyDescent="0.25">
      <c r="A10306" s="46">
        <v>41683</v>
      </c>
      <c r="B10306" s="45" t="s">
        <v>12240</v>
      </c>
      <c r="C10306" s="46" t="s">
        <v>9014</v>
      </c>
      <c r="D10306" s="47">
        <v>20.440000000000001</v>
      </c>
    </row>
    <row r="10307" spans="1:4" x14ac:dyDescent="0.25">
      <c r="A10307" s="46">
        <v>41680</v>
      </c>
      <c r="B10307" s="45" t="s">
        <v>12241</v>
      </c>
      <c r="C10307" s="46" t="s">
        <v>9014</v>
      </c>
      <c r="D10307" s="47">
        <v>11.01</v>
      </c>
    </row>
    <row r="10308" spans="1:4" x14ac:dyDescent="0.25">
      <c r="A10308" s="46">
        <v>41679</v>
      </c>
      <c r="B10308" s="45" t="s">
        <v>12242</v>
      </c>
      <c r="C10308" s="46" t="s">
        <v>9014</v>
      </c>
      <c r="D10308" s="47">
        <v>25.16</v>
      </c>
    </row>
    <row r="10309" spans="1:4" x14ac:dyDescent="0.25">
      <c r="A10309" s="46">
        <v>41681</v>
      </c>
      <c r="B10309" s="45" t="s">
        <v>12243</v>
      </c>
      <c r="C10309" s="46" t="s">
        <v>9014</v>
      </c>
      <c r="D10309" s="47">
        <v>17.22</v>
      </c>
    </row>
    <row r="10310" spans="1:4" x14ac:dyDescent="0.25">
      <c r="A10310" s="46">
        <v>43386</v>
      </c>
      <c r="B10310" s="45" t="s">
        <v>12244</v>
      </c>
      <c r="C10310" s="46" t="s">
        <v>9014</v>
      </c>
      <c r="D10310" s="47">
        <v>39.32</v>
      </c>
    </row>
    <row r="10311" spans="1:4" x14ac:dyDescent="0.25">
      <c r="A10311" s="46">
        <v>4059</v>
      </c>
      <c r="B10311" s="45" t="s">
        <v>12245</v>
      </c>
      <c r="C10311" s="46" t="s">
        <v>372</v>
      </c>
      <c r="D10311" s="47">
        <v>27.79</v>
      </c>
    </row>
    <row r="10312" spans="1:4" x14ac:dyDescent="0.25">
      <c r="A10312" s="46">
        <v>4062</v>
      </c>
      <c r="B10312" s="45" t="s">
        <v>12246</v>
      </c>
      <c r="C10312" s="46" t="s">
        <v>9014</v>
      </c>
      <c r="D10312" s="47">
        <v>27.79</v>
      </c>
    </row>
    <row r="10313" spans="1:4" x14ac:dyDescent="0.25">
      <c r="A10313" s="46">
        <v>4061</v>
      </c>
      <c r="B10313" s="45" t="s">
        <v>12247</v>
      </c>
      <c r="C10313" s="46" t="s">
        <v>9014</v>
      </c>
      <c r="D10313" s="47">
        <v>34.6</v>
      </c>
    </row>
    <row r="10314" spans="1:4" x14ac:dyDescent="0.25">
      <c r="A10314" s="46">
        <v>41315</v>
      </c>
      <c r="B10314" s="45" t="s">
        <v>12248</v>
      </c>
      <c r="C10314" s="46" t="s">
        <v>9088</v>
      </c>
      <c r="D10314" s="47">
        <v>75.239999999999995</v>
      </c>
    </row>
    <row r="10315" spans="1:4" x14ac:dyDescent="0.25">
      <c r="A10315" s="46">
        <v>43148</v>
      </c>
      <c r="B10315" s="45" t="s">
        <v>12249</v>
      </c>
      <c r="C10315" s="46" t="s">
        <v>9088</v>
      </c>
      <c r="D10315" s="47">
        <v>51.07</v>
      </c>
    </row>
    <row r="10316" spans="1:4" x14ac:dyDescent="0.25">
      <c r="A10316" s="46">
        <v>43147</v>
      </c>
      <c r="B10316" s="45" t="s">
        <v>12250</v>
      </c>
      <c r="C10316" s="46" t="s">
        <v>9088</v>
      </c>
      <c r="D10316" s="47">
        <v>19.78</v>
      </c>
    </row>
    <row r="10317" spans="1:4" x14ac:dyDescent="0.25">
      <c r="A10317" s="46">
        <v>10608</v>
      </c>
      <c r="B10317" s="45" t="s">
        <v>12251</v>
      </c>
      <c r="C10317" s="46" t="s">
        <v>9014</v>
      </c>
      <c r="D10317" s="48">
        <v>8968.1</v>
      </c>
    </row>
    <row r="10318" spans="1:4" x14ac:dyDescent="0.25">
      <c r="A10318" s="46">
        <v>4069</v>
      </c>
      <c r="B10318" s="45" t="s">
        <v>12252</v>
      </c>
      <c r="C10318" s="46" t="s">
        <v>370</v>
      </c>
      <c r="D10318" s="47">
        <v>51.72</v>
      </c>
    </row>
    <row r="10319" spans="1:4" x14ac:dyDescent="0.25">
      <c r="A10319" s="46">
        <v>40819</v>
      </c>
      <c r="B10319" s="45" t="s">
        <v>12253</v>
      </c>
      <c r="C10319" s="46" t="s">
        <v>9201</v>
      </c>
      <c r="D10319" s="48">
        <v>9092.75</v>
      </c>
    </row>
    <row r="10320" spans="1:4" x14ac:dyDescent="0.25">
      <c r="A10320" s="46">
        <v>34361</v>
      </c>
      <c r="B10320" s="45" t="s">
        <v>12254</v>
      </c>
      <c r="C10320" s="46" t="s">
        <v>9088</v>
      </c>
      <c r="D10320" s="47">
        <v>14.4</v>
      </c>
    </row>
    <row r="10321" spans="1:4" x14ac:dyDescent="0.25">
      <c r="A10321" s="46">
        <v>36512</v>
      </c>
      <c r="B10321" s="45" t="s">
        <v>12255</v>
      </c>
      <c r="C10321" s="46" t="s">
        <v>9014</v>
      </c>
      <c r="D10321" s="48">
        <v>16739</v>
      </c>
    </row>
    <row r="10322" spans="1:4" x14ac:dyDescent="0.25">
      <c r="A10322" s="46">
        <v>25972</v>
      </c>
      <c r="B10322" s="45" t="s">
        <v>12256</v>
      </c>
      <c r="C10322" s="46" t="s">
        <v>9088</v>
      </c>
      <c r="D10322" s="47">
        <v>15.48</v>
      </c>
    </row>
    <row r="10323" spans="1:4" x14ac:dyDescent="0.25">
      <c r="A10323" s="46">
        <v>25973</v>
      </c>
      <c r="B10323" s="45" t="s">
        <v>12257</v>
      </c>
      <c r="C10323" s="46" t="s">
        <v>9088</v>
      </c>
      <c r="D10323" s="47">
        <v>15.48</v>
      </c>
    </row>
    <row r="10324" spans="1:4" x14ac:dyDescent="0.25">
      <c r="A10324" s="46">
        <v>11697</v>
      </c>
      <c r="B10324" s="45" t="s">
        <v>12258</v>
      </c>
      <c r="C10324" s="46" t="s">
        <v>9014</v>
      </c>
      <c r="D10324" s="47">
        <v>628.44000000000005</v>
      </c>
    </row>
    <row r="10325" spans="1:4" x14ac:dyDescent="0.25">
      <c r="A10325" s="46">
        <v>11698</v>
      </c>
      <c r="B10325" s="45" t="s">
        <v>12259</v>
      </c>
      <c r="C10325" s="46" t="s">
        <v>9014</v>
      </c>
      <c r="D10325" s="47">
        <v>749.7</v>
      </c>
    </row>
    <row r="10326" spans="1:4" x14ac:dyDescent="0.25">
      <c r="A10326" s="46">
        <v>10432</v>
      </c>
      <c r="B10326" s="45" t="s">
        <v>12260</v>
      </c>
      <c r="C10326" s="46" t="s">
        <v>9014</v>
      </c>
      <c r="D10326" s="47">
        <v>243.57</v>
      </c>
    </row>
    <row r="10327" spans="1:4" x14ac:dyDescent="0.25">
      <c r="A10327" s="46">
        <v>11699</v>
      </c>
      <c r="B10327" s="45" t="s">
        <v>12261</v>
      </c>
      <c r="C10327" s="46" t="s">
        <v>9014</v>
      </c>
      <c r="D10327" s="47">
        <v>828.59</v>
      </c>
    </row>
    <row r="10328" spans="1:4" x14ac:dyDescent="0.25">
      <c r="A10328" s="46">
        <v>44020</v>
      </c>
      <c r="B10328" s="45" t="s">
        <v>12262</v>
      </c>
      <c r="C10328" s="46" t="s">
        <v>9014</v>
      </c>
      <c r="D10328" s="47">
        <v>600.92999999999995</v>
      </c>
    </row>
    <row r="10329" spans="1:4" x14ac:dyDescent="0.25">
      <c r="A10329" s="46">
        <v>41420</v>
      </c>
      <c r="B10329" s="45" t="s">
        <v>12263</v>
      </c>
      <c r="C10329" s="46" t="s">
        <v>9014</v>
      </c>
      <c r="D10329" s="47">
        <v>7.68</v>
      </c>
    </row>
    <row r="10330" spans="1:4" x14ac:dyDescent="0.25">
      <c r="A10330" s="46">
        <v>41422</v>
      </c>
      <c r="B10330" s="45" t="s">
        <v>12264</v>
      </c>
      <c r="C10330" s="46" t="s">
        <v>9014</v>
      </c>
      <c r="D10330" s="47">
        <v>10.49</v>
      </c>
    </row>
    <row r="10331" spans="1:4" x14ac:dyDescent="0.25">
      <c r="A10331" s="46">
        <v>41425</v>
      </c>
      <c r="B10331" s="45" t="s">
        <v>12265</v>
      </c>
      <c r="C10331" s="46" t="s">
        <v>9014</v>
      </c>
      <c r="D10331" s="47">
        <v>5.37</v>
      </c>
    </row>
    <row r="10332" spans="1:4" x14ac:dyDescent="0.25">
      <c r="A10332" s="46">
        <v>41426</v>
      </c>
      <c r="B10332" s="45" t="s">
        <v>12266</v>
      </c>
      <c r="C10332" s="46" t="s">
        <v>9014</v>
      </c>
      <c r="D10332" s="47">
        <v>9.68</v>
      </c>
    </row>
    <row r="10333" spans="1:4" x14ac:dyDescent="0.25">
      <c r="A10333" s="46">
        <v>41419</v>
      </c>
      <c r="B10333" s="45" t="s">
        <v>12267</v>
      </c>
      <c r="C10333" s="46" t="s">
        <v>9014</v>
      </c>
      <c r="D10333" s="47">
        <v>5.65</v>
      </c>
    </row>
    <row r="10334" spans="1:4" x14ac:dyDescent="0.25">
      <c r="A10334" s="46">
        <v>41421</v>
      </c>
      <c r="B10334" s="45" t="s">
        <v>12268</v>
      </c>
      <c r="C10334" s="46" t="s">
        <v>9014</v>
      </c>
      <c r="D10334" s="47">
        <v>7.66</v>
      </c>
    </row>
    <row r="10335" spans="1:4" x14ac:dyDescent="0.25">
      <c r="A10335" s="46">
        <v>41414</v>
      </c>
      <c r="B10335" s="45" t="s">
        <v>12269</v>
      </c>
      <c r="C10335" s="46" t="s">
        <v>9014</v>
      </c>
      <c r="D10335" s="47">
        <v>17.77</v>
      </c>
    </row>
    <row r="10336" spans="1:4" x14ac:dyDescent="0.25">
      <c r="A10336" s="46">
        <v>41415</v>
      </c>
      <c r="B10336" s="45" t="s">
        <v>12270</v>
      </c>
      <c r="C10336" s="46" t="s">
        <v>9014</v>
      </c>
      <c r="D10336" s="47">
        <v>20.69</v>
      </c>
    </row>
    <row r="10337" spans="1:4" x14ac:dyDescent="0.25">
      <c r="A10337" s="46">
        <v>37514</v>
      </c>
      <c r="B10337" s="45" t="s">
        <v>12271</v>
      </c>
      <c r="C10337" s="46" t="s">
        <v>9014</v>
      </c>
      <c r="D10337" s="48">
        <v>189750</v>
      </c>
    </row>
    <row r="10338" spans="1:4" x14ac:dyDescent="0.25">
      <c r="A10338" s="46">
        <v>37519</v>
      </c>
      <c r="B10338" s="45" t="s">
        <v>12272</v>
      </c>
      <c r="C10338" s="46" t="s">
        <v>9014</v>
      </c>
      <c r="D10338" s="48">
        <v>292839.92</v>
      </c>
    </row>
    <row r="10339" spans="1:4" x14ac:dyDescent="0.25">
      <c r="A10339" s="46">
        <v>37520</v>
      </c>
      <c r="B10339" s="45" t="s">
        <v>12273</v>
      </c>
      <c r="C10339" s="46" t="s">
        <v>9014</v>
      </c>
      <c r="D10339" s="48">
        <v>288039.26</v>
      </c>
    </row>
    <row r="10340" spans="1:4" x14ac:dyDescent="0.25">
      <c r="A10340" s="46">
        <v>37521</v>
      </c>
      <c r="B10340" s="45" t="s">
        <v>12274</v>
      </c>
      <c r="C10340" s="46" t="s">
        <v>9014</v>
      </c>
      <c r="D10340" s="48">
        <v>351407.91</v>
      </c>
    </row>
    <row r="10341" spans="1:4" x14ac:dyDescent="0.25">
      <c r="A10341" s="46">
        <v>37522</v>
      </c>
      <c r="B10341" s="45" t="s">
        <v>12275</v>
      </c>
      <c r="C10341" s="46" t="s">
        <v>9014</v>
      </c>
      <c r="D10341" s="48">
        <v>361980.28</v>
      </c>
    </row>
    <row r="10342" spans="1:4" x14ac:dyDescent="0.25">
      <c r="A10342" s="46">
        <v>21109</v>
      </c>
      <c r="B10342" s="45" t="s">
        <v>12276</v>
      </c>
      <c r="C10342" s="46" t="s">
        <v>9014</v>
      </c>
      <c r="D10342" s="47">
        <v>33.14</v>
      </c>
    </row>
    <row r="10343" spans="1:4" x14ac:dyDescent="0.25">
      <c r="A10343" s="46">
        <v>11769</v>
      </c>
      <c r="B10343" s="45" t="s">
        <v>12277</v>
      </c>
      <c r="C10343" s="46" t="s">
        <v>9014</v>
      </c>
      <c r="D10343" s="47">
        <v>271.14</v>
      </c>
    </row>
    <row r="10344" spans="1:4" x14ac:dyDescent="0.25">
      <c r="A10344" s="46">
        <v>36793</v>
      </c>
      <c r="B10344" s="45" t="s">
        <v>12278</v>
      </c>
      <c r="C10344" s="46" t="s">
        <v>9014</v>
      </c>
      <c r="D10344" s="47">
        <v>613.54999999999995</v>
      </c>
    </row>
    <row r="10345" spans="1:4" x14ac:dyDescent="0.25">
      <c r="A10345" s="46">
        <v>37546</v>
      </c>
      <c r="B10345" s="45" t="s">
        <v>12279</v>
      </c>
      <c r="C10345" s="46" t="s">
        <v>9014</v>
      </c>
      <c r="D10345" s="48">
        <v>12672.99</v>
      </c>
    </row>
    <row r="10346" spans="1:4" x14ac:dyDescent="0.25">
      <c r="A10346" s="46">
        <v>37544</v>
      </c>
      <c r="B10346" s="45" t="s">
        <v>12280</v>
      </c>
      <c r="C10346" s="46" t="s">
        <v>9014</v>
      </c>
      <c r="D10346" s="48">
        <v>13403.82</v>
      </c>
    </row>
    <row r="10347" spans="1:4" x14ac:dyDescent="0.25">
      <c r="A10347" s="46">
        <v>37545</v>
      </c>
      <c r="B10347" s="45" t="s">
        <v>12281</v>
      </c>
      <c r="C10347" s="46" t="s">
        <v>9014</v>
      </c>
      <c r="D10347" s="48">
        <v>15948.74</v>
      </c>
    </row>
    <row r="10348" spans="1:4" x14ac:dyDescent="0.25">
      <c r="A10348" s="46">
        <v>11771</v>
      </c>
      <c r="B10348" s="45" t="s">
        <v>12282</v>
      </c>
      <c r="C10348" s="46" t="s">
        <v>9014</v>
      </c>
      <c r="D10348" s="47">
        <v>332.11</v>
      </c>
    </row>
    <row r="10349" spans="1:4" x14ac:dyDescent="0.25">
      <c r="A10349" s="46">
        <v>39919</v>
      </c>
      <c r="B10349" s="45" t="s">
        <v>12283</v>
      </c>
      <c r="C10349" s="46" t="s">
        <v>9014</v>
      </c>
      <c r="D10349" s="48">
        <v>63435.33</v>
      </c>
    </row>
    <row r="10350" spans="1:4" x14ac:dyDescent="0.25">
      <c r="A10350" s="46">
        <v>38385</v>
      </c>
      <c r="B10350" s="45" t="s">
        <v>12284</v>
      </c>
      <c r="C10350" s="46" t="s">
        <v>9014</v>
      </c>
      <c r="D10350" s="47">
        <v>43.28</v>
      </c>
    </row>
    <row r="10351" spans="1:4" x14ac:dyDescent="0.25">
      <c r="A10351" s="46">
        <v>37587</v>
      </c>
      <c r="B10351" s="45" t="s">
        <v>12285</v>
      </c>
      <c r="C10351" s="46" t="s">
        <v>9014</v>
      </c>
      <c r="D10351" s="47">
        <v>357.94</v>
      </c>
    </row>
    <row r="10352" spans="1:4" x14ac:dyDescent="0.25">
      <c r="A10352" s="46">
        <v>36800</v>
      </c>
      <c r="B10352" s="45" t="s">
        <v>12286</v>
      </c>
      <c r="C10352" s="46" t="s">
        <v>9014</v>
      </c>
      <c r="D10352" s="47">
        <v>162.91999999999999</v>
      </c>
    </row>
    <row r="10353" spans="1:4" x14ac:dyDescent="0.25">
      <c r="A10353" s="46">
        <v>11561</v>
      </c>
      <c r="B10353" s="45" t="s">
        <v>12287</v>
      </c>
      <c r="C10353" s="46" t="s">
        <v>9014</v>
      </c>
      <c r="D10353" s="47">
        <v>201.25</v>
      </c>
    </row>
    <row r="10354" spans="1:4" x14ac:dyDescent="0.25">
      <c r="A10354" s="46">
        <v>43604</v>
      </c>
      <c r="B10354" s="45" t="s">
        <v>12288</v>
      </c>
      <c r="C10354" s="46" t="s">
        <v>9014</v>
      </c>
      <c r="D10354" s="47">
        <v>107.29</v>
      </c>
    </row>
    <row r="10355" spans="1:4" x14ac:dyDescent="0.25">
      <c r="A10355" s="46">
        <v>11560</v>
      </c>
      <c r="B10355" s="45" t="s">
        <v>12289</v>
      </c>
      <c r="C10355" s="46" t="s">
        <v>9014</v>
      </c>
      <c r="D10355" s="47">
        <v>155.33000000000001</v>
      </c>
    </row>
    <row r="10356" spans="1:4" x14ac:dyDescent="0.25">
      <c r="A10356" s="46">
        <v>11499</v>
      </c>
      <c r="B10356" s="45" t="s">
        <v>12290</v>
      </c>
      <c r="C10356" s="46" t="s">
        <v>9014</v>
      </c>
      <c r="D10356" s="47">
        <v>615.09</v>
      </c>
    </row>
    <row r="10357" spans="1:4" x14ac:dyDescent="0.25">
      <c r="A10357" s="46">
        <v>34761</v>
      </c>
      <c r="B10357" s="45" t="s">
        <v>12291</v>
      </c>
      <c r="C10357" s="46" t="s">
        <v>370</v>
      </c>
      <c r="D10357" s="47">
        <v>18.11</v>
      </c>
    </row>
    <row r="10358" spans="1:4" x14ac:dyDescent="0.25">
      <c r="A10358" s="46">
        <v>40924</v>
      </c>
      <c r="B10358" s="45" t="s">
        <v>12292</v>
      </c>
      <c r="C10358" s="46" t="s">
        <v>9201</v>
      </c>
      <c r="D10358" s="48">
        <v>3185.18</v>
      </c>
    </row>
    <row r="10359" spans="1:4" x14ac:dyDescent="0.25">
      <c r="A10359" s="46">
        <v>25957</v>
      </c>
      <c r="B10359" s="45" t="s">
        <v>12293</v>
      </c>
      <c r="C10359" s="46" t="s">
        <v>370</v>
      </c>
      <c r="D10359" s="47">
        <v>20.75</v>
      </c>
    </row>
    <row r="10360" spans="1:4" x14ac:dyDescent="0.25">
      <c r="A10360" s="46">
        <v>40983</v>
      </c>
      <c r="B10360" s="45" t="s">
        <v>12294</v>
      </c>
      <c r="C10360" s="46" t="s">
        <v>9201</v>
      </c>
      <c r="D10360" s="48">
        <v>3647.45</v>
      </c>
    </row>
    <row r="10361" spans="1:4" x14ac:dyDescent="0.25">
      <c r="A10361" s="46">
        <v>2437</v>
      </c>
      <c r="B10361" s="45" t="s">
        <v>12295</v>
      </c>
      <c r="C10361" s="46" t="s">
        <v>370</v>
      </c>
      <c r="D10361" s="47">
        <v>29.05</v>
      </c>
    </row>
    <row r="10362" spans="1:4" x14ac:dyDescent="0.25">
      <c r="A10362" s="46">
        <v>40921</v>
      </c>
      <c r="B10362" s="45" t="s">
        <v>12296</v>
      </c>
      <c r="C10362" s="46" t="s">
        <v>9201</v>
      </c>
      <c r="D10362" s="48">
        <v>5109.18</v>
      </c>
    </row>
    <row r="10363" spans="1:4" x14ac:dyDescent="0.25">
      <c r="A10363" s="46">
        <v>14252</v>
      </c>
      <c r="B10363" s="45" t="s">
        <v>12297</v>
      </c>
      <c r="C10363" s="46" t="s">
        <v>9014</v>
      </c>
      <c r="D10363" s="48">
        <v>2494.2199999999998</v>
      </c>
    </row>
    <row r="10364" spans="1:4" x14ac:dyDescent="0.25">
      <c r="A10364" s="46">
        <v>730</v>
      </c>
      <c r="B10364" s="45" t="s">
        <v>12298</v>
      </c>
      <c r="C10364" s="46" t="s">
        <v>9014</v>
      </c>
      <c r="D10364" s="48">
        <v>6664.1</v>
      </c>
    </row>
    <row r="10365" spans="1:4" x14ac:dyDescent="0.25">
      <c r="A10365" s="46">
        <v>723</v>
      </c>
      <c r="B10365" s="45" t="s">
        <v>12299</v>
      </c>
      <c r="C10365" s="46" t="s">
        <v>9014</v>
      </c>
      <c r="D10365" s="48">
        <v>3312.29</v>
      </c>
    </row>
    <row r="10366" spans="1:4" x14ac:dyDescent="0.25">
      <c r="A10366" s="46">
        <v>36502</v>
      </c>
      <c r="B10366" s="45" t="s">
        <v>12300</v>
      </c>
      <c r="C10366" s="46" t="s">
        <v>9014</v>
      </c>
      <c r="D10366" s="48">
        <v>3113.16</v>
      </c>
    </row>
    <row r="10367" spans="1:4" x14ac:dyDescent="0.25">
      <c r="A10367" s="46">
        <v>36503</v>
      </c>
      <c r="B10367" s="45" t="s">
        <v>12301</v>
      </c>
      <c r="C10367" s="46" t="s">
        <v>9014</v>
      </c>
      <c r="D10367" s="48">
        <v>3838.89</v>
      </c>
    </row>
    <row r="10368" spans="1:4" x14ac:dyDescent="0.25">
      <c r="A10368" s="46">
        <v>4090</v>
      </c>
      <c r="B10368" s="45" t="s">
        <v>12302</v>
      </c>
      <c r="C10368" s="46" t="s">
        <v>9014</v>
      </c>
      <c r="D10368" s="48">
        <v>985000</v>
      </c>
    </row>
    <row r="10369" spans="1:4" x14ac:dyDescent="0.25">
      <c r="A10369" s="46">
        <v>13227</v>
      </c>
      <c r="B10369" s="45" t="s">
        <v>12303</v>
      </c>
      <c r="C10369" s="46" t="s">
        <v>9014</v>
      </c>
      <c r="D10369" s="48">
        <v>1223985.32</v>
      </c>
    </row>
    <row r="10370" spans="1:4" x14ac:dyDescent="0.25">
      <c r="A10370" s="46">
        <v>10597</v>
      </c>
      <c r="B10370" s="45" t="s">
        <v>12304</v>
      </c>
      <c r="C10370" s="46" t="s">
        <v>9014</v>
      </c>
      <c r="D10370" s="48">
        <v>1288402.45</v>
      </c>
    </row>
    <row r="10371" spans="1:4" x14ac:dyDescent="0.25">
      <c r="A10371" s="46">
        <v>39628</v>
      </c>
      <c r="B10371" s="45" t="s">
        <v>12305</v>
      </c>
      <c r="C10371" s="46" t="s">
        <v>9014</v>
      </c>
      <c r="D10371" s="48">
        <v>3392.67</v>
      </c>
    </row>
    <row r="10372" spans="1:4" x14ac:dyDescent="0.25">
      <c r="A10372" s="46">
        <v>39404</v>
      </c>
      <c r="B10372" s="45" t="s">
        <v>12306</v>
      </c>
      <c r="C10372" s="46" t="s">
        <v>9014</v>
      </c>
      <c r="D10372" s="48">
        <v>1682.32</v>
      </c>
    </row>
    <row r="10373" spans="1:4" x14ac:dyDescent="0.25">
      <c r="A10373" s="46">
        <v>39402</v>
      </c>
      <c r="B10373" s="45" t="s">
        <v>12307</v>
      </c>
      <c r="C10373" s="46" t="s">
        <v>9014</v>
      </c>
      <c r="D10373" s="48">
        <v>1385.91</v>
      </c>
    </row>
    <row r="10374" spans="1:4" x14ac:dyDescent="0.25">
      <c r="A10374" s="46">
        <v>39403</v>
      </c>
      <c r="B10374" s="45" t="s">
        <v>12308</v>
      </c>
      <c r="C10374" s="46" t="s">
        <v>9014</v>
      </c>
      <c r="D10374" s="48">
        <v>1355.76</v>
      </c>
    </row>
    <row r="10375" spans="1:4" x14ac:dyDescent="0.25">
      <c r="A10375" s="46">
        <v>4093</v>
      </c>
      <c r="B10375" s="45" t="s">
        <v>12309</v>
      </c>
      <c r="C10375" s="46" t="s">
        <v>370</v>
      </c>
      <c r="D10375" s="47">
        <v>19.82</v>
      </c>
    </row>
    <row r="10376" spans="1:4" x14ac:dyDescent="0.25">
      <c r="A10376" s="46">
        <v>10512</v>
      </c>
      <c r="B10376" s="45" t="s">
        <v>12310</v>
      </c>
      <c r="C10376" s="46" t="s">
        <v>9201</v>
      </c>
      <c r="D10376" s="48">
        <v>3484.45</v>
      </c>
    </row>
    <row r="10377" spans="1:4" x14ac:dyDescent="0.25">
      <c r="A10377" s="46">
        <v>20020</v>
      </c>
      <c r="B10377" s="45" t="s">
        <v>12311</v>
      </c>
      <c r="C10377" s="46" t="s">
        <v>370</v>
      </c>
      <c r="D10377" s="47">
        <v>18.690000000000001</v>
      </c>
    </row>
    <row r="10378" spans="1:4" x14ac:dyDescent="0.25">
      <c r="A10378" s="46">
        <v>41038</v>
      </c>
      <c r="B10378" s="45" t="s">
        <v>12312</v>
      </c>
      <c r="C10378" s="46" t="s">
        <v>9201</v>
      </c>
      <c r="D10378" s="48">
        <v>3286.72</v>
      </c>
    </row>
    <row r="10379" spans="1:4" x14ac:dyDescent="0.25">
      <c r="A10379" s="46">
        <v>4094</v>
      </c>
      <c r="B10379" s="45" t="s">
        <v>12313</v>
      </c>
      <c r="C10379" s="46" t="s">
        <v>370</v>
      </c>
      <c r="D10379" s="47">
        <v>26.45</v>
      </c>
    </row>
    <row r="10380" spans="1:4" x14ac:dyDescent="0.25">
      <c r="A10380" s="46">
        <v>40988</v>
      </c>
      <c r="B10380" s="45" t="s">
        <v>12314</v>
      </c>
      <c r="C10380" s="46" t="s">
        <v>9201</v>
      </c>
      <c r="D10380" s="48">
        <v>4653.25</v>
      </c>
    </row>
    <row r="10381" spans="1:4" x14ac:dyDescent="0.25">
      <c r="A10381" s="46">
        <v>4095</v>
      </c>
      <c r="B10381" s="45" t="s">
        <v>12315</v>
      </c>
      <c r="C10381" s="46" t="s">
        <v>370</v>
      </c>
      <c r="D10381" s="47">
        <v>19.100000000000001</v>
      </c>
    </row>
    <row r="10382" spans="1:4" x14ac:dyDescent="0.25">
      <c r="A10382" s="46">
        <v>40990</v>
      </c>
      <c r="B10382" s="45" t="s">
        <v>12316</v>
      </c>
      <c r="C10382" s="46" t="s">
        <v>9201</v>
      </c>
      <c r="D10382" s="48">
        <v>3358.95</v>
      </c>
    </row>
    <row r="10383" spans="1:4" x14ac:dyDescent="0.25">
      <c r="A10383" s="46">
        <v>4097</v>
      </c>
      <c r="B10383" s="45" t="s">
        <v>12317</v>
      </c>
      <c r="C10383" s="46" t="s">
        <v>370</v>
      </c>
      <c r="D10383" s="47">
        <v>22.76</v>
      </c>
    </row>
    <row r="10384" spans="1:4" x14ac:dyDescent="0.25">
      <c r="A10384" s="46">
        <v>40994</v>
      </c>
      <c r="B10384" s="45" t="s">
        <v>12318</v>
      </c>
      <c r="C10384" s="46" t="s">
        <v>9201</v>
      </c>
      <c r="D10384" s="48">
        <v>4003.82</v>
      </c>
    </row>
    <row r="10385" spans="1:4" x14ac:dyDescent="0.25">
      <c r="A10385" s="46">
        <v>4096</v>
      </c>
      <c r="B10385" s="45" t="s">
        <v>12319</v>
      </c>
      <c r="C10385" s="46" t="s">
        <v>370</v>
      </c>
      <c r="D10385" s="47">
        <v>22.99</v>
      </c>
    </row>
    <row r="10386" spans="1:4" x14ac:dyDescent="0.25">
      <c r="A10386" s="46">
        <v>40992</v>
      </c>
      <c r="B10386" s="45" t="s">
        <v>12320</v>
      </c>
      <c r="C10386" s="46" t="s">
        <v>9201</v>
      </c>
      <c r="D10386" s="48">
        <v>4042.71</v>
      </c>
    </row>
    <row r="10387" spans="1:4" x14ac:dyDescent="0.25">
      <c r="A10387" s="46">
        <v>13955</v>
      </c>
      <c r="B10387" s="45" t="s">
        <v>12321</v>
      </c>
      <c r="C10387" s="46" t="s">
        <v>9014</v>
      </c>
      <c r="D10387" s="48">
        <v>1853.12</v>
      </c>
    </row>
    <row r="10388" spans="1:4" x14ac:dyDescent="0.25">
      <c r="A10388" s="46">
        <v>4114</v>
      </c>
      <c r="B10388" s="45" t="s">
        <v>12322</v>
      </c>
      <c r="C10388" s="46" t="s">
        <v>9014</v>
      </c>
      <c r="D10388" s="47">
        <v>63.7</v>
      </c>
    </row>
    <row r="10389" spans="1:4" x14ac:dyDescent="0.25">
      <c r="A10389" s="46">
        <v>36797</v>
      </c>
      <c r="B10389" s="45" t="s">
        <v>12323</v>
      </c>
      <c r="C10389" s="46" t="s">
        <v>9014</v>
      </c>
      <c r="D10389" s="47">
        <v>56.72</v>
      </c>
    </row>
    <row r="10390" spans="1:4" x14ac:dyDescent="0.25">
      <c r="A10390" s="46">
        <v>4107</v>
      </c>
      <c r="B10390" s="45" t="s">
        <v>12324</v>
      </c>
      <c r="C10390" s="46" t="s">
        <v>9014</v>
      </c>
      <c r="D10390" s="47">
        <v>53.48</v>
      </c>
    </row>
    <row r="10391" spans="1:4" x14ac:dyDescent="0.25">
      <c r="A10391" s="46">
        <v>4102</v>
      </c>
      <c r="B10391" s="45" t="s">
        <v>12325</v>
      </c>
      <c r="C10391" s="46" t="s">
        <v>9014</v>
      </c>
      <c r="D10391" s="47">
        <v>65.28</v>
      </c>
    </row>
    <row r="10392" spans="1:4" x14ac:dyDescent="0.25">
      <c r="A10392" s="46">
        <v>36799</v>
      </c>
      <c r="B10392" s="45" t="s">
        <v>12326</v>
      </c>
      <c r="C10392" s="46" t="s">
        <v>9014</v>
      </c>
      <c r="D10392" s="47">
        <v>55.05</v>
      </c>
    </row>
    <row r="10393" spans="1:4" x14ac:dyDescent="0.25">
      <c r="A10393" s="46">
        <v>2747</v>
      </c>
      <c r="B10393" s="45" t="s">
        <v>12327</v>
      </c>
      <c r="C10393" s="46" t="s">
        <v>372</v>
      </c>
      <c r="D10393" s="47">
        <v>22.05</v>
      </c>
    </row>
    <row r="10394" spans="1:4" x14ac:dyDescent="0.25">
      <c r="A10394" s="46">
        <v>21138</v>
      </c>
      <c r="B10394" s="45" t="s">
        <v>12328</v>
      </c>
      <c r="C10394" s="46" t="s">
        <v>372</v>
      </c>
      <c r="D10394" s="47">
        <v>6.99</v>
      </c>
    </row>
    <row r="10395" spans="1:4" x14ac:dyDescent="0.25">
      <c r="A10395" s="46">
        <v>10826</v>
      </c>
      <c r="B10395" s="45" t="s">
        <v>12329</v>
      </c>
      <c r="C10395" s="46" t="s">
        <v>9014</v>
      </c>
      <c r="D10395" s="47">
        <v>57.47</v>
      </c>
    </row>
    <row r="10396" spans="1:4" x14ac:dyDescent="0.25">
      <c r="A10396" s="46">
        <v>365</v>
      </c>
      <c r="B10396" s="45" t="s">
        <v>12330</v>
      </c>
      <c r="C10396" s="46" t="s">
        <v>9014</v>
      </c>
      <c r="D10396" s="47">
        <v>35.630000000000003</v>
      </c>
    </row>
    <row r="10397" spans="1:4" x14ac:dyDescent="0.25">
      <c r="A10397" s="46">
        <v>38639</v>
      </c>
      <c r="B10397" s="45" t="s">
        <v>12331</v>
      </c>
      <c r="C10397" s="46" t="s">
        <v>9014</v>
      </c>
      <c r="D10397" s="47">
        <v>137.93</v>
      </c>
    </row>
    <row r="10398" spans="1:4" x14ac:dyDescent="0.25">
      <c r="A10398" s="46">
        <v>38640</v>
      </c>
      <c r="B10398" s="45" t="s">
        <v>12332</v>
      </c>
      <c r="C10398" s="46" t="s">
        <v>9014</v>
      </c>
      <c r="D10398" s="47">
        <v>2.06</v>
      </c>
    </row>
    <row r="10399" spans="1:4" x14ac:dyDescent="0.25">
      <c r="A10399" s="46">
        <v>358</v>
      </c>
      <c r="B10399" s="45" t="s">
        <v>12333</v>
      </c>
      <c r="C10399" s="46" t="s">
        <v>9014</v>
      </c>
      <c r="D10399" s="47">
        <v>42.52</v>
      </c>
    </row>
    <row r="10400" spans="1:4" x14ac:dyDescent="0.25">
      <c r="A10400" s="46">
        <v>359</v>
      </c>
      <c r="B10400" s="45" t="s">
        <v>12334</v>
      </c>
      <c r="C10400" s="46" t="s">
        <v>9014</v>
      </c>
      <c r="D10400" s="47">
        <v>87.35</v>
      </c>
    </row>
    <row r="10401" spans="1:4" x14ac:dyDescent="0.25">
      <c r="A10401" s="46">
        <v>38641</v>
      </c>
      <c r="B10401" s="45" t="s">
        <v>12335</v>
      </c>
      <c r="C10401" s="46" t="s">
        <v>9014</v>
      </c>
      <c r="D10401" s="47">
        <v>86.2</v>
      </c>
    </row>
    <row r="10402" spans="1:4" x14ac:dyDescent="0.25">
      <c r="A10402" s="46">
        <v>360</v>
      </c>
      <c r="B10402" s="45" t="s">
        <v>12336</v>
      </c>
      <c r="C10402" s="46" t="s">
        <v>9014</v>
      </c>
      <c r="D10402" s="47">
        <v>2</v>
      </c>
    </row>
    <row r="10403" spans="1:4" x14ac:dyDescent="0.25">
      <c r="A10403" s="46">
        <v>42430</v>
      </c>
      <c r="B10403" s="45" t="s">
        <v>12337</v>
      </c>
      <c r="C10403" s="46" t="s">
        <v>9014</v>
      </c>
      <c r="D10403" s="48">
        <v>4929.78</v>
      </c>
    </row>
    <row r="10404" spans="1:4" x14ac:dyDescent="0.25">
      <c r="A10404" s="46">
        <v>4214</v>
      </c>
      <c r="B10404" s="45" t="s">
        <v>12338</v>
      </c>
      <c r="C10404" s="46" t="s">
        <v>9014</v>
      </c>
      <c r="D10404" s="47">
        <v>14.33</v>
      </c>
    </row>
    <row r="10405" spans="1:4" x14ac:dyDescent="0.25">
      <c r="A10405" s="46">
        <v>4215</v>
      </c>
      <c r="B10405" s="45" t="s">
        <v>12339</v>
      </c>
      <c r="C10405" s="46" t="s">
        <v>9014</v>
      </c>
      <c r="D10405" s="47">
        <v>9.43</v>
      </c>
    </row>
    <row r="10406" spans="1:4" x14ac:dyDescent="0.25">
      <c r="A10406" s="46">
        <v>4210</v>
      </c>
      <c r="B10406" s="45" t="s">
        <v>12340</v>
      </c>
      <c r="C10406" s="46" t="s">
        <v>9014</v>
      </c>
      <c r="D10406" s="47">
        <v>1.58</v>
      </c>
    </row>
    <row r="10407" spans="1:4" x14ac:dyDescent="0.25">
      <c r="A10407" s="46">
        <v>4212</v>
      </c>
      <c r="B10407" s="45" t="s">
        <v>12341</v>
      </c>
      <c r="C10407" s="46" t="s">
        <v>9014</v>
      </c>
      <c r="D10407" s="47">
        <v>4.55</v>
      </c>
    </row>
    <row r="10408" spans="1:4" x14ac:dyDescent="0.25">
      <c r="A10408" s="46">
        <v>4213</v>
      </c>
      <c r="B10408" s="45" t="s">
        <v>12342</v>
      </c>
      <c r="C10408" s="46" t="s">
        <v>9014</v>
      </c>
      <c r="D10408" s="47">
        <v>20.350000000000001</v>
      </c>
    </row>
    <row r="10409" spans="1:4" x14ac:dyDescent="0.25">
      <c r="A10409" s="46">
        <v>4211</v>
      </c>
      <c r="B10409" s="45" t="s">
        <v>12343</v>
      </c>
      <c r="C10409" s="46" t="s">
        <v>9014</v>
      </c>
      <c r="D10409" s="47">
        <v>2.2799999999999998</v>
      </c>
    </row>
    <row r="10410" spans="1:4" x14ac:dyDescent="0.25">
      <c r="A10410" s="46">
        <v>4209</v>
      </c>
      <c r="B10410" s="45" t="s">
        <v>12344</v>
      </c>
      <c r="C10410" s="46" t="s">
        <v>9014</v>
      </c>
      <c r="D10410" s="47">
        <v>17.84</v>
      </c>
    </row>
    <row r="10411" spans="1:4" x14ac:dyDescent="0.25">
      <c r="A10411" s="46">
        <v>4180</v>
      </c>
      <c r="B10411" s="45" t="s">
        <v>12345</v>
      </c>
      <c r="C10411" s="46" t="s">
        <v>9014</v>
      </c>
      <c r="D10411" s="47">
        <v>13.43</v>
      </c>
    </row>
    <row r="10412" spans="1:4" x14ac:dyDescent="0.25">
      <c r="A10412" s="46">
        <v>4177</v>
      </c>
      <c r="B10412" s="45" t="s">
        <v>12346</v>
      </c>
      <c r="C10412" s="46" t="s">
        <v>9014</v>
      </c>
      <c r="D10412" s="47">
        <v>4.46</v>
      </c>
    </row>
    <row r="10413" spans="1:4" x14ac:dyDescent="0.25">
      <c r="A10413" s="46">
        <v>4179</v>
      </c>
      <c r="B10413" s="45" t="s">
        <v>12347</v>
      </c>
      <c r="C10413" s="46" t="s">
        <v>9014</v>
      </c>
      <c r="D10413" s="47">
        <v>9.1199999999999992</v>
      </c>
    </row>
    <row r="10414" spans="1:4" x14ac:dyDescent="0.25">
      <c r="A10414" s="46">
        <v>4208</v>
      </c>
      <c r="B10414" s="45" t="s">
        <v>12348</v>
      </c>
      <c r="C10414" s="46" t="s">
        <v>9014</v>
      </c>
      <c r="D10414" s="47">
        <v>42.48</v>
      </c>
    </row>
    <row r="10415" spans="1:4" x14ac:dyDescent="0.25">
      <c r="A10415" s="46">
        <v>4181</v>
      </c>
      <c r="B10415" s="45" t="s">
        <v>12349</v>
      </c>
      <c r="C10415" s="46" t="s">
        <v>9014</v>
      </c>
      <c r="D10415" s="47">
        <v>27.75</v>
      </c>
    </row>
    <row r="10416" spans="1:4" x14ac:dyDescent="0.25">
      <c r="A10416" s="46">
        <v>4178</v>
      </c>
      <c r="B10416" s="45" t="s">
        <v>12350</v>
      </c>
      <c r="C10416" s="46" t="s">
        <v>9014</v>
      </c>
      <c r="D10416" s="47">
        <v>6.18</v>
      </c>
    </row>
    <row r="10417" spans="1:4" x14ac:dyDescent="0.25">
      <c r="A10417" s="46">
        <v>4182</v>
      </c>
      <c r="B10417" s="45" t="s">
        <v>12351</v>
      </c>
      <c r="C10417" s="46" t="s">
        <v>9014</v>
      </c>
      <c r="D10417" s="47">
        <v>69.099999999999994</v>
      </c>
    </row>
    <row r="10418" spans="1:4" x14ac:dyDescent="0.25">
      <c r="A10418" s="46">
        <v>4183</v>
      </c>
      <c r="B10418" s="45" t="s">
        <v>12352</v>
      </c>
      <c r="C10418" s="46" t="s">
        <v>9014</v>
      </c>
      <c r="D10418" s="47">
        <v>111.24</v>
      </c>
    </row>
    <row r="10419" spans="1:4" x14ac:dyDescent="0.25">
      <c r="A10419" s="46">
        <v>4184</v>
      </c>
      <c r="B10419" s="45" t="s">
        <v>12353</v>
      </c>
      <c r="C10419" s="46" t="s">
        <v>9014</v>
      </c>
      <c r="D10419" s="47">
        <v>245.56</v>
      </c>
    </row>
    <row r="10420" spans="1:4" x14ac:dyDescent="0.25">
      <c r="A10420" s="46">
        <v>4185</v>
      </c>
      <c r="B10420" s="45" t="s">
        <v>12354</v>
      </c>
      <c r="C10420" s="46" t="s">
        <v>9014</v>
      </c>
      <c r="D10420" s="47">
        <v>408.02</v>
      </c>
    </row>
    <row r="10421" spans="1:4" x14ac:dyDescent="0.25">
      <c r="A10421" s="46">
        <v>4205</v>
      </c>
      <c r="B10421" s="45" t="s">
        <v>12355</v>
      </c>
      <c r="C10421" s="46" t="s">
        <v>9014</v>
      </c>
      <c r="D10421" s="47">
        <v>23.56</v>
      </c>
    </row>
    <row r="10422" spans="1:4" x14ac:dyDescent="0.25">
      <c r="A10422" s="46">
        <v>4192</v>
      </c>
      <c r="B10422" s="45" t="s">
        <v>12356</v>
      </c>
      <c r="C10422" s="46" t="s">
        <v>9014</v>
      </c>
      <c r="D10422" s="47">
        <v>23.56</v>
      </c>
    </row>
    <row r="10423" spans="1:4" x14ac:dyDescent="0.25">
      <c r="A10423" s="46">
        <v>4191</v>
      </c>
      <c r="B10423" s="45" t="s">
        <v>12357</v>
      </c>
      <c r="C10423" s="46" t="s">
        <v>9014</v>
      </c>
      <c r="D10423" s="47">
        <v>23.56</v>
      </c>
    </row>
    <row r="10424" spans="1:4" x14ac:dyDescent="0.25">
      <c r="A10424" s="46">
        <v>4207</v>
      </c>
      <c r="B10424" s="45" t="s">
        <v>12358</v>
      </c>
      <c r="C10424" s="46" t="s">
        <v>9014</v>
      </c>
      <c r="D10424" s="47">
        <v>18.96</v>
      </c>
    </row>
    <row r="10425" spans="1:4" x14ac:dyDescent="0.25">
      <c r="A10425" s="46">
        <v>4206</v>
      </c>
      <c r="B10425" s="45" t="s">
        <v>12359</v>
      </c>
      <c r="C10425" s="46" t="s">
        <v>9014</v>
      </c>
      <c r="D10425" s="47">
        <v>18.41</v>
      </c>
    </row>
    <row r="10426" spans="1:4" x14ac:dyDescent="0.25">
      <c r="A10426" s="46">
        <v>4190</v>
      </c>
      <c r="B10426" s="45" t="s">
        <v>12360</v>
      </c>
      <c r="C10426" s="46" t="s">
        <v>9014</v>
      </c>
      <c r="D10426" s="47">
        <v>18.41</v>
      </c>
    </row>
    <row r="10427" spans="1:4" x14ac:dyDescent="0.25">
      <c r="A10427" s="46">
        <v>4186</v>
      </c>
      <c r="B10427" s="45" t="s">
        <v>12361</v>
      </c>
      <c r="C10427" s="46" t="s">
        <v>9014</v>
      </c>
      <c r="D10427" s="47">
        <v>5.44</v>
      </c>
    </row>
    <row r="10428" spans="1:4" x14ac:dyDescent="0.25">
      <c r="A10428" s="46">
        <v>4188</v>
      </c>
      <c r="B10428" s="45" t="s">
        <v>12362</v>
      </c>
      <c r="C10428" s="46" t="s">
        <v>9014</v>
      </c>
      <c r="D10428" s="47">
        <v>11.11</v>
      </c>
    </row>
    <row r="10429" spans="1:4" x14ac:dyDescent="0.25">
      <c r="A10429" s="46">
        <v>4189</v>
      </c>
      <c r="B10429" s="45" t="s">
        <v>12363</v>
      </c>
      <c r="C10429" s="46" t="s">
        <v>9014</v>
      </c>
      <c r="D10429" s="47">
        <v>11.11</v>
      </c>
    </row>
    <row r="10430" spans="1:4" x14ac:dyDescent="0.25">
      <c r="A10430" s="46">
        <v>4197</v>
      </c>
      <c r="B10430" s="45" t="s">
        <v>12364</v>
      </c>
      <c r="C10430" s="46" t="s">
        <v>9014</v>
      </c>
      <c r="D10430" s="47">
        <v>58.83</v>
      </c>
    </row>
    <row r="10431" spans="1:4" x14ac:dyDescent="0.25">
      <c r="A10431" s="46">
        <v>4194</v>
      </c>
      <c r="B10431" s="45" t="s">
        <v>12365</v>
      </c>
      <c r="C10431" s="46" t="s">
        <v>9014</v>
      </c>
      <c r="D10431" s="47">
        <v>35.549999999999997</v>
      </c>
    </row>
    <row r="10432" spans="1:4" x14ac:dyDescent="0.25">
      <c r="A10432" s="46">
        <v>4193</v>
      </c>
      <c r="B10432" s="45" t="s">
        <v>12366</v>
      </c>
      <c r="C10432" s="46" t="s">
        <v>9014</v>
      </c>
      <c r="D10432" s="47">
        <v>35.549999999999997</v>
      </c>
    </row>
    <row r="10433" spans="1:4" x14ac:dyDescent="0.25">
      <c r="A10433" s="46">
        <v>4204</v>
      </c>
      <c r="B10433" s="45" t="s">
        <v>12367</v>
      </c>
      <c r="C10433" s="46" t="s">
        <v>9014</v>
      </c>
      <c r="D10433" s="47">
        <v>35.549999999999997</v>
      </c>
    </row>
    <row r="10434" spans="1:4" x14ac:dyDescent="0.25">
      <c r="A10434" s="46">
        <v>4187</v>
      </c>
      <c r="B10434" s="45" t="s">
        <v>12368</v>
      </c>
      <c r="C10434" s="46" t="s">
        <v>9014</v>
      </c>
      <c r="D10434" s="47">
        <v>7.08</v>
      </c>
    </row>
    <row r="10435" spans="1:4" x14ac:dyDescent="0.25">
      <c r="A10435" s="46">
        <v>4202</v>
      </c>
      <c r="B10435" s="45" t="s">
        <v>12369</v>
      </c>
      <c r="C10435" s="46" t="s">
        <v>9014</v>
      </c>
      <c r="D10435" s="47">
        <v>107.45</v>
      </c>
    </row>
    <row r="10436" spans="1:4" x14ac:dyDescent="0.25">
      <c r="A10436" s="46">
        <v>4203</v>
      </c>
      <c r="B10436" s="45" t="s">
        <v>12370</v>
      </c>
      <c r="C10436" s="46" t="s">
        <v>9014</v>
      </c>
      <c r="D10436" s="47">
        <v>94.9</v>
      </c>
    </row>
    <row r="10437" spans="1:4" x14ac:dyDescent="0.25">
      <c r="A10437" s="46">
        <v>40368</v>
      </c>
      <c r="B10437" s="45" t="s">
        <v>12371</v>
      </c>
      <c r="C10437" s="46" t="s">
        <v>9014</v>
      </c>
      <c r="D10437" s="47">
        <v>57.38</v>
      </c>
    </row>
    <row r="10438" spans="1:4" x14ac:dyDescent="0.25">
      <c r="A10438" s="46">
        <v>40365</v>
      </c>
      <c r="B10438" s="45" t="s">
        <v>12372</v>
      </c>
      <c r="C10438" s="46" t="s">
        <v>9014</v>
      </c>
      <c r="D10438" s="47">
        <v>38.71</v>
      </c>
    </row>
    <row r="10439" spans="1:4" x14ac:dyDescent="0.25">
      <c r="A10439" s="46">
        <v>40356</v>
      </c>
      <c r="B10439" s="45" t="s">
        <v>12373</v>
      </c>
      <c r="C10439" s="46" t="s">
        <v>9014</v>
      </c>
      <c r="D10439" s="47">
        <v>13.22</v>
      </c>
    </row>
    <row r="10440" spans="1:4" x14ac:dyDescent="0.25">
      <c r="A10440" s="46">
        <v>40362</v>
      </c>
      <c r="B10440" s="45" t="s">
        <v>12374</v>
      </c>
      <c r="C10440" s="46" t="s">
        <v>9014</v>
      </c>
      <c r="D10440" s="47">
        <v>25.64</v>
      </c>
    </row>
    <row r="10441" spans="1:4" x14ac:dyDescent="0.25">
      <c r="A10441" s="46">
        <v>40374</v>
      </c>
      <c r="B10441" s="45" t="s">
        <v>12375</v>
      </c>
      <c r="C10441" s="46" t="s">
        <v>9014</v>
      </c>
      <c r="D10441" s="47">
        <v>149.97999999999999</v>
      </c>
    </row>
    <row r="10442" spans="1:4" x14ac:dyDescent="0.25">
      <c r="A10442" s="46">
        <v>40371</v>
      </c>
      <c r="B10442" s="45" t="s">
        <v>12376</v>
      </c>
      <c r="C10442" s="46" t="s">
        <v>9014</v>
      </c>
      <c r="D10442" s="47">
        <v>94.41</v>
      </c>
    </row>
    <row r="10443" spans="1:4" x14ac:dyDescent="0.25">
      <c r="A10443" s="46">
        <v>40359</v>
      </c>
      <c r="B10443" s="45" t="s">
        <v>12377</v>
      </c>
      <c r="C10443" s="46" t="s">
        <v>9014</v>
      </c>
      <c r="D10443" s="47">
        <v>17.09</v>
      </c>
    </row>
    <row r="10444" spans="1:4" x14ac:dyDescent="0.25">
      <c r="A10444" s="46">
        <v>7595</v>
      </c>
      <c r="B10444" s="45" t="s">
        <v>12378</v>
      </c>
      <c r="C10444" s="46" t="s">
        <v>370</v>
      </c>
      <c r="D10444" s="47">
        <v>14.97</v>
      </c>
    </row>
    <row r="10445" spans="1:4" x14ac:dyDescent="0.25">
      <c r="A10445" s="46">
        <v>41094</v>
      </c>
      <c r="B10445" s="45" t="s">
        <v>12379</v>
      </c>
      <c r="C10445" s="46" t="s">
        <v>9201</v>
      </c>
      <c r="D10445" s="48">
        <v>2633.24</v>
      </c>
    </row>
    <row r="10446" spans="1:4" x14ac:dyDescent="0.25">
      <c r="A10446" s="46">
        <v>39609</v>
      </c>
      <c r="B10446" s="45" t="s">
        <v>12380</v>
      </c>
      <c r="C10446" s="46" t="s">
        <v>9014</v>
      </c>
      <c r="D10446" s="48">
        <v>62046.18</v>
      </c>
    </row>
    <row r="10447" spans="1:4" x14ac:dyDescent="0.25">
      <c r="A10447" s="46">
        <v>39610</v>
      </c>
      <c r="B10447" s="45" t="s">
        <v>12381</v>
      </c>
      <c r="C10447" s="46" t="s">
        <v>9014</v>
      </c>
      <c r="D10447" s="48">
        <v>90568.06</v>
      </c>
    </row>
    <row r="10448" spans="1:4" x14ac:dyDescent="0.25">
      <c r="A10448" s="46">
        <v>39611</v>
      </c>
      <c r="B10448" s="45" t="s">
        <v>12382</v>
      </c>
      <c r="C10448" s="46" t="s">
        <v>9014</v>
      </c>
      <c r="D10448" s="48">
        <v>109602.18</v>
      </c>
    </row>
    <row r="10449" spans="1:4" x14ac:dyDescent="0.25">
      <c r="A10449" s="46">
        <v>39612</v>
      </c>
      <c r="B10449" s="45" t="s">
        <v>12383</v>
      </c>
      <c r="C10449" s="46" t="s">
        <v>9014</v>
      </c>
      <c r="D10449" s="48">
        <v>171694.28</v>
      </c>
    </row>
    <row r="10450" spans="1:4" x14ac:dyDescent="0.25">
      <c r="A10450" s="46">
        <v>39608</v>
      </c>
      <c r="B10450" s="45" t="s">
        <v>12384</v>
      </c>
      <c r="C10450" s="46" t="s">
        <v>9014</v>
      </c>
      <c r="D10450" s="48">
        <v>49611.47</v>
      </c>
    </row>
    <row r="10451" spans="1:4" x14ac:dyDescent="0.25">
      <c r="A10451" s="46">
        <v>38175</v>
      </c>
      <c r="B10451" s="45" t="s">
        <v>12385</v>
      </c>
      <c r="C10451" s="46" t="s">
        <v>9014</v>
      </c>
      <c r="D10451" s="47">
        <v>4.03</v>
      </c>
    </row>
    <row r="10452" spans="1:4" x14ac:dyDescent="0.25">
      <c r="A10452" s="46">
        <v>38176</v>
      </c>
      <c r="B10452" s="45" t="s">
        <v>12386</v>
      </c>
      <c r="C10452" s="46" t="s">
        <v>9014</v>
      </c>
      <c r="D10452" s="47">
        <v>11.87</v>
      </c>
    </row>
    <row r="10453" spans="1:4" x14ac:dyDescent="0.25">
      <c r="A10453" s="46">
        <v>36152</v>
      </c>
      <c r="B10453" s="45" t="s">
        <v>12387</v>
      </c>
      <c r="C10453" s="46" t="s">
        <v>9014</v>
      </c>
      <c r="D10453" s="47">
        <v>5.81</v>
      </c>
    </row>
    <row r="10454" spans="1:4" x14ac:dyDescent="0.25">
      <c r="A10454" s="46">
        <v>11138</v>
      </c>
      <c r="B10454" s="45" t="s">
        <v>12388</v>
      </c>
      <c r="C10454" s="46" t="s">
        <v>9033</v>
      </c>
      <c r="D10454" s="47">
        <v>2.92</v>
      </c>
    </row>
    <row r="10455" spans="1:4" x14ac:dyDescent="0.25">
      <c r="A10455" s="46">
        <v>4221</v>
      </c>
      <c r="B10455" s="45" t="s">
        <v>12389</v>
      </c>
      <c r="C10455" s="46" t="s">
        <v>9033</v>
      </c>
      <c r="D10455" s="47">
        <v>4.54</v>
      </c>
    </row>
    <row r="10456" spans="1:4" x14ac:dyDescent="0.25">
      <c r="A10456" s="46">
        <v>4227</v>
      </c>
      <c r="B10456" s="45" t="s">
        <v>12390</v>
      </c>
      <c r="C10456" s="46" t="s">
        <v>9033</v>
      </c>
      <c r="D10456" s="47">
        <v>27.38</v>
      </c>
    </row>
    <row r="10457" spans="1:4" x14ac:dyDescent="0.25">
      <c r="A10457" s="46">
        <v>38170</v>
      </c>
      <c r="B10457" s="45" t="s">
        <v>12391</v>
      </c>
      <c r="C10457" s="46" t="s">
        <v>9014</v>
      </c>
      <c r="D10457" s="47">
        <v>17.64</v>
      </c>
    </row>
    <row r="10458" spans="1:4" x14ac:dyDescent="0.25">
      <c r="A10458" s="46">
        <v>4252</v>
      </c>
      <c r="B10458" s="45" t="s">
        <v>12392</v>
      </c>
      <c r="C10458" s="46" t="s">
        <v>370</v>
      </c>
      <c r="D10458" s="47">
        <v>24.25</v>
      </c>
    </row>
    <row r="10459" spans="1:4" x14ac:dyDescent="0.25">
      <c r="A10459" s="46">
        <v>40980</v>
      </c>
      <c r="B10459" s="45" t="s">
        <v>12393</v>
      </c>
      <c r="C10459" s="46" t="s">
        <v>9201</v>
      </c>
      <c r="D10459" s="48">
        <v>4263.1000000000004</v>
      </c>
    </row>
    <row r="10460" spans="1:4" x14ac:dyDescent="0.25">
      <c r="A10460" s="46">
        <v>4243</v>
      </c>
      <c r="B10460" s="45" t="s">
        <v>12394</v>
      </c>
      <c r="C10460" s="46" t="s">
        <v>370</v>
      </c>
      <c r="D10460" s="47">
        <v>17.850000000000001</v>
      </c>
    </row>
    <row r="10461" spans="1:4" x14ac:dyDescent="0.25">
      <c r="A10461" s="46">
        <v>41031</v>
      </c>
      <c r="B10461" s="45" t="s">
        <v>12395</v>
      </c>
      <c r="C10461" s="46" t="s">
        <v>9201</v>
      </c>
      <c r="D10461" s="48">
        <v>3141.72</v>
      </c>
    </row>
    <row r="10462" spans="1:4" x14ac:dyDescent="0.25">
      <c r="A10462" s="46">
        <v>37666</v>
      </c>
      <c r="B10462" s="45" t="s">
        <v>12396</v>
      </c>
      <c r="C10462" s="46" t="s">
        <v>370</v>
      </c>
      <c r="D10462" s="47">
        <v>17.239999999999998</v>
      </c>
    </row>
    <row r="10463" spans="1:4" x14ac:dyDescent="0.25">
      <c r="A10463" s="46">
        <v>40986</v>
      </c>
      <c r="B10463" s="45" t="s">
        <v>12397</v>
      </c>
      <c r="C10463" s="46" t="s">
        <v>9201</v>
      </c>
      <c r="D10463" s="48">
        <v>3031.86</v>
      </c>
    </row>
    <row r="10464" spans="1:4" x14ac:dyDescent="0.25">
      <c r="A10464" s="46">
        <v>4250</v>
      </c>
      <c r="B10464" s="45" t="s">
        <v>12398</v>
      </c>
      <c r="C10464" s="46" t="s">
        <v>370</v>
      </c>
      <c r="D10464" s="47">
        <v>20.85</v>
      </c>
    </row>
    <row r="10465" spans="1:4" x14ac:dyDescent="0.25">
      <c r="A10465" s="46">
        <v>40978</v>
      </c>
      <c r="B10465" s="45" t="s">
        <v>12399</v>
      </c>
      <c r="C10465" s="46" t="s">
        <v>9201</v>
      </c>
      <c r="D10465" s="48">
        <v>3668.72</v>
      </c>
    </row>
    <row r="10466" spans="1:4" x14ac:dyDescent="0.25">
      <c r="A10466" s="46">
        <v>25960</v>
      </c>
      <c r="B10466" s="45" t="s">
        <v>12400</v>
      </c>
      <c r="C10466" s="46" t="s">
        <v>370</v>
      </c>
      <c r="D10466" s="47">
        <v>21.98</v>
      </c>
    </row>
    <row r="10467" spans="1:4" x14ac:dyDescent="0.25">
      <c r="A10467" s="46">
        <v>41043</v>
      </c>
      <c r="B10467" s="45" t="s">
        <v>12401</v>
      </c>
      <c r="C10467" s="46" t="s">
        <v>9201</v>
      </c>
      <c r="D10467" s="48">
        <v>3866.73</v>
      </c>
    </row>
    <row r="10468" spans="1:4" x14ac:dyDescent="0.25">
      <c r="A10468" s="46">
        <v>4234</v>
      </c>
      <c r="B10468" s="45" t="s">
        <v>12402</v>
      </c>
      <c r="C10468" s="46" t="s">
        <v>370</v>
      </c>
      <c r="D10468" s="47">
        <v>24.1</v>
      </c>
    </row>
    <row r="10469" spans="1:4" x14ac:dyDescent="0.25">
      <c r="A10469" s="46">
        <v>40987</v>
      </c>
      <c r="B10469" s="45" t="s">
        <v>12403</v>
      </c>
      <c r="C10469" s="46" t="s">
        <v>9201</v>
      </c>
      <c r="D10469" s="48">
        <v>4235.84</v>
      </c>
    </row>
    <row r="10470" spans="1:4" x14ac:dyDescent="0.25">
      <c r="A10470" s="46">
        <v>4253</v>
      </c>
      <c r="B10470" s="45" t="s">
        <v>12404</v>
      </c>
      <c r="C10470" s="46" t="s">
        <v>370</v>
      </c>
      <c r="D10470" s="47">
        <v>19.100000000000001</v>
      </c>
    </row>
    <row r="10471" spans="1:4" x14ac:dyDescent="0.25">
      <c r="A10471" s="46">
        <v>40981</v>
      </c>
      <c r="B10471" s="45" t="s">
        <v>12405</v>
      </c>
      <c r="C10471" s="46" t="s">
        <v>9201</v>
      </c>
      <c r="D10471" s="48">
        <v>3358.95</v>
      </c>
    </row>
    <row r="10472" spans="1:4" x14ac:dyDescent="0.25">
      <c r="A10472" s="46">
        <v>4254</v>
      </c>
      <c r="B10472" s="45" t="s">
        <v>12406</v>
      </c>
      <c r="C10472" s="46" t="s">
        <v>370</v>
      </c>
      <c r="D10472" s="47">
        <v>35.64</v>
      </c>
    </row>
    <row r="10473" spans="1:4" x14ac:dyDescent="0.25">
      <c r="A10473" s="46">
        <v>41036</v>
      </c>
      <c r="B10473" s="45" t="s">
        <v>12407</v>
      </c>
      <c r="C10473" s="46" t="s">
        <v>9201</v>
      </c>
      <c r="D10473" s="48">
        <v>6267.55</v>
      </c>
    </row>
    <row r="10474" spans="1:4" x14ac:dyDescent="0.25">
      <c r="A10474" s="46">
        <v>4251</v>
      </c>
      <c r="B10474" s="45" t="s">
        <v>12408</v>
      </c>
      <c r="C10474" s="46" t="s">
        <v>370</v>
      </c>
      <c r="D10474" s="47">
        <v>21.57</v>
      </c>
    </row>
    <row r="10475" spans="1:4" x14ac:dyDescent="0.25">
      <c r="A10475" s="46">
        <v>40979</v>
      </c>
      <c r="B10475" s="45" t="s">
        <v>12409</v>
      </c>
      <c r="C10475" s="46" t="s">
        <v>9201</v>
      </c>
      <c r="D10475" s="48">
        <v>3792.03</v>
      </c>
    </row>
    <row r="10476" spans="1:4" x14ac:dyDescent="0.25">
      <c r="A10476" s="46">
        <v>4230</v>
      </c>
      <c r="B10476" s="45" t="s">
        <v>12410</v>
      </c>
      <c r="C10476" s="46" t="s">
        <v>370</v>
      </c>
      <c r="D10476" s="47">
        <v>22.78</v>
      </c>
    </row>
    <row r="10477" spans="1:4" x14ac:dyDescent="0.25">
      <c r="A10477" s="46">
        <v>40998</v>
      </c>
      <c r="B10477" s="45" t="s">
        <v>12411</v>
      </c>
      <c r="C10477" s="46" t="s">
        <v>9201</v>
      </c>
      <c r="D10477" s="48">
        <v>4007.62</v>
      </c>
    </row>
    <row r="10478" spans="1:4" x14ac:dyDescent="0.25">
      <c r="A10478" s="46">
        <v>4257</v>
      </c>
      <c r="B10478" s="45" t="s">
        <v>12412</v>
      </c>
      <c r="C10478" s="46" t="s">
        <v>370</v>
      </c>
      <c r="D10478" s="47">
        <v>11.23</v>
      </c>
    </row>
    <row r="10479" spans="1:4" x14ac:dyDescent="0.25">
      <c r="A10479" s="46">
        <v>40982</v>
      </c>
      <c r="B10479" s="45" t="s">
        <v>12413</v>
      </c>
      <c r="C10479" s="46" t="s">
        <v>9201</v>
      </c>
      <c r="D10479" s="48">
        <v>1977.25</v>
      </c>
    </row>
    <row r="10480" spans="1:4" x14ac:dyDescent="0.25">
      <c r="A10480" s="46">
        <v>4240</v>
      </c>
      <c r="B10480" s="45" t="s">
        <v>12414</v>
      </c>
      <c r="C10480" s="46" t="s">
        <v>370</v>
      </c>
      <c r="D10480" s="47">
        <v>22.37</v>
      </c>
    </row>
    <row r="10481" spans="1:4" x14ac:dyDescent="0.25">
      <c r="A10481" s="46">
        <v>41026</v>
      </c>
      <c r="B10481" s="45" t="s">
        <v>12415</v>
      </c>
      <c r="C10481" s="46" t="s">
        <v>9201</v>
      </c>
      <c r="D10481" s="48">
        <v>3932.64</v>
      </c>
    </row>
    <row r="10482" spans="1:4" x14ac:dyDescent="0.25">
      <c r="A10482" s="46">
        <v>4239</v>
      </c>
      <c r="B10482" s="45" t="s">
        <v>12416</v>
      </c>
      <c r="C10482" s="46" t="s">
        <v>370</v>
      </c>
      <c r="D10482" s="47">
        <v>27.42</v>
      </c>
    </row>
    <row r="10483" spans="1:4" x14ac:dyDescent="0.25">
      <c r="A10483" s="46">
        <v>41024</v>
      </c>
      <c r="B10483" s="45" t="s">
        <v>12417</v>
      </c>
      <c r="C10483" s="46" t="s">
        <v>9201</v>
      </c>
      <c r="D10483" s="48">
        <v>4824.62</v>
      </c>
    </row>
    <row r="10484" spans="1:4" x14ac:dyDescent="0.25">
      <c r="A10484" s="46">
        <v>4248</v>
      </c>
      <c r="B10484" s="45" t="s">
        <v>12418</v>
      </c>
      <c r="C10484" s="46" t="s">
        <v>370</v>
      </c>
      <c r="D10484" s="47">
        <v>21.57</v>
      </c>
    </row>
    <row r="10485" spans="1:4" x14ac:dyDescent="0.25">
      <c r="A10485" s="46">
        <v>41033</v>
      </c>
      <c r="B10485" s="45" t="s">
        <v>12419</v>
      </c>
      <c r="C10485" s="46" t="s">
        <v>9201</v>
      </c>
      <c r="D10485" s="48">
        <v>3793.19</v>
      </c>
    </row>
    <row r="10486" spans="1:4" x14ac:dyDescent="0.25">
      <c r="A10486" s="46">
        <v>25959</v>
      </c>
      <c r="B10486" s="45" t="s">
        <v>12420</v>
      </c>
      <c r="C10486" s="46" t="s">
        <v>370</v>
      </c>
      <c r="D10486" s="47">
        <v>23.08</v>
      </c>
    </row>
    <row r="10487" spans="1:4" x14ac:dyDescent="0.25">
      <c r="A10487" s="46">
        <v>41040</v>
      </c>
      <c r="B10487" s="45" t="s">
        <v>12421</v>
      </c>
      <c r="C10487" s="46" t="s">
        <v>9201</v>
      </c>
      <c r="D10487" s="48">
        <v>4060.06</v>
      </c>
    </row>
    <row r="10488" spans="1:4" x14ac:dyDescent="0.25">
      <c r="A10488" s="46">
        <v>4238</v>
      </c>
      <c r="B10488" s="45" t="s">
        <v>12422</v>
      </c>
      <c r="C10488" s="46" t="s">
        <v>370</v>
      </c>
      <c r="D10488" s="47">
        <v>17.37</v>
      </c>
    </row>
    <row r="10489" spans="1:4" x14ac:dyDescent="0.25">
      <c r="A10489" s="46">
        <v>41012</v>
      </c>
      <c r="B10489" s="45" t="s">
        <v>12423</v>
      </c>
      <c r="C10489" s="46" t="s">
        <v>9201</v>
      </c>
      <c r="D10489" s="48">
        <v>3057.42</v>
      </c>
    </row>
    <row r="10490" spans="1:4" x14ac:dyDescent="0.25">
      <c r="A10490" s="46">
        <v>4237</v>
      </c>
      <c r="B10490" s="45" t="s">
        <v>12424</v>
      </c>
      <c r="C10490" s="46" t="s">
        <v>370</v>
      </c>
      <c r="D10490" s="47">
        <v>25.15</v>
      </c>
    </row>
    <row r="10491" spans="1:4" x14ac:dyDescent="0.25">
      <c r="A10491" s="46">
        <v>41002</v>
      </c>
      <c r="B10491" s="45" t="s">
        <v>12425</v>
      </c>
      <c r="C10491" s="46" t="s">
        <v>9201</v>
      </c>
      <c r="D10491" s="48">
        <v>4424.8999999999996</v>
      </c>
    </row>
    <row r="10492" spans="1:4" x14ac:dyDescent="0.25">
      <c r="A10492" s="46">
        <v>4233</v>
      </c>
      <c r="B10492" s="45" t="s">
        <v>12426</v>
      </c>
      <c r="C10492" s="46" t="s">
        <v>370</v>
      </c>
      <c r="D10492" s="47">
        <v>19.82</v>
      </c>
    </row>
    <row r="10493" spans="1:4" x14ac:dyDescent="0.25">
      <c r="A10493" s="46">
        <v>41001</v>
      </c>
      <c r="B10493" s="45" t="s">
        <v>12427</v>
      </c>
      <c r="C10493" s="46" t="s">
        <v>9201</v>
      </c>
      <c r="D10493" s="48">
        <v>3486.65</v>
      </c>
    </row>
    <row r="10494" spans="1:4" x14ac:dyDescent="0.25">
      <c r="A10494" s="46">
        <v>2</v>
      </c>
      <c r="B10494" s="45" t="s">
        <v>12428</v>
      </c>
      <c r="C10494" s="46" t="s">
        <v>369</v>
      </c>
      <c r="D10494" s="47">
        <v>12.6</v>
      </c>
    </row>
    <row r="10495" spans="1:4" x14ac:dyDescent="0.25">
      <c r="A10495" s="46">
        <v>36517</v>
      </c>
      <c r="B10495" s="45" t="s">
        <v>12429</v>
      </c>
      <c r="C10495" s="46" t="s">
        <v>9014</v>
      </c>
      <c r="D10495" s="48">
        <v>523920</v>
      </c>
    </row>
    <row r="10496" spans="1:4" x14ac:dyDescent="0.25">
      <c r="A10496" s="46">
        <v>4262</v>
      </c>
      <c r="B10496" s="45" t="s">
        <v>12430</v>
      </c>
      <c r="C10496" s="46" t="s">
        <v>9014</v>
      </c>
      <c r="D10496" s="48">
        <v>590000</v>
      </c>
    </row>
    <row r="10497" spans="1:4" x14ac:dyDescent="0.25">
      <c r="A10497" s="46">
        <v>4263</v>
      </c>
      <c r="B10497" s="45" t="s">
        <v>12431</v>
      </c>
      <c r="C10497" s="46" t="s">
        <v>9014</v>
      </c>
      <c r="D10497" s="48">
        <v>818133.29</v>
      </c>
    </row>
    <row r="10498" spans="1:4" x14ac:dyDescent="0.25">
      <c r="A10498" s="46">
        <v>36518</v>
      </c>
      <c r="B10498" s="45" t="s">
        <v>12432</v>
      </c>
      <c r="C10498" s="46" t="s">
        <v>9014</v>
      </c>
      <c r="D10498" s="48">
        <v>931413.29</v>
      </c>
    </row>
    <row r="10499" spans="1:4" x14ac:dyDescent="0.25">
      <c r="A10499" s="46">
        <v>14221</v>
      </c>
      <c r="B10499" s="45" t="s">
        <v>12433</v>
      </c>
      <c r="C10499" s="46" t="s">
        <v>9014</v>
      </c>
      <c r="D10499" s="48">
        <v>543586.64</v>
      </c>
    </row>
    <row r="10500" spans="1:4" x14ac:dyDescent="0.25">
      <c r="A10500" s="46">
        <v>38402</v>
      </c>
      <c r="B10500" s="45" t="s">
        <v>12434</v>
      </c>
      <c r="C10500" s="46" t="s">
        <v>9014</v>
      </c>
      <c r="D10500" s="47">
        <v>7.79</v>
      </c>
    </row>
    <row r="10501" spans="1:4" x14ac:dyDescent="0.25">
      <c r="A10501" s="46">
        <v>3412</v>
      </c>
      <c r="B10501" s="45" t="s">
        <v>12435</v>
      </c>
      <c r="C10501" s="46" t="s">
        <v>9027</v>
      </c>
      <c r="D10501" s="47">
        <v>13.36</v>
      </c>
    </row>
    <row r="10502" spans="1:4" x14ac:dyDescent="0.25">
      <c r="A10502" s="46">
        <v>3413</v>
      </c>
      <c r="B10502" s="45" t="s">
        <v>12436</v>
      </c>
      <c r="C10502" s="46" t="s">
        <v>9027</v>
      </c>
      <c r="D10502" s="47">
        <v>30.08</v>
      </c>
    </row>
    <row r="10503" spans="1:4" x14ac:dyDescent="0.25">
      <c r="A10503" s="46">
        <v>39744</v>
      </c>
      <c r="B10503" s="45" t="s">
        <v>12437</v>
      </c>
      <c r="C10503" s="46" t="s">
        <v>9027</v>
      </c>
      <c r="D10503" s="47">
        <v>23.35</v>
      </c>
    </row>
    <row r="10504" spans="1:4" x14ac:dyDescent="0.25">
      <c r="A10504" s="46">
        <v>39745</v>
      </c>
      <c r="B10504" s="45" t="s">
        <v>12438</v>
      </c>
      <c r="C10504" s="46" t="s">
        <v>9027</v>
      </c>
      <c r="D10504" s="47">
        <v>49.29</v>
      </c>
    </row>
    <row r="10505" spans="1:4" x14ac:dyDescent="0.25">
      <c r="A10505" s="46">
        <v>39637</v>
      </c>
      <c r="B10505" s="45" t="s">
        <v>12439</v>
      </c>
      <c r="C10505" s="46" t="s">
        <v>9027</v>
      </c>
      <c r="D10505" s="47">
        <v>90.5</v>
      </c>
    </row>
    <row r="10506" spans="1:4" x14ac:dyDescent="0.25">
      <c r="A10506" s="46">
        <v>39638</v>
      </c>
      <c r="B10506" s="45" t="s">
        <v>12440</v>
      </c>
      <c r="C10506" s="46" t="s">
        <v>9027</v>
      </c>
      <c r="D10506" s="47">
        <v>168.52</v>
      </c>
    </row>
    <row r="10507" spans="1:4" x14ac:dyDescent="0.25">
      <c r="A10507" s="46">
        <v>39639</v>
      </c>
      <c r="B10507" s="45" t="s">
        <v>12441</v>
      </c>
      <c r="C10507" s="46" t="s">
        <v>9027</v>
      </c>
      <c r="D10507" s="47">
        <v>222.18</v>
      </c>
    </row>
    <row r="10508" spans="1:4" x14ac:dyDescent="0.25">
      <c r="A10508" s="46">
        <v>39517</v>
      </c>
      <c r="B10508" s="45" t="s">
        <v>12442</v>
      </c>
      <c r="C10508" s="46" t="s">
        <v>9027</v>
      </c>
      <c r="D10508" s="47">
        <v>330.81</v>
      </c>
    </row>
    <row r="10509" spans="1:4" x14ac:dyDescent="0.25">
      <c r="A10509" s="46">
        <v>39518</v>
      </c>
      <c r="B10509" s="45" t="s">
        <v>12443</v>
      </c>
      <c r="C10509" s="46" t="s">
        <v>9027</v>
      </c>
      <c r="D10509" s="47">
        <v>392.18</v>
      </c>
    </row>
    <row r="10510" spans="1:4" x14ac:dyDescent="0.25">
      <c r="A10510" s="46">
        <v>38366</v>
      </c>
      <c r="B10510" s="45" t="s">
        <v>12444</v>
      </c>
      <c r="C10510" s="46" t="s">
        <v>9027</v>
      </c>
      <c r="D10510" s="47">
        <v>6.05</v>
      </c>
    </row>
    <row r="10511" spans="1:4" x14ac:dyDescent="0.25">
      <c r="A10511" s="46">
        <v>11703</v>
      </c>
      <c r="B10511" s="45" t="s">
        <v>12445</v>
      </c>
      <c r="C10511" s="46" t="s">
        <v>9014</v>
      </c>
      <c r="D10511" s="47">
        <v>24.31</v>
      </c>
    </row>
    <row r="10512" spans="1:4" x14ac:dyDescent="0.25">
      <c r="A10512" s="46">
        <v>37400</v>
      </c>
      <c r="B10512" s="45" t="s">
        <v>12446</v>
      </c>
      <c r="C10512" s="46" t="s">
        <v>9014</v>
      </c>
      <c r="D10512" s="47">
        <v>68.09</v>
      </c>
    </row>
    <row r="10513" spans="1:4" x14ac:dyDescent="0.25">
      <c r="A10513" s="46">
        <v>25400</v>
      </c>
      <c r="B10513" s="45" t="s">
        <v>12447</v>
      </c>
      <c r="C10513" s="46" t="s">
        <v>9014</v>
      </c>
      <c r="D10513" s="48">
        <v>1740.57</v>
      </c>
    </row>
    <row r="10514" spans="1:4" x14ac:dyDescent="0.25">
      <c r="A10514" s="46">
        <v>4276</v>
      </c>
      <c r="B10514" s="45" t="s">
        <v>12448</v>
      </c>
      <c r="C10514" s="46" t="s">
        <v>9014</v>
      </c>
      <c r="D10514" s="47">
        <v>143.02000000000001</v>
      </c>
    </row>
    <row r="10515" spans="1:4" x14ac:dyDescent="0.25">
      <c r="A10515" s="46">
        <v>4273</v>
      </c>
      <c r="B10515" s="45" t="s">
        <v>12449</v>
      </c>
      <c r="C10515" s="46" t="s">
        <v>9014</v>
      </c>
      <c r="D10515" s="47">
        <v>259.67</v>
      </c>
    </row>
    <row r="10516" spans="1:4" x14ac:dyDescent="0.25">
      <c r="A10516" s="46">
        <v>4274</v>
      </c>
      <c r="B10516" s="45" t="s">
        <v>12450</v>
      </c>
      <c r="C10516" s="46" t="s">
        <v>9014</v>
      </c>
      <c r="D10516" s="47">
        <v>95</v>
      </c>
    </row>
    <row r="10517" spans="1:4" x14ac:dyDescent="0.25">
      <c r="A10517" s="46">
        <v>39438</v>
      </c>
      <c r="B10517" s="45" t="s">
        <v>12451</v>
      </c>
      <c r="C10517" s="46" t="s">
        <v>9014</v>
      </c>
      <c r="D10517" s="47">
        <v>0.18</v>
      </c>
    </row>
    <row r="10518" spans="1:4" x14ac:dyDescent="0.25">
      <c r="A10518" s="46">
        <v>11963</v>
      </c>
      <c r="B10518" s="45" t="s">
        <v>12452</v>
      </c>
      <c r="C10518" s="46" t="s">
        <v>9014</v>
      </c>
      <c r="D10518" s="47">
        <v>6.77</v>
      </c>
    </row>
    <row r="10519" spans="1:4" x14ac:dyDescent="0.25">
      <c r="A10519" s="46">
        <v>11964</v>
      </c>
      <c r="B10519" s="45" t="s">
        <v>12453</v>
      </c>
      <c r="C10519" s="46" t="s">
        <v>9014</v>
      </c>
      <c r="D10519" s="47">
        <v>1.71</v>
      </c>
    </row>
    <row r="10520" spans="1:4" x14ac:dyDescent="0.25">
      <c r="A10520" s="46">
        <v>4379</v>
      </c>
      <c r="B10520" s="45" t="s">
        <v>12454</v>
      </c>
      <c r="C10520" s="46" t="s">
        <v>9014</v>
      </c>
      <c r="D10520" s="47">
        <v>0.03</v>
      </c>
    </row>
    <row r="10521" spans="1:4" x14ac:dyDescent="0.25">
      <c r="A10521" s="46">
        <v>4377</v>
      </c>
      <c r="B10521" s="45" t="s">
        <v>12455</v>
      </c>
      <c r="C10521" s="46" t="s">
        <v>9014</v>
      </c>
      <c r="D10521" s="47">
        <v>0.13</v>
      </c>
    </row>
    <row r="10522" spans="1:4" x14ac:dyDescent="0.25">
      <c r="A10522" s="46">
        <v>4356</v>
      </c>
      <c r="B10522" s="45" t="s">
        <v>12456</v>
      </c>
      <c r="C10522" s="46" t="s">
        <v>9014</v>
      </c>
      <c r="D10522" s="47">
        <v>0.18</v>
      </c>
    </row>
    <row r="10523" spans="1:4" x14ac:dyDescent="0.25">
      <c r="A10523" s="46">
        <v>13246</v>
      </c>
      <c r="B10523" s="45" t="s">
        <v>12457</v>
      </c>
      <c r="C10523" s="46" t="s">
        <v>9014</v>
      </c>
      <c r="D10523" s="47">
        <v>0.32</v>
      </c>
    </row>
    <row r="10524" spans="1:4" x14ac:dyDescent="0.25">
      <c r="A10524" s="46">
        <v>4346</v>
      </c>
      <c r="B10524" s="45" t="s">
        <v>12458</v>
      </c>
      <c r="C10524" s="46" t="s">
        <v>9014</v>
      </c>
      <c r="D10524" s="47">
        <v>7.26</v>
      </c>
    </row>
    <row r="10525" spans="1:4" x14ac:dyDescent="0.25">
      <c r="A10525" s="46">
        <v>11955</v>
      </c>
      <c r="B10525" s="45" t="s">
        <v>12459</v>
      </c>
      <c r="C10525" s="46" t="s">
        <v>9014</v>
      </c>
      <c r="D10525" s="47">
        <v>3.18</v>
      </c>
    </row>
    <row r="10526" spans="1:4" x14ac:dyDescent="0.25">
      <c r="A10526" s="46">
        <v>11960</v>
      </c>
      <c r="B10526" s="45" t="s">
        <v>12460</v>
      </c>
      <c r="C10526" s="46" t="s">
        <v>9014</v>
      </c>
      <c r="D10526" s="47">
        <v>0.1</v>
      </c>
    </row>
    <row r="10527" spans="1:4" x14ac:dyDescent="0.25">
      <c r="A10527" s="46">
        <v>4333</v>
      </c>
      <c r="B10527" s="45" t="s">
        <v>12461</v>
      </c>
      <c r="C10527" s="46" t="s">
        <v>9014</v>
      </c>
      <c r="D10527" s="47">
        <v>0.18</v>
      </c>
    </row>
    <row r="10528" spans="1:4" x14ac:dyDescent="0.25">
      <c r="A10528" s="46">
        <v>4358</v>
      </c>
      <c r="B10528" s="45" t="s">
        <v>12462</v>
      </c>
      <c r="C10528" s="46" t="s">
        <v>9014</v>
      </c>
      <c r="D10528" s="47">
        <v>1.45</v>
      </c>
    </row>
    <row r="10529" spans="1:4" x14ac:dyDescent="0.25">
      <c r="A10529" s="46">
        <v>39435</v>
      </c>
      <c r="B10529" s="45" t="s">
        <v>12463</v>
      </c>
      <c r="C10529" s="46" t="s">
        <v>9014</v>
      </c>
      <c r="D10529" s="47">
        <v>7.0000000000000007E-2</v>
      </c>
    </row>
    <row r="10530" spans="1:4" x14ac:dyDescent="0.25">
      <c r="A10530" s="46">
        <v>39436</v>
      </c>
      <c r="B10530" s="45" t="s">
        <v>12464</v>
      </c>
      <c r="C10530" s="46" t="s">
        <v>9014</v>
      </c>
      <c r="D10530" s="47">
        <v>0.12</v>
      </c>
    </row>
    <row r="10531" spans="1:4" x14ac:dyDescent="0.25">
      <c r="A10531" s="46">
        <v>39437</v>
      </c>
      <c r="B10531" s="45" t="s">
        <v>12465</v>
      </c>
      <c r="C10531" s="46" t="s">
        <v>9014</v>
      </c>
      <c r="D10531" s="47">
        <v>0.16</v>
      </c>
    </row>
    <row r="10532" spans="1:4" x14ac:dyDescent="0.25">
      <c r="A10532" s="46">
        <v>39439</v>
      </c>
      <c r="B10532" s="45" t="s">
        <v>12466</v>
      </c>
      <c r="C10532" s="46" t="s">
        <v>9014</v>
      </c>
      <c r="D10532" s="47">
        <v>0.11</v>
      </c>
    </row>
    <row r="10533" spans="1:4" x14ac:dyDescent="0.25">
      <c r="A10533" s="46">
        <v>39440</v>
      </c>
      <c r="B10533" s="45" t="s">
        <v>12467</v>
      </c>
      <c r="C10533" s="46" t="s">
        <v>9014</v>
      </c>
      <c r="D10533" s="47">
        <v>0.14000000000000001</v>
      </c>
    </row>
    <row r="10534" spans="1:4" x14ac:dyDescent="0.25">
      <c r="A10534" s="46">
        <v>39441</v>
      </c>
      <c r="B10534" s="45" t="s">
        <v>12468</v>
      </c>
      <c r="C10534" s="46" t="s">
        <v>9014</v>
      </c>
      <c r="D10534" s="47">
        <v>0.18</v>
      </c>
    </row>
    <row r="10535" spans="1:4" x14ac:dyDescent="0.25">
      <c r="A10535" s="46">
        <v>39442</v>
      </c>
      <c r="B10535" s="45" t="s">
        <v>12469</v>
      </c>
      <c r="C10535" s="46" t="s">
        <v>9014</v>
      </c>
      <c r="D10535" s="47">
        <v>0.13</v>
      </c>
    </row>
    <row r="10536" spans="1:4" x14ac:dyDescent="0.25">
      <c r="A10536" s="46">
        <v>39443</v>
      </c>
      <c r="B10536" s="45" t="s">
        <v>12470</v>
      </c>
      <c r="C10536" s="46" t="s">
        <v>9014</v>
      </c>
      <c r="D10536" s="47">
        <v>0.17</v>
      </c>
    </row>
    <row r="10537" spans="1:4" x14ac:dyDescent="0.25">
      <c r="A10537" s="46">
        <v>4329</v>
      </c>
      <c r="B10537" s="45" t="s">
        <v>12471</v>
      </c>
      <c r="C10537" s="46" t="s">
        <v>9014</v>
      </c>
      <c r="D10537" s="47">
        <v>1.55</v>
      </c>
    </row>
    <row r="10538" spans="1:4" x14ac:dyDescent="0.25">
      <c r="A10538" s="46">
        <v>4383</v>
      </c>
      <c r="B10538" s="45" t="s">
        <v>12472</v>
      </c>
      <c r="C10538" s="46" t="s">
        <v>9014</v>
      </c>
      <c r="D10538" s="47">
        <v>14.01</v>
      </c>
    </row>
    <row r="10539" spans="1:4" x14ac:dyDescent="0.25">
      <c r="A10539" s="46">
        <v>4344</v>
      </c>
      <c r="B10539" s="45" t="s">
        <v>12473</v>
      </c>
      <c r="C10539" s="46" t="s">
        <v>9014</v>
      </c>
      <c r="D10539" s="47">
        <v>14.69</v>
      </c>
    </row>
    <row r="10540" spans="1:4" x14ac:dyDescent="0.25">
      <c r="A10540" s="46">
        <v>436</v>
      </c>
      <c r="B10540" s="45" t="s">
        <v>12474</v>
      </c>
      <c r="C10540" s="46" t="s">
        <v>9014</v>
      </c>
      <c r="D10540" s="47">
        <v>7.45</v>
      </c>
    </row>
    <row r="10541" spans="1:4" x14ac:dyDescent="0.25">
      <c r="A10541" s="46">
        <v>442</v>
      </c>
      <c r="B10541" s="45" t="s">
        <v>12475</v>
      </c>
      <c r="C10541" s="46" t="s">
        <v>9014</v>
      </c>
      <c r="D10541" s="47">
        <v>4.4000000000000004</v>
      </c>
    </row>
    <row r="10542" spans="1:4" x14ac:dyDescent="0.25">
      <c r="A10542" s="46">
        <v>11953</v>
      </c>
      <c r="B10542" s="45" t="s">
        <v>12476</v>
      </c>
      <c r="C10542" s="46" t="s">
        <v>9014</v>
      </c>
      <c r="D10542" s="47">
        <v>2.33</v>
      </c>
    </row>
    <row r="10543" spans="1:4" x14ac:dyDescent="0.25">
      <c r="A10543" s="46">
        <v>4335</v>
      </c>
      <c r="B10543" s="45" t="s">
        <v>12477</v>
      </c>
      <c r="C10543" s="46" t="s">
        <v>9014</v>
      </c>
      <c r="D10543" s="47">
        <v>9.86</v>
      </c>
    </row>
    <row r="10544" spans="1:4" x14ac:dyDescent="0.25">
      <c r="A10544" s="46">
        <v>4334</v>
      </c>
      <c r="B10544" s="45" t="s">
        <v>12478</v>
      </c>
      <c r="C10544" s="46" t="s">
        <v>9014</v>
      </c>
      <c r="D10544" s="47">
        <v>13.53</v>
      </c>
    </row>
    <row r="10545" spans="1:4" x14ac:dyDescent="0.25">
      <c r="A10545" s="46">
        <v>4343</v>
      </c>
      <c r="B10545" s="45" t="s">
        <v>12479</v>
      </c>
      <c r="C10545" s="46" t="s">
        <v>9014</v>
      </c>
      <c r="D10545" s="47">
        <v>3.32</v>
      </c>
    </row>
    <row r="10546" spans="1:4" x14ac:dyDescent="0.25">
      <c r="A10546" s="46">
        <v>430</v>
      </c>
      <c r="B10546" s="45" t="s">
        <v>12480</v>
      </c>
      <c r="C10546" s="46" t="s">
        <v>9014</v>
      </c>
      <c r="D10546" s="47">
        <v>6.67</v>
      </c>
    </row>
    <row r="10547" spans="1:4" x14ac:dyDescent="0.25">
      <c r="A10547" s="46">
        <v>441</v>
      </c>
      <c r="B10547" s="45" t="s">
        <v>12481</v>
      </c>
      <c r="C10547" s="46" t="s">
        <v>9014</v>
      </c>
      <c r="D10547" s="47">
        <v>7.34</v>
      </c>
    </row>
    <row r="10548" spans="1:4" x14ac:dyDescent="0.25">
      <c r="A10548" s="46">
        <v>431</v>
      </c>
      <c r="B10548" s="45" t="s">
        <v>12482</v>
      </c>
      <c r="C10548" s="46" t="s">
        <v>9014</v>
      </c>
      <c r="D10548" s="47">
        <v>8.86</v>
      </c>
    </row>
    <row r="10549" spans="1:4" x14ac:dyDescent="0.25">
      <c r="A10549" s="46">
        <v>432</v>
      </c>
      <c r="B10549" s="45" t="s">
        <v>12483</v>
      </c>
      <c r="C10549" s="46" t="s">
        <v>9014</v>
      </c>
      <c r="D10549" s="47">
        <v>9.7799999999999994</v>
      </c>
    </row>
    <row r="10550" spans="1:4" x14ac:dyDescent="0.25">
      <c r="A10550" s="46">
        <v>429</v>
      </c>
      <c r="B10550" s="45" t="s">
        <v>12484</v>
      </c>
      <c r="C10550" s="46" t="s">
        <v>9014</v>
      </c>
      <c r="D10550" s="47">
        <v>13.18</v>
      </c>
    </row>
    <row r="10551" spans="1:4" x14ac:dyDescent="0.25">
      <c r="A10551" s="46">
        <v>439</v>
      </c>
      <c r="B10551" s="45" t="s">
        <v>12485</v>
      </c>
      <c r="C10551" s="46" t="s">
        <v>9014</v>
      </c>
      <c r="D10551" s="47">
        <v>11.23</v>
      </c>
    </row>
    <row r="10552" spans="1:4" x14ac:dyDescent="0.25">
      <c r="A10552" s="46">
        <v>433</v>
      </c>
      <c r="B10552" s="45" t="s">
        <v>12486</v>
      </c>
      <c r="C10552" s="46" t="s">
        <v>9014</v>
      </c>
      <c r="D10552" s="47">
        <v>13.11</v>
      </c>
    </row>
    <row r="10553" spans="1:4" x14ac:dyDescent="0.25">
      <c r="A10553" s="46">
        <v>437</v>
      </c>
      <c r="B10553" s="45" t="s">
        <v>12487</v>
      </c>
      <c r="C10553" s="46" t="s">
        <v>9014</v>
      </c>
      <c r="D10553" s="47">
        <v>17.420000000000002</v>
      </c>
    </row>
    <row r="10554" spans="1:4" x14ac:dyDescent="0.25">
      <c r="A10554" s="46">
        <v>11790</v>
      </c>
      <c r="B10554" s="45" t="s">
        <v>12488</v>
      </c>
      <c r="C10554" s="46" t="s">
        <v>9014</v>
      </c>
      <c r="D10554" s="47">
        <v>19.760000000000002</v>
      </c>
    </row>
    <row r="10555" spans="1:4" x14ac:dyDescent="0.25">
      <c r="A10555" s="46">
        <v>428</v>
      </c>
      <c r="B10555" s="45" t="s">
        <v>12489</v>
      </c>
      <c r="C10555" s="46" t="s">
        <v>9014</v>
      </c>
      <c r="D10555" s="47">
        <v>21.49</v>
      </c>
    </row>
    <row r="10556" spans="1:4" x14ac:dyDescent="0.25">
      <c r="A10556" s="46">
        <v>4384</v>
      </c>
      <c r="B10556" s="45" t="s">
        <v>12490</v>
      </c>
      <c r="C10556" s="46" t="s">
        <v>9014</v>
      </c>
      <c r="D10556" s="47">
        <v>16.100000000000001</v>
      </c>
    </row>
    <row r="10557" spans="1:4" x14ac:dyDescent="0.25">
      <c r="A10557" s="46">
        <v>4351</v>
      </c>
      <c r="B10557" s="45" t="s">
        <v>12491</v>
      </c>
      <c r="C10557" s="46" t="s">
        <v>9014</v>
      </c>
      <c r="D10557" s="47">
        <v>11.94</v>
      </c>
    </row>
    <row r="10558" spans="1:4" x14ac:dyDescent="0.25">
      <c r="A10558" s="46">
        <v>11054</v>
      </c>
      <c r="B10558" s="45" t="s">
        <v>12492</v>
      </c>
      <c r="C10558" s="46" t="s">
        <v>9014</v>
      </c>
      <c r="D10558" s="47">
        <v>0.06</v>
      </c>
    </row>
    <row r="10559" spans="1:4" x14ac:dyDescent="0.25">
      <c r="A10559" s="46">
        <v>11055</v>
      </c>
      <c r="B10559" s="45" t="s">
        <v>12493</v>
      </c>
      <c r="C10559" s="46" t="s">
        <v>9014</v>
      </c>
      <c r="D10559" s="47">
        <v>0.1</v>
      </c>
    </row>
    <row r="10560" spans="1:4" x14ac:dyDescent="0.25">
      <c r="A10560" s="46">
        <v>11056</v>
      </c>
      <c r="B10560" s="45" t="s">
        <v>12494</v>
      </c>
      <c r="C10560" s="46" t="s">
        <v>9014</v>
      </c>
      <c r="D10560" s="47">
        <v>0.11</v>
      </c>
    </row>
    <row r="10561" spans="1:4" x14ac:dyDescent="0.25">
      <c r="A10561" s="46">
        <v>11057</v>
      </c>
      <c r="B10561" s="45" t="s">
        <v>12495</v>
      </c>
      <c r="C10561" s="46" t="s">
        <v>9014</v>
      </c>
      <c r="D10561" s="47">
        <v>0.22</v>
      </c>
    </row>
    <row r="10562" spans="1:4" x14ac:dyDescent="0.25">
      <c r="A10562" s="46">
        <v>11059</v>
      </c>
      <c r="B10562" s="45" t="s">
        <v>12496</v>
      </c>
      <c r="C10562" s="46" t="s">
        <v>9014</v>
      </c>
      <c r="D10562" s="47">
        <v>0.42</v>
      </c>
    </row>
    <row r="10563" spans="1:4" x14ac:dyDescent="0.25">
      <c r="A10563" s="46">
        <v>11058</v>
      </c>
      <c r="B10563" s="45" t="s">
        <v>12497</v>
      </c>
      <c r="C10563" s="46" t="s">
        <v>9014</v>
      </c>
      <c r="D10563" s="47">
        <v>0.55000000000000004</v>
      </c>
    </row>
    <row r="10564" spans="1:4" x14ac:dyDescent="0.25">
      <c r="A10564" s="46">
        <v>4380</v>
      </c>
      <c r="B10564" s="45" t="s">
        <v>12498</v>
      </c>
      <c r="C10564" s="46" t="s">
        <v>9014</v>
      </c>
      <c r="D10564" s="47">
        <v>1.85</v>
      </c>
    </row>
    <row r="10565" spans="1:4" x14ac:dyDescent="0.25">
      <c r="A10565" s="46">
        <v>4299</v>
      </c>
      <c r="B10565" s="45" t="s">
        <v>12499</v>
      </c>
      <c r="C10565" s="46" t="s">
        <v>9014</v>
      </c>
      <c r="D10565" s="47">
        <v>1.74</v>
      </c>
    </row>
    <row r="10566" spans="1:4" x14ac:dyDescent="0.25">
      <c r="A10566" s="46">
        <v>4304</v>
      </c>
      <c r="B10566" s="45" t="s">
        <v>12500</v>
      </c>
      <c r="C10566" s="46" t="s">
        <v>9014</v>
      </c>
      <c r="D10566" s="47">
        <v>2.37</v>
      </c>
    </row>
    <row r="10567" spans="1:4" x14ac:dyDescent="0.25">
      <c r="A10567" s="46">
        <v>4305</v>
      </c>
      <c r="B10567" s="45" t="s">
        <v>12501</v>
      </c>
      <c r="C10567" s="46" t="s">
        <v>9014</v>
      </c>
      <c r="D10567" s="47">
        <v>2.76</v>
      </c>
    </row>
    <row r="10568" spans="1:4" x14ac:dyDescent="0.25">
      <c r="A10568" s="46">
        <v>4306</v>
      </c>
      <c r="B10568" s="45" t="s">
        <v>12502</v>
      </c>
      <c r="C10568" s="46" t="s">
        <v>9014</v>
      </c>
      <c r="D10568" s="47">
        <v>3.2</v>
      </c>
    </row>
    <row r="10569" spans="1:4" x14ac:dyDescent="0.25">
      <c r="A10569" s="46">
        <v>4308</v>
      </c>
      <c r="B10569" s="45" t="s">
        <v>12503</v>
      </c>
      <c r="C10569" s="46" t="s">
        <v>9014</v>
      </c>
      <c r="D10569" s="47">
        <v>6.62</v>
      </c>
    </row>
    <row r="10570" spans="1:4" x14ac:dyDescent="0.25">
      <c r="A10570" s="46">
        <v>4302</v>
      </c>
      <c r="B10570" s="45" t="s">
        <v>12504</v>
      </c>
      <c r="C10570" s="46" t="s">
        <v>9014</v>
      </c>
      <c r="D10570" s="47">
        <v>4.97</v>
      </c>
    </row>
    <row r="10571" spans="1:4" x14ac:dyDescent="0.25">
      <c r="A10571" s="46">
        <v>4300</v>
      </c>
      <c r="B10571" s="45" t="s">
        <v>12505</v>
      </c>
      <c r="C10571" s="46" t="s">
        <v>9014</v>
      </c>
      <c r="D10571" s="47">
        <v>1.18</v>
      </c>
    </row>
    <row r="10572" spans="1:4" x14ac:dyDescent="0.25">
      <c r="A10572" s="46">
        <v>4301</v>
      </c>
      <c r="B10572" s="45" t="s">
        <v>12506</v>
      </c>
      <c r="C10572" s="46" t="s">
        <v>9014</v>
      </c>
      <c r="D10572" s="47">
        <v>1.44</v>
      </c>
    </row>
    <row r="10573" spans="1:4" x14ac:dyDescent="0.25">
      <c r="A10573" s="46">
        <v>4320</v>
      </c>
      <c r="B10573" s="45" t="s">
        <v>12507</v>
      </c>
      <c r="C10573" s="46" t="s">
        <v>9014</v>
      </c>
      <c r="D10573" s="47">
        <v>4.3899999999999997</v>
      </c>
    </row>
    <row r="10574" spans="1:4" x14ac:dyDescent="0.25">
      <c r="A10574" s="46">
        <v>4318</v>
      </c>
      <c r="B10574" s="45" t="s">
        <v>12508</v>
      </c>
      <c r="C10574" s="46" t="s">
        <v>9014</v>
      </c>
      <c r="D10574" s="47">
        <v>2.14</v>
      </c>
    </row>
    <row r="10575" spans="1:4" x14ac:dyDescent="0.25">
      <c r="A10575" s="46">
        <v>40547</v>
      </c>
      <c r="B10575" s="45" t="s">
        <v>12509</v>
      </c>
      <c r="C10575" s="46" t="s">
        <v>11244</v>
      </c>
      <c r="D10575" s="47">
        <v>19.57</v>
      </c>
    </row>
    <row r="10576" spans="1:4" x14ac:dyDescent="0.25">
      <c r="A10576" s="46">
        <v>11962</v>
      </c>
      <c r="B10576" s="45" t="s">
        <v>12510</v>
      </c>
      <c r="C10576" s="46" t="s">
        <v>9014</v>
      </c>
      <c r="D10576" s="47">
        <v>0.16</v>
      </c>
    </row>
    <row r="10577" spans="1:4" x14ac:dyDescent="0.25">
      <c r="A10577" s="46">
        <v>4332</v>
      </c>
      <c r="B10577" s="45" t="s">
        <v>12511</v>
      </c>
      <c r="C10577" s="46" t="s">
        <v>9014</v>
      </c>
      <c r="D10577" s="47">
        <v>0.78</v>
      </c>
    </row>
    <row r="10578" spans="1:4" x14ac:dyDescent="0.25">
      <c r="A10578" s="46">
        <v>4331</v>
      </c>
      <c r="B10578" s="45" t="s">
        <v>12512</v>
      </c>
      <c r="C10578" s="46" t="s">
        <v>9014</v>
      </c>
      <c r="D10578" s="47">
        <v>2.93</v>
      </c>
    </row>
    <row r="10579" spans="1:4" x14ac:dyDescent="0.25">
      <c r="A10579" s="46">
        <v>4336</v>
      </c>
      <c r="B10579" s="45" t="s">
        <v>12513</v>
      </c>
      <c r="C10579" s="46" t="s">
        <v>9014</v>
      </c>
      <c r="D10579" s="47">
        <v>3.76</v>
      </c>
    </row>
    <row r="10580" spans="1:4" x14ac:dyDescent="0.25">
      <c r="A10580" s="46">
        <v>13294</v>
      </c>
      <c r="B10580" s="45" t="s">
        <v>12514</v>
      </c>
      <c r="C10580" s="46" t="s">
        <v>9014</v>
      </c>
      <c r="D10580" s="47">
        <v>1.07</v>
      </c>
    </row>
    <row r="10581" spans="1:4" x14ac:dyDescent="0.25">
      <c r="A10581" s="46">
        <v>11948</v>
      </c>
      <c r="B10581" s="45" t="s">
        <v>12515</v>
      </c>
      <c r="C10581" s="46" t="s">
        <v>9014</v>
      </c>
      <c r="D10581" s="47">
        <v>0.48</v>
      </c>
    </row>
    <row r="10582" spans="1:4" x14ac:dyDescent="0.25">
      <c r="A10582" s="46">
        <v>4382</v>
      </c>
      <c r="B10582" s="45" t="s">
        <v>12516</v>
      </c>
      <c r="C10582" s="46" t="s">
        <v>9014</v>
      </c>
      <c r="D10582" s="47">
        <v>0.8</v>
      </c>
    </row>
    <row r="10583" spans="1:4" x14ac:dyDescent="0.25">
      <c r="A10583" s="46">
        <v>4354</v>
      </c>
      <c r="B10583" s="45" t="s">
        <v>12517</v>
      </c>
      <c r="C10583" s="46" t="s">
        <v>9014</v>
      </c>
      <c r="D10583" s="47">
        <v>33.69</v>
      </c>
    </row>
    <row r="10584" spans="1:4" x14ac:dyDescent="0.25">
      <c r="A10584" s="46">
        <v>40839</v>
      </c>
      <c r="B10584" s="45" t="s">
        <v>12518</v>
      </c>
      <c r="C10584" s="46" t="s">
        <v>11244</v>
      </c>
      <c r="D10584" s="47">
        <v>81.069999999999993</v>
      </c>
    </row>
    <row r="10585" spans="1:4" x14ac:dyDescent="0.25">
      <c r="A10585" s="46">
        <v>40552</v>
      </c>
      <c r="B10585" s="45" t="s">
        <v>12519</v>
      </c>
      <c r="C10585" s="46" t="s">
        <v>11244</v>
      </c>
      <c r="D10585" s="47">
        <v>33.54</v>
      </c>
    </row>
    <row r="10586" spans="1:4" x14ac:dyDescent="0.25">
      <c r="A10586" s="46">
        <v>40549</v>
      </c>
      <c r="B10586" s="45" t="s">
        <v>12520</v>
      </c>
      <c r="C10586" s="46" t="s">
        <v>11244</v>
      </c>
      <c r="D10586" s="47">
        <v>132.80000000000001</v>
      </c>
    </row>
    <row r="10587" spans="1:4" x14ac:dyDescent="0.25">
      <c r="A10587" s="46">
        <v>4385</v>
      </c>
      <c r="B10587" s="45" t="s">
        <v>12521</v>
      </c>
      <c r="C10587" s="46" t="s">
        <v>9540</v>
      </c>
      <c r="D10587" s="48">
        <v>2888.16</v>
      </c>
    </row>
    <row r="10588" spans="1:4" x14ac:dyDescent="0.25">
      <c r="A10588" s="46">
        <v>20078</v>
      </c>
      <c r="B10588" s="45" t="s">
        <v>12522</v>
      </c>
      <c r="C10588" s="46" t="s">
        <v>9014</v>
      </c>
      <c r="D10588" s="47">
        <v>25.72</v>
      </c>
    </row>
    <row r="10589" spans="1:4" x14ac:dyDescent="0.25">
      <c r="A10589" s="46">
        <v>39897</v>
      </c>
      <c r="B10589" s="45" t="s">
        <v>12523</v>
      </c>
      <c r="C10589" s="46" t="s">
        <v>9014</v>
      </c>
      <c r="D10589" s="47">
        <v>57.87</v>
      </c>
    </row>
    <row r="10590" spans="1:4" x14ac:dyDescent="0.25">
      <c r="A10590" s="46">
        <v>118</v>
      </c>
      <c r="B10590" s="45" t="s">
        <v>12524</v>
      </c>
      <c r="C10590" s="46" t="s">
        <v>9014</v>
      </c>
      <c r="D10590" s="47">
        <v>54.38</v>
      </c>
    </row>
    <row r="10591" spans="1:4" x14ac:dyDescent="0.25">
      <c r="A10591" s="46">
        <v>4396</v>
      </c>
      <c r="B10591" s="45" t="s">
        <v>12525</v>
      </c>
      <c r="C10591" s="46" t="s">
        <v>9027</v>
      </c>
      <c r="D10591" s="47">
        <v>225.62</v>
      </c>
    </row>
    <row r="10592" spans="1:4" x14ac:dyDescent="0.25">
      <c r="A10592" s="46">
        <v>36881</v>
      </c>
      <c r="B10592" s="45" t="s">
        <v>12526</v>
      </c>
      <c r="C10592" s="46" t="s">
        <v>9027</v>
      </c>
      <c r="D10592" s="47">
        <v>145.30000000000001</v>
      </c>
    </row>
    <row r="10593" spans="1:4" x14ac:dyDescent="0.25">
      <c r="A10593" s="46">
        <v>4397</v>
      </c>
      <c r="B10593" s="45" t="s">
        <v>12527</v>
      </c>
      <c r="C10593" s="46" t="s">
        <v>9027</v>
      </c>
      <c r="D10593" s="47">
        <v>245.42</v>
      </c>
    </row>
    <row r="10594" spans="1:4" x14ac:dyDescent="0.25">
      <c r="A10594" s="46">
        <v>36882</v>
      </c>
      <c r="B10594" s="45" t="s">
        <v>12528</v>
      </c>
      <c r="C10594" s="46" t="s">
        <v>9027</v>
      </c>
      <c r="D10594" s="47">
        <v>173.75</v>
      </c>
    </row>
    <row r="10595" spans="1:4" x14ac:dyDescent="0.25">
      <c r="A10595" s="46">
        <v>4751</v>
      </c>
      <c r="B10595" s="45" t="s">
        <v>12529</v>
      </c>
      <c r="C10595" s="46" t="s">
        <v>370</v>
      </c>
      <c r="D10595" s="47">
        <v>19.64</v>
      </c>
    </row>
    <row r="10596" spans="1:4" x14ac:dyDescent="0.25">
      <c r="A10596" s="46">
        <v>41066</v>
      </c>
      <c r="B10596" s="45" t="s">
        <v>12530</v>
      </c>
      <c r="C10596" s="46" t="s">
        <v>9201</v>
      </c>
      <c r="D10596" s="48">
        <v>3457.03</v>
      </c>
    </row>
    <row r="10597" spans="1:4" x14ac:dyDescent="0.25">
      <c r="A10597" s="46">
        <v>39604</v>
      </c>
      <c r="B10597" s="45" t="s">
        <v>12531</v>
      </c>
      <c r="C10597" s="46" t="s">
        <v>9014</v>
      </c>
      <c r="D10597" s="47">
        <v>25.34</v>
      </c>
    </row>
    <row r="10598" spans="1:4" x14ac:dyDescent="0.25">
      <c r="A10598" s="46">
        <v>39605</v>
      </c>
      <c r="B10598" s="45" t="s">
        <v>12532</v>
      </c>
      <c r="C10598" s="46" t="s">
        <v>9014</v>
      </c>
      <c r="D10598" s="47">
        <v>35.159999999999997</v>
      </c>
    </row>
    <row r="10599" spans="1:4" x14ac:dyDescent="0.25">
      <c r="A10599" s="46">
        <v>39606</v>
      </c>
      <c r="B10599" s="45" t="s">
        <v>12533</v>
      </c>
      <c r="C10599" s="46" t="s">
        <v>9014</v>
      </c>
      <c r="D10599" s="47">
        <v>44.66</v>
      </c>
    </row>
    <row r="10600" spans="1:4" x14ac:dyDescent="0.25">
      <c r="A10600" s="46">
        <v>39607</v>
      </c>
      <c r="B10600" s="45" t="s">
        <v>12534</v>
      </c>
      <c r="C10600" s="46" t="s">
        <v>9014</v>
      </c>
      <c r="D10600" s="47">
        <v>51.23</v>
      </c>
    </row>
    <row r="10601" spans="1:4" x14ac:dyDescent="0.25">
      <c r="A10601" s="46">
        <v>39594</v>
      </c>
      <c r="B10601" s="45" t="s">
        <v>12535</v>
      </c>
      <c r="C10601" s="46" t="s">
        <v>9014</v>
      </c>
      <c r="D10601" s="47">
        <v>485</v>
      </c>
    </row>
    <row r="10602" spans="1:4" x14ac:dyDescent="0.25">
      <c r="A10602" s="46">
        <v>39596</v>
      </c>
      <c r="B10602" s="45" t="s">
        <v>12536</v>
      </c>
      <c r="C10602" s="46" t="s">
        <v>9014</v>
      </c>
      <c r="D10602" s="47">
        <v>845.34</v>
      </c>
    </row>
    <row r="10603" spans="1:4" x14ac:dyDescent="0.25">
      <c r="A10603" s="46">
        <v>39595</v>
      </c>
      <c r="B10603" s="45" t="s">
        <v>12537</v>
      </c>
      <c r="C10603" s="46" t="s">
        <v>9014</v>
      </c>
      <c r="D10603" s="47">
        <v>709.59</v>
      </c>
    </row>
    <row r="10604" spans="1:4" x14ac:dyDescent="0.25">
      <c r="A10604" s="46">
        <v>39597</v>
      </c>
      <c r="B10604" s="45" t="s">
        <v>12538</v>
      </c>
      <c r="C10604" s="46" t="s">
        <v>9014</v>
      </c>
      <c r="D10604" s="48">
        <v>1139.97</v>
      </c>
    </row>
    <row r="10605" spans="1:4" x14ac:dyDescent="0.25">
      <c r="A10605" s="46">
        <v>10731</v>
      </c>
      <c r="B10605" s="45" t="s">
        <v>12539</v>
      </c>
      <c r="C10605" s="46" t="s">
        <v>9027</v>
      </c>
      <c r="D10605" s="47">
        <v>33.1</v>
      </c>
    </row>
    <row r="10606" spans="1:4" x14ac:dyDescent="0.25">
      <c r="A10606" s="46">
        <v>4704</v>
      </c>
      <c r="B10606" s="45" t="s">
        <v>12540</v>
      </c>
      <c r="C10606" s="46" t="s">
        <v>9027</v>
      </c>
      <c r="D10606" s="47">
        <v>29.87</v>
      </c>
    </row>
    <row r="10607" spans="1:4" x14ac:dyDescent="0.25">
      <c r="A10607" s="46">
        <v>10730</v>
      </c>
      <c r="B10607" s="45" t="s">
        <v>12541</v>
      </c>
      <c r="C10607" s="46" t="s">
        <v>9027</v>
      </c>
      <c r="D10607" s="47">
        <v>32</v>
      </c>
    </row>
    <row r="10608" spans="1:4" x14ac:dyDescent="0.25">
      <c r="A10608" s="46">
        <v>4729</v>
      </c>
      <c r="B10608" s="45" t="s">
        <v>12542</v>
      </c>
      <c r="C10608" s="46" t="s">
        <v>369</v>
      </c>
      <c r="D10608" s="47">
        <v>77.98</v>
      </c>
    </row>
    <row r="10609" spans="1:4" x14ac:dyDescent="0.25">
      <c r="A10609" s="46">
        <v>4720</v>
      </c>
      <c r="B10609" s="45" t="s">
        <v>12543</v>
      </c>
      <c r="C10609" s="46" t="s">
        <v>369</v>
      </c>
      <c r="D10609" s="47">
        <v>89.35</v>
      </c>
    </row>
    <row r="10610" spans="1:4" x14ac:dyDescent="0.25">
      <c r="A10610" s="46">
        <v>4721</v>
      </c>
      <c r="B10610" s="45" t="s">
        <v>12544</v>
      </c>
      <c r="C10610" s="46" t="s">
        <v>369</v>
      </c>
      <c r="D10610" s="47">
        <v>77.39</v>
      </c>
    </row>
    <row r="10611" spans="1:4" x14ac:dyDescent="0.25">
      <c r="A10611" s="46">
        <v>4718</v>
      </c>
      <c r="B10611" s="45" t="s">
        <v>12545</v>
      </c>
      <c r="C10611" s="46" t="s">
        <v>369</v>
      </c>
      <c r="D10611" s="47">
        <v>77.8</v>
      </c>
    </row>
    <row r="10612" spans="1:4" x14ac:dyDescent="0.25">
      <c r="A10612" s="46">
        <v>4722</v>
      </c>
      <c r="B10612" s="45" t="s">
        <v>12546</v>
      </c>
      <c r="C10612" s="46" t="s">
        <v>369</v>
      </c>
      <c r="D10612" s="47">
        <v>73.099999999999994</v>
      </c>
    </row>
    <row r="10613" spans="1:4" x14ac:dyDescent="0.25">
      <c r="A10613" s="46">
        <v>4723</v>
      </c>
      <c r="B10613" s="45" t="s">
        <v>12547</v>
      </c>
      <c r="C10613" s="46" t="s">
        <v>369</v>
      </c>
      <c r="D10613" s="47">
        <v>72.47</v>
      </c>
    </row>
    <row r="10614" spans="1:4" x14ac:dyDescent="0.25">
      <c r="A10614" s="46">
        <v>4727</v>
      </c>
      <c r="B10614" s="45" t="s">
        <v>12548</v>
      </c>
      <c r="C10614" s="46" t="s">
        <v>369</v>
      </c>
      <c r="D10614" s="47">
        <v>66.33</v>
      </c>
    </row>
    <row r="10615" spans="1:4" x14ac:dyDescent="0.25">
      <c r="A10615" s="46">
        <v>4748</v>
      </c>
      <c r="B10615" s="45" t="s">
        <v>12549</v>
      </c>
      <c r="C10615" s="46" t="s">
        <v>369</v>
      </c>
      <c r="D10615" s="47">
        <v>71.48</v>
      </c>
    </row>
    <row r="10616" spans="1:4" x14ac:dyDescent="0.25">
      <c r="A10616" s="46">
        <v>4730</v>
      </c>
      <c r="B10616" s="45" t="s">
        <v>12550</v>
      </c>
      <c r="C10616" s="46" t="s">
        <v>369</v>
      </c>
      <c r="D10616" s="47">
        <v>72.739999999999995</v>
      </c>
    </row>
    <row r="10617" spans="1:4" x14ac:dyDescent="0.25">
      <c r="A10617" s="46">
        <v>13186</v>
      </c>
      <c r="B10617" s="45" t="s">
        <v>12551</v>
      </c>
      <c r="C10617" s="46" t="s">
        <v>369</v>
      </c>
      <c r="D10617" s="47">
        <v>57.31</v>
      </c>
    </row>
    <row r="10618" spans="1:4" x14ac:dyDescent="0.25">
      <c r="A10618" s="46">
        <v>10737</v>
      </c>
      <c r="B10618" s="45" t="s">
        <v>12552</v>
      </c>
      <c r="C10618" s="46" t="s">
        <v>9027</v>
      </c>
      <c r="D10618" s="47">
        <v>104.02</v>
      </c>
    </row>
    <row r="10619" spans="1:4" x14ac:dyDescent="0.25">
      <c r="A10619" s="46">
        <v>10734</v>
      </c>
      <c r="B10619" s="45" t="s">
        <v>12553</v>
      </c>
      <c r="C10619" s="46" t="s">
        <v>9027</v>
      </c>
      <c r="D10619" s="47">
        <v>61.87</v>
      </c>
    </row>
    <row r="10620" spans="1:4" x14ac:dyDescent="0.25">
      <c r="A10620" s="46">
        <v>4708</v>
      </c>
      <c r="B10620" s="45" t="s">
        <v>12554</v>
      </c>
      <c r="C10620" s="46" t="s">
        <v>9027</v>
      </c>
      <c r="D10620" s="47">
        <v>120.02</v>
      </c>
    </row>
    <row r="10621" spans="1:4" x14ac:dyDescent="0.25">
      <c r="A10621" s="46">
        <v>4712</v>
      </c>
      <c r="B10621" s="45" t="s">
        <v>12555</v>
      </c>
      <c r="C10621" s="46" t="s">
        <v>9027</v>
      </c>
      <c r="D10621" s="47">
        <v>58.67</v>
      </c>
    </row>
    <row r="10622" spans="1:4" x14ac:dyDescent="0.25">
      <c r="A10622" s="46">
        <v>4710</v>
      </c>
      <c r="B10622" s="45" t="s">
        <v>12556</v>
      </c>
      <c r="C10622" s="46" t="s">
        <v>9027</v>
      </c>
      <c r="D10622" s="47">
        <v>188.17</v>
      </c>
    </row>
    <row r="10623" spans="1:4" x14ac:dyDescent="0.25">
      <c r="A10623" s="46">
        <v>4746</v>
      </c>
      <c r="B10623" s="45" t="s">
        <v>12557</v>
      </c>
      <c r="C10623" s="46" t="s">
        <v>369</v>
      </c>
      <c r="D10623" s="47">
        <v>54.33</v>
      </c>
    </row>
    <row r="10624" spans="1:4" x14ac:dyDescent="0.25">
      <c r="A10624" s="46">
        <v>4750</v>
      </c>
      <c r="B10624" s="45" t="s">
        <v>12558</v>
      </c>
      <c r="C10624" s="46" t="s">
        <v>370</v>
      </c>
      <c r="D10624" s="47">
        <v>18.71</v>
      </c>
    </row>
    <row r="10625" spans="1:4" x14ac:dyDescent="0.25">
      <c r="A10625" s="46">
        <v>41065</v>
      </c>
      <c r="B10625" s="45" t="s">
        <v>12559</v>
      </c>
      <c r="C10625" s="46" t="s">
        <v>9201</v>
      </c>
      <c r="D10625" s="48">
        <v>3289.89</v>
      </c>
    </row>
    <row r="10626" spans="1:4" x14ac:dyDescent="0.25">
      <c r="A10626" s="46">
        <v>34747</v>
      </c>
      <c r="B10626" s="45" t="s">
        <v>12560</v>
      </c>
      <c r="C10626" s="46" t="s">
        <v>372</v>
      </c>
      <c r="D10626" s="47">
        <v>70.84</v>
      </c>
    </row>
    <row r="10627" spans="1:4" x14ac:dyDescent="0.25">
      <c r="A10627" s="46">
        <v>4826</v>
      </c>
      <c r="B10627" s="45" t="s">
        <v>12561</v>
      </c>
      <c r="C10627" s="46" t="s">
        <v>372</v>
      </c>
      <c r="D10627" s="47">
        <v>76.17</v>
      </c>
    </row>
    <row r="10628" spans="1:4" x14ac:dyDescent="0.25">
      <c r="A10628" s="46">
        <v>41975</v>
      </c>
      <c r="B10628" s="45" t="s">
        <v>12562</v>
      </c>
      <c r="C10628" s="46" t="s">
        <v>9027</v>
      </c>
      <c r="D10628" s="47">
        <v>76.52</v>
      </c>
    </row>
    <row r="10629" spans="1:4" x14ac:dyDescent="0.25">
      <c r="A10629" s="46">
        <v>4825</v>
      </c>
      <c r="B10629" s="45" t="s">
        <v>12563</v>
      </c>
      <c r="C10629" s="46" t="s">
        <v>372</v>
      </c>
      <c r="D10629" s="47">
        <v>105.44</v>
      </c>
    </row>
    <row r="10630" spans="1:4" x14ac:dyDescent="0.25">
      <c r="A10630" s="46">
        <v>34744</v>
      </c>
      <c r="B10630" s="45" t="s">
        <v>12564</v>
      </c>
      <c r="C10630" s="46" t="s">
        <v>9027</v>
      </c>
      <c r="D10630" s="47">
        <v>20.92</v>
      </c>
    </row>
    <row r="10631" spans="1:4" x14ac:dyDescent="0.25">
      <c r="A10631" s="46">
        <v>39430</v>
      </c>
      <c r="B10631" s="45" t="s">
        <v>12565</v>
      </c>
      <c r="C10631" s="46" t="s">
        <v>9014</v>
      </c>
      <c r="D10631" s="47">
        <v>2.81</v>
      </c>
    </row>
    <row r="10632" spans="1:4" x14ac:dyDescent="0.25">
      <c r="A10632" s="46">
        <v>39573</v>
      </c>
      <c r="B10632" s="45" t="s">
        <v>12566</v>
      </c>
      <c r="C10632" s="46" t="s">
        <v>9014</v>
      </c>
      <c r="D10632" s="47">
        <v>2.77</v>
      </c>
    </row>
    <row r="10633" spans="1:4" x14ac:dyDescent="0.25">
      <c r="A10633" s="46">
        <v>38410</v>
      </c>
      <c r="B10633" s="45" t="s">
        <v>12567</v>
      </c>
      <c r="C10633" s="46" t="s">
        <v>9014</v>
      </c>
      <c r="D10633" s="48">
        <v>14839.89</v>
      </c>
    </row>
    <row r="10634" spans="1:4" x14ac:dyDescent="0.25">
      <c r="A10634" s="46">
        <v>41596</v>
      </c>
      <c r="B10634" s="45" t="s">
        <v>12568</v>
      </c>
      <c r="C10634" s="46" t="s">
        <v>9088</v>
      </c>
      <c r="D10634" s="47">
        <v>19.63</v>
      </c>
    </row>
    <row r="10635" spans="1:4" x14ac:dyDescent="0.25">
      <c r="A10635" s="46">
        <v>41598</v>
      </c>
      <c r="B10635" s="45" t="s">
        <v>12569</v>
      </c>
      <c r="C10635" s="46" t="s">
        <v>9088</v>
      </c>
      <c r="D10635" s="47">
        <v>19.63</v>
      </c>
    </row>
    <row r="10636" spans="1:4" x14ac:dyDescent="0.25">
      <c r="A10636" s="46">
        <v>41594</v>
      </c>
      <c r="B10636" s="45" t="s">
        <v>12570</v>
      </c>
      <c r="C10636" s="46" t="s">
        <v>9088</v>
      </c>
      <c r="D10636" s="47">
        <v>19.940000000000001</v>
      </c>
    </row>
    <row r="10637" spans="1:4" x14ac:dyDescent="0.25">
      <c r="A10637" s="46">
        <v>43663</v>
      </c>
      <c r="B10637" s="45" t="s">
        <v>12571</v>
      </c>
      <c r="C10637" s="46" t="s">
        <v>9088</v>
      </c>
      <c r="D10637" s="47">
        <v>16.43</v>
      </c>
    </row>
    <row r="10638" spans="1:4" x14ac:dyDescent="0.25">
      <c r="A10638" s="46">
        <v>4766</v>
      </c>
      <c r="B10638" s="45" t="s">
        <v>12572</v>
      </c>
      <c r="C10638" s="46" t="s">
        <v>9088</v>
      </c>
      <c r="D10638" s="47">
        <v>15.47</v>
      </c>
    </row>
    <row r="10639" spans="1:4" x14ac:dyDescent="0.25">
      <c r="A10639" s="46">
        <v>43664</v>
      </c>
      <c r="B10639" s="45" t="s">
        <v>12573</v>
      </c>
      <c r="C10639" s="46" t="s">
        <v>9088</v>
      </c>
      <c r="D10639" s="47">
        <v>16.52</v>
      </c>
    </row>
    <row r="10640" spans="1:4" x14ac:dyDescent="0.25">
      <c r="A10640" s="46">
        <v>43082</v>
      </c>
      <c r="B10640" s="45" t="s">
        <v>12574</v>
      </c>
      <c r="C10640" s="46" t="s">
        <v>9088</v>
      </c>
      <c r="D10640" s="47">
        <v>18</v>
      </c>
    </row>
    <row r="10641" spans="1:4" x14ac:dyDescent="0.25">
      <c r="A10641" s="46">
        <v>43665</v>
      </c>
      <c r="B10641" s="45" t="s">
        <v>12575</v>
      </c>
      <c r="C10641" s="46" t="s">
        <v>9088</v>
      </c>
      <c r="D10641" s="47">
        <v>15.47</v>
      </c>
    </row>
    <row r="10642" spans="1:4" x14ac:dyDescent="0.25">
      <c r="A10642" s="46">
        <v>10966</v>
      </c>
      <c r="B10642" s="45" t="s">
        <v>12576</v>
      </c>
      <c r="C10642" s="46" t="s">
        <v>9088</v>
      </c>
      <c r="D10642" s="47">
        <v>16.43</v>
      </c>
    </row>
    <row r="10643" spans="1:4" x14ac:dyDescent="0.25">
      <c r="A10643" s="46">
        <v>43692</v>
      </c>
      <c r="B10643" s="45" t="s">
        <v>12577</v>
      </c>
      <c r="C10643" s="46" t="s">
        <v>9088</v>
      </c>
      <c r="D10643" s="47">
        <v>16.43</v>
      </c>
    </row>
    <row r="10644" spans="1:4" x14ac:dyDescent="0.25">
      <c r="A10644" s="46">
        <v>43083</v>
      </c>
      <c r="B10644" s="45" t="s">
        <v>12578</v>
      </c>
      <c r="C10644" s="46" t="s">
        <v>9088</v>
      </c>
      <c r="D10644" s="47">
        <v>15.59</v>
      </c>
    </row>
    <row r="10645" spans="1:4" x14ac:dyDescent="0.25">
      <c r="A10645" s="46">
        <v>40535</v>
      </c>
      <c r="B10645" s="45" t="s">
        <v>12579</v>
      </c>
      <c r="C10645" s="46" t="s">
        <v>9088</v>
      </c>
      <c r="D10645" s="47">
        <v>15.59</v>
      </c>
    </row>
    <row r="10646" spans="1:4" x14ac:dyDescent="0.25">
      <c r="A10646" s="46">
        <v>39427</v>
      </c>
      <c r="B10646" s="45" t="s">
        <v>12580</v>
      </c>
      <c r="C10646" s="46" t="s">
        <v>372</v>
      </c>
      <c r="D10646" s="47">
        <v>7.47</v>
      </c>
    </row>
    <row r="10647" spans="1:4" x14ac:dyDescent="0.25">
      <c r="A10647" s="46">
        <v>39424</v>
      </c>
      <c r="B10647" s="45" t="s">
        <v>12581</v>
      </c>
      <c r="C10647" s="46" t="s">
        <v>372</v>
      </c>
      <c r="D10647" s="47">
        <v>4.4400000000000004</v>
      </c>
    </row>
    <row r="10648" spans="1:4" x14ac:dyDescent="0.25">
      <c r="A10648" s="46">
        <v>39425</v>
      </c>
      <c r="B10648" s="45" t="s">
        <v>12582</v>
      </c>
      <c r="C10648" s="46" t="s">
        <v>372</v>
      </c>
      <c r="D10648" s="47">
        <v>4.38</v>
      </c>
    </row>
    <row r="10649" spans="1:4" x14ac:dyDescent="0.25">
      <c r="A10649" s="46">
        <v>40664</v>
      </c>
      <c r="B10649" s="45" t="s">
        <v>12583</v>
      </c>
      <c r="C10649" s="46" t="s">
        <v>9088</v>
      </c>
      <c r="D10649" s="47">
        <v>31.99</v>
      </c>
    </row>
    <row r="10650" spans="1:4" x14ac:dyDescent="0.25">
      <c r="A10650" s="46">
        <v>34360</v>
      </c>
      <c r="B10650" s="45" t="s">
        <v>12584</v>
      </c>
      <c r="C10650" s="46" t="s">
        <v>9088</v>
      </c>
      <c r="D10650" s="47">
        <v>40.83</v>
      </c>
    </row>
    <row r="10651" spans="1:4" x14ac:dyDescent="0.25">
      <c r="A10651" s="46">
        <v>20259</v>
      </c>
      <c r="B10651" s="45" t="s">
        <v>12585</v>
      </c>
      <c r="C10651" s="46" t="s">
        <v>372</v>
      </c>
      <c r="D10651" s="47">
        <v>10.7</v>
      </c>
    </row>
    <row r="10652" spans="1:4" x14ac:dyDescent="0.25">
      <c r="A10652" s="46">
        <v>14077</v>
      </c>
      <c r="B10652" s="45" t="s">
        <v>12586</v>
      </c>
      <c r="C10652" s="46" t="s">
        <v>372</v>
      </c>
      <c r="D10652" s="47">
        <v>163.77000000000001</v>
      </c>
    </row>
    <row r="10653" spans="1:4" x14ac:dyDescent="0.25">
      <c r="A10653" s="46">
        <v>3678</v>
      </c>
      <c r="B10653" s="45" t="s">
        <v>12587</v>
      </c>
      <c r="C10653" s="46" t="s">
        <v>372</v>
      </c>
      <c r="D10653" s="47">
        <v>74.02</v>
      </c>
    </row>
    <row r="10654" spans="1:4" x14ac:dyDescent="0.25">
      <c r="A10654" s="46">
        <v>39418</v>
      </c>
      <c r="B10654" s="45" t="s">
        <v>12588</v>
      </c>
      <c r="C10654" s="46" t="s">
        <v>372</v>
      </c>
      <c r="D10654" s="47">
        <v>8.33</v>
      </c>
    </row>
    <row r="10655" spans="1:4" x14ac:dyDescent="0.25">
      <c r="A10655" s="46">
        <v>39419</v>
      </c>
      <c r="B10655" s="45" t="s">
        <v>12589</v>
      </c>
      <c r="C10655" s="46" t="s">
        <v>372</v>
      </c>
      <c r="D10655" s="47">
        <v>10.15</v>
      </c>
    </row>
    <row r="10656" spans="1:4" x14ac:dyDescent="0.25">
      <c r="A10656" s="46">
        <v>39420</v>
      </c>
      <c r="B10656" s="45" t="s">
        <v>12590</v>
      </c>
      <c r="C10656" s="46" t="s">
        <v>372</v>
      </c>
      <c r="D10656" s="47">
        <v>11.21</v>
      </c>
    </row>
    <row r="10657" spans="1:4" x14ac:dyDescent="0.25">
      <c r="A10657" s="46">
        <v>39571</v>
      </c>
      <c r="B10657" s="45" t="s">
        <v>12591</v>
      </c>
      <c r="C10657" s="46" t="s">
        <v>372</v>
      </c>
      <c r="D10657" s="47">
        <v>6.77</v>
      </c>
    </row>
    <row r="10658" spans="1:4" x14ac:dyDescent="0.25">
      <c r="A10658" s="46">
        <v>39421</v>
      </c>
      <c r="B10658" s="45" t="s">
        <v>12592</v>
      </c>
      <c r="C10658" s="46" t="s">
        <v>372</v>
      </c>
      <c r="D10658" s="47">
        <v>9.8699999999999992</v>
      </c>
    </row>
    <row r="10659" spans="1:4" x14ac:dyDescent="0.25">
      <c r="A10659" s="46">
        <v>39422</v>
      </c>
      <c r="B10659" s="45" t="s">
        <v>12593</v>
      </c>
      <c r="C10659" s="46" t="s">
        <v>372</v>
      </c>
      <c r="D10659" s="47">
        <v>11.52</v>
      </c>
    </row>
    <row r="10660" spans="1:4" x14ac:dyDescent="0.25">
      <c r="A10660" s="46">
        <v>39423</v>
      </c>
      <c r="B10660" s="45" t="s">
        <v>12594</v>
      </c>
      <c r="C10660" s="46" t="s">
        <v>372</v>
      </c>
      <c r="D10660" s="47">
        <v>13.37</v>
      </c>
    </row>
    <row r="10661" spans="1:4" x14ac:dyDescent="0.25">
      <c r="A10661" s="46">
        <v>39426</v>
      </c>
      <c r="B10661" s="45" t="s">
        <v>12595</v>
      </c>
      <c r="C10661" s="46" t="s">
        <v>372</v>
      </c>
      <c r="D10661" s="47">
        <v>30.07</v>
      </c>
    </row>
    <row r="10662" spans="1:4" x14ac:dyDescent="0.25">
      <c r="A10662" s="46">
        <v>39429</v>
      </c>
      <c r="B10662" s="45" t="s">
        <v>12596</v>
      </c>
      <c r="C10662" s="46" t="s">
        <v>372</v>
      </c>
      <c r="D10662" s="47">
        <v>9.48</v>
      </c>
    </row>
    <row r="10663" spans="1:4" x14ac:dyDescent="0.25">
      <c r="A10663" s="46">
        <v>39428</v>
      </c>
      <c r="B10663" s="45" t="s">
        <v>12597</v>
      </c>
      <c r="C10663" s="46" t="s">
        <v>372</v>
      </c>
      <c r="D10663" s="47">
        <v>7.25</v>
      </c>
    </row>
    <row r="10664" spans="1:4" x14ac:dyDescent="0.25">
      <c r="A10664" s="46">
        <v>39572</v>
      </c>
      <c r="B10664" s="45" t="s">
        <v>12598</v>
      </c>
      <c r="C10664" s="46" t="s">
        <v>372</v>
      </c>
      <c r="D10664" s="47">
        <v>6.27</v>
      </c>
    </row>
    <row r="10665" spans="1:4" x14ac:dyDescent="0.25">
      <c r="A10665" s="46">
        <v>39570</v>
      </c>
      <c r="B10665" s="45" t="s">
        <v>12599</v>
      </c>
      <c r="C10665" s="46" t="s">
        <v>372</v>
      </c>
      <c r="D10665" s="47">
        <v>6.65</v>
      </c>
    </row>
    <row r="10666" spans="1:4" x14ac:dyDescent="0.25">
      <c r="A10666" s="46">
        <v>39569</v>
      </c>
      <c r="B10666" s="45" t="s">
        <v>12600</v>
      </c>
      <c r="C10666" s="46" t="s">
        <v>372</v>
      </c>
      <c r="D10666" s="47">
        <v>6.57</v>
      </c>
    </row>
    <row r="10667" spans="1:4" x14ac:dyDescent="0.25">
      <c r="A10667" s="46">
        <v>11552</v>
      </c>
      <c r="B10667" s="45" t="s">
        <v>12601</v>
      </c>
      <c r="C10667" s="46" t="s">
        <v>372</v>
      </c>
      <c r="D10667" s="47">
        <v>6.22</v>
      </c>
    </row>
    <row r="10668" spans="1:4" x14ac:dyDescent="0.25">
      <c r="A10668" s="46">
        <v>40598</v>
      </c>
      <c r="B10668" s="45" t="s">
        <v>12602</v>
      </c>
      <c r="C10668" s="46" t="s">
        <v>9088</v>
      </c>
      <c r="D10668" s="47">
        <v>15.21</v>
      </c>
    </row>
    <row r="10669" spans="1:4" x14ac:dyDescent="0.25">
      <c r="A10669" s="46">
        <v>39029</v>
      </c>
      <c r="B10669" s="45" t="s">
        <v>12603</v>
      </c>
      <c r="C10669" s="46" t="s">
        <v>372</v>
      </c>
      <c r="D10669" s="47">
        <v>21.23</v>
      </c>
    </row>
    <row r="10670" spans="1:4" x14ac:dyDescent="0.25">
      <c r="A10670" s="46">
        <v>39028</v>
      </c>
      <c r="B10670" s="45" t="s">
        <v>12604</v>
      </c>
      <c r="C10670" s="46" t="s">
        <v>372</v>
      </c>
      <c r="D10670" s="47">
        <v>12.36</v>
      </c>
    </row>
    <row r="10671" spans="1:4" x14ac:dyDescent="0.25">
      <c r="A10671" s="46">
        <v>39328</v>
      </c>
      <c r="B10671" s="45" t="s">
        <v>12605</v>
      </c>
      <c r="C10671" s="46" t="s">
        <v>372</v>
      </c>
      <c r="D10671" s="47">
        <v>6.79</v>
      </c>
    </row>
    <row r="10672" spans="1:4" x14ac:dyDescent="0.25">
      <c r="A10672" s="46">
        <v>38541</v>
      </c>
      <c r="B10672" s="45" t="s">
        <v>12606</v>
      </c>
      <c r="C10672" s="46" t="s">
        <v>9014</v>
      </c>
      <c r="D10672" s="48">
        <v>4171710.49</v>
      </c>
    </row>
    <row r="10673" spans="1:4" x14ac:dyDescent="0.25">
      <c r="A10673" s="46">
        <v>38542</v>
      </c>
      <c r="B10673" s="45" t="s">
        <v>12607</v>
      </c>
      <c r="C10673" s="46" t="s">
        <v>9014</v>
      </c>
      <c r="D10673" s="48">
        <v>6486842.0599999996</v>
      </c>
    </row>
    <row r="10674" spans="1:4" x14ac:dyDescent="0.25">
      <c r="A10674" s="46">
        <v>38543</v>
      </c>
      <c r="B10674" s="45" t="s">
        <v>12608</v>
      </c>
      <c r="C10674" s="46" t="s">
        <v>9014</v>
      </c>
      <c r="D10674" s="48">
        <v>1588157.93</v>
      </c>
    </row>
    <row r="10675" spans="1:4" x14ac:dyDescent="0.25">
      <c r="A10675" s="46">
        <v>40406</v>
      </c>
      <c r="B10675" s="45" t="s">
        <v>12609</v>
      </c>
      <c r="C10675" s="46" t="s">
        <v>9014</v>
      </c>
      <c r="D10675" s="48">
        <v>63867.34</v>
      </c>
    </row>
    <row r="10676" spans="1:4" x14ac:dyDescent="0.25">
      <c r="A10676" s="46">
        <v>40789</v>
      </c>
      <c r="B10676" s="45" t="s">
        <v>12610</v>
      </c>
      <c r="C10676" s="46" t="s">
        <v>9014</v>
      </c>
      <c r="D10676" s="48">
        <v>9203.93</v>
      </c>
    </row>
    <row r="10677" spans="1:4" x14ac:dyDescent="0.25">
      <c r="A10677" s="46">
        <v>40791</v>
      </c>
      <c r="B10677" s="45" t="s">
        <v>12611</v>
      </c>
      <c r="C10677" s="46" t="s">
        <v>9014</v>
      </c>
      <c r="D10677" s="48">
        <v>28812.33</v>
      </c>
    </row>
    <row r="10678" spans="1:4" x14ac:dyDescent="0.25">
      <c r="A10678" s="46">
        <v>11651</v>
      </c>
      <c r="B10678" s="45" t="s">
        <v>12612</v>
      </c>
      <c r="C10678" s="46" t="s">
        <v>9014</v>
      </c>
      <c r="D10678" s="48">
        <v>15757.87</v>
      </c>
    </row>
    <row r="10679" spans="1:4" x14ac:dyDescent="0.25">
      <c r="A10679" s="46">
        <v>40435</v>
      </c>
      <c r="B10679" s="45" t="s">
        <v>12613</v>
      </c>
      <c r="C10679" s="46" t="s">
        <v>9014</v>
      </c>
      <c r="D10679" s="48">
        <v>871250</v>
      </c>
    </row>
    <row r="10680" spans="1:4" x14ac:dyDescent="0.25">
      <c r="A10680" s="46">
        <v>39012</v>
      </c>
      <c r="B10680" s="45" t="s">
        <v>12614</v>
      </c>
      <c r="C10680" s="46" t="s">
        <v>9014</v>
      </c>
      <c r="D10680" s="48">
        <v>909028.93</v>
      </c>
    </row>
    <row r="10681" spans="1:4" x14ac:dyDescent="0.25">
      <c r="A10681" s="46">
        <v>13617</v>
      </c>
      <c r="B10681" s="45" t="s">
        <v>12615</v>
      </c>
      <c r="C10681" s="46" t="s">
        <v>9014</v>
      </c>
      <c r="D10681" s="48">
        <v>66422.64</v>
      </c>
    </row>
    <row r="10682" spans="1:4" x14ac:dyDescent="0.25">
      <c r="A10682" s="46">
        <v>35274</v>
      </c>
      <c r="B10682" s="45" t="s">
        <v>12616</v>
      </c>
      <c r="C10682" s="46" t="s">
        <v>372</v>
      </c>
      <c r="D10682" s="47">
        <v>52.52</v>
      </c>
    </row>
    <row r="10683" spans="1:4" x14ac:dyDescent="0.25">
      <c r="A10683" s="46">
        <v>35275</v>
      </c>
      <c r="B10683" s="45" t="s">
        <v>12617</v>
      </c>
      <c r="C10683" s="46" t="s">
        <v>372</v>
      </c>
      <c r="D10683" s="47">
        <v>111.48</v>
      </c>
    </row>
    <row r="10684" spans="1:4" x14ac:dyDescent="0.25">
      <c r="A10684" s="46">
        <v>35276</v>
      </c>
      <c r="B10684" s="45" t="s">
        <v>12618</v>
      </c>
      <c r="C10684" s="46" t="s">
        <v>372</v>
      </c>
      <c r="D10684" s="47">
        <v>193.98</v>
      </c>
    </row>
    <row r="10685" spans="1:4" x14ac:dyDescent="0.25">
      <c r="A10685" s="46">
        <v>38386</v>
      </c>
      <c r="B10685" s="45" t="s">
        <v>12619</v>
      </c>
      <c r="C10685" s="46" t="s">
        <v>9014</v>
      </c>
      <c r="D10685" s="47">
        <v>4.6399999999999997</v>
      </c>
    </row>
    <row r="10686" spans="1:4" x14ac:dyDescent="0.25">
      <c r="A10686" s="46">
        <v>11091</v>
      </c>
      <c r="B10686" s="45" t="s">
        <v>12620</v>
      </c>
      <c r="C10686" s="46" t="s">
        <v>9014</v>
      </c>
      <c r="D10686" s="47">
        <v>2.12</v>
      </c>
    </row>
    <row r="10687" spans="1:4" x14ac:dyDescent="0.25">
      <c r="A10687" s="46">
        <v>37586</v>
      </c>
      <c r="B10687" s="45" t="s">
        <v>12621</v>
      </c>
      <c r="C10687" s="46" t="s">
        <v>11244</v>
      </c>
      <c r="D10687" s="47">
        <v>46.56</v>
      </c>
    </row>
    <row r="10688" spans="1:4" x14ac:dyDescent="0.25">
      <c r="A10688" s="46">
        <v>37395</v>
      </c>
      <c r="B10688" s="45" t="s">
        <v>12622</v>
      </c>
      <c r="C10688" s="46" t="s">
        <v>11244</v>
      </c>
      <c r="D10688" s="47">
        <v>40.03</v>
      </c>
    </row>
    <row r="10689" spans="1:4" x14ac:dyDescent="0.25">
      <c r="A10689" s="46">
        <v>14147</v>
      </c>
      <c r="B10689" s="45" t="s">
        <v>12623</v>
      </c>
      <c r="C10689" s="46" t="s">
        <v>11244</v>
      </c>
      <c r="D10689" s="47">
        <v>53.1</v>
      </c>
    </row>
    <row r="10690" spans="1:4" x14ac:dyDescent="0.25">
      <c r="A10690" s="46">
        <v>37396</v>
      </c>
      <c r="B10690" s="45" t="s">
        <v>12624</v>
      </c>
      <c r="C10690" s="46" t="s">
        <v>11244</v>
      </c>
      <c r="D10690" s="47">
        <v>32.76</v>
      </c>
    </row>
    <row r="10691" spans="1:4" x14ac:dyDescent="0.25">
      <c r="A10691" s="46">
        <v>37397</v>
      </c>
      <c r="B10691" s="45" t="s">
        <v>12625</v>
      </c>
      <c r="C10691" s="46" t="s">
        <v>11244</v>
      </c>
      <c r="D10691" s="47">
        <v>34.31</v>
      </c>
    </row>
    <row r="10692" spans="1:4" x14ac:dyDescent="0.25">
      <c r="A10692" s="46">
        <v>43606</v>
      </c>
      <c r="B10692" s="45" t="s">
        <v>12626</v>
      </c>
      <c r="C10692" s="46" t="s">
        <v>9014</v>
      </c>
      <c r="D10692" s="47">
        <v>7.46</v>
      </c>
    </row>
    <row r="10693" spans="1:4" x14ac:dyDescent="0.25">
      <c r="A10693" s="46">
        <v>444</v>
      </c>
      <c r="B10693" s="45" t="s">
        <v>12627</v>
      </c>
      <c r="C10693" s="46" t="s">
        <v>9014</v>
      </c>
      <c r="D10693" s="47">
        <v>25.57</v>
      </c>
    </row>
    <row r="10694" spans="1:4" x14ac:dyDescent="0.25">
      <c r="A10694" s="46">
        <v>445</v>
      </c>
      <c r="B10694" s="45" t="s">
        <v>12628</v>
      </c>
      <c r="C10694" s="46" t="s">
        <v>9014</v>
      </c>
      <c r="D10694" s="47">
        <v>35</v>
      </c>
    </row>
    <row r="10695" spans="1:4" x14ac:dyDescent="0.25">
      <c r="A10695" s="46">
        <v>4783</v>
      </c>
      <c r="B10695" s="45" t="s">
        <v>12629</v>
      </c>
      <c r="C10695" s="46" t="s">
        <v>370</v>
      </c>
      <c r="D10695" s="47">
        <v>18.71</v>
      </c>
    </row>
    <row r="10696" spans="1:4" x14ac:dyDescent="0.25">
      <c r="A10696" s="46">
        <v>41079</v>
      </c>
      <c r="B10696" s="45" t="s">
        <v>12630</v>
      </c>
      <c r="C10696" s="46" t="s">
        <v>9201</v>
      </c>
      <c r="D10696" s="48">
        <v>3289.89</v>
      </c>
    </row>
    <row r="10697" spans="1:4" x14ac:dyDescent="0.25">
      <c r="A10697" s="46">
        <v>12874</v>
      </c>
      <c r="B10697" s="45" t="s">
        <v>12631</v>
      </c>
      <c r="C10697" s="46" t="s">
        <v>370</v>
      </c>
      <c r="D10697" s="47">
        <v>24.66</v>
      </c>
    </row>
    <row r="10698" spans="1:4" x14ac:dyDescent="0.25">
      <c r="A10698" s="46">
        <v>41082</v>
      </c>
      <c r="B10698" s="45" t="s">
        <v>12632</v>
      </c>
      <c r="C10698" s="46" t="s">
        <v>9201</v>
      </c>
      <c r="D10698" s="48">
        <v>4334.82</v>
      </c>
    </row>
    <row r="10699" spans="1:4" x14ac:dyDescent="0.25">
      <c r="A10699" s="46">
        <v>4785</v>
      </c>
      <c r="B10699" s="45" t="s">
        <v>12633</v>
      </c>
      <c r="C10699" s="46" t="s">
        <v>370</v>
      </c>
      <c r="D10699" s="47">
        <v>20.12</v>
      </c>
    </row>
    <row r="10700" spans="1:4" x14ac:dyDescent="0.25">
      <c r="A10700" s="46">
        <v>41081</v>
      </c>
      <c r="B10700" s="45" t="s">
        <v>12634</v>
      </c>
      <c r="C10700" s="46" t="s">
        <v>9201</v>
      </c>
      <c r="D10700" s="48">
        <v>3538.62</v>
      </c>
    </row>
    <row r="10701" spans="1:4" x14ac:dyDescent="0.25">
      <c r="A10701" s="46">
        <v>4801</v>
      </c>
      <c r="B10701" s="45" t="s">
        <v>12635</v>
      </c>
      <c r="C10701" s="46" t="s">
        <v>9027</v>
      </c>
      <c r="D10701" s="47">
        <v>69.930000000000007</v>
      </c>
    </row>
    <row r="10702" spans="1:4" x14ac:dyDescent="0.25">
      <c r="A10702" s="46">
        <v>4794</v>
      </c>
      <c r="B10702" s="45" t="s">
        <v>12636</v>
      </c>
      <c r="C10702" s="46" t="s">
        <v>9027</v>
      </c>
      <c r="D10702" s="47">
        <v>318.52</v>
      </c>
    </row>
    <row r="10703" spans="1:4" x14ac:dyDescent="0.25">
      <c r="A10703" s="46">
        <v>4796</v>
      </c>
      <c r="B10703" s="45" t="s">
        <v>12637</v>
      </c>
      <c r="C10703" s="46" t="s">
        <v>9027</v>
      </c>
      <c r="D10703" s="47">
        <v>193.46</v>
      </c>
    </row>
    <row r="10704" spans="1:4" x14ac:dyDescent="0.25">
      <c r="A10704" s="46">
        <v>4800</v>
      </c>
      <c r="B10704" s="45" t="s">
        <v>12638</v>
      </c>
      <c r="C10704" s="46" t="s">
        <v>9027</v>
      </c>
      <c r="D10704" s="47">
        <v>53.2</v>
      </c>
    </row>
    <row r="10705" spans="1:4" x14ac:dyDescent="0.25">
      <c r="A10705" s="46">
        <v>4795</v>
      </c>
      <c r="B10705" s="45" t="s">
        <v>12639</v>
      </c>
      <c r="C10705" s="46" t="s">
        <v>9027</v>
      </c>
      <c r="D10705" s="47">
        <v>310.06</v>
      </c>
    </row>
    <row r="10706" spans="1:4" x14ac:dyDescent="0.25">
      <c r="A10706" s="46">
        <v>39694</v>
      </c>
      <c r="B10706" s="45" t="s">
        <v>12640</v>
      </c>
      <c r="C10706" s="46" t="s">
        <v>9027</v>
      </c>
      <c r="D10706" s="47">
        <v>400.52</v>
      </c>
    </row>
    <row r="10707" spans="1:4" x14ac:dyDescent="0.25">
      <c r="A10707" s="46">
        <v>1292</v>
      </c>
      <c r="B10707" s="45" t="s">
        <v>12641</v>
      </c>
      <c r="C10707" s="46" t="s">
        <v>9027</v>
      </c>
      <c r="D10707" s="47">
        <v>59.52</v>
      </c>
    </row>
    <row r="10708" spans="1:4" x14ac:dyDescent="0.25">
      <c r="A10708" s="46">
        <v>1287</v>
      </c>
      <c r="B10708" s="45" t="s">
        <v>12642</v>
      </c>
      <c r="C10708" s="46" t="s">
        <v>9027</v>
      </c>
      <c r="D10708" s="47">
        <v>29.2</v>
      </c>
    </row>
    <row r="10709" spans="1:4" x14ac:dyDescent="0.25">
      <c r="A10709" s="46">
        <v>1297</v>
      </c>
      <c r="B10709" s="45" t="s">
        <v>12643</v>
      </c>
      <c r="C10709" s="46" t="s">
        <v>9027</v>
      </c>
      <c r="D10709" s="47">
        <v>24.22</v>
      </c>
    </row>
    <row r="10710" spans="1:4" x14ac:dyDescent="0.25">
      <c r="A10710" s="46">
        <v>4786</v>
      </c>
      <c r="B10710" s="45" t="s">
        <v>12644</v>
      </c>
      <c r="C10710" s="46" t="s">
        <v>9027</v>
      </c>
      <c r="D10710" s="47">
        <v>88</v>
      </c>
    </row>
    <row r="10711" spans="1:4" x14ac:dyDescent="0.25">
      <c r="A10711" s="46">
        <v>10840</v>
      </c>
      <c r="B10711" s="45" t="s">
        <v>12645</v>
      </c>
      <c r="C10711" s="46" t="s">
        <v>9027</v>
      </c>
      <c r="D10711" s="47">
        <v>175</v>
      </c>
    </row>
    <row r="10712" spans="1:4" x14ac:dyDescent="0.25">
      <c r="A10712" s="46">
        <v>10841</v>
      </c>
      <c r="B10712" s="45" t="s">
        <v>12646</v>
      </c>
      <c r="C10712" s="46" t="s">
        <v>9027</v>
      </c>
      <c r="D10712" s="47">
        <v>132.07</v>
      </c>
    </row>
    <row r="10713" spans="1:4" x14ac:dyDescent="0.25">
      <c r="A10713" s="46">
        <v>25980</v>
      </c>
      <c r="B10713" s="45" t="s">
        <v>12647</v>
      </c>
      <c r="C10713" s="46" t="s">
        <v>9027</v>
      </c>
      <c r="D10713" s="47">
        <v>168.76</v>
      </c>
    </row>
    <row r="10714" spans="1:4" x14ac:dyDescent="0.25">
      <c r="A10714" s="46">
        <v>10842</v>
      </c>
      <c r="B10714" s="45" t="s">
        <v>12648</v>
      </c>
      <c r="C10714" s="46" t="s">
        <v>9027</v>
      </c>
      <c r="D10714" s="47">
        <v>190.77</v>
      </c>
    </row>
    <row r="10715" spans="1:4" x14ac:dyDescent="0.25">
      <c r="A10715" s="46">
        <v>21108</v>
      </c>
      <c r="B10715" s="45" t="s">
        <v>12649</v>
      </c>
      <c r="C10715" s="46" t="s">
        <v>9027</v>
      </c>
      <c r="D10715" s="47">
        <v>79.33</v>
      </c>
    </row>
    <row r="10716" spans="1:4" x14ac:dyDescent="0.25">
      <c r="A10716" s="46">
        <v>38180</v>
      </c>
      <c r="B10716" s="45" t="s">
        <v>12650</v>
      </c>
      <c r="C10716" s="46" t="s">
        <v>9027</v>
      </c>
      <c r="D10716" s="47">
        <v>155.76</v>
      </c>
    </row>
    <row r="10717" spans="1:4" x14ac:dyDescent="0.25">
      <c r="A10717" s="46">
        <v>40648</v>
      </c>
      <c r="B10717" s="45" t="s">
        <v>12651</v>
      </c>
      <c r="C10717" s="46" t="s">
        <v>9027</v>
      </c>
      <c r="D10717" s="47">
        <v>168.96</v>
      </c>
    </row>
    <row r="10718" spans="1:4" x14ac:dyDescent="0.25">
      <c r="A10718" s="46">
        <v>40649</v>
      </c>
      <c r="B10718" s="45" t="s">
        <v>12652</v>
      </c>
      <c r="C10718" s="46" t="s">
        <v>9027</v>
      </c>
      <c r="D10718" s="47">
        <v>98.41</v>
      </c>
    </row>
    <row r="10719" spans="1:4" x14ac:dyDescent="0.25">
      <c r="A10719" s="46">
        <v>40650</v>
      </c>
      <c r="B10719" s="45" t="s">
        <v>12653</v>
      </c>
      <c r="C10719" s="46" t="s">
        <v>9027</v>
      </c>
      <c r="D10719" s="47">
        <v>126.72</v>
      </c>
    </row>
    <row r="10720" spans="1:4" x14ac:dyDescent="0.25">
      <c r="A10720" s="46">
        <v>40651</v>
      </c>
      <c r="B10720" s="45" t="s">
        <v>12654</v>
      </c>
      <c r="C10720" s="46" t="s">
        <v>9027</v>
      </c>
      <c r="D10720" s="47">
        <v>233.72</v>
      </c>
    </row>
    <row r="10721" spans="1:4" x14ac:dyDescent="0.25">
      <c r="A10721" s="46">
        <v>40652</v>
      </c>
      <c r="B10721" s="45" t="s">
        <v>12655</v>
      </c>
      <c r="C10721" s="46" t="s">
        <v>9027</v>
      </c>
      <c r="D10721" s="47">
        <v>125.31</v>
      </c>
    </row>
    <row r="10722" spans="1:4" x14ac:dyDescent="0.25">
      <c r="A10722" s="46">
        <v>40647</v>
      </c>
      <c r="B10722" s="45" t="s">
        <v>12656</v>
      </c>
      <c r="C10722" s="46" t="s">
        <v>9027</v>
      </c>
      <c r="D10722" s="47">
        <v>137.97999999999999</v>
      </c>
    </row>
    <row r="10723" spans="1:4" x14ac:dyDescent="0.25">
      <c r="A10723" s="46">
        <v>40653</v>
      </c>
      <c r="B10723" s="45" t="s">
        <v>12657</v>
      </c>
      <c r="C10723" s="46" t="s">
        <v>9027</v>
      </c>
      <c r="D10723" s="47">
        <v>105.6</v>
      </c>
    </row>
    <row r="10724" spans="1:4" x14ac:dyDescent="0.25">
      <c r="A10724" s="46">
        <v>36178</v>
      </c>
      <c r="B10724" s="45" t="s">
        <v>12658</v>
      </c>
      <c r="C10724" s="46" t="s">
        <v>9014</v>
      </c>
      <c r="D10724" s="47">
        <v>11.34</v>
      </c>
    </row>
    <row r="10725" spans="1:4" x14ac:dyDescent="0.25">
      <c r="A10725" s="46">
        <v>38195</v>
      </c>
      <c r="B10725" s="45" t="s">
        <v>12659</v>
      </c>
      <c r="C10725" s="46" t="s">
        <v>9027</v>
      </c>
      <c r="D10725" s="47">
        <v>93.7</v>
      </c>
    </row>
    <row r="10726" spans="1:4" x14ac:dyDescent="0.25">
      <c r="A10726" s="46">
        <v>38181</v>
      </c>
      <c r="B10726" s="45" t="s">
        <v>12660</v>
      </c>
      <c r="C10726" s="46" t="s">
        <v>9027</v>
      </c>
      <c r="D10726" s="47">
        <v>212.64</v>
      </c>
    </row>
    <row r="10727" spans="1:4" x14ac:dyDescent="0.25">
      <c r="A10727" s="46">
        <v>38182</v>
      </c>
      <c r="B10727" s="45" t="s">
        <v>12661</v>
      </c>
      <c r="C10727" s="46" t="s">
        <v>9027</v>
      </c>
      <c r="D10727" s="47">
        <v>202.55</v>
      </c>
    </row>
    <row r="10728" spans="1:4" x14ac:dyDescent="0.25">
      <c r="A10728" s="46">
        <v>38186</v>
      </c>
      <c r="B10728" s="45" t="s">
        <v>12662</v>
      </c>
      <c r="C10728" s="46" t="s">
        <v>9027</v>
      </c>
      <c r="D10728" s="47">
        <v>526.49</v>
      </c>
    </row>
    <row r="10729" spans="1:4" x14ac:dyDescent="0.25">
      <c r="A10729" s="46">
        <v>38185</v>
      </c>
      <c r="B10729" s="45" t="s">
        <v>12663</v>
      </c>
      <c r="C10729" s="46" t="s">
        <v>9027</v>
      </c>
      <c r="D10729" s="47">
        <v>468.76</v>
      </c>
    </row>
    <row r="10730" spans="1:4" x14ac:dyDescent="0.25">
      <c r="A10730" s="46">
        <v>40654</v>
      </c>
      <c r="B10730" s="45" t="s">
        <v>12664</v>
      </c>
      <c r="C10730" s="46" t="s">
        <v>9027</v>
      </c>
      <c r="D10730" s="47">
        <v>164.03</v>
      </c>
    </row>
    <row r="10731" spans="1:4" x14ac:dyDescent="0.25">
      <c r="A10731" s="46">
        <v>25981</v>
      </c>
      <c r="B10731" s="45" t="s">
        <v>12665</v>
      </c>
      <c r="C10731" s="46" t="s">
        <v>9027</v>
      </c>
      <c r="D10731" s="47">
        <v>139.41</v>
      </c>
    </row>
    <row r="10732" spans="1:4" x14ac:dyDescent="0.25">
      <c r="A10732" s="46">
        <v>4822</v>
      </c>
      <c r="B10732" s="45" t="s">
        <v>12666</v>
      </c>
      <c r="C10732" s="46" t="s">
        <v>9027</v>
      </c>
      <c r="D10732" s="47">
        <v>291.87</v>
      </c>
    </row>
    <row r="10733" spans="1:4" x14ac:dyDescent="0.25">
      <c r="A10733" s="46">
        <v>4818</v>
      </c>
      <c r="B10733" s="45" t="s">
        <v>12667</v>
      </c>
      <c r="C10733" s="46" t="s">
        <v>9027</v>
      </c>
      <c r="D10733" s="47">
        <v>300</v>
      </c>
    </row>
    <row r="10734" spans="1:4" x14ac:dyDescent="0.25">
      <c r="A10734" s="46">
        <v>39567</v>
      </c>
      <c r="B10734" s="45" t="s">
        <v>12668</v>
      </c>
      <c r="C10734" s="46" t="s">
        <v>9027</v>
      </c>
      <c r="D10734" s="47">
        <v>36.4</v>
      </c>
    </row>
    <row r="10735" spans="1:4" x14ac:dyDescent="0.25">
      <c r="A10735" s="46">
        <v>39566</v>
      </c>
      <c r="B10735" s="45" t="s">
        <v>12669</v>
      </c>
      <c r="C10735" s="46" t="s">
        <v>9027</v>
      </c>
      <c r="D10735" s="47">
        <v>42.04</v>
      </c>
    </row>
    <row r="10736" spans="1:4" x14ac:dyDescent="0.25">
      <c r="A10736" s="46">
        <v>39416</v>
      </c>
      <c r="B10736" s="45" t="s">
        <v>12670</v>
      </c>
      <c r="C10736" s="46" t="s">
        <v>9027</v>
      </c>
      <c r="D10736" s="47">
        <v>21.96</v>
      </c>
    </row>
    <row r="10737" spans="1:4" x14ac:dyDescent="0.25">
      <c r="A10737" s="46">
        <v>39417</v>
      </c>
      <c r="B10737" s="45" t="s">
        <v>12671</v>
      </c>
      <c r="C10737" s="46" t="s">
        <v>9027</v>
      </c>
      <c r="D10737" s="47">
        <v>23.02</v>
      </c>
    </row>
    <row r="10738" spans="1:4" x14ac:dyDescent="0.25">
      <c r="A10738" s="46">
        <v>39414</v>
      </c>
      <c r="B10738" s="45" t="s">
        <v>12672</v>
      </c>
      <c r="C10738" s="46" t="s">
        <v>9027</v>
      </c>
      <c r="D10738" s="47">
        <v>20.62</v>
      </c>
    </row>
    <row r="10739" spans="1:4" x14ac:dyDescent="0.25">
      <c r="A10739" s="46">
        <v>39415</v>
      </c>
      <c r="B10739" s="45" t="s">
        <v>12673</v>
      </c>
      <c r="C10739" s="46" t="s">
        <v>9027</v>
      </c>
      <c r="D10739" s="47">
        <v>21.85</v>
      </c>
    </row>
    <row r="10740" spans="1:4" x14ac:dyDescent="0.25">
      <c r="A10740" s="46">
        <v>39412</v>
      </c>
      <c r="B10740" s="45" t="s">
        <v>12674</v>
      </c>
      <c r="C10740" s="46" t="s">
        <v>9027</v>
      </c>
      <c r="D10740" s="47">
        <v>15.53</v>
      </c>
    </row>
    <row r="10741" spans="1:4" x14ac:dyDescent="0.25">
      <c r="A10741" s="46">
        <v>39413</v>
      </c>
      <c r="B10741" s="45" t="s">
        <v>12675</v>
      </c>
      <c r="C10741" s="46" t="s">
        <v>9027</v>
      </c>
      <c r="D10741" s="47">
        <v>15.38</v>
      </c>
    </row>
    <row r="10742" spans="1:4" x14ac:dyDescent="0.25">
      <c r="A10742" s="46">
        <v>11062</v>
      </c>
      <c r="B10742" s="45" t="s">
        <v>12676</v>
      </c>
      <c r="C10742" s="46" t="s">
        <v>9027</v>
      </c>
      <c r="D10742" s="47">
        <v>64.72</v>
      </c>
    </row>
    <row r="10743" spans="1:4" x14ac:dyDescent="0.25">
      <c r="A10743" s="46">
        <v>11063</v>
      </c>
      <c r="B10743" s="45" t="s">
        <v>12677</v>
      </c>
      <c r="C10743" s="46" t="s">
        <v>9027</v>
      </c>
      <c r="D10743" s="47">
        <v>62.66</v>
      </c>
    </row>
    <row r="10744" spans="1:4" x14ac:dyDescent="0.25">
      <c r="A10744" s="46">
        <v>13521</v>
      </c>
      <c r="B10744" s="45" t="s">
        <v>12678</v>
      </c>
      <c r="C10744" s="46" t="s">
        <v>9014</v>
      </c>
      <c r="D10744" s="47">
        <v>74.25</v>
      </c>
    </row>
    <row r="10745" spans="1:4" x14ac:dyDescent="0.25">
      <c r="A10745" s="46">
        <v>10851</v>
      </c>
      <c r="B10745" s="45" t="s">
        <v>12679</v>
      </c>
      <c r="C10745" s="46" t="s">
        <v>9014</v>
      </c>
      <c r="D10745" s="47">
        <v>57.96</v>
      </c>
    </row>
    <row r="10746" spans="1:4" x14ac:dyDescent="0.25">
      <c r="A10746" s="46">
        <v>39515</v>
      </c>
      <c r="B10746" s="45" t="s">
        <v>12680</v>
      </c>
      <c r="C10746" s="46" t="s">
        <v>9014</v>
      </c>
      <c r="D10746" s="47">
        <v>53.69</v>
      </c>
    </row>
    <row r="10747" spans="1:4" x14ac:dyDescent="0.25">
      <c r="A10747" s="46">
        <v>39516</v>
      </c>
      <c r="B10747" s="45" t="s">
        <v>12681</v>
      </c>
      <c r="C10747" s="46" t="s">
        <v>9014</v>
      </c>
      <c r="D10747" s="47">
        <v>45.26</v>
      </c>
    </row>
    <row r="10748" spans="1:4" x14ac:dyDescent="0.25">
      <c r="A10748" s="46">
        <v>39514</v>
      </c>
      <c r="B10748" s="45" t="s">
        <v>12682</v>
      </c>
      <c r="C10748" s="46" t="s">
        <v>9014</v>
      </c>
      <c r="D10748" s="47">
        <v>28.16</v>
      </c>
    </row>
    <row r="10749" spans="1:4" x14ac:dyDescent="0.25">
      <c r="A10749" s="46">
        <v>4812</v>
      </c>
      <c r="B10749" s="45" t="s">
        <v>12683</v>
      </c>
      <c r="C10749" s="46" t="s">
        <v>9027</v>
      </c>
      <c r="D10749" s="47">
        <v>10.050000000000001</v>
      </c>
    </row>
    <row r="10750" spans="1:4" x14ac:dyDescent="0.25">
      <c r="A10750" s="46">
        <v>10849</v>
      </c>
      <c r="B10750" s="45" t="s">
        <v>12684</v>
      </c>
      <c r="C10750" s="46" t="s">
        <v>9014</v>
      </c>
      <c r="D10750" s="48">
        <v>1080.01</v>
      </c>
    </row>
    <row r="10751" spans="1:4" x14ac:dyDescent="0.25">
      <c r="A10751" s="46">
        <v>10848</v>
      </c>
      <c r="B10751" s="45" t="s">
        <v>12685</v>
      </c>
      <c r="C10751" s="46" t="s">
        <v>9014</v>
      </c>
      <c r="D10751" s="47">
        <v>678.38</v>
      </c>
    </row>
    <row r="10752" spans="1:4" x14ac:dyDescent="0.25">
      <c r="A10752" s="46">
        <v>4813</v>
      </c>
      <c r="B10752" s="45" t="s">
        <v>12686</v>
      </c>
      <c r="C10752" s="46" t="s">
        <v>9027</v>
      </c>
      <c r="D10752" s="47">
        <v>225</v>
      </c>
    </row>
    <row r="10753" spans="1:4" x14ac:dyDescent="0.25">
      <c r="A10753" s="46">
        <v>37560</v>
      </c>
      <c r="B10753" s="45" t="s">
        <v>12687</v>
      </c>
      <c r="C10753" s="46" t="s">
        <v>9014</v>
      </c>
      <c r="D10753" s="47">
        <v>39.369999999999997</v>
      </c>
    </row>
    <row r="10754" spans="1:4" x14ac:dyDescent="0.25">
      <c r="A10754" s="46">
        <v>37557</v>
      </c>
      <c r="B10754" s="45" t="s">
        <v>12688</v>
      </c>
      <c r="C10754" s="46" t="s">
        <v>9014</v>
      </c>
      <c r="D10754" s="47">
        <v>11.95</v>
      </c>
    </row>
    <row r="10755" spans="1:4" x14ac:dyDescent="0.25">
      <c r="A10755" s="46">
        <v>37556</v>
      </c>
      <c r="B10755" s="45" t="s">
        <v>12689</v>
      </c>
      <c r="C10755" s="46" t="s">
        <v>9014</v>
      </c>
      <c r="D10755" s="47">
        <v>23.13</v>
      </c>
    </row>
    <row r="10756" spans="1:4" x14ac:dyDescent="0.25">
      <c r="A10756" s="46">
        <v>37559</v>
      </c>
      <c r="B10756" s="45" t="s">
        <v>12690</v>
      </c>
      <c r="C10756" s="46" t="s">
        <v>9014</v>
      </c>
      <c r="D10756" s="47">
        <v>28.37</v>
      </c>
    </row>
    <row r="10757" spans="1:4" x14ac:dyDescent="0.25">
      <c r="A10757" s="46">
        <v>37539</v>
      </c>
      <c r="B10757" s="45" t="s">
        <v>12691</v>
      </c>
      <c r="C10757" s="46" t="s">
        <v>9014</v>
      </c>
      <c r="D10757" s="47">
        <v>20</v>
      </c>
    </row>
    <row r="10758" spans="1:4" x14ac:dyDescent="0.25">
      <c r="A10758" s="46">
        <v>37558</v>
      </c>
      <c r="B10758" s="45" t="s">
        <v>12692</v>
      </c>
      <c r="C10758" s="46" t="s">
        <v>9014</v>
      </c>
      <c r="D10758" s="47">
        <v>37.29</v>
      </c>
    </row>
    <row r="10759" spans="1:4" x14ac:dyDescent="0.25">
      <c r="A10759" s="46">
        <v>34723</v>
      </c>
      <c r="B10759" s="45" t="s">
        <v>12693</v>
      </c>
      <c r="C10759" s="46" t="s">
        <v>9027</v>
      </c>
      <c r="D10759" s="47">
        <v>519.75</v>
      </c>
    </row>
    <row r="10760" spans="1:4" x14ac:dyDescent="0.25">
      <c r="A10760" s="46">
        <v>34721</v>
      </c>
      <c r="B10760" s="45" t="s">
        <v>12694</v>
      </c>
      <c r="C10760" s="46" t="s">
        <v>9027</v>
      </c>
      <c r="D10760" s="47">
        <v>648</v>
      </c>
    </row>
    <row r="10761" spans="1:4" x14ac:dyDescent="0.25">
      <c r="A10761" s="46">
        <v>4309</v>
      </c>
      <c r="B10761" s="45" t="s">
        <v>12695</v>
      </c>
      <c r="C10761" s="46" t="s">
        <v>9014</v>
      </c>
      <c r="D10761" s="47">
        <v>9.52</v>
      </c>
    </row>
    <row r="10762" spans="1:4" x14ac:dyDescent="0.25">
      <c r="A10762" s="46">
        <v>4307</v>
      </c>
      <c r="B10762" s="45" t="s">
        <v>12696</v>
      </c>
      <c r="C10762" s="46" t="s">
        <v>9014</v>
      </c>
      <c r="D10762" s="47">
        <v>16.29</v>
      </c>
    </row>
    <row r="10763" spans="1:4" x14ac:dyDescent="0.25">
      <c r="A10763" s="46">
        <v>10850</v>
      </c>
      <c r="B10763" s="45" t="s">
        <v>12697</v>
      </c>
      <c r="C10763" s="46" t="s">
        <v>9014</v>
      </c>
      <c r="D10763" s="47">
        <v>33.75</v>
      </c>
    </row>
    <row r="10764" spans="1:4" x14ac:dyDescent="0.25">
      <c r="A10764" s="46">
        <v>42438</v>
      </c>
      <c r="B10764" s="45" t="s">
        <v>12698</v>
      </c>
      <c r="C10764" s="46" t="s">
        <v>9014</v>
      </c>
      <c r="D10764" s="48">
        <v>1601.9</v>
      </c>
    </row>
    <row r="10765" spans="1:4" x14ac:dyDescent="0.25">
      <c r="A10765" s="46">
        <v>4792</v>
      </c>
      <c r="B10765" s="45" t="s">
        <v>12699</v>
      </c>
      <c r="C10765" s="46" t="s">
        <v>9027</v>
      </c>
      <c r="D10765" s="47">
        <v>149.52000000000001</v>
      </c>
    </row>
    <row r="10766" spans="1:4" x14ac:dyDescent="0.25">
      <c r="A10766" s="46">
        <v>4790</v>
      </c>
      <c r="B10766" s="45" t="s">
        <v>12700</v>
      </c>
      <c r="C10766" s="46" t="s">
        <v>9027</v>
      </c>
      <c r="D10766" s="47">
        <v>89.9</v>
      </c>
    </row>
    <row r="10767" spans="1:4" x14ac:dyDescent="0.25">
      <c r="A10767" s="46">
        <v>40671</v>
      </c>
      <c r="B10767" s="45" t="s">
        <v>12701</v>
      </c>
      <c r="C10767" s="46" t="s">
        <v>9027</v>
      </c>
      <c r="D10767" s="47">
        <v>74.430000000000007</v>
      </c>
    </row>
    <row r="10768" spans="1:4" x14ac:dyDescent="0.25">
      <c r="A10768" s="46">
        <v>7552</v>
      </c>
      <c r="B10768" s="45" t="s">
        <v>12702</v>
      </c>
      <c r="C10768" s="46" t="s">
        <v>9014</v>
      </c>
      <c r="D10768" s="47">
        <v>26.07</v>
      </c>
    </row>
    <row r="10769" spans="1:4" x14ac:dyDescent="0.25">
      <c r="A10769" s="46">
        <v>4893</v>
      </c>
      <c r="B10769" s="45" t="s">
        <v>12703</v>
      </c>
      <c r="C10769" s="46" t="s">
        <v>9014</v>
      </c>
      <c r="D10769" s="47">
        <v>11.13</v>
      </c>
    </row>
    <row r="10770" spans="1:4" x14ac:dyDescent="0.25">
      <c r="A10770" s="46">
        <v>4894</v>
      </c>
      <c r="B10770" s="45" t="s">
        <v>12704</v>
      </c>
      <c r="C10770" s="46" t="s">
        <v>9014</v>
      </c>
      <c r="D10770" s="47">
        <v>9.5500000000000007</v>
      </c>
    </row>
    <row r="10771" spans="1:4" x14ac:dyDescent="0.25">
      <c r="A10771" s="46">
        <v>4888</v>
      </c>
      <c r="B10771" s="45" t="s">
        <v>12705</v>
      </c>
      <c r="C10771" s="46" t="s">
        <v>9014</v>
      </c>
      <c r="D10771" s="47">
        <v>3.25</v>
      </c>
    </row>
    <row r="10772" spans="1:4" x14ac:dyDescent="0.25">
      <c r="A10772" s="46">
        <v>4890</v>
      </c>
      <c r="B10772" s="45" t="s">
        <v>12706</v>
      </c>
      <c r="C10772" s="46" t="s">
        <v>9014</v>
      </c>
      <c r="D10772" s="47">
        <v>6.11</v>
      </c>
    </row>
    <row r="10773" spans="1:4" x14ac:dyDescent="0.25">
      <c r="A10773" s="46">
        <v>12411</v>
      </c>
      <c r="B10773" s="45" t="s">
        <v>12707</v>
      </c>
      <c r="C10773" s="46" t="s">
        <v>9014</v>
      </c>
      <c r="D10773" s="47">
        <v>32.909999999999997</v>
      </c>
    </row>
    <row r="10774" spans="1:4" x14ac:dyDescent="0.25">
      <c r="A10774" s="46">
        <v>4891</v>
      </c>
      <c r="B10774" s="45" t="s">
        <v>12708</v>
      </c>
      <c r="C10774" s="46" t="s">
        <v>9014</v>
      </c>
      <c r="D10774" s="47">
        <v>16.45</v>
      </c>
    </row>
    <row r="10775" spans="1:4" x14ac:dyDescent="0.25">
      <c r="A10775" s="46">
        <v>4889</v>
      </c>
      <c r="B10775" s="45" t="s">
        <v>12709</v>
      </c>
      <c r="C10775" s="46" t="s">
        <v>9014</v>
      </c>
      <c r="D10775" s="47">
        <v>4.4000000000000004</v>
      </c>
    </row>
    <row r="10776" spans="1:4" x14ac:dyDescent="0.25">
      <c r="A10776" s="46">
        <v>4892</v>
      </c>
      <c r="B10776" s="45" t="s">
        <v>12710</v>
      </c>
      <c r="C10776" s="46" t="s">
        <v>9014</v>
      </c>
      <c r="D10776" s="47">
        <v>46.09</v>
      </c>
    </row>
    <row r="10777" spans="1:4" x14ac:dyDescent="0.25">
      <c r="A10777" s="46">
        <v>12412</v>
      </c>
      <c r="B10777" s="45" t="s">
        <v>12711</v>
      </c>
      <c r="C10777" s="46" t="s">
        <v>9014</v>
      </c>
      <c r="D10777" s="47">
        <v>85.66</v>
      </c>
    </row>
    <row r="10778" spans="1:4" x14ac:dyDescent="0.25">
      <c r="A10778" s="46">
        <v>11073</v>
      </c>
      <c r="B10778" s="45" t="s">
        <v>12712</v>
      </c>
      <c r="C10778" s="46" t="s">
        <v>9014</v>
      </c>
      <c r="D10778" s="47">
        <v>7.27</v>
      </c>
    </row>
    <row r="10779" spans="1:4" x14ac:dyDescent="0.25">
      <c r="A10779" s="46">
        <v>11071</v>
      </c>
      <c r="B10779" s="45" t="s">
        <v>12713</v>
      </c>
      <c r="C10779" s="46" t="s">
        <v>9014</v>
      </c>
      <c r="D10779" s="47">
        <v>11.77</v>
      </c>
    </row>
    <row r="10780" spans="1:4" x14ac:dyDescent="0.25">
      <c r="A10780" s="46">
        <v>11072</v>
      </c>
      <c r="B10780" s="45" t="s">
        <v>12714</v>
      </c>
      <c r="C10780" s="46" t="s">
        <v>9014</v>
      </c>
      <c r="D10780" s="47">
        <v>4.1100000000000003</v>
      </c>
    </row>
    <row r="10781" spans="1:4" x14ac:dyDescent="0.25">
      <c r="A10781" s="46">
        <v>4895</v>
      </c>
      <c r="B10781" s="45" t="s">
        <v>12715</v>
      </c>
      <c r="C10781" s="46" t="s">
        <v>9014</v>
      </c>
      <c r="D10781" s="47">
        <v>0.85</v>
      </c>
    </row>
    <row r="10782" spans="1:4" x14ac:dyDescent="0.25">
      <c r="A10782" s="46">
        <v>4907</v>
      </c>
      <c r="B10782" s="45" t="s">
        <v>12716</v>
      </c>
      <c r="C10782" s="46" t="s">
        <v>9014</v>
      </c>
      <c r="D10782" s="47">
        <v>35.76</v>
      </c>
    </row>
    <row r="10783" spans="1:4" x14ac:dyDescent="0.25">
      <c r="A10783" s="46">
        <v>4902</v>
      </c>
      <c r="B10783" s="45" t="s">
        <v>12717</v>
      </c>
      <c r="C10783" s="46" t="s">
        <v>9014</v>
      </c>
      <c r="D10783" s="47">
        <v>80.94</v>
      </c>
    </row>
    <row r="10784" spans="1:4" x14ac:dyDescent="0.25">
      <c r="A10784" s="46">
        <v>4908</v>
      </c>
      <c r="B10784" s="45" t="s">
        <v>12718</v>
      </c>
      <c r="C10784" s="46" t="s">
        <v>9014</v>
      </c>
      <c r="D10784" s="47">
        <v>164.35</v>
      </c>
    </row>
    <row r="10785" spans="1:4" x14ac:dyDescent="0.25">
      <c r="A10785" s="46">
        <v>4909</v>
      </c>
      <c r="B10785" s="45" t="s">
        <v>12719</v>
      </c>
      <c r="C10785" s="46" t="s">
        <v>9014</v>
      </c>
      <c r="D10785" s="47">
        <v>317.39999999999998</v>
      </c>
    </row>
    <row r="10786" spans="1:4" x14ac:dyDescent="0.25">
      <c r="A10786" s="46">
        <v>4903</v>
      </c>
      <c r="B10786" s="45" t="s">
        <v>12720</v>
      </c>
      <c r="C10786" s="46" t="s">
        <v>9014</v>
      </c>
      <c r="D10786" s="47">
        <v>933.27</v>
      </c>
    </row>
    <row r="10787" spans="1:4" x14ac:dyDescent="0.25">
      <c r="A10787" s="46">
        <v>4897</v>
      </c>
      <c r="B10787" s="45" t="s">
        <v>12721</v>
      </c>
      <c r="C10787" s="46" t="s">
        <v>9014</v>
      </c>
      <c r="D10787" s="47">
        <v>3.61</v>
      </c>
    </row>
    <row r="10788" spans="1:4" x14ac:dyDescent="0.25">
      <c r="A10788" s="46">
        <v>4896</v>
      </c>
      <c r="B10788" s="45" t="s">
        <v>12722</v>
      </c>
      <c r="C10788" s="46" t="s">
        <v>9014</v>
      </c>
      <c r="D10788" s="47">
        <v>1.29</v>
      </c>
    </row>
    <row r="10789" spans="1:4" x14ac:dyDescent="0.25">
      <c r="A10789" s="46">
        <v>4900</v>
      </c>
      <c r="B10789" s="45" t="s">
        <v>12723</v>
      </c>
      <c r="C10789" s="46" t="s">
        <v>9014</v>
      </c>
      <c r="D10789" s="47">
        <v>10.76</v>
      </c>
    </row>
    <row r="10790" spans="1:4" x14ac:dyDescent="0.25">
      <c r="A10790" s="46">
        <v>4898</v>
      </c>
      <c r="B10790" s="45" t="s">
        <v>12724</v>
      </c>
      <c r="C10790" s="46" t="s">
        <v>9014</v>
      </c>
      <c r="D10790" s="47">
        <v>4.0199999999999996</v>
      </c>
    </row>
    <row r="10791" spans="1:4" x14ac:dyDescent="0.25">
      <c r="A10791" s="46">
        <v>4899</v>
      </c>
      <c r="B10791" s="45" t="s">
        <v>12725</v>
      </c>
      <c r="C10791" s="46" t="s">
        <v>9014</v>
      </c>
      <c r="D10791" s="47">
        <v>14.76</v>
      </c>
    </row>
    <row r="10792" spans="1:4" x14ac:dyDescent="0.25">
      <c r="A10792" s="46">
        <v>11096</v>
      </c>
      <c r="B10792" s="45" t="s">
        <v>12726</v>
      </c>
      <c r="C10792" s="46" t="s">
        <v>9088</v>
      </c>
      <c r="D10792" s="47">
        <v>0.4</v>
      </c>
    </row>
    <row r="10793" spans="1:4" x14ac:dyDescent="0.25">
      <c r="A10793" s="46">
        <v>4741</v>
      </c>
      <c r="B10793" s="45" t="s">
        <v>12727</v>
      </c>
      <c r="C10793" s="46" t="s">
        <v>369</v>
      </c>
      <c r="D10793" s="47">
        <v>73.099999999999994</v>
      </c>
    </row>
    <row r="10794" spans="1:4" x14ac:dyDescent="0.25">
      <c r="A10794" s="46">
        <v>4752</v>
      </c>
      <c r="B10794" s="45" t="s">
        <v>12728</v>
      </c>
      <c r="C10794" s="46" t="s">
        <v>370</v>
      </c>
      <c r="D10794" s="47">
        <v>17.89</v>
      </c>
    </row>
    <row r="10795" spans="1:4" x14ac:dyDescent="0.25">
      <c r="A10795" s="46">
        <v>41091</v>
      </c>
      <c r="B10795" s="45" t="s">
        <v>12729</v>
      </c>
      <c r="C10795" s="46" t="s">
        <v>9201</v>
      </c>
      <c r="D10795" s="48">
        <v>3148.14</v>
      </c>
    </row>
    <row r="10796" spans="1:4" x14ac:dyDescent="0.25">
      <c r="A10796" s="46">
        <v>13954</v>
      </c>
      <c r="B10796" s="45" t="s">
        <v>12730</v>
      </c>
      <c r="C10796" s="46" t="s">
        <v>9014</v>
      </c>
      <c r="D10796" s="48">
        <v>6806.47</v>
      </c>
    </row>
    <row r="10797" spans="1:4" x14ac:dyDescent="0.25">
      <c r="A10797" s="46">
        <v>3411</v>
      </c>
      <c r="B10797" s="45" t="s">
        <v>12731</v>
      </c>
      <c r="C10797" s="46" t="s">
        <v>9088</v>
      </c>
      <c r="D10797" s="47">
        <v>37.5</v>
      </c>
    </row>
    <row r="10798" spans="1:4" x14ac:dyDescent="0.25">
      <c r="A10798" s="46">
        <v>39995</v>
      </c>
      <c r="B10798" s="45" t="s">
        <v>12732</v>
      </c>
      <c r="C10798" s="46" t="s">
        <v>369</v>
      </c>
      <c r="D10798" s="47">
        <v>288.54000000000002</v>
      </c>
    </row>
    <row r="10799" spans="1:4" x14ac:dyDescent="0.25">
      <c r="A10799" s="46">
        <v>11615</v>
      </c>
      <c r="B10799" s="45" t="s">
        <v>12733</v>
      </c>
      <c r="C10799" s="46" t="s">
        <v>9027</v>
      </c>
      <c r="D10799" s="47">
        <v>2.44</v>
      </c>
    </row>
    <row r="10800" spans="1:4" x14ac:dyDescent="0.25">
      <c r="A10800" s="46">
        <v>3408</v>
      </c>
      <c r="B10800" s="45" t="s">
        <v>12734</v>
      </c>
      <c r="C10800" s="46" t="s">
        <v>9027</v>
      </c>
      <c r="D10800" s="47">
        <v>6.5</v>
      </c>
    </row>
    <row r="10801" spans="1:4" x14ac:dyDescent="0.25">
      <c r="A10801" s="46">
        <v>3409</v>
      </c>
      <c r="B10801" s="45" t="s">
        <v>12735</v>
      </c>
      <c r="C10801" s="46" t="s">
        <v>9027</v>
      </c>
      <c r="D10801" s="47">
        <v>16.25</v>
      </c>
    </row>
    <row r="10802" spans="1:4" x14ac:dyDescent="0.25">
      <c r="A10802" s="46">
        <v>11427</v>
      </c>
      <c r="B10802" s="45" t="s">
        <v>12736</v>
      </c>
      <c r="C10802" s="46" t="s">
        <v>9088</v>
      </c>
      <c r="D10802" s="47">
        <v>101.73</v>
      </c>
    </row>
    <row r="10803" spans="1:4" x14ac:dyDescent="0.25">
      <c r="A10803" s="46">
        <v>4491</v>
      </c>
      <c r="B10803" s="45" t="s">
        <v>12737</v>
      </c>
      <c r="C10803" s="46" t="s">
        <v>372</v>
      </c>
      <c r="D10803" s="47">
        <v>7.04</v>
      </c>
    </row>
    <row r="10804" spans="1:4" x14ac:dyDescent="0.25">
      <c r="A10804" s="46">
        <v>2745</v>
      </c>
      <c r="B10804" s="45" t="s">
        <v>12738</v>
      </c>
      <c r="C10804" s="46" t="s">
        <v>372</v>
      </c>
      <c r="D10804" s="47">
        <v>2.57</v>
      </c>
    </row>
    <row r="10805" spans="1:4" x14ac:dyDescent="0.25">
      <c r="A10805" s="46">
        <v>14439</v>
      </c>
      <c r="B10805" s="45" t="s">
        <v>12739</v>
      </c>
      <c r="C10805" s="46" t="s">
        <v>372</v>
      </c>
      <c r="D10805" s="47">
        <v>3.19</v>
      </c>
    </row>
    <row r="10806" spans="1:4" x14ac:dyDescent="0.25">
      <c r="A10806" s="46">
        <v>26022</v>
      </c>
      <c r="B10806" s="45" t="s">
        <v>12740</v>
      </c>
      <c r="C10806" s="46" t="s">
        <v>9014</v>
      </c>
      <c r="D10806" s="47">
        <v>110.18</v>
      </c>
    </row>
    <row r="10807" spans="1:4" x14ac:dyDescent="0.25">
      <c r="A10807" s="46">
        <v>12362</v>
      </c>
      <c r="B10807" s="45" t="s">
        <v>12741</v>
      </c>
      <c r="C10807" s="46" t="s">
        <v>9014</v>
      </c>
      <c r="D10807" s="47">
        <v>13.89</v>
      </c>
    </row>
    <row r="10808" spans="1:4" x14ac:dyDescent="0.25">
      <c r="A10808" s="46">
        <v>421</v>
      </c>
      <c r="B10808" s="45" t="s">
        <v>12742</v>
      </c>
      <c r="C10808" s="46" t="s">
        <v>9014</v>
      </c>
      <c r="D10808" s="47">
        <v>12.98</v>
      </c>
    </row>
    <row r="10809" spans="1:4" x14ac:dyDescent="0.25">
      <c r="A10809" s="46">
        <v>14148</v>
      </c>
      <c r="B10809" s="45" t="s">
        <v>12743</v>
      </c>
      <c r="C10809" s="46" t="s">
        <v>9014</v>
      </c>
      <c r="D10809" s="47">
        <v>0.9</v>
      </c>
    </row>
    <row r="10810" spans="1:4" x14ac:dyDescent="0.25">
      <c r="A10810" s="46">
        <v>4341</v>
      </c>
      <c r="B10810" s="45" t="s">
        <v>12744</v>
      </c>
      <c r="C10810" s="46" t="s">
        <v>9014</v>
      </c>
      <c r="D10810" s="47">
        <v>0.72</v>
      </c>
    </row>
    <row r="10811" spans="1:4" x14ac:dyDescent="0.25">
      <c r="A10811" s="46">
        <v>4337</v>
      </c>
      <c r="B10811" s="45" t="s">
        <v>12745</v>
      </c>
      <c r="C10811" s="46" t="s">
        <v>9014</v>
      </c>
      <c r="D10811" s="47">
        <v>1.83</v>
      </c>
    </row>
    <row r="10812" spans="1:4" x14ac:dyDescent="0.25">
      <c r="A10812" s="46">
        <v>4339</v>
      </c>
      <c r="B10812" s="45" t="s">
        <v>12746</v>
      </c>
      <c r="C10812" s="46" t="s">
        <v>9014</v>
      </c>
      <c r="D10812" s="47">
        <v>0.39</v>
      </c>
    </row>
    <row r="10813" spans="1:4" x14ac:dyDescent="0.25">
      <c r="A10813" s="46">
        <v>39997</v>
      </c>
      <c r="B10813" s="45" t="s">
        <v>12747</v>
      </c>
      <c r="C10813" s="46" t="s">
        <v>9014</v>
      </c>
      <c r="D10813" s="47">
        <v>0.21</v>
      </c>
    </row>
    <row r="10814" spans="1:4" x14ac:dyDescent="0.25">
      <c r="A10814" s="46">
        <v>11971</v>
      </c>
      <c r="B10814" s="45" t="s">
        <v>12748</v>
      </c>
      <c r="C10814" s="46" t="s">
        <v>9014</v>
      </c>
      <c r="D10814" s="47">
        <v>3.03</v>
      </c>
    </row>
    <row r="10815" spans="1:4" x14ac:dyDescent="0.25">
      <c r="A10815" s="46">
        <v>4342</v>
      </c>
      <c r="B10815" s="45" t="s">
        <v>12749</v>
      </c>
      <c r="C10815" s="46" t="s">
        <v>9014</v>
      </c>
      <c r="D10815" s="47">
        <v>0.16</v>
      </c>
    </row>
    <row r="10816" spans="1:4" x14ac:dyDescent="0.25">
      <c r="A10816" s="46">
        <v>4330</v>
      </c>
      <c r="B10816" s="45" t="s">
        <v>12750</v>
      </c>
      <c r="C10816" s="46" t="s">
        <v>9014</v>
      </c>
      <c r="D10816" s="47">
        <v>0.1</v>
      </c>
    </row>
    <row r="10817" spans="1:4" x14ac:dyDescent="0.25">
      <c r="A10817" s="46">
        <v>4340</v>
      </c>
      <c r="B10817" s="45" t="s">
        <v>12751</v>
      </c>
      <c r="C10817" s="46" t="s">
        <v>9014</v>
      </c>
      <c r="D10817" s="47">
        <v>0.84</v>
      </c>
    </row>
    <row r="10818" spans="1:4" x14ac:dyDescent="0.25">
      <c r="A10818" s="46">
        <v>5088</v>
      </c>
      <c r="B10818" s="45" t="s">
        <v>12752</v>
      </c>
      <c r="C10818" s="46" t="s">
        <v>9014</v>
      </c>
      <c r="D10818" s="47">
        <v>5.82</v>
      </c>
    </row>
    <row r="10819" spans="1:4" x14ac:dyDescent="0.25">
      <c r="A10819" s="46">
        <v>11154</v>
      </c>
      <c r="B10819" s="45" t="s">
        <v>12753</v>
      </c>
      <c r="C10819" s="46" t="s">
        <v>9014</v>
      </c>
      <c r="D10819" s="47">
        <v>968.87</v>
      </c>
    </row>
    <row r="10820" spans="1:4" x14ac:dyDescent="0.25">
      <c r="A10820" s="46">
        <v>4989</v>
      </c>
      <c r="B10820" s="45" t="s">
        <v>12754</v>
      </c>
      <c r="C10820" s="46" t="s">
        <v>9014</v>
      </c>
      <c r="D10820" s="47">
        <v>253.27</v>
      </c>
    </row>
    <row r="10821" spans="1:4" x14ac:dyDescent="0.25">
      <c r="A10821" s="46">
        <v>4982</v>
      </c>
      <c r="B10821" s="45" t="s">
        <v>12755</v>
      </c>
      <c r="C10821" s="46" t="s">
        <v>9014</v>
      </c>
      <c r="D10821" s="47">
        <v>237.55</v>
      </c>
    </row>
    <row r="10822" spans="1:4" x14ac:dyDescent="0.25">
      <c r="A10822" s="46">
        <v>4962</v>
      </c>
      <c r="B10822" s="45" t="s">
        <v>12756</v>
      </c>
      <c r="C10822" s="46" t="s">
        <v>9014</v>
      </c>
      <c r="D10822" s="47">
        <v>187.34</v>
      </c>
    </row>
    <row r="10823" spans="1:4" x14ac:dyDescent="0.25">
      <c r="A10823" s="46">
        <v>4981</v>
      </c>
      <c r="B10823" s="45" t="s">
        <v>12757</v>
      </c>
      <c r="C10823" s="46" t="s">
        <v>9014</v>
      </c>
      <c r="D10823" s="47">
        <v>166.78</v>
      </c>
    </row>
    <row r="10824" spans="1:4" x14ac:dyDescent="0.25">
      <c r="A10824" s="46">
        <v>4964</v>
      </c>
      <c r="B10824" s="45" t="s">
        <v>12758</v>
      </c>
      <c r="C10824" s="46" t="s">
        <v>9014</v>
      </c>
      <c r="D10824" s="47">
        <v>211.58</v>
      </c>
    </row>
    <row r="10825" spans="1:4" x14ac:dyDescent="0.25">
      <c r="A10825" s="46">
        <v>4992</v>
      </c>
      <c r="B10825" s="45" t="s">
        <v>12759</v>
      </c>
      <c r="C10825" s="46" t="s">
        <v>9014</v>
      </c>
      <c r="D10825" s="47">
        <v>206.67</v>
      </c>
    </row>
    <row r="10826" spans="1:4" x14ac:dyDescent="0.25">
      <c r="A10826" s="46">
        <v>4987</v>
      </c>
      <c r="B10826" s="45" t="s">
        <v>12760</v>
      </c>
      <c r="C10826" s="46" t="s">
        <v>9014</v>
      </c>
      <c r="D10826" s="47">
        <v>236.45</v>
      </c>
    </row>
    <row r="10827" spans="1:4" x14ac:dyDescent="0.25">
      <c r="A10827" s="46">
        <v>39021</v>
      </c>
      <c r="B10827" s="45" t="s">
        <v>12761</v>
      </c>
      <c r="C10827" s="46" t="s">
        <v>9014</v>
      </c>
      <c r="D10827" s="47">
        <v>435.79</v>
      </c>
    </row>
    <row r="10828" spans="1:4" x14ac:dyDescent="0.25">
      <c r="A10828" s="46">
        <v>39022</v>
      </c>
      <c r="B10828" s="45" t="s">
        <v>12762</v>
      </c>
      <c r="C10828" s="46" t="s">
        <v>9014</v>
      </c>
      <c r="D10828" s="47">
        <v>538.95000000000005</v>
      </c>
    </row>
    <row r="10829" spans="1:4" x14ac:dyDescent="0.25">
      <c r="A10829" s="46">
        <v>39024</v>
      </c>
      <c r="B10829" s="45" t="s">
        <v>12763</v>
      </c>
      <c r="C10829" s="46" t="s">
        <v>9014</v>
      </c>
      <c r="D10829" s="47">
        <v>678.54</v>
      </c>
    </row>
    <row r="10830" spans="1:4" x14ac:dyDescent="0.25">
      <c r="A10830" s="46">
        <v>4914</v>
      </c>
      <c r="B10830" s="45" t="s">
        <v>12764</v>
      </c>
      <c r="C10830" s="46" t="s">
        <v>9027</v>
      </c>
      <c r="D10830" s="47">
        <v>550.17999999999995</v>
      </c>
    </row>
    <row r="10831" spans="1:4" x14ac:dyDescent="0.25">
      <c r="A10831" s="46">
        <v>4917</v>
      </c>
      <c r="B10831" s="45" t="s">
        <v>12765</v>
      </c>
      <c r="C10831" s="46" t="s">
        <v>9027</v>
      </c>
      <c r="D10831" s="47">
        <v>379.96</v>
      </c>
    </row>
    <row r="10832" spans="1:4" x14ac:dyDescent="0.25">
      <c r="A10832" s="46">
        <v>39025</v>
      </c>
      <c r="B10832" s="45" t="s">
        <v>12766</v>
      </c>
      <c r="C10832" s="46" t="s">
        <v>9014</v>
      </c>
      <c r="D10832" s="47">
        <v>695.78</v>
      </c>
    </row>
    <row r="10833" spans="1:4" x14ac:dyDescent="0.25">
      <c r="A10833" s="46">
        <v>4930</v>
      </c>
      <c r="B10833" s="45" t="s">
        <v>12767</v>
      </c>
      <c r="C10833" s="46" t="s">
        <v>9027</v>
      </c>
      <c r="D10833" s="47">
        <v>468.35</v>
      </c>
    </row>
    <row r="10834" spans="1:4" x14ac:dyDescent="0.25">
      <c r="A10834" s="46">
        <v>4922</v>
      </c>
      <c r="B10834" s="45" t="s">
        <v>12768</v>
      </c>
      <c r="C10834" s="46" t="s">
        <v>9027</v>
      </c>
      <c r="D10834" s="47">
        <v>352.44</v>
      </c>
    </row>
    <row r="10835" spans="1:4" x14ac:dyDescent="0.25">
      <c r="A10835" s="46">
        <v>4911</v>
      </c>
      <c r="B10835" s="45" t="s">
        <v>12769</v>
      </c>
      <c r="C10835" s="46" t="s">
        <v>9027</v>
      </c>
      <c r="D10835" s="47">
        <v>522.20000000000005</v>
      </c>
    </row>
    <row r="10836" spans="1:4" x14ac:dyDescent="0.25">
      <c r="A10836" s="46">
        <v>37518</v>
      </c>
      <c r="B10836" s="45" t="s">
        <v>12770</v>
      </c>
      <c r="C10836" s="46" t="s">
        <v>9027</v>
      </c>
      <c r="D10836" s="47">
        <v>848.57</v>
      </c>
    </row>
    <row r="10837" spans="1:4" x14ac:dyDescent="0.25">
      <c r="A10837" s="46">
        <v>4910</v>
      </c>
      <c r="B10837" s="45" t="s">
        <v>12771</v>
      </c>
      <c r="C10837" s="46" t="s">
        <v>9027</v>
      </c>
      <c r="D10837" s="47">
        <v>715.36</v>
      </c>
    </row>
    <row r="10838" spans="1:4" x14ac:dyDescent="0.25">
      <c r="A10838" s="46">
        <v>4943</v>
      </c>
      <c r="B10838" s="45" t="s">
        <v>12772</v>
      </c>
      <c r="C10838" s="46" t="s">
        <v>9027</v>
      </c>
      <c r="D10838" s="48">
        <v>1065.71</v>
      </c>
    </row>
    <row r="10839" spans="1:4" x14ac:dyDescent="0.25">
      <c r="A10839" s="46">
        <v>5002</v>
      </c>
      <c r="B10839" s="45" t="s">
        <v>12773</v>
      </c>
      <c r="C10839" s="46" t="s">
        <v>9027</v>
      </c>
      <c r="D10839" s="47">
        <v>342.03</v>
      </c>
    </row>
    <row r="10840" spans="1:4" x14ac:dyDescent="0.25">
      <c r="A10840" s="46">
        <v>4977</v>
      </c>
      <c r="B10840" s="45" t="s">
        <v>12774</v>
      </c>
      <c r="C10840" s="46" t="s">
        <v>9027</v>
      </c>
      <c r="D10840" s="47">
        <v>230.88</v>
      </c>
    </row>
    <row r="10841" spans="1:4" x14ac:dyDescent="0.25">
      <c r="A10841" s="46">
        <v>5028</v>
      </c>
      <c r="B10841" s="45" t="s">
        <v>12775</v>
      </c>
      <c r="C10841" s="46" t="s">
        <v>9027</v>
      </c>
      <c r="D10841" s="47">
        <v>564.92999999999995</v>
      </c>
    </row>
    <row r="10842" spans="1:4" x14ac:dyDescent="0.25">
      <c r="A10842" s="46">
        <v>4998</v>
      </c>
      <c r="B10842" s="45" t="s">
        <v>12776</v>
      </c>
      <c r="C10842" s="46" t="s">
        <v>9027</v>
      </c>
      <c r="D10842" s="47">
        <v>469.19</v>
      </c>
    </row>
    <row r="10843" spans="1:4" x14ac:dyDescent="0.25">
      <c r="A10843" s="46">
        <v>4969</v>
      </c>
      <c r="B10843" s="45" t="s">
        <v>12777</v>
      </c>
      <c r="C10843" s="46" t="s">
        <v>9027</v>
      </c>
      <c r="D10843" s="47">
        <v>326.54000000000002</v>
      </c>
    </row>
    <row r="10844" spans="1:4" x14ac:dyDescent="0.25">
      <c r="A10844" s="46">
        <v>11364</v>
      </c>
      <c r="B10844" s="45" t="s">
        <v>12778</v>
      </c>
      <c r="C10844" s="46" t="s">
        <v>9014</v>
      </c>
      <c r="D10844" s="47">
        <v>143.28</v>
      </c>
    </row>
    <row r="10845" spans="1:4" x14ac:dyDescent="0.25">
      <c r="A10845" s="46">
        <v>11365</v>
      </c>
      <c r="B10845" s="45" t="s">
        <v>12779</v>
      </c>
      <c r="C10845" s="46" t="s">
        <v>9014</v>
      </c>
      <c r="D10845" s="47">
        <v>148.69</v>
      </c>
    </row>
    <row r="10846" spans="1:4" x14ac:dyDescent="0.25">
      <c r="A10846" s="46">
        <v>11366</v>
      </c>
      <c r="B10846" s="45" t="s">
        <v>12780</v>
      </c>
      <c r="C10846" s="46" t="s">
        <v>9014</v>
      </c>
      <c r="D10846" s="47">
        <v>158.05000000000001</v>
      </c>
    </row>
    <row r="10847" spans="1:4" x14ac:dyDescent="0.25">
      <c r="A10847" s="46">
        <v>43777</v>
      </c>
      <c r="B10847" s="45" t="s">
        <v>12781</v>
      </c>
      <c r="C10847" s="46" t="s">
        <v>9014</v>
      </c>
      <c r="D10847" s="47">
        <v>185.66</v>
      </c>
    </row>
    <row r="10848" spans="1:4" x14ac:dyDescent="0.25">
      <c r="A10848" s="46">
        <v>20322</v>
      </c>
      <c r="B10848" s="45" t="s">
        <v>12782</v>
      </c>
      <c r="C10848" s="46" t="s">
        <v>9014</v>
      </c>
      <c r="D10848" s="47">
        <v>172.34</v>
      </c>
    </row>
    <row r="10849" spans="1:4" x14ac:dyDescent="0.25">
      <c r="A10849" s="46">
        <v>10553</v>
      </c>
      <c r="B10849" s="45" t="s">
        <v>12783</v>
      </c>
      <c r="C10849" s="46" t="s">
        <v>9014</v>
      </c>
      <c r="D10849" s="47">
        <v>156.49</v>
      </c>
    </row>
    <row r="10850" spans="1:4" x14ac:dyDescent="0.25">
      <c r="A10850" s="46">
        <v>5020</v>
      </c>
      <c r="B10850" s="45" t="s">
        <v>12784</v>
      </c>
      <c r="C10850" s="46" t="s">
        <v>9014</v>
      </c>
      <c r="D10850" s="47">
        <v>164.99</v>
      </c>
    </row>
    <row r="10851" spans="1:4" x14ac:dyDescent="0.25">
      <c r="A10851" s="46">
        <v>10554</v>
      </c>
      <c r="B10851" s="45" t="s">
        <v>12785</v>
      </c>
      <c r="C10851" s="46" t="s">
        <v>9014</v>
      </c>
      <c r="D10851" s="47">
        <v>157.88</v>
      </c>
    </row>
    <row r="10852" spans="1:4" x14ac:dyDescent="0.25">
      <c r="A10852" s="46">
        <v>10555</v>
      </c>
      <c r="B10852" s="45" t="s">
        <v>12786</v>
      </c>
      <c r="C10852" s="46" t="s">
        <v>9014</v>
      </c>
      <c r="D10852" s="47">
        <v>172.17</v>
      </c>
    </row>
    <row r="10853" spans="1:4" x14ac:dyDescent="0.25">
      <c r="A10853" s="46">
        <v>10556</v>
      </c>
      <c r="B10853" s="45" t="s">
        <v>12787</v>
      </c>
      <c r="C10853" s="46" t="s">
        <v>9014</v>
      </c>
      <c r="D10853" s="47">
        <v>228.92</v>
      </c>
    </row>
    <row r="10854" spans="1:4" x14ac:dyDescent="0.25">
      <c r="A10854" s="46">
        <v>39502</v>
      </c>
      <c r="B10854" s="45" t="s">
        <v>12788</v>
      </c>
      <c r="C10854" s="46" t="s">
        <v>9014</v>
      </c>
      <c r="D10854" s="47">
        <v>321.45999999999998</v>
      </c>
    </row>
    <row r="10855" spans="1:4" x14ac:dyDescent="0.25">
      <c r="A10855" s="46">
        <v>39504</v>
      </c>
      <c r="B10855" s="45" t="s">
        <v>12789</v>
      </c>
      <c r="C10855" s="46" t="s">
        <v>9014</v>
      </c>
      <c r="D10855" s="47">
        <v>355.47</v>
      </c>
    </row>
    <row r="10856" spans="1:4" x14ac:dyDescent="0.25">
      <c r="A10856" s="46">
        <v>39503</v>
      </c>
      <c r="B10856" s="45" t="s">
        <v>12790</v>
      </c>
      <c r="C10856" s="46" t="s">
        <v>9014</v>
      </c>
      <c r="D10856" s="47">
        <v>374.12</v>
      </c>
    </row>
    <row r="10857" spans="1:4" x14ac:dyDescent="0.25">
      <c r="A10857" s="46">
        <v>39505</v>
      </c>
      <c r="B10857" s="45" t="s">
        <v>12791</v>
      </c>
      <c r="C10857" s="46" t="s">
        <v>9014</v>
      </c>
      <c r="D10857" s="47">
        <v>403.17</v>
      </c>
    </row>
    <row r="10858" spans="1:4" x14ac:dyDescent="0.25">
      <c r="A10858" s="46">
        <v>25969</v>
      </c>
      <c r="B10858" s="45" t="s">
        <v>12792</v>
      </c>
      <c r="C10858" s="46" t="s">
        <v>9014</v>
      </c>
      <c r="D10858" s="47">
        <v>540.54</v>
      </c>
    </row>
    <row r="10859" spans="1:4" x14ac:dyDescent="0.25">
      <c r="A10859" s="46">
        <v>4944</v>
      </c>
      <c r="B10859" s="45" t="s">
        <v>12793</v>
      </c>
      <c r="C10859" s="46" t="s">
        <v>9027</v>
      </c>
      <c r="D10859" s="48">
        <v>1593.24</v>
      </c>
    </row>
    <row r="10860" spans="1:4" x14ac:dyDescent="0.25">
      <c r="A10860" s="46">
        <v>21102</v>
      </c>
      <c r="B10860" s="45" t="s">
        <v>12794</v>
      </c>
      <c r="C10860" s="46" t="s">
        <v>9014</v>
      </c>
      <c r="D10860" s="47">
        <v>28.92</v>
      </c>
    </row>
    <row r="10861" spans="1:4" x14ac:dyDescent="0.25">
      <c r="A10861" s="46">
        <v>21101</v>
      </c>
      <c r="B10861" s="45" t="s">
        <v>12795</v>
      </c>
      <c r="C10861" s="46" t="s">
        <v>9014</v>
      </c>
      <c r="D10861" s="47">
        <v>18.57</v>
      </c>
    </row>
    <row r="10862" spans="1:4" x14ac:dyDescent="0.25">
      <c r="A10862" s="46">
        <v>34713</v>
      </c>
      <c r="B10862" s="45" t="s">
        <v>12796</v>
      </c>
      <c r="C10862" s="46" t="s">
        <v>9027</v>
      </c>
      <c r="D10862" s="47">
        <v>513.91</v>
      </c>
    </row>
    <row r="10863" spans="1:4" x14ac:dyDescent="0.25">
      <c r="A10863" s="46">
        <v>4947</v>
      </c>
      <c r="B10863" s="45" t="s">
        <v>12797</v>
      </c>
      <c r="C10863" s="46" t="s">
        <v>9027</v>
      </c>
      <c r="D10863" s="47">
        <v>601.87</v>
      </c>
    </row>
    <row r="10864" spans="1:4" x14ac:dyDescent="0.25">
      <c r="A10864" s="46">
        <v>37563</v>
      </c>
      <c r="B10864" s="45" t="s">
        <v>12798</v>
      </c>
      <c r="C10864" s="46" t="s">
        <v>9027</v>
      </c>
      <c r="D10864" s="47">
        <v>462.14</v>
      </c>
    </row>
    <row r="10865" spans="1:4" x14ac:dyDescent="0.25">
      <c r="A10865" s="46">
        <v>4948</v>
      </c>
      <c r="B10865" s="45" t="s">
        <v>12799</v>
      </c>
      <c r="C10865" s="46" t="s">
        <v>9027</v>
      </c>
      <c r="D10865" s="47">
        <v>419.41</v>
      </c>
    </row>
    <row r="10866" spans="1:4" x14ac:dyDescent="0.25">
      <c r="A10866" s="46">
        <v>37561</v>
      </c>
      <c r="B10866" s="45" t="s">
        <v>12800</v>
      </c>
      <c r="C10866" s="46" t="s">
        <v>9027</v>
      </c>
      <c r="D10866" s="47">
        <v>862.7</v>
      </c>
    </row>
    <row r="10867" spans="1:4" x14ac:dyDescent="0.25">
      <c r="A10867" s="46">
        <v>37562</v>
      </c>
      <c r="B10867" s="45" t="s">
        <v>12801</v>
      </c>
      <c r="C10867" s="46" t="s">
        <v>9027</v>
      </c>
      <c r="D10867" s="47">
        <v>553.33000000000004</v>
      </c>
    </row>
    <row r="10868" spans="1:4" x14ac:dyDescent="0.25">
      <c r="A10868" s="46">
        <v>14164</v>
      </c>
      <c r="B10868" s="45" t="s">
        <v>12802</v>
      </c>
      <c r="C10868" s="46" t="s">
        <v>9014</v>
      </c>
      <c r="D10868" s="48">
        <v>2251.44</v>
      </c>
    </row>
    <row r="10869" spans="1:4" x14ac:dyDescent="0.25">
      <c r="A10869" s="46">
        <v>14163</v>
      </c>
      <c r="B10869" s="45" t="s">
        <v>12803</v>
      </c>
      <c r="C10869" s="46" t="s">
        <v>9014</v>
      </c>
      <c r="D10869" s="48">
        <v>2558.91</v>
      </c>
    </row>
    <row r="10870" spans="1:4" x14ac:dyDescent="0.25">
      <c r="A10870" s="46">
        <v>5051</v>
      </c>
      <c r="B10870" s="45" t="s">
        <v>12804</v>
      </c>
      <c r="C10870" s="46" t="s">
        <v>9014</v>
      </c>
      <c r="D10870" s="48">
        <v>2176.31</v>
      </c>
    </row>
    <row r="10871" spans="1:4" x14ac:dyDescent="0.25">
      <c r="A10871" s="46">
        <v>14162</v>
      </c>
      <c r="B10871" s="45" t="s">
        <v>12805</v>
      </c>
      <c r="C10871" s="46" t="s">
        <v>9014</v>
      </c>
      <c r="D10871" s="48">
        <v>2173.16</v>
      </c>
    </row>
    <row r="10872" spans="1:4" x14ac:dyDescent="0.25">
      <c r="A10872" s="46">
        <v>5052</v>
      </c>
      <c r="B10872" s="45" t="s">
        <v>12806</v>
      </c>
      <c r="C10872" s="46" t="s">
        <v>9014</v>
      </c>
      <c r="D10872" s="48">
        <v>1621.48</v>
      </c>
    </row>
    <row r="10873" spans="1:4" x14ac:dyDescent="0.25">
      <c r="A10873" s="46">
        <v>14166</v>
      </c>
      <c r="B10873" s="45" t="s">
        <v>12807</v>
      </c>
      <c r="C10873" s="46" t="s">
        <v>9014</v>
      </c>
      <c r="D10873" s="48">
        <v>1642.07</v>
      </c>
    </row>
    <row r="10874" spans="1:4" x14ac:dyDescent="0.25">
      <c r="A10874" s="46">
        <v>14165</v>
      </c>
      <c r="B10874" s="45" t="s">
        <v>12808</v>
      </c>
      <c r="C10874" s="46" t="s">
        <v>9014</v>
      </c>
      <c r="D10874" s="48">
        <v>2274.86</v>
      </c>
    </row>
    <row r="10875" spans="1:4" x14ac:dyDescent="0.25">
      <c r="A10875" s="46">
        <v>5050</v>
      </c>
      <c r="B10875" s="45" t="s">
        <v>12809</v>
      </c>
      <c r="C10875" s="46" t="s">
        <v>9014</v>
      </c>
      <c r="D10875" s="47">
        <v>559.89</v>
      </c>
    </row>
    <row r="10876" spans="1:4" x14ac:dyDescent="0.25">
      <c r="A10876" s="46">
        <v>12366</v>
      </c>
      <c r="B10876" s="45" t="s">
        <v>12810</v>
      </c>
      <c r="C10876" s="46" t="s">
        <v>9014</v>
      </c>
      <c r="D10876" s="47">
        <v>720.08</v>
      </c>
    </row>
    <row r="10877" spans="1:4" x14ac:dyDescent="0.25">
      <c r="A10877" s="46">
        <v>5045</v>
      </c>
      <c r="B10877" s="45" t="s">
        <v>12811</v>
      </c>
      <c r="C10877" s="46" t="s">
        <v>9014</v>
      </c>
      <c r="D10877" s="48">
        <v>1002.75</v>
      </c>
    </row>
    <row r="10878" spans="1:4" x14ac:dyDescent="0.25">
      <c r="A10878" s="46">
        <v>5044</v>
      </c>
      <c r="B10878" s="45" t="s">
        <v>12812</v>
      </c>
      <c r="C10878" s="46" t="s">
        <v>9014</v>
      </c>
      <c r="D10878" s="47">
        <v>707.45</v>
      </c>
    </row>
    <row r="10879" spans="1:4" x14ac:dyDescent="0.25">
      <c r="A10879" s="46">
        <v>5055</v>
      </c>
      <c r="B10879" s="45" t="s">
        <v>12813</v>
      </c>
      <c r="C10879" s="46" t="s">
        <v>9014</v>
      </c>
      <c r="D10879" s="48">
        <v>1005.81</v>
      </c>
    </row>
    <row r="10880" spans="1:4" x14ac:dyDescent="0.25">
      <c r="A10880" s="46">
        <v>5053</v>
      </c>
      <c r="B10880" s="45" t="s">
        <v>12814</v>
      </c>
      <c r="C10880" s="46" t="s">
        <v>9014</v>
      </c>
      <c r="D10880" s="47">
        <v>782.85</v>
      </c>
    </row>
    <row r="10881" spans="1:4" x14ac:dyDescent="0.25">
      <c r="A10881" s="46">
        <v>5035</v>
      </c>
      <c r="B10881" s="45" t="s">
        <v>12815</v>
      </c>
      <c r="C10881" s="46" t="s">
        <v>9014</v>
      </c>
      <c r="D10881" s="48">
        <v>1279.94</v>
      </c>
    </row>
    <row r="10882" spans="1:4" x14ac:dyDescent="0.25">
      <c r="A10882" s="46">
        <v>5036</v>
      </c>
      <c r="B10882" s="45" t="s">
        <v>12816</v>
      </c>
      <c r="C10882" s="46" t="s">
        <v>9014</v>
      </c>
      <c r="D10882" s="48">
        <v>2136.65</v>
      </c>
    </row>
    <row r="10883" spans="1:4" x14ac:dyDescent="0.25">
      <c r="A10883" s="46">
        <v>5059</v>
      </c>
      <c r="B10883" s="45" t="s">
        <v>12817</v>
      </c>
      <c r="C10883" s="46" t="s">
        <v>9014</v>
      </c>
      <c r="D10883" s="48">
        <v>1001.04</v>
      </c>
    </row>
    <row r="10884" spans="1:4" x14ac:dyDescent="0.25">
      <c r="A10884" s="46">
        <v>5057</v>
      </c>
      <c r="B10884" s="45" t="s">
        <v>12818</v>
      </c>
      <c r="C10884" s="46" t="s">
        <v>9014</v>
      </c>
      <c r="D10884" s="47">
        <v>860.8</v>
      </c>
    </row>
    <row r="10885" spans="1:4" x14ac:dyDescent="0.25">
      <c r="A10885" s="46">
        <v>5033</v>
      </c>
      <c r="B10885" s="45" t="s">
        <v>12819</v>
      </c>
      <c r="C10885" s="46" t="s">
        <v>9014</v>
      </c>
      <c r="D10885" s="47">
        <v>714.6</v>
      </c>
    </row>
    <row r="10886" spans="1:4" x14ac:dyDescent="0.25">
      <c r="A10886" s="46">
        <v>5038</v>
      </c>
      <c r="B10886" s="45" t="s">
        <v>12820</v>
      </c>
      <c r="C10886" s="46" t="s">
        <v>9014</v>
      </c>
      <c r="D10886" s="47">
        <v>582.39</v>
      </c>
    </row>
    <row r="10887" spans="1:4" x14ac:dyDescent="0.25">
      <c r="A10887" s="46">
        <v>12372</v>
      </c>
      <c r="B10887" s="45" t="s">
        <v>12821</v>
      </c>
      <c r="C10887" s="46" t="s">
        <v>9014</v>
      </c>
      <c r="D10887" s="47">
        <v>767.48</v>
      </c>
    </row>
    <row r="10888" spans="1:4" x14ac:dyDescent="0.25">
      <c r="A10888" s="46">
        <v>13339</v>
      </c>
      <c r="B10888" s="45" t="s">
        <v>12822</v>
      </c>
      <c r="C10888" s="46" t="s">
        <v>9014</v>
      </c>
      <c r="D10888" s="48">
        <v>1140.94</v>
      </c>
    </row>
    <row r="10889" spans="1:4" x14ac:dyDescent="0.25">
      <c r="A10889" s="46">
        <v>12373</v>
      </c>
      <c r="B10889" s="45" t="s">
        <v>12823</v>
      </c>
      <c r="C10889" s="46" t="s">
        <v>9014</v>
      </c>
      <c r="D10889" s="48">
        <v>1194.81</v>
      </c>
    </row>
    <row r="10890" spans="1:4" x14ac:dyDescent="0.25">
      <c r="A10890" s="46">
        <v>12388</v>
      </c>
      <c r="B10890" s="45" t="s">
        <v>12824</v>
      </c>
      <c r="C10890" s="46" t="s">
        <v>9014</v>
      </c>
      <c r="D10890" s="47">
        <v>331.41</v>
      </c>
    </row>
    <row r="10891" spans="1:4" x14ac:dyDescent="0.25">
      <c r="A10891" s="46">
        <v>34695</v>
      </c>
      <c r="B10891" s="45" t="s">
        <v>12825</v>
      </c>
      <c r="C10891" s="46" t="s">
        <v>9014</v>
      </c>
      <c r="D10891" s="47">
        <v>821.79</v>
      </c>
    </row>
    <row r="10892" spans="1:4" x14ac:dyDescent="0.25">
      <c r="A10892" s="46">
        <v>34692</v>
      </c>
      <c r="B10892" s="45" t="s">
        <v>12826</v>
      </c>
      <c r="C10892" s="46" t="s">
        <v>9014</v>
      </c>
      <c r="D10892" s="48">
        <v>1972.29</v>
      </c>
    </row>
    <row r="10893" spans="1:4" x14ac:dyDescent="0.25">
      <c r="A10893" s="46">
        <v>2731</v>
      </c>
      <c r="B10893" s="45" t="s">
        <v>12827</v>
      </c>
      <c r="C10893" s="46" t="s">
        <v>372</v>
      </c>
      <c r="D10893" s="47">
        <v>73.45</v>
      </c>
    </row>
    <row r="10894" spans="1:4" x14ac:dyDescent="0.25">
      <c r="A10894" s="46">
        <v>41457</v>
      </c>
      <c r="B10894" s="45" t="s">
        <v>12828</v>
      </c>
      <c r="C10894" s="46" t="s">
        <v>9014</v>
      </c>
      <c r="D10894" s="48">
        <v>1120.1500000000001</v>
      </c>
    </row>
    <row r="10895" spans="1:4" x14ac:dyDescent="0.25">
      <c r="A10895" s="46">
        <v>41458</v>
      </c>
      <c r="B10895" s="45" t="s">
        <v>12829</v>
      </c>
      <c r="C10895" s="46" t="s">
        <v>9014</v>
      </c>
      <c r="D10895" s="48">
        <v>1563.79</v>
      </c>
    </row>
    <row r="10896" spans="1:4" x14ac:dyDescent="0.25">
      <c r="A10896" s="46">
        <v>41459</v>
      </c>
      <c r="B10896" s="45" t="s">
        <v>12830</v>
      </c>
      <c r="C10896" s="46" t="s">
        <v>9014</v>
      </c>
      <c r="D10896" s="48">
        <v>2181.37</v>
      </c>
    </row>
    <row r="10897" spans="1:4" x14ac:dyDescent="0.25">
      <c r="A10897" s="46">
        <v>41461</v>
      </c>
      <c r="B10897" s="45" t="s">
        <v>12831</v>
      </c>
      <c r="C10897" s="46" t="s">
        <v>9014</v>
      </c>
      <c r="D10897" s="48">
        <v>2974.19</v>
      </c>
    </row>
    <row r="10898" spans="1:4" x14ac:dyDescent="0.25">
      <c r="A10898" s="46">
        <v>26028</v>
      </c>
      <c r="B10898" s="45" t="s">
        <v>12832</v>
      </c>
      <c r="C10898" s="46" t="s">
        <v>10172</v>
      </c>
      <c r="D10898" s="47">
        <v>299.02</v>
      </c>
    </row>
    <row r="10899" spans="1:4" x14ac:dyDescent="0.25">
      <c r="A10899" s="46">
        <v>11844</v>
      </c>
      <c r="B10899" s="45" t="s">
        <v>12833</v>
      </c>
      <c r="C10899" s="46" t="s">
        <v>372</v>
      </c>
      <c r="D10899" s="47">
        <v>55</v>
      </c>
    </row>
    <row r="10900" spans="1:4" x14ac:dyDescent="0.25">
      <c r="A10900" s="46">
        <v>4465</v>
      </c>
      <c r="B10900" s="45" t="s">
        <v>12834</v>
      </c>
      <c r="C10900" s="46" t="s">
        <v>372</v>
      </c>
      <c r="D10900" s="47">
        <v>45.71</v>
      </c>
    </row>
    <row r="10901" spans="1:4" x14ac:dyDescent="0.25">
      <c r="A10901" s="46">
        <v>35273</v>
      </c>
      <c r="B10901" s="45" t="s">
        <v>12835</v>
      </c>
      <c r="C10901" s="46" t="s">
        <v>372</v>
      </c>
      <c r="D10901" s="47">
        <v>54.82</v>
      </c>
    </row>
    <row r="10902" spans="1:4" x14ac:dyDescent="0.25">
      <c r="A10902" s="46">
        <v>4470</v>
      </c>
      <c r="B10902" s="45" t="s">
        <v>12836</v>
      </c>
      <c r="C10902" s="46" t="s">
        <v>372</v>
      </c>
      <c r="D10902" s="47">
        <v>126.5</v>
      </c>
    </row>
    <row r="10903" spans="1:4" x14ac:dyDescent="0.25">
      <c r="A10903" s="46">
        <v>20208</v>
      </c>
      <c r="B10903" s="45" t="s">
        <v>12837</v>
      </c>
      <c r="C10903" s="46" t="s">
        <v>372</v>
      </c>
      <c r="D10903" s="47">
        <v>113.85</v>
      </c>
    </row>
    <row r="10904" spans="1:4" x14ac:dyDescent="0.25">
      <c r="A10904" s="46">
        <v>20204</v>
      </c>
      <c r="B10904" s="45" t="s">
        <v>12838</v>
      </c>
      <c r="C10904" s="46" t="s">
        <v>372</v>
      </c>
      <c r="D10904" s="47">
        <v>84.33</v>
      </c>
    </row>
    <row r="10905" spans="1:4" x14ac:dyDescent="0.25">
      <c r="A10905" s="46">
        <v>4437</v>
      </c>
      <c r="B10905" s="45" t="s">
        <v>12839</v>
      </c>
      <c r="C10905" s="46" t="s">
        <v>372</v>
      </c>
      <c r="D10905" s="47">
        <v>94.88</v>
      </c>
    </row>
    <row r="10906" spans="1:4" x14ac:dyDescent="0.25">
      <c r="A10906" s="46">
        <v>14580</v>
      </c>
      <c r="B10906" s="45" t="s">
        <v>12840</v>
      </c>
      <c r="C10906" s="46" t="s">
        <v>372</v>
      </c>
      <c r="D10906" s="47">
        <v>94.88</v>
      </c>
    </row>
    <row r="10907" spans="1:4" x14ac:dyDescent="0.25">
      <c r="A10907" s="46">
        <v>40304</v>
      </c>
      <c r="B10907" s="45" t="s">
        <v>12841</v>
      </c>
      <c r="C10907" s="46" t="s">
        <v>9088</v>
      </c>
      <c r="D10907" s="47">
        <v>31.15</v>
      </c>
    </row>
    <row r="10908" spans="1:4" x14ac:dyDescent="0.25">
      <c r="A10908" s="46">
        <v>5065</v>
      </c>
      <c r="B10908" s="45" t="s">
        <v>12842</v>
      </c>
      <c r="C10908" s="46" t="s">
        <v>9088</v>
      </c>
      <c r="D10908" s="47">
        <v>48.01</v>
      </c>
    </row>
    <row r="10909" spans="1:4" x14ac:dyDescent="0.25">
      <c r="A10909" s="46">
        <v>5072</v>
      </c>
      <c r="B10909" s="45" t="s">
        <v>12843</v>
      </c>
      <c r="C10909" s="46" t="s">
        <v>9088</v>
      </c>
      <c r="D10909" s="47">
        <v>44.41</v>
      </c>
    </row>
    <row r="10910" spans="1:4" x14ac:dyDescent="0.25">
      <c r="A10910" s="46">
        <v>5066</v>
      </c>
      <c r="B10910" s="45" t="s">
        <v>12844</v>
      </c>
      <c r="C10910" s="46" t="s">
        <v>9088</v>
      </c>
      <c r="D10910" s="47">
        <v>33.25</v>
      </c>
    </row>
    <row r="10911" spans="1:4" x14ac:dyDescent="0.25">
      <c r="A10911" s="46">
        <v>5063</v>
      </c>
      <c r="B10911" s="45" t="s">
        <v>12845</v>
      </c>
      <c r="C10911" s="46" t="s">
        <v>9088</v>
      </c>
      <c r="D10911" s="47">
        <v>30.11</v>
      </c>
    </row>
    <row r="10912" spans="1:4" x14ac:dyDescent="0.25">
      <c r="A10912" s="46">
        <v>20247</v>
      </c>
      <c r="B10912" s="45" t="s">
        <v>12846</v>
      </c>
      <c r="C10912" s="46" t="s">
        <v>9088</v>
      </c>
      <c r="D10912" s="47">
        <v>27.94</v>
      </c>
    </row>
    <row r="10913" spans="1:4" x14ac:dyDescent="0.25">
      <c r="A10913" s="46">
        <v>5074</v>
      </c>
      <c r="B10913" s="45" t="s">
        <v>12847</v>
      </c>
      <c r="C10913" s="46" t="s">
        <v>9088</v>
      </c>
      <c r="D10913" s="47">
        <v>28.28</v>
      </c>
    </row>
    <row r="10914" spans="1:4" x14ac:dyDescent="0.25">
      <c r="A10914" s="46">
        <v>5067</v>
      </c>
      <c r="B10914" s="45" t="s">
        <v>12848</v>
      </c>
      <c r="C10914" s="46" t="s">
        <v>9088</v>
      </c>
      <c r="D10914" s="47">
        <v>26.9</v>
      </c>
    </row>
    <row r="10915" spans="1:4" x14ac:dyDescent="0.25">
      <c r="A10915" s="46">
        <v>5078</v>
      </c>
      <c r="B10915" s="45" t="s">
        <v>12849</v>
      </c>
      <c r="C10915" s="46" t="s">
        <v>9088</v>
      </c>
      <c r="D10915" s="47">
        <v>26.59</v>
      </c>
    </row>
    <row r="10916" spans="1:4" x14ac:dyDescent="0.25">
      <c r="A10916" s="46">
        <v>5068</v>
      </c>
      <c r="B10916" s="45" t="s">
        <v>12850</v>
      </c>
      <c r="C10916" s="46" t="s">
        <v>9088</v>
      </c>
      <c r="D10916" s="47">
        <v>25.24</v>
      </c>
    </row>
    <row r="10917" spans="1:4" x14ac:dyDescent="0.25">
      <c r="A10917" s="46">
        <v>5073</v>
      </c>
      <c r="B10917" s="45" t="s">
        <v>12851</v>
      </c>
      <c r="C10917" s="46" t="s">
        <v>9088</v>
      </c>
      <c r="D10917" s="47">
        <v>25.72</v>
      </c>
    </row>
    <row r="10918" spans="1:4" x14ac:dyDescent="0.25">
      <c r="A10918" s="46">
        <v>5069</v>
      </c>
      <c r="B10918" s="45" t="s">
        <v>12852</v>
      </c>
      <c r="C10918" s="46" t="s">
        <v>9088</v>
      </c>
      <c r="D10918" s="47">
        <v>25.72</v>
      </c>
    </row>
    <row r="10919" spans="1:4" x14ac:dyDescent="0.25">
      <c r="A10919" s="46">
        <v>5070</v>
      </c>
      <c r="B10919" s="45" t="s">
        <v>12853</v>
      </c>
      <c r="C10919" s="46" t="s">
        <v>9088</v>
      </c>
      <c r="D10919" s="47">
        <v>26</v>
      </c>
    </row>
    <row r="10920" spans="1:4" x14ac:dyDescent="0.25">
      <c r="A10920" s="46">
        <v>5071</v>
      </c>
      <c r="B10920" s="45" t="s">
        <v>12854</v>
      </c>
      <c r="C10920" s="46" t="s">
        <v>9088</v>
      </c>
      <c r="D10920" s="47">
        <v>25.24</v>
      </c>
    </row>
    <row r="10921" spans="1:4" x14ac:dyDescent="0.25">
      <c r="A10921" s="46">
        <v>5061</v>
      </c>
      <c r="B10921" s="45" t="s">
        <v>12855</v>
      </c>
      <c r="C10921" s="46" t="s">
        <v>9088</v>
      </c>
      <c r="D10921" s="47">
        <v>24.81</v>
      </c>
    </row>
    <row r="10922" spans="1:4" x14ac:dyDescent="0.25">
      <c r="A10922" s="46">
        <v>5075</v>
      </c>
      <c r="B10922" s="45" t="s">
        <v>12856</v>
      </c>
      <c r="C10922" s="46" t="s">
        <v>9088</v>
      </c>
      <c r="D10922" s="47">
        <v>25.24</v>
      </c>
    </row>
    <row r="10923" spans="1:4" x14ac:dyDescent="0.25">
      <c r="A10923" s="46">
        <v>39027</v>
      </c>
      <c r="B10923" s="45" t="s">
        <v>12857</v>
      </c>
      <c r="C10923" s="46" t="s">
        <v>9088</v>
      </c>
      <c r="D10923" s="47">
        <v>25.21</v>
      </c>
    </row>
    <row r="10924" spans="1:4" x14ac:dyDescent="0.25">
      <c r="A10924" s="46">
        <v>5062</v>
      </c>
      <c r="B10924" s="45" t="s">
        <v>12858</v>
      </c>
      <c r="C10924" s="46" t="s">
        <v>9088</v>
      </c>
      <c r="D10924" s="47">
        <v>25.57</v>
      </c>
    </row>
    <row r="10925" spans="1:4" x14ac:dyDescent="0.25">
      <c r="A10925" s="46">
        <v>40568</v>
      </c>
      <c r="B10925" s="45" t="s">
        <v>12859</v>
      </c>
      <c r="C10925" s="46" t="s">
        <v>9088</v>
      </c>
      <c r="D10925" s="47">
        <v>25.43</v>
      </c>
    </row>
    <row r="10926" spans="1:4" x14ac:dyDescent="0.25">
      <c r="A10926" s="46">
        <v>39026</v>
      </c>
      <c r="B10926" s="45" t="s">
        <v>12860</v>
      </c>
      <c r="C10926" s="46" t="s">
        <v>9088</v>
      </c>
      <c r="D10926" s="47">
        <v>28.38</v>
      </c>
    </row>
    <row r="10927" spans="1:4" x14ac:dyDescent="0.25">
      <c r="A10927" s="46">
        <v>42431</v>
      </c>
      <c r="B10927" s="45" t="s">
        <v>12861</v>
      </c>
      <c r="C10927" s="46" t="s">
        <v>9014</v>
      </c>
      <c r="D10927" s="48">
        <v>3032.43</v>
      </c>
    </row>
    <row r="10928" spans="1:4" x14ac:dyDescent="0.25">
      <c r="A10928" s="46">
        <v>44074</v>
      </c>
      <c r="B10928" s="45" t="s">
        <v>12862</v>
      </c>
      <c r="C10928" s="46" t="s">
        <v>9033</v>
      </c>
      <c r="D10928" s="47">
        <v>477.63</v>
      </c>
    </row>
    <row r="10929" spans="1:4" x14ac:dyDescent="0.25">
      <c r="A10929" s="46">
        <v>44072</v>
      </c>
      <c r="B10929" s="45" t="s">
        <v>12863</v>
      </c>
      <c r="C10929" s="46" t="s">
        <v>9033</v>
      </c>
      <c r="D10929" s="47">
        <v>99.25</v>
      </c>
    </row>
    <row r="10930" spans="1:4" x14ac:dyDescent="0.25">
      <c r="A10930" s="46">
        <v>511</v>
      </c>
      <c r="B10930" s="45" t="s">
        <v>12864</v>
      </c>
      <c r="C10930" s="46" t="s">
        <v>9033</v>
      </c>
      <c r="D10930" s="47">
        <v>9.56</v>
      </c>
    </row>
    <row r="10931" spans="1:4" x14ac:dyDescent="0.25">
      <c r="A10931" s="46">
        <v>37540</v>
      </c>
      <c r="B10931" s="45" t="s">
        <v>12865</v>
      </c>
      <c r="C10931" s="46" t="s">
        <v>9014</v>
      </c>
      <c r="D10931" s="48">
        <v>82458.06</v>
      </c>
    </row>
    <row r="10932" spans="1:4" x14ac:dyDescent="0.25">
      <c r="A10932" s="46">
        <v>37548</v>
      </c>
      <c r="B10932" s="45" t="s">
        <v>12866</v>
      </c>
      <c r="C10932" s="46" t="s">
        <v>9014</v>
      </c>
      <c r="D10932" s="48">
        <v>109297.74</v>
      </c>
    </row>
    <row r="10933" spans="1:4" x14ac:dyDescent="0.25">
      <c r="A10933" s="46">
        <v>39828</v>
      </c>
      <c r="B10933" s="45" t="s">
        <v>12867</v>
      </c>
      <c r="C10933" s="46" t="s">
        <v>9014</v>
      </c>
      <c r="D10933" s="47">
        <v>655.68</v>
      </c>
    </row>
    <row r="10934" spans="1:4" x14ac:dyDescent="0.25">
      <c r="A10934" s="46">
        <v>12273</v>
      </c>
      <c r="B10934" s="45" t="s">
        <v>12868</v>
      </c>
      <c r="C10934" s="46" t="s">
        <v>9014</v>
      </c>
      <c r="D10934" s="47">
        <v>103.56</v>
      </c>
    </row>
    <row r="10935" spans="1:4" x14ac:dyDescent="0.25">
      <c r="A10935" s="46">
        <v>38392</v>
      </c>
      <c r="B10935" s="45" t="s">
        <v>12869</v>
      </c>
      <c r="C10935" s="46" t="s">
        <v>9014</v>
      </c>
      <c r="D10935" s="47">
        <v>51.23</v>
      </c>
    </row>
    <row r="10936" spans="1:4" x14ac:dyDescent="0.25">
      <c r="A10936" s="46">
        <v>11735</v>
      </c>
      <c r="B10936" s="45" t="s">
        <v>12870</v>
      </c>
      <c r="C10936" s="46" t="s">
        <v>9014</v>
      </c>
      <c r="D10936" s="47">
        <v>9.57</v>
      </c>
    </row>
    <row r="10937" spans="1:4" x14ac:dyDescent="0.25">
      <c r="A10937" s="46">
        <v>11737</v>
      </c>
      <c r="B10937" s="45" t="s">
        <v>12871</v>
      </c>
      <c r="C10937" s="46" t="s">
        <v>9014</v>
      </c>
      <c r="D10937" s="47">
        <v>13.57</v>
      </c>
    </row>
    <row r="10938" spans="1:4" x14ac:dyDescent="0.25">
      <c r="A10938" s="46">
        <v>11738</v>
      </c>
      <c r="B10938" s="45" t="s">
        <v>12872</v>
      </c>
      <c r="C10938" s="46" t="s">
        <v>9014</v>
      </c>
      <c r="D10938" s="47">
        <v>17.11</v>
      </c>
    </row>
    <row r="10939" spans="1:4" x14ac:dyDescent="0.25">
      <c r="A10939" s="46">
        <v>36143</v>
      </c>
      <c r="B10939" s="45" t="s">
        <v>12873</v>
      </c>
      <c r="C10939" s="46" t="s">
        <v>9014</v>
      </c>
      <c r="D10939" s="47">
        <v>30.54</v>
      </c>
    </row>
    <row r="10940" spans="1:4" x14ac:dyDescent="0.25">
      <c r="A10940" s="46">
        <v>36142</v>
      </c>
      <c r="B10940" s="45" t="s">
        <v>12874</v>
      </c>
      <c r="C10940" s="46" t="s">
        <v>9014</v>
      </c>
      <c r="D10940" s="47">
        <v>2.23</v>
      </c>
    </row>
    <row r="10941" spans="1:4" x14ac:dyDescent="0.25">
      <c r="A10941" s="46">
        <v>36146</v>
      </c>
      <c r="B10941" s="45" t="s">
        <v>12875</v>
      </c>
      <c r="C10941" s="46" t="s">
        <v>9014</v>
      </c>
      <c r="D10941" s="47">
        <v>253.3</v>
      </c>
    </row>
    <row r="10942" spans="1:4" x14ac:dyDescent="0.25">
      <c r="A10942" s="46">
        <v>39015</v>
      </c>
      <c r="B10942" s="45" t="s">
        <v>12876</v>
      </c>
      <c r="C10942" s="46" t="s">
        <v>9014</v>
      </c>
      <c r="D10942" s="47">
        <v>0.88</v>
      </c>
    </row>
    <row r="10943" spans="1:4" x14ac:dyDescent="0.25">
      <c r="A10943" s="46">
        <v>38377</v>
      </c>
      <c r="B10943" s="45" t="s">
        <v>12877</v>
      </c>
      <c r="C10943" s="46" t="s">
        <v>9014</v>
      </c>
      <c r="D10943" s="47">
        <v>39.200000000000003</v>
      </c>
    </row>
    <row r="10944" spans="1:4" x14ac:dyDescent="0.25">
      <c r="A10944" s="46">
        <v>38376</v>
      </c>
      <c r="B10944" s="45" t="s">
        <v>12878</v>
      </c>
      <c r="C10944" s="46" t="s">
        <v>9014</v>
      </c>
      <c r="D10944" s="47">
        <v>44.69</v>
      </c>
    </row>
    <row r="10945" spans="1:4" x14ac:dyDescent="0.25">
      <c r="A10945" s="46">
        <v>38116</v>
      </c>
      <c r="B10945" s="45" t="s">
        <v>12879</v>
      </c>
      <c r="C10945" s="46" t="s">
        <v>9014</v>
      </c>
      <c r="D10945" s="47">
        <v>5.79</v>
      </c>
    </row>
    <row r="10946" spans="1:4" x14ac:dyDescent="0.25">
      <c r="A10946" s="46">
        <v>38066</v>
      </c>
      <c r="B10946" s="45" t="s">
        <v>12880</v>
      </c>
      <c r="C10946" s="46" t="s">
        <v>9014</v>
      </c>
      <c r="D10946" s="47">
        <v>9.56</v>
      </c>
    </row>
    <row r="10947" spans="1:4" x14ac:dyDescent="0.25">
      <c r="A10947" s="46">
        <v>38117</v>
      </c>
      <c r="B10947" s="45" t="s">
        <v>12881</v>
      </c>
      <c r="C10947" s="46" t="s">
        <v>9014</v>
      </c>
      <c r="D10947" s="47">
        <v>9.8699999999999992</v>
      </c>
    </row>
    <row r="10948" spans="1:4" x14ac:dyDescent="0.25">
      <c r="A10948" s="46">
        <v>38067</v>
      </c>
      <c r="B10948" s="45" t="s">
        <v>12882</v>
      </c>
      <c r="C10948" s="46" t="s">
        <v>9014</v>
      </c>
      <c r="D10948" s="47">
        <v>13.47</v>
      </c>
    </row>
    <row r="10949" spans="1:4" x14ac:dyDescent="0.25">
      <c r="A10949" s="46">
        <v>11522</v>
      </c>
      <c r="B10949" s="45" t="s">
        <v>12883</v>
      </c>
      <c r="C10949" s="46" t="s">
        <v>9014</v>
      </c>
      <c r="D10949" s="47">
        <v>11.28</v>
      </c>
    </row>
    <row r="10950" spans="1:4" x14ac:dyDescent="0.25">
      <c r="A10950" s="46">
        <v>43600</v>
      </c>
      <c r="B10950" s="45" t="s">
        <v>12884</v>
      </c>
      <c r="C10950" s="46" t="s">
        <v>9014</v>
      </c>
      <c r="D10950" s="47">
        <v>45.2</v>
      </c>
    </row>
    <row r="10951" spans="1:4" x14ac:dyDescent="0.25">
      <c r="A10951" s="46">
        <v>5080</v>
      </c>
      <c r="B10951" s="45" t="s">
        <v>12885</v>
      </c>
      <c r="C10951" s="46" t="s">
        <v>9014</v>
      </c>
      <c r="D10951" s="47">
        <v>17.63</v>
      </c>
    </row>
    <row r="10952" spans="1:4" x14ac:dyDescent="0.25">
      <c r="A10952" s="46">
        <v>38168</v>
      </c>
      <c r="B10952" s="45" t="s">
        <v>12886</v>
      </c>
      <c r="C10952" s="46" t="s">
        <v>9014</v>
      </c>
      <c r="D10952" s="47">
        <v>123.07</v>
      </c>
    </row>
    <row r="10953" spans="1:4" x14ac:dyDescent="0.25">
      <c r="A10953" s="46">
        <v>43601</v>
      </c>
      <c r="B10953" s="45" t="s">
        <v>12887</v>
      </c>
      <c r="C10953" s="46" t="s">
        <v>9014</v>
      </c>
      <c r="D10953" s="47">
        <v>61.53</v>
      </c>
    </row>
    <row r="10954" spans="1:4" x14ac:dyDescent="0.25">
      <c r="A10954" s="46">
        <v>13393</v>
      </c>
      <c r="B10954" s="45" t="s">
        <v>12888</v>
      </c>
      <c r="C10954" s="46" t="s">
        <v>9014</v>
      </c>
      <c r="D10954" s="47">
        <v>541.83000000000004</v>
      </c>
    </row>
    <row r="10955" spans="1:4" x14ac:dyDescent="0.25">
      <c r="A10955" s="46">
        <v>13395</v>
      </c>
      <c r="B10955" s="45" t="s">
        <v>12889</v>
      </c>
      <c r="C10955" s="46" t="s">
        <v>9014</v>
      </c>
      <c r="D10955" s="47">
        <v>759.32</v>
      </c>
    </row>
    <row r="10956" spans="1:4" x14ac:dyDescent="0.25">
      <c r="A10956" s="46">
        <v>12039</v>
      </c>
      <c r="B10956" s="45" t="s">
        <v>12890</v>
      </c>
      <c r="C10956" s="46" t="s">
        <v>9014</v>
      </c>
      <c r="D10956" s="47">
        <v>797.96</v>
      </c>
    </row>
    <row r="10957" spans="1:4" x14ac:dyDescent="0.25">
      <c r="A10957" s="46">
        <v>13396</v>
      </c>
      <c r="B10957" s="45" t="s">
        <v>12891</v>
      </c>
      <c r="C10957" s="46" t="s">
        <v>9014</v>
      </c>
      <c r="D10957" s="48">
        <v>1120.69</v>
      </c>
    </row>
    <row r="10958" spans="1:4" x14ac:dyDescent="0.25">
      <c r="A10958" s="46">
        <v>12041</v>
      </c>
      <c r="B10958" s="45" t="s">
        <v>12892</v>
      </c>
      <c r="C10958" s="46" t="s">
        <v>9014</v>
      </c>
      <c r="D10958" s="47">
        <v>915.11</v>
      </c>
    </row>
    <row r="10959" spans="1:4" x14ac:dyDescent="0.25">
      <c r="A10959" s="46">
        <v>12043</v>
      </c>
      <c r="B10959" s="45" t="s">
        <v>12893</v>
      </c>
      <c r="C10959" s="46" t="s">
        <v>9014</v>
      </c>
      <c r="D10959" s="48">
        <v>1932.11</v>
      </c>
    </row>
    <row r="10960" spans="1:4" x14ac:dyDescent="0.25">
      <c r="A10960" s="46">
        <v>39762</v>
      </c>
      <c r="B10960" s="45" t="s">
        <v>12894</v>
      </c>
      <c r="C10960" s="46" t="s">
        <v>9014</v>
      </c>
      <c r="D10960" s="47">
        <v>919.73</v>
      </c>
    </row>
    <row r="10961" spans="1:4" x14ac:dyDescent="0.25">
      <c r="A10961" s="46">
        <v>12042</v>
      </c>
      <c r="B10961" s="45" t="s">
        <v>12895</v>
      </c>
      <c r="C10961" s="46" t="s">
        <v>9014</v>
      </c>
      <c r="D10961" s="48">
        <v>1342.78</v>
      </c>
    </row>
    <row r="10962" spans="1:4" x14ac:dyDescent="0.25">
      <c r="A10962" s="46">
        <v>39763</v>
      </c>
      <c r="B10962" s="45" t="s">
        <v>12896</v>
      </c>
      <c r="C10962" s="46" t="s">
        <v>9014</v>
      </c>
      <c r="D10962" s="48">
        <v>1571.55</v>
      </c>
    </row>
    <row r="10963" spans="1:4" x14ac:dyDescent="0.25">
      <c r="A10963" s="46">
        <v>39760</v>
      </c>
      <c r="B10963" s="45" t="s">
        <v>12897</v>
      </c>
      <c r="C10963" s="46" t="s">
        <v>9014</v>
      </c>
      <c r="D10963" s="48">
        <v>1566.38</v>
      </c>
    </row>
    <row r="10964" spans="1:4" x14ac:dyDescent="0.25">
      <c r="A10964" s="46">
        <v>39756</v>
      </c>
      <c r="B10964" s="45" t="s">
        <v>12898</v>
      </c>
      <c r="C10964" s="46" t="s">
        <v>9014</v>
      </c>
      <c r="D10964" s="47">
        <v>562.42999999999995</v>
      </c>
    </row>
    <row r="10965" spans="1:4" x14ac:dyDescent="0.25">
      <c r="A10965" s="46">
        <v>12038</v>
      </c>
      <c r="B10965" s="45" t="s">
        <v>12899</v>
      </c>
      <c r="C10965" s="46" t="s">
        <v>9014</v>
      </c>
      <c r="D10965" s="47">
        <v>702.77</v>
      </c>
    </row>
    <row r="10966" spans="1:4" x14ac:dyDescent="0.25">
      <c r="A10966" s="46">
        <v>39757</v>
      </c>
      <c r="B10966" s="45" t="s">
        <v>12900</v>
      </c>
      <c r="C10966" s="46" t="s">
        <v>9014</v>
      </c>
      <c r="D10966" s="47">
        <v>649.84</v>
      </c>
    </row>
    <row r="10967" spans="1:4" x14ac:dyDescent="0.25">
      <c r="A10967" s="46">
        <v>39758</v>
      </c>
      <c r="B10967" s="45" t="s">
        <v>12901</v>
      </c>
      <c r="C10967" s="46" t="s">
        <v>9014</v>
      </c>
      <c r="D10967" s="47">
        <v>947.06</v>
      </c>
    </row>
    <row r="10968" spans="1:4" x14ac:dyDescent="0.25">
      <c r="A10968" s="46">
        <v>39759</v>
      </c>
      <c r="B10968" s="45" t="s">
        <v>12902</v>
      </c>
      <c r="C10968" s="46" t="s">
        <v>9014</v>
      </c>
      <c r="D10968" s="48">
        <v>1169.6199999999999</v>
      </c>
    </row>
    <row r="10969" spans="1:4" x14ac:dyDescent="0.25">
      <c r="A10969" s="46">
        <v>39761</v>
      </c>
      <c r="B10969" s="45" t="s">
        <v>12903</v>
      </c>
      <c r="C10969" s="46" t="s">
        <v>9014</v>
      </c>
      <c r="D10969" s="48">
        <v>1405.91</v>
      </c>
    </row>
    <row r="10970" spans="1:4" x14ac:dyDescent="0.25">
      <c r="A10970" s="46">
        <v>39805</v>
      </c>
      <c r="B10970" s="45" t="s">
        <v>12904</v>
      </c>
      <c r="C10970" s="46" t="s">
        <v>9014</v>
      </c>
      <c r="D10970" s="47">
        <v>120.45</v>
      </c>
    </row>
    <row r="10971" spans="1:4" x14ac:dyDescent="0.25">
      <c r="A10971" s="46">
        <v>39806</v>
      </c>
      <c r="B10971" s="45" t="s">
        <v>12905</v>
      </c>
      <c r="C10971" s="46" t="s">
        <v>9014</v>
      </c>
      <c r="D10971" s="47">
        <v>223.16</v>
      </c>
    </row>
    <row r="10972" spans="1:4" x14ac:dyDescent="0.25">
      <c r="A10972" s="46">
        <v>39807</v>
      </c>
      <c r="B10972" s="45" t="s">
        <v>12906</v>
      </c>
      <c r="C10972" s="46" t="s">
        <v>9014</v>
      </c>
      <c r="D10972" s="47">
        <v>483.65</v>
      </c>
    </row>
    <row r="10973" spans="1:4" x14ac:dyDescent="0.25">
      <c r="A10973" s="46">
        <v>43100</v>
      </c>
      <c r="B10973" s="45" t="s">
        <v>12907</v>
      </c>
      <c r="C10973" s="46" t="s">
        <v>9014</v>
      </c>
      <c r="D10973" s="47">
        <v>378.11</v>
      </c>
    </row>
    <row r="10974" spans="1:4" x14ac:dyDescent="0.25">
      <c r="A10974" s="46">
        <v>39804</v>
      </c>
      <c r="B10974" s="45" t="s">
        <v>12908</v>
      </c>
      <c r="C10974" s="46" t="s">
        <v>9014</v>
      </c>
      <c r="D10974" s="47">
        <v>70.73</v>
      </c>
    </row>
    <row r="10975" spans="1:4" x14ac:dyDescent="0.25">
      <c r="A10975" s="46">
        <v>39796</v>
      </c>
      <c r="B10975" s="45" t="s">
        <v>12909</v>
      </c>
      <c r="C10975" s="46" t="s">
        <v>9014</v>
      </c>
      <c r="D10975" s="47">
        <v>73.260000000000005</v>
      </c>
    </row>
    <row r="10976" spans="1:4" x14ac:dyDescent="0.25">
      <c r="A10976" s="46">
        <v>39797</v>
      </c>
      <c r="B10976" s="45" t="s">
        <v>12910</v>
      </c>
      <c r="C10976" s="46" t="s">
        <v>9014</v>
      </c>
      <c r="D10976" s="47">
        <v>115</v>
      </c>
    </row>
    <row r="10977" spans="1:4" x14ac:dyDescent="0.25">
      <c r="A10977" s="46">
        <v>39798</v>
      </c>
      <c r="B10977" s="45" t="s">
        <v>12911</v>
      </c>
      <c r="C10977" s="46" t="s">
        <v>9014</v>
      </c>
      <c r="D10977" s="47">
        <v>197.26</v>
      </c>
    </row>
    <row r="10978" spans="1:4" x14ac:dyDescent="0.25">
      <c r="A10978" s="46">
        <v>39794</v>
      </c>
      <c r="B10978" s="45" t="s">
        <v>12912</v>
      </c>
      <c r="C10978" s="46" t="s">
        <v>9014</v>
      </c>
      <c r="D10978" s="47">
        <v>31.09</v>
      </c>
    </row>
    <row r="10979" spans="1:4" x14ac:dyDescent="0.25">
      <c r="A10979" s="46">
        <v>39795</v>
      </c>
      <c r="B10979" s="45" t="s">
        <v>12913</v>
      </c>
      <c r="C10979" s="46" t="s">
        <v>9014</v>
      </c>
      <c r="D10979" s="47">
        <v>49.12</v>
      </c>
    </row>
    <row r="10980" spans="1:4" x14ac:dyDescent="0.25">
      <c r="A10980" s="46">
        <v>39799</v>
      </c>
      <c r="B10980" s="45" t="s">
        <v>12914</v>
      </c>
      <c r="C10980" s="46" t="s">
        <v>9014</v>
      </c>
      <c r="D10980" s="47">
        <v>36.24</v>
      </c>
    </row>
    <row r="10981" spans="1:4" x14ac:dyDescent="0.25">
      <c r="A10981" s="46">
        <v>39801</v>
      </c>
      <c r="B10981" s="45" t="s">
        <v>12915</v>
      </c>
      <c r="C10981" s="46" t="s">
        <v>9014</v>
      </c>
      <c r="D10981" s="47">
        <v>103.74</v>
      </c>
    </row>
    <row r="10982" spans="1:4" x14ac:dyDescent="0.25">
      <c r="A10982" s="46">
        <v>39802</v>
      </c>
      <c r="B10982" s="45" t="s">
        <v>12916</v>
      </c>
      <c r="C10982" s="46" t="s">
        <v>9014</v>
      </c>
      <c r="D10982" s="47">
        <v>152.06</v>
      </c>
    </row>
    <row r="10983" spans="1:4" x14ac:dyDescent="0.25">
      <c r="A10983" s="46">
        <v>39803</v>
      </c>
      <c r="B10983" s="45" t="s">
        <v>12917</v>
      </c>
      <c r="C10983" s="46" t="s">
        <v>9014</v>
      </c>
      <c r="D10983" s="47">
        <v>212.13</v>
      </c>
    </row>
    <row r="10984" spans="1:4" x14ac:dyDescent="0.25">
      <c r="A10984" s="46">
        <v>39800</v>
      </c>
      <c r="B10984" s="45" t="s">
        <v>12918</v>
      </c>
      <c r="C10984" s="46" t="s">
        <v>9014</v>
      </c>
      <c r="D10984" s="47">
        <v>61.74</v>
      </c>
    </row>
    <row r="10985" spans="1:4" x14ac:dyDescent="0.25">
      <c r="A10985" s="46">
        <v>21059</v>
      </c>
      <c r="B10985" s="45" t="s">
        <v>12919</v>
      </c>
      <c r="C10985" s="46" t="s">
        <v>9014</v>
      </c>
      <c r="D10985" s="47">
        <v>64.180000000000007</v>
      </c>
    </row>
    <row r="10986" spans="1:4" x14ac:dyDescent="0.25">
      <c r="A10986" s="46">
        <v>11234</v>
      </c>
      <c r="B10986" s="45" t="s">
        <v>12920</v>
      </c>
      <c r="C10986" s="46" t="s">
        <v>9014</v>
      </c>
      <c r="D10986" s="47">
        <v>96.74</v>
      </c>
    </row>
    <row r="10987" spans="1:4" x14ac:dyDescent="0.25">
      <c r="A10987" s="46">
        <v>21060</v>
      </c>
      <c r="B10987" s="45" t="s">
        <v>12921</v>
      </c>
      <c r="C10987" s="46" t="s">
        <v>9014</v>
      </c>
      <c r="D10987" s="47">
        <v>119.06</v>
      </c>
    </row>
    <row r="10988" spans="1:4" x14ac:dyDescent="0.25">
      <c r="A10988" s="46">
        <v>21061</v>
      </c>
      <c r="B10988" s="45" t="s">
        <v>12922</v>
      </c>
      <c r="C10988" s="46" t="s">
        <v>9014</v>
      </c>
      <c r="D10988" s="47">
        <v>148.83000000000001</v>
      </c>
    </row>
    <row r="10989" spans="1:4" x14ac:dyDescent="0.25">
      <c r="A10989" s="46">
        <v>21062</v>
      </c>
      <c r="B10989" s="45" t="s">
        <v>12923</v>
      </c>
      <c r="C10989" s="46" t="s">
        <v>9014</v>
      </c>
      <c r="D10989" s="47">
        <v>234.41</v>
      </c>
    </row>
    <row r="10990" spans="1:4" x14ac:dyDescent="0.25">
      <c r="A10990" s="46">
        <v>11708</v>
      </c>
      <c r="B10990" s="45" t="s">
        <v>12924</v>
      </c>
      <c r="C10990" s="46" t="s">
        <v>9014</v>
      </c>
      <c r="D10990" s="47">
        <v>25.58</v>
      </c>
    </row>
    <row r="10991" spans="1:4" x14ac:dyDescent="0.25">
      <c r="A10991" s="46">
        <v>11709</v>
      </c>
      <c r="B10991" s="45" t="s">
        <v>12925</v>
      </c>
      <c r="C10991" s="46" t="s">
        <v>9014</v>
      </c>
      <c r="D10991" s="47">
        <v>60.09</v>
      </c>
    </row>
    <row r="10992" spans="1:4" x14ac:dyDescent="0.25">
      <c r="A10992" s="46">
        <v>11710</v>
      </c>
      <c r="B10992" s="45" t="s">
        <v>12926</v>
      </c>
      <c r="C10992" s="46" t="s">
        <v>9014</v>
      </c>
      <c r="D10992" s="47">
        <v>138.13</v>
      </c>
    </row>
    <row r="10993" spans="1:4" x14ac:dyDescent="0.25">
      <c r="A10993" s="46">
        <v>11707</v>
      </c>
      <c r="B10993" s="45" t="s">
        <v>12927</v>
      </c>
      <c r="C10993" s="46" t="s">
        <v>9014</v>
      </c>
      <c r="D10993" s="47">
        <v>19.16</v>
      </c>
    </row>
    <row r="10994" spans="1:4" x14ac:dyDescent="0.25">
      <c r="A10994" s="46">
        <v>5102</v>
      </c>
      <c r="B10994" s="45" t="s">
        <v>12928</v>
      </c>
      <c r="C10994" s="46" t="s">
        <v>9014</v>
      </c>
      <c r="D10994" s="47">
        <v>13.44</v>
      </c>
    </row>
    <row r="10995" spans="1:4" x14ac:dyDescent="0.25">
      <c r="A10995" s="46">
        <v>11739</v>
      </c>
      <c r="B10995" s="45" t="s">
        <v>12929</v>
      </c>
      <c r="C10995" s="46" t="s">
        <v>9014</v>
      </c>
      <c r="D10995" s="47">
        <v>9.58</v>
      </c>
    </row>
    <row r="10996" spans="1:4" x14ac:dyDescent="0.25">
      <c r="A10996" s="46">
        <v>11711</v>
      </c>
      <c r="B10996" s="45" t="s">
        <v>12930</v>
      </c>
      <c r="C10996" s="46" t="s">
        <v>9014</v>
      </c>
      <c r="D10996" s="47">
        <v>11.2</v>
      </c>
    </row>
    <row r="10997" spans="1:4" x14ac:dyDescent="0.25">
      <c r="A10997" s="46">
        <v>11741</v>
      </c>
      <c r="B10997" s="45" t="s">
        <v>12931</v>
      </c>
      <c r="C10997" s="46" t="s">
        <v>9014</v>
      </c>
      <c r="D10997" s="47">
        <v>12.2</v>
      </c>
    </row>
    <row r="10998" spans="1:4" x14ac:dyDescent="0.25">
      <c r="A10998" s="46">
        <v>11745</v>
      </c>
      <c r="B10998" s="45" t="s">
        <v>12932</v>
      </c>
      <c r="C10998" s="46" t="s">
        <v>9014</v>
      </c>
      <c r="D10998" s="47">
        <v>16.07</v>
      </c>
    </row>
    <row r="10999" spans="1:4" x14ac:dyDescent="0.25">
      <c r="A10999" s="46">
        <v>11743</v>
      </c>
      <c r="B10999" s="45" t="s">
        <v>12933</v>
      </c>
      <c r="C10999" s="46" t="s">
        <v>9014</v>
      </c>
      <c r="D10999" s="47">
        <v>10.24</v>
      </c>
    </row>
    <row r="11000" spans="1:4" x14ac:dyDescent="0.25">
      <c r="A11000" s="46">
        <v>25961</v>
      </c>
      <c r="B11000" s="45" t="s">
        <v>12934</v>
      </c>
      <c r="C11000" s="46" t="s">
        <v>370</v>
      </c>
      <c r="D11000" s="47">
        <v>15.6</v>
      </c>
    </row>
    <row r="11001" spans="1:4" x14ac:dyDescent="0.25">
      <c r="A11001" s="46">
        <v>40985</v>
      </c>
      <c r="B11001" s="45" t="s">
        <v>12935</v>
      </c>
      <c r="C11001" s="46" t="s">
        <v>9201</v>
      </c>
      <c r="D11001" s="48">
        <v>2746.25</v>
      </c>
    </row>
    <row r="11002" spans="1:4" x14ac:dyDescent="0.25">
      <c r="A11002" s="46">
        <v>1088</v>
      </c>
      <c r="B11002" s="45" t="s">
        <v>12936</v>
      </c>
      <c r="C11002" s="46" t="s">
        <v>9014</v>
      </c>
      <c r="D11002" s="47">
        <v>27.51</v>
      </c>
    </row>
    <row r="11003" spans="1:4" x14ac:dyDescent="0.25">
      <c r="A11003" s="46">
        <v>1087</v>
      </c>
      <c r="B11003" s="45" t="s">
        <v>12937</v>
      </c>
      <c r="C11003" s="46" t="s">
        <v>9014</v>
      </c>
      <c r="D11003" s="47">
        <v>34.36</v>
      </c>
    </row>
    <row r="11004" spans="1:4" x14ac:dyDescent="0.25">
      <c r="A11004" s="46">
        <v>38777</v>
      </c>
      <c r="B11004" s="45" t="s">
        <v>12938</v>
      </c>
      <c r="C11004" s="46" t="s">
        <v>9014</v>
      </c>
      <c r="D11004" s="47">
        <v>68.44</v>
      </c>
    </row>
    <row r="11005" spans="1:4" x14ac:dyDescent="0.25">
      <c r="A11005" s="46">
        <v>1086</v>
      </c>
      <c r="B11005" s="45" t="s">
        <v>12939</v>
      </c>
      <c r="C11005" s="46" t="s">
        <v>9014</v>
      </c>
      <c r="D11005" s="47">
        <v>36.119999999999997</v>
      </c>
    </row>
    <row r="11006" spans="1:4" x14ac:dyDescent="0.25">
      <c r="A11006" s="46">
        <v>1079</v>
      </c>
      <c r="B11006" s="45" t="s">
        <v>12940</v>
      </c>
      <c r="C11006" s="46" t="s">
        <v>9014</v>
      </c>
      <c r="D11006" s="47">
        <v>37.340000000000003</v>
      </c>
    </row>
    <row r="11007" spans="1:4" x14ac:dyDescent="0.25">
      <c r="A11007" s="46">
        <v>39374</v>
      </c>
      <c r="B11007" s="45" t="s">
        <v>12941</v>
      </c>
      <c r="C11007" s="46" t="s">
        <v>9014</v>
      </c>
      <c r="D11007" s="47">
        <v>105.1</v>
      </c>
    </row>
    <row r="11008" spans="1:4" x14ac:dyDescent="0.25">
      <c r="A11008" s="46">
        <v>1082</v>
      </c>
      <c r="B11008" s="45" t="s">
        <v>12942</v>
      </c>
      <c r="C11008" s="46" t="s">
        <v>9014</v>
      </c>
      <c r="D11008" s="47">
        <v>234.73</v>
      </c>
    </row>
    <row r="11009" spans="1:4" x14ac:dyDescent="0.25">
      <c r="A11009" s="46">
        <v>12316</v>
      </c>
      <c r="B11009" s="45" t="s">
        <v>12943</v>
      </c>
      <c r="C11009" s="46" t="s">
        <v>9014</v>
      </c>
      <c r="D11009" s="47">
        <v>107.58</v>
      </c>
    </row>
    <row r="11010" spans="1:4" x14ac:dyDescent="0.25">
      <c r="A11010" s="46">
        <v>12317</v>
      </c>
      <c r="B11010" s="45" t="s">
        <v>12944</v>
      </c>
      <c r="C11010" s="46" t="s">
        <v>9014</v>
      </c>
      <c r="D11010" s="47">
        <v>128.29</v>
      </c>
    </row>
    <row r="11011" spans="1:4" x14ac:dyDescent="0.25">
      <c r="A11011" s="46">
        <v>12318</v>
      </c>
      <c r="B11011" s="45" t="s">
        <v>12945</v>
      </c>
      <c r="C11011" s="46" t="s">
        <v>9014</v>
      </c>
      <c r="D11011" s="47">
        <v>147.80000000000001</v>
      </c>
    </row>
    <row r="11012" spans="1:4" x14ac:dyDescent="0.25">
      <c r="A11012" s="46">
        <v>5104</v>
      </c>
      <c r="B11012" s="45" t="s">
        <v>12946</v>
      </c>
      <c r="C11012" s="46" t="s">
        <v>9088</v>
      </c>
      <c r="D11012" s="47">
        <v>66.569999999999993</v>
      </c>
    </row>
    <row r="11013" spans="1:4" x14ac:dyDescent="0.25">
      <c r="A11013" s="46">
        <v>26023</v>
      </c>
      <c r="B11013" s="45" t="s">
        <v>12947</v>
      </c>
      <c r="C11013" s="46" t="s">
        <v>9014</v>
      </c>
      <c r="D11013" s="47">
        <v>39.14</v>
      </c>
    </row>
    <row r="11014" spans="1:4" x14ac:dyDescent="0.25">
      <c r="A11014" s="46">
        <v>2710</v>
      </c>
      <c r="B11014" s="45" t="s">
        <v>12948</v>
      </c>
      <c r="C11014" s="46" t="s">
        <v>9014</v>
      </c>
      <c r="D11014" s="47">
        <v>31.26</v>
      </c>
    </row>
    <row r="11015" spans="1:4" x14ac:dyDescent="0.25">
      <c r="A11015" s="46">
        <v>14575</v>
      </c>
      <c r="B11015" s="45" t="s">
        <v>12949</v>
      </c>
      <c r="C11015" s="46" t="s">
        <v>9014</v>
      </c>
      <c r="D11015" s="48">
        <v>5459885.9100000001</v>
      </c>
    </row>
    <row r="11016" spans="1:4" x14ac:dyDescent="0.25">
      <c r="A11016" s="46">
        <v>20034</v>
      </c>
      <c r="B11016" s="45" t="s">
        <v>12950</v>
      </c>
      <c r="C11016" s="46" t="s">
        <v>9014</v>
      </c>
      <c r="D11016" s="47">
        <v>116.93</v>
      </c>
    </row>
    <row r="11017" spans="1:4" x14ac:dyDescent="0.25">
      <c r="A11017" s="46">
        <v>20036</v>
      </c>
      <c r="B11017" s="45" t="s">
        <v>12951</v>
      </c>
      <c r="C11017" s="46" t="s">
        <v>9014</v>
      </c>
      <c r="D11017" s="47">
        <v>224.92</v>
      </c>
    </row>
    <row r="11018" spans="1:4" x14ac:dyDescent="0.25">
      <c r="A11018" s="46">
        <v>20037</v>
      </c>
      <c r="B11018" s="45" t="s">
        <v>12952</v>
      </c>
      <c r="C11018" s="46" t="s">
        <v>9014</v>
      </c>
      <c r="D11018" s="47">
        <v>424.24</v>
      </c>
    </row>
    <row r="11019" spans="1:4" x14ac:dyDescent="0.25">
      <c r="A11019" s="46">
        <v>20043</v>
      </c>
      <c r="B11019" s="45" t="s">
        <v>12953</v>
      </c>
      <c r="C11019" s="46" t="s">
        <v>9014</v>
      </c>
      <c r="D11019" s="47">
        <v>9.8800000000000008</v>
      </c>
    </row>
    <row r="11020" spans="1:4" x14ac:dyDescent="0.25">
      <c r="A11020" s="46">
        <v>20044</v>
      </c>
      <c r="B11020" s="45" t="s">
        <v>12954</v>
      </c>
      <c r="C11020" s="46" t="s">
        <v>9014</v>
      </c>
      <c r="D11020" s="47">
        <v>11.54</v>
      </c>
    </row>
    <row r="11021" spans="1:4" x14ac:dyDescent="0.25">
      <c r="A11021" s="46">
        <v>20042</v>
      </c>
      <c r="B11021" s="45" t="s">
        <v>12955</v>
      </c>
      <c r="C11021" s="46" t="s">
        <v>9014</v>
      </c>
      <c r="D11021" s="47">
        <v>8.3699999999999992</v>
      </c>
    </row>
    <row r="11022" spans="1:4" x14ac:dyDescent="0.25">
      <c r="A11022" s="46">
        <v>20046</v>
      </c>
      <c r="B11022" s="45" t="s">
        <v>12956</v>
      </c>
      <c r="C11022" s="46" t="s">
        <v>9014</v>
      </c>
      <c r="D11022" s="47">
        <v>24.5</v>
      </c>
    </row>
    <row r="11023" spans="1:4" x14ac:dyDescent="0.25">
      <c r="A11023" s="46">
        <v>20047</v>
      </c>
      <c r="B11023" s="45" t="s">
        <v>12957</v>
      </c>
      <c r="C11023" s="46" t="s">
        <v>9014</v>
      </c>
      <c r="D11023" s="47">
        <v>66.95</v>
      </c>
    </row>
    <row r="11024" spans="1:4" x14ac:dyDescent="0.25">
      <c r="A11024" s="46">
        <v>20045</v>
      </c>
      <c r="B11024" s="45" t="s">
        <v>12958</v>
      </c>
      <c r="C11024" s="46" t="s">
        <v>9014</v>
      </c>
      <c r="D11024" s="47">
        <v>10.07</v>
      </c>
    </row>
    <row r="11025" spans="1:4" x14ac:dyDescent="0.25">
      <c r="A11025" s="46">
        <v>20972</v>
      </c>
      <c r="B11025" s="45" t="s">
        <v>12959</v>
      </c>
      <c r="C11025" s="46" t="s">
        <v>9014</v>
      </c>
      <c r="D11025" s="47">
        <v>131.07</v>
      </c>
    </row>
    <row r="11026" spans="1:4" x14ac:dyDescent="0.25">
      <c r="A11026" s="46">
        <v>20032</v>
      </c>
      <c r="B11026" s="45" t="s">
        <v>12960</v>
      </c>
      <c r="C11026" s="46" t="s">
        <v>9014</v>
      </c>
      <c r="D11026" s="47">
        <v>73.650000000000006</v>
      </c>
    </row>
    <row r="11027" spans="1:4" x14ac:dyDescent="0.25">
      <c r="A11027" s="46">
        <v>11321</v>
      </c>
      <c r="B11027" s="45" t="s">
        <v>12961</v>
      </c>
      <c r="C11027" s="46" t="s">
        <v>9014</v>
      </c>
      <c r="D11027" s="47">
        <v>33.58</v>
      </c>
    </row>
    <row r="11028" spans="1:4" x14ac:dyDescent="0.25">
      <c r="A11028" s="46">
        <v>11323</v>
      </c>
      <c r="B11028" s="45" t="s">
        <v>12962</v>
      </c>
      <c r="C11028" s="46" t="s">
        <v>9014</v>
      </c>
      <c r="D11028" s="47">
        <v>38.619999999999997</v>
      </c>
    </row>
    <row r="11029" spans="1:4" x14ac:dyDescent="0.25">
      <c r="A11029" s="46">
        <v>20327</v>
      </c>
      <c r="B11029" s="45" t="s">
        <v>12963</v>
      </c>
      <c r="C11029" s="46" t="s">
        <v>9014</v>
      </c>
      <c r="D11029" s="47">
        <v>21.92</v>
      </c>
    </row>
    <row r="11030" spans="1:4" x14ac:dyDescent="0.25">
      <c r="A11030" s="46">
        <v>13390</v>
      </c>
      <c r="B11030" s="45" t="s">
        <v>12964</v>
      </c>
      <c r="C11030" s="46" t="s">
        <v>9014</v>
      </c>
      <c r="D11030" s="47">
        <v>135.77000000000001</v>
      </c>
    </row>
    <row r="11031" spans="1:4" x14ac:dyDescent="0.25">
      <c r="A11031" s="46">
        <v>6034</v>
      </c>
      <c r="B11031" s="45" t="s">
        <v>12965</v>
      </c>
      <c r="C11031" s="46" t="s">
        <v>9014</v>
      </c>
      <c r="D11031" s="47">
        <v>15</v>
      </c>
    </row>
    <row r="11032" spans="1:4" x14ac:dyDescent="0.25">
      <c r="A11032" s="46">
        <v>6036</v>
      </c>
      <c r="B11032" s="45" t="s">
        <v>12966</v>
      </c>
      <c r="C11032" s="46" t="s">
        <v>9014</v>
      </c>
      <c r="D11032" s="47">
        <v>20.420000000000002</v>
      </c>
    </row>
    <row r="11033" spans="1:4" x14ac:dyDescent="0.25">
      <c r="A11033" s="46">
        <v>6031</v>
      </c>
      <c r="B11033" s="45" t="s">
        <v>12967</v>
      </c>
      <c r="C11033" s="46" t="s">
        <v>9014</v>
      </c>
      <c r="D11033" s="47">
        <v>24</v>
      </c>
    </row>
    <row r="11034" spans="1:4" x14ac:dyDescent="0.25">
      <c r="A11034" s="46">
        <v>6029</v>
      </c>
      <c r="B11034" s="45" t="s">
        <v>12968</v>
      </c>
      <c r="C11034" s="46" t="s">
        <v>9014</v>
      </c>
      <c r="D11034" s="47">
        <v>24.25</v>
      </c>
    </row>
    <row r="11035" spans="1:4" x14ac:dyDescent="0.25">
      <c r="A11035" s="46">
        <v>6033</v>
      </c>
      <c r="B11035" s="45" t="s">
        <v>12969</v>
      </c>
      <c r="C11035" s="46" t="s">
        <v>9014</v>
      </c>
      <c r="D11035" s="47">
        <v>31.97</v>
      </c>
    </row>
    <row r="11036" spans="1:4" x14ac:dyDescent="0.25">
      <c r="A11036" s="46">
        <v>11672</v>
      </c>
      <c r="B11036" s="45" t="s">
        <v>12970</v>
      </c>
      <c r="C11036" s="46" t="s">
        <v>9014</v>
      </c>
      <c r="D11036" s="47">
        <v>69.540000000000006</v>
      </c>
    </row>
    <row r="11037" spans="1:4" x14ac:dyDescent="0.25">
      <c r="A11037" s="46">
        <v>11669</v>
      </c>
      <c r="B11037" s="45" t="s">
        <v>12971</v>
      </c>
      <c r="C11037" s="46" t="s">
        <v>9014</v>
      </c>
      <c r="D11037" s="47">
        <v>66.22</v>
      </c>
    </row>
    <row r="11038" spans="1:4" x14ac:dyDescent="0.25">
      <c r="A11038" s="46">
        <v>11670</v>
      </c>
      <c r="B11038" s="45" t="s">
        <v>12972</v>
      </c>
      <c r="C11038" s="46" t="s">
        <v>9014</v>
      </c>
      <c r="D11038" s="47">
        <v>25.37</v>
      </c>
    </row>
    <row r="11039" spans="1:4" x14ac:dyDescent="0.25">
      <c r="A11039" s="46">
        <v>20055</v>
      </c>
      <c r="B11039" s="45" t="s">
        <v>12973</v>
      </c>
      <c r="C11039" s="46" t="s">
        <v>9014</v>
      </c>
      <c r="D11039" s="47">
        <v>49.6</v>
      </c>
    </row>
    <row r="11040" spans="1:4" x14ac:dyDescent="0.25">
      <c r="A11040" s="46">
        <v>11671</v>
      </c>
      <c r="B11040" s="45" t="s">
        <v>12974</v>
      </c>
      <c r="C11040" s="46" t="s">
        <v>9014</v>
      </c>
      <c r="D11040" s="47">
        <v>106.42</v>
      </c>
    </row>
    <row r="11041" spans="1:4" x14ac:dyDescent="0.25">
      <c r="A11041" s="46">
        <v>6032</v>
      </c>
      <c r="B11041" s="45" t="s">
        <v>12975</v>
      </c>
      <c r="C11041" s="46" t="s">
        <v>9014</v>
      </c>
      <c r="D11041" s="47">
        <v>30.4</v>
      </c>
    </row>
    <row r="11042" spans="1:4" x14ac:dyDescent="0.25">
      <c r="A11042" s="46">
        <v>11673</v>
      </c>
      <c r="B11042" s="45" t="s">
        <v>12976</v>
      </c>
      <c r="C11042" s="46" t="s">
        <v>9014</v>
      </c>
      <c r="D11042" s="47">
        <v>23.94</v>
      </c>
    </row>
    <row r="11043" spans="1:4" x14ac:dyDescent="0.25">
      <c r="A11043" s="46">
        <v>11674</v>
      </c>
      <c r="B11043" s="45" t="s">
        <v>12977</v>
      </c>
      <c r="C11043" s="46" t="s">
        <v>9014</v>
      </c>
      <c r="D11043" s="47">
        <v>30.82</v>
      </c>
    </row>
    <row r="11044" spans="1:4" x14ac:dyDescent="0.25">
      <c r="A11044" s="46">
        <v>11675</v>
      </c>
      <c r="B11044" s="45" t="s">
        <v>12978</v>
      </c>
      <c r="C11044" s="46" t="s">
        <v>9014</v>
      </c>
      <c r="D11044" s="47">
        <v>48.94</v>
      </c>
    </row>
    <row r="11045" spans="1:4" x14ac:dyDescent="0.25">
      <c r="A11045" s="46">
        <v>11676</v>
      </c>
      <c r="B11045" s="45" t="s">
        <v>12979</v>
      </c>
      <c r="C11045" s="46" t="s">
        <v>9014</v>
      </c>
      <c r="D11045" s="47">
        <v>65.45</v>
      </c>
    </row>
    <row r="11046" spans="1:4" x14ac:dyDescent="0.25">
      <c r="A11046" s="46">
        <v>11677</v>
      </c>
      <c r="B11046" s="45" t="s">
        <v>12980</v>
      </c>
      <c r="C11046" s="46" t="s">
        <v>9014</v>
      </c>
      <c r="D11046" s="47">
        <v>67.599999999999994</v>
      </c>
    </row>
    <row r="11047" spans="1:4" x14ac:dyDescent="0.25">
      <c r="A11047" s="46">
        <v>11678</v>
      </c>
      <c r="B11047" s="45" t="s">
        <v>12981</v>
      </c>
      <c r="C11047" s="46" t="s">
        <v>9014</v>
      </c>
      <c r="D11047" s="47">
        <v>123.79</v>
      </c>
    </row>
    <row r="11048" spans="1:4" x14ac:dyDescent="0.25">
      <c r="A11048" s="46">
        <v>6038</v>
      </c>
      <c r="B11048" s="45" t="s">
        <v>12982</v>
      </c>
      <c r="C11048" s="46" t="s">
        <v>9014</v>
      </c>
      <c r="D11048" s="47">
        <v>7.85</v>
      </c>
    </row>
    <row r="11049" spans="1:4" x14ac:dyDescent="0.25">
      <c r="A11049" s="46">
        <v>11718</v>
      </c>
      <c r="B11049" s="45" t="s">
        <v>12983</v>
      </c>
      <c r="C11049" s="46" t="s">
        <v>9014</v>
      </c>
      <c r="D11049" s="47">
        <v>22.39</v>
      </c>
    </row>
    <row r="11050" spans="1:4" x14ac:dyDescent="0.25">
      <c r="A11050" s="46">
        <v>6037</v>
      </c>
      <c r="B11050" s="45" t="s">
        <v>12984</v>
      </c>
      <c r="C11050" s="46" t="s">
        <v>9014</v>
      </c>
      <c r="D11050" s="47">
        <v>16.34</v>
      </c>
    </row>
    <row r="11051" spans="1:4" x14ac:dyDescent="0.25">
      <c r="A11051" s="46">
        <v>11719</v>
      </c>
      <c r="B11051" s="45" t="s">
        <v>12985</v>
      </c>
      <c r="C11051" s="46" t="s">
        <v>9014</v>
      </c>
      <c r="D11051" s="47">
        <v>18.170000000000002</v>
      </c>
    </row>
    <row r="11052" spans="1:4" x14ac:dyDescent="0.25">
      <c r="A11052" s="46">
        <v>6019</v>
      </c>
      <c r="B11052" s="45" t="s">
        <v>12986</v>
      </c>
      <c r="C11052" s="46" t="s">
        <v>9014</v>
      </c>
      <c r="D11052" s="47">
        <v>51.69</v>
      </c>
    </row>
    <row r="11053" spans="1:4" x14ac:dyDescent="0.25">
      <c r="A11053" s="46">
        <v>6010</v>
      </c>
      <c r="B11053" s="45" t="s">
        <v>12987</v>
      </c>
      <c r="C11053" s="46" t="s">
        <v>9014</v>
      </c>
      <c r="D11053" s="47">
        <v>88.95</v>
      </c>
    </row>
    <row r="11054" spans="1:4" x14ac:dyDescent="0.25">
      <c r="A11054" s="46">
        <v>6017</v>
      </c>
      <c r="B11054" s="45" t="s">
        <v>12988</v>
      </c>
      <c r="C11054" s="46" t="s">
        <v>9014</v>
      </c>
      <c r="D11054" s="47">
        <v>70.45</v>
      </c>
    </row>
    <row r="11055" spans="1:4" x14ac:dyDescent="0.25">
      <c r="A11055" s="46">
        <v>6020</v>
      </c>
      <c r="B11055" s="45" t="s">
        <v>12989</v>
      </c>
      <c r="C11055" s="46" t="s">
        <v>9014</v>
      </c>
      <c r="D11055" s="47">
        <v>31.05</v>
      </c>
    </row>
    <row r="11056" spans="1:4" x14ac:dyDescent="0.25">
      <c r="A11056" s="46">
        <v>6028</v>
      </c>
      <c r="B11056" s="45" t="s">
        <v>12990</v>
      </c>
      <c r="C11056" s="46" t="s">
        <v>9014</v>
      </c>
      <c r="D11056" s="47">
        <v>123.89</v>
      </c>
    </row>
    <row r="11057" spans="1:4" x14ac:dyDescent="0.25">
      <c r="A11057" s="46">
        <v>6011</v>
      </c>
      <c r="B11057" s="45" t="s">
        <v>12991</v>
      </c>
      <c r="C11057" s="46" t="s">
        <v>9014</v>
      </c>
      <c r="D11057" s="47">
        <v>256.95</v>
      </c>
    </row>
    <row r="11058" spans="1:4" x14ac:dyDescent="0.25">
      <c r="A11058" s="46">
        <v>6012</v>
      </c>
      <c r="B11058" s="45" t="s">
        <v>12992</v>
      </c>
      <c r="C11058" s="46" t="s">
        <v>9014</v>
      </c>
      <c r="D11058" s="47">
        <v>311.08</v>
      </c>
    </row>
    <row r="11059" spans="1:4" x14ac:dyDescent="0.25">
      <c r="A11059" s="46">
        <v>6016</v>
      </c>
      <c r="B11059" s="45" t="s">
        <v>12993</v>
      </c>
      <c r="C11059" s="46" t="s">
        <v>9014</v>
      </c>
      <c r="D11059" s="47">
        <v>32.75</v>
      </c>
    </row>
    <row r="11060" spans="1:4" x14ac:dyDescent="0.25">
      <c r="A11060" s="46">
        <v>6027</v>
      </c>
      <c r="B11060" s="45" t="s">
        <v>12994</v>
      </c>
      <c r="C11060" s="46" t="s">
        <v>9014</v>
      </c>
      <c r="D11060" s="47">
        <v>648.17999999999995</v>
      </c>
    </row>
    <row r="11061" spans="1:4" x14ac:dyDescent="0.25">
      <c r="A11061" s="46">
        <v>6013</v>
      </c>
      <c r="B11061" s="45" t="s">
        <v>12995</v>
      </c>
      <c r="C11061" s="46" t="s">
        <v>9014</v>
      </c>
      <c r="D11061" s="47">
        <v>97.81</v>
      </c>
    </row>
    <row r="11062" spans="1:4" x14ac:dyDescent="0.25">
      <c r="A11062" s="46">
        <v>6015</v>
      </c>
      <c r="B11062" s="45" t="s">
        <v>12996</v>
      </c>
      <c r="C11062" s="46" t="s">
        <v>9014</v>
      </c>
      <c r="D11062" s="47">
        <v>142.22999999999999</v>
      </c>
    </row>
    <row r="11063" spans="1:4" x14ac:dyDescent="0.25">
      <c r="A11063" s="46">
        <v>6014</v>
      </c>
      <c r="B11063" s="45" t="s">
        <v>12997</v>
      </c>
      <c r="C11063" s="46" t="s">
        <v>9014</v>
      </c>
      <c r="D11063" s="47">
        <v>135.99</v>
      </c>
    </row>
    <row r="11064" spans="1:4" x14ac:dyDescent="0.25">
      <c r="A11064" s="46">
        <v>6006</v>
      </c>
      <c r="B11064" s="45" t="s">
        <v>12998</v>
      </c>
      <c r="C11064" s="46" t="s">
        <v>9014</v>
      </c>
      <c r="D11064" s="47">
        <v>70.83</v>
      </c>
    </row>
    <row r="11065" spans="1:4" x14ac:dyDescent="0.25">
      <c r="A11065" s="46">
        <v>6005</v>
      </c>
      <c r="B11065" s="45" t="s">
        <v>12999</v>
      </c>
      <c r="C11065" s="46" t="s">
        <v>9014</v>
      </c>
      <c r="D11065" s="47">
        <v>79.900000000000006</v>
      </c>
    </row>
    <row r="11066" spans="1:4" x14ac:dyDescent="0.25">
      <c r="A11066" s="46">
        <v>11756</v>
      </c>
      <c r="B11066" s="45" t="s">
        <v>13000</v>
      </c>
      <c r="C11066" s="46" t="s">
        <v>9014</v>
      </c>
      <c r="D11066" s="47">
        <v>38.159999999999997</v>
      </c>
    </row>
    <row r="11067" spans="1:4" x14ac:dyDescent="0.25">
      <c r="A11067" s="46">
        <v>10904</v>
      </c>
      <c r="B11067" s="45" t="s">
        <v>13001</v>
      </c>
      <c r="C11067" s="46" t="s">
        <v>9014</v>
      </c>
      <c r="D11067" s="47">
        <v>183.5</v>
      </c>
    </row>
    <row r="11068" spans="1:4" x14ac:dyDescent="0.25">
      <c r="A11068" s="46">
        <v>11752</v>
      </c>
      <c r="B11068" s="45" t="s">
        <v>13002</v>
      </c>
      <c r="C11068" s="46" t="s">
        <v>9014</v>
      </c>
      <c r="D11068" s="47">
        <v>22</v>
      </c>
    </row>
    <row r="11069" spans="1:4" x14ac:dyDescent="0.25">
      <c r="A11069" s="46">
        <v>11753</v>
      </c>
      <c r="B11069" s="45" t="s">
        <v>13003</v>
      </c>
      <c r="C11069" s="46" t="s">
        <v>9014</v>
      </c>
      <c r="D11069" s="47">
        <v>26.27</v>
      </c>
    </row>
    <row r="11070" spans="1:4" x14ac:dyDescent="0.25">
      <c r="A11070" s="46">
        <v>6021</v>
      </c>
      <c r="B11070" s="45" t="s">
        <v>13004</v>
      </c>
      <c r="C11070" s="46" t="s">
        <v>9014</v>
      </c>
      <c r="D11070" s="47">
        <v>72.900000000000006</v>
      </c>
    </row>
    <row r="11071" spans="1:4" x14ac:dyDescent="0.25">
      <c r="A11071" s="46">
        <v>6024</v>
      </c>
      <c r="B11071" s="45" t="s">
        <v>13005</v>
      </c>
      <c r="C11071" s="46" t="s">
        <v>9014</v>
      </c>
      <c r="D11071" s="47">
        <v>75.36</v>
      </c>
    </row>
    <row r="11072" spans="1:4" x14ac:dyDescent="0.25">
      <c r="A11072" s="46">
        <v>38379</v>
      </c>
      <c r="B11072" s="45" t="s">
        <v>13006</v>
      </c>
      <c r="C11072" s="46" t="s">
        <v>372</v>
      </c>
      <c r="D11072" s="47">
        <v>52.44</v>
      </c>
    </row>
    <row r="11073" spans="1:4" x14ac:dyDescent="0.25">
      <c r="A11073" s="46">
        <v>13897</v>
      </c>
      <c r="B11073" s="45" t="s">
        <v>13007</v>
      </c>
      <c r="C11073" s="46" t="s">
        <v>9014</v>
      </c>
      <c r="D11073" s="48">
        <v>6207.5</v>
      </c>
    </row>
    <row r="11074" spans="1:4" x14ac:dyDescent="0.25">
      <c r="A11074" s="46">
        <v>10640</v>
      </c>
      <c r="B11074" s="45" t="s">
        <v>13008</v>
      </c>
      <c r="C11074" s="46" t="s">
        <v>9014</v>
      </c>
      <c r="D11074" s="48">
        <v>13444.14</v>
      </c>
    </row>
    <row r="11075" spans="1:4" x14ac:dyDescent="0.25">
      <c r="A11075" s="46">
        <v>11086</v>
      </c>
      <c r="B11075" s="45" t="s">
        <v>13009</v>
      </c>
      <c r="C11075" s="46" t="s">
        <v>369</v>
      </c>
      <c r="D11075" s="47">
        <v>69.94</v>
      </c>
    </row>
    <row r="11076" spans="1:4" x14ac:dyDescent="0.25">
      <c r="A11076" s="46">
        <v>34357</v>
      </c>
      <c r="B11076" s="45" t="s">
        <v>13010</v>
      </c>
      <c r="C11076" s="46" t="s">
        <v>9088</v>
      </c>
      <c r="D11076" s="47">
        <v>3.22</v>
      </c>
    </row>
    <row r="11077" spans="1:4" x14ac:dyDescent="0.25">
      <c r="A11077" s="46">
        <v>37329</v>
      </c>
      <c r="B11077" s="45" t="s">
        <v>13011</v>
      </c>
      <c r="C11077" s="46" t="s">
        <v>9088</v>
      </c>
      <c r="D11077" s="47">
        <v>68.02</v>
      </c>
    </row>
    <row r="11078" spans="1:4" x14ac:dyDescent="0.25">
      <c r="A11078" s="46">
        <v>2510</v>
      </c>
      <c r="B11078" s="45" t="s">
        <v>13012</v>
      </c>
      <c r="C11078" s="46" t="s">
        <v>9014</v>
      </c>
      <c r="D11078" s="47">
        <v>34</v>
      </c>
    </row>
    <row r="11079" spans="1:4" x14ac:dyDescent="0.25">
      <c r="A11079" s="46">
        <v>12359</v>
      </c>
      <c r="B11079" s="45" t="s">
        <v>13013</v>
      </c>
      <c r="C11079" s="46" t="s">
        <v>9014</v>
      </c>
      <c r="D11079" s="47">
        <v>227.94</v>
      </c>
    </row>
    <row r="11080" spans="1:4" x14ac:dyDescent="0.25">
      <c r="A11080" s="46">
        <v>7353</v>
      </c>
      <c r="B11080" s="45" t="s">
        <v>13014</v>
      </c>
      <c r="C11080" s="46" t="s">
        <v>9033</v>
      </c>
      <c r="D11080" s="47">
        <v>27.54</v>
      </c>
    </row>
    <row r="11081" spans="1:4" x14ac:dyDescent="0.25">
      <c r="A11081" s="46">
        <v>36144</v>
      </c>
      <c r="B11081" s="45" t="s">
        <v>13015</v>
      </c>
      <c r="C11081" s="46" t="s">
        <v>9014</v>
      </c>
      <c r="D11081" s="47">
        <v>1.66</v>
      </c>
    </row>
    <row r="11082" spans="1:4" x14ac:dyDescent="0.25">
      <c r="A11082" s="46">
        <v>10518</v>
      </c>
      <c r="B11082" s="45" t="s">
        <v>13016</v>
      </c>
      <c r="C11082" s="46" t="s">
        <v>9014</v>
      </c>
      <c r="D11082" s="47">
        <v>103.91</v>
      </c>
    </row>
    <row r="11083" spans="1:4" x14ac:dyDescent="0.25">
      <c r="A11083" s="46">
        <v>36530</v>
      </c>
      <c r="B11083" s="45" t="s">
        <v>13017</v>
      </c>
      <c r="C11083" s="46" t="s">
        <v>9014</v>
      </c>
      <c r="D11083" s="48">
        <v>391829.26</v>
      </c>
    </row>
    <row r="11084" spans="1:4" x14ac:dyDescent="0.25">
      <c r="A11084" s="46">
        <v>6046</v>
      </c>
      <c r="B11084" s="45" t="s">
        <v>13018</v>
      </c>
      <c r="C11084" s="46" t="s">
        <v>9014</v>
      </c>
      <c r="D11084" s="48">
        <v>425000</v>
      </c>
    </row>
    <row r="11085" spans="1:4" x14ac:dyDescent="0.25">
      <c r="A11085" s="46">
        <v>36531</v>
      </c>
      <c r="B11085" s="45" t="s">
        <v>13019</v>
      </c>
      <c r="C11085" s="46" t="s">
        <v>9014</v>
      </c>
      <c r="D11085" s="48">
        <v>440548.75</v>
      </c>
    </row>
    <row r="11086" spans="1:4" x14ac:dyDescent="0.25">
      <c r="A11086" s="46">
        <v>34684</v>
      </c>
      <c r="B11086" s="45" t="s">
        <v>13020</v>
      </c>
      <c r="C11086" s="46" t="s">
        <v>9027</v>
      </c>
      <c r="D11086" s="47">
        <v>208.13</v>
      </c>
    </row>
    <row r="11087" spans="1:4" x14ac:dyDescent="0.25">
      <c r="A11087" s="46">
        <v>34683</v>
      </c>
      <c r="B11087" s="45" t="s">
        <v>13021</v>
      </c>
      <c r="C11087" s="46" t="s">
        <v>9027</v>
      </c>
      <c r="D11087" s="47">
        <v>130.08000000000001</v>
      </c>
    </row>
    <row r="11088" spans="1:4" x14ac:dyDescent="0.25">
      <c r="A11088" s="46">
        <v>533</v>
      </c>
      <c r="B11088" s="45" t="s">
        <v>13022</v>
      </c>
      <c r="C11088" s="46" t="s">
        <v>9027</v>
      </c>
      <c r="D11088" s="47">
        <v>26.9</v>
      </c>
    </row>
    <row r="11089" spans="1:4" x14ac:dyDescent="0.25">
      <c r="A11089" s="46">
        <v>10515</v>
      </c>
      <c r="B11089" s="45" t="s">
        <v>13023</v>
      </c>
      <c r="C11089" s="46" t="s">
        <v>9027</v>
      </c>
      <c r="D11089" s="47">
        <v>50.76</v>
      </c>
    </row>
    <row r="11090" spans="1:4" x14ac:dyDescent="0.25">
      <c r="A11090" s="46">
        <v>536</v>
      </c>
      <c r="B11090" s="45" t="s">
        <v>13024</v>
      </c>
      <c r="C11090" s="46" t="s">
        <v>9027</v>
      </c>
      <c r="D11090" s="47">
        <v>36.72</v>
      </c>
    </row>
    <row r="11091" spans="1:4" x14ac:dyDescent="0.25">
      <c r="A11091" s="46">
        <v>153</v>
      </c>
      <c r="B11091" s="45" t="s">
        <v>13025</v>
      </c>
      <c r="C11091" s="46" t="s">
        <v>9033</v>
      </c>
      <c r="D11091" s="47">
        <v>82.82</v>
      </c>
    </row>
    <row r="11092" spans="1:4" x14ac:dyDescent="0.25">
      <c r="A11092" s="46">
        <v>34682</v>
      </c>
      <c r="B11092" s="45" t="s">
        <v>13026</v>
      </c>
      <c r="C11092" s="46" t="s">
        <v>9027</v>
      </c>
      <c r="D11092" s="47">
        <v>99.47</v>
      </c>
    </row>
    <row r="11093" spans="1:4" x14ac:dyDescent="0.25">
      <c r="A11093" s="46">
        <v>20205</v>
      </c>
      <c r="B11093" s="45" t="s">
        <v>13027</v>
      </c>
      <c r="C11093" s="46" t="s">
        <v>372</v>
      </c>
      <c r="D11093" s="47">
        <v>3.51</v>
      </c>
    </row>
    <row r="11094" spans="1:4" x14ac:dyDescent="0.25">
      <c r="A11094" s="46">
        <v>4412</v>
      </c>
      <c r="B11094" s="45" t="s">
        <v>13028</v>
      </c>
      <c r="C11094" s="46" t="s">
        <v>372</v>
      </c>
      <c r="D11094" s="47">
        <v>2.1</v>
      </c>
    </row>
    <row r="11095" spans="1:4" x14ac:dyDescent="0.25">
      <c r="A11095" s="46">
        <v>4408</v>
      </c>
      <c r="B11095" s="45" t="s">
        <v>13029</v>
      </c>
      <c r="C11095" s="46" t="s">
        <v>372</v>
      </c>
      <c r="D11095" s="47">
        <v>2.63</v>
      </c>
    </row>
    <row r="11096" spans="1:4" x14ac:dyDescent="0.25">
      <c r="A11096" s="46">
        <v>10559</v>
      </c>
      <c r="B11096" s="45" t="s">
        <v>13030</v>
      </c>
      <c r="C11096" s="46" t="s">
        <v>9014</v>
      </c>
      <c r="D11096" s="48">
        <v>1891.22</v>
      </c>
    </row>
    <row r="11097" spans="1:4" x14ac:dyDescent="0.25">
      <c r="A11097" s="46">
        <v>10664</v>
      </c>
      <c r="B11097" s="45" t="s">
        <v>13031</v>
      </c>
      <c r="C11097" s="46" t="s">
        <v>9014</v>
      </c>
      <c r="D11097" s="48">
        <v>5139.93</v>
      </c>
    </row>
    <row r="11098" spans="1:4" x14ac:dyDescent="0.25">
      <c r="A11098" s="46">
        <v>36250</v>
      </c>
      <c r="B11098" s="45" t="s">
        <v>13032</v>
      </c>
      <c r="C11098" s="46" t="s">
        <v>372</v>
      </c>
      <c r="D11098" s="47">
        <v>4.74</v>
      </c>
    </row>
    <row r="11099" spans="1:4" x14ac:dyDescent="0.25">
      <c r="A11099" s="46">
        <v>10857</v>
      </c>
      <c r="B11099" s="45" t="s">
        <v>13033</v>
      </c>
      <c r="C11099" s="46" t="s">
        <v>372</v>
      </c>
      <c r="D11099" s="47">
        <v>12.89</v>
      </c>
    </row>
    <row r="11100" spans="1:4" x14ac:dyDescent="0.25">
      <c r="A11100" s="46">
        <v>4803</v>
      </c>
      <c r="B11100" s="45" t="s">
        <v>13034</v>
      </c>
      <c r="C11100" s="46" t="s">
        <v>372</v>
      </c>
      <c r="D11100" s="47">
        <v>28.43</v>
      </c>
    </row>
    <row r="11101" spans="1:4" x14ac:dyDescent="0.25">
      <c r="A11101" s="46">
        <v>6186</v>
      </c>
      <c r="B11101" s="45" t="s">
        <v>13035</v>
      </c>
      <c r="C11101" s="46" t="s">
        <v>372</v>
      </c>
      <c r="D11101" s="47">
        <v>10.55</v>
      </c>
    </row>
    <row r="11102" spans="1:4" x14ac:dyDescent="0.25">
      <c r="A11102" s="46">
        <v>4829</v>
      </c>
      <c r="B11102" s="45" t="s">
        <v>13036</v>
      </c>
      <c r="C11102" s="46" t="s">
        <v>372</v>
      </c>
      <c r="D11102" s="47">
        <v>35.71</v>
      </c>
    </row>
    <row r="11103" spans="1:4" x14ac:dyDescent="0.25">
      <c r="A11103" s="46">
        <v>39829</v>
      </c>
      <c r="B11103" s="45" t="s">
        <v>13037</v>
      </c>
      <c r="C11103" s="46" t="s">
        <v>372</v>
      </c>
      <c r="D11103" s="47">
        <v>28.31</v>
      </c>
    </row>
    <row r="11104" spans="1:4" x14ac:dyDescent="0.25">
      <c r="A11104" s="46">
        <v>20231</v>
      </c>
      <c r="B11104" s="45" t="s">
        <v>13038</v>
      </c>
      <c r="C11104" s="46" t="s">
        <v>372</v>
      </c>
      <c r="D11104" s="47">
        <v>26.04</v>
      </c>
    </row>
    <row r="11105" spans="1:4" x14ac:dyDescent="0.25">
      <c r="A11105" s="46">
        <v>4804</v>
      </c>
      <c r="B11105" s="45" t="s">
        <v>13039</v>
      </c>
      <c r="C11105" s="46" t="s">
        <v>372</v>
      </c>
      <c r="D11105" s="47">
        <v>21.83</v>
      </c>
    </row>
    <row r="11106" spans="1:4" x14ac:dyDescent="0.25">
      <c r="A11106" s="46">
        <v>34680</v>
      </c>
      <c r="B11106" s="45" t="s">
        <v>13040</v>
      </c>
      <c r="C11106" s="46" t="s">
        <v>372</v>
      </c>
      <c r="D11106" s="47">
        <v>30.6</v>
      </c>
    </row>
    <row r="11107" spans="1:4" x14ac:dyDescent="0.25">
      <c r="A11107" s="46">
        <v>11573</v>
      </c>
      <c r="B11107" s="45" t="s">
        <v>13041</v>
      </c>
      <c r="C11107" s="46" t="s">
        <v>9014</v>
      </c>
      <c r="D11107" s="47">
        <v>5.05</v>
      </c>
    </row>
    <row r="11108" spans="1:4" x14ac:dyDescent="0.25">
      <c r="A11108" s="46">
        <v>38401</v>
      </c>
      <c r="B11108" s="45" t="s">
        <v>13042</v>
      </c>
      <c r="C11108" s="46" t="s">
        <v>9014</v>
      </c>
      <c r="D11108" s="47">
        <v>9.27</v>
      </c>
    </row>
    <row r="11109" spans="1:4" x14ac:dyDescent="0.25">
      <c r="A11109" s="46">
        <v>11575</v>
      </c>
      <c r="B11109" s="45" t="s">
        <v>13043</v>
      </c>
      <c r="C11109" s="46" t="s">
        <v>9014</v>
      </c>
      <c r="D11109" s="47">
        <v>48.68</v>
      </c>
    </row>
    <row r="11110" spans="1:4" x14ac:dyDescent="0.25">
      <c r="A11110" s="46">
        <v>38179</v>
      </c>
      <c r="B11110" s="45" t="s">
        <v>13044</v>
      </c>
      <c r="C11110" s="46" t="s">
        <v>9014</v>
      </c>
      <c r="D11110" s="47">
        <v>40.25</v>
      </c>
    </row>
    <row r="11111" spans="1:4" x14ac:dyDescent="0.25">
      <c r="A11111" s="46">
        <v>20256</v>
      </c>
      <c r="B11111" s="45" t="s">
        <v>13045</v>
      </c>
      <c r="C11111" s="46" t="s">
        <v>9014</v>
      </c>
      <c r="D11111" s="47">
        <v>0.35</v>
      </c>
    </row>
    <row r="11112" spans="1:4" x14ac:dyDescent="0.25">
      <c r="A11112" s="46">
        <v>14511</v>
      </c>
      <c r="B11112" s="45" t="s">
        <v>13046</v>
      </c>
      <c r="C11112" s="46" t="s">
        <v>9014</v>
      </c>
      <c r="D11112" s="48">
        <v>730907.11</v>
      </c>
    </row>
    <row r="11113" spans="1:4" x14ac:dyDescent="0.25">
      <c r="A11113" s="46">
        <v>10642</v>
      </c>
      <c r="B11113" s="45" t="s">
        <v>13047</v>
      </c>
      <c r="C11113" s="46" t="s">
        <v>9014</v>
      </c>
      <c r="D11113" s="48">
        <v>688550</v>
      </c>
    </row>
    <row r="11114" spans="1:4" x14ac:dyDescent="0.25">
      <c r="A11114" s="46">
        <v>14489</v>
      </c>
      <c r="B11114" s="45" t="s">
        <v>13048</v>
      </c>
      <c r="C11114" s="46" t="s">
        <v>9014</v>
      </c>
      <c r="D11114" s="48">
        <v>610731.04</v>
      </c>
    </row>
    <row r="11115" spans="1:4" x14ac:dyDescent="0.25">
      <c r="A11115" s="46">
        <v>14513</v>
      </c>
      <c r="B11115" s="45" t="s">
        <v>13049</v>
      </c>
      <c r="C11115" s="46" t="s">
        <v>9014</v>
      </c>
      <c r="D11115" s="48">
        <v>458062.77</v>
      </c>
    </row>
    <row r="11116" spans="1:4" x14ac:dyDescent="0.25">
      <c r="A11116" s="46">
        <v>13600</v>
      </c>
      <c r="B11116" s="45" t="s">
        <v>13050</v>
      </c>
      <c r="C11116" s="46" t="s">
        <v>9014</v>
      </c>
      <c r="D11116" s="48">
        <v>591029.97</v>
      </c>
    </row>
    <row r="11117" spans="1:4" x14ac:dyDescent="0.25">
      <c r="A11117" s="46">
        <v>10646</v>
      </c>
      <c r="B11117" s="45" t="s">
        <v>13051</v>
      </c>
      <c r="C11117" s="46" t="s">
        <v>9014</v>
      </c>
      <c r="D11117" s="48">
        <v>440573.46</v>
      </c>
    </row>
    <row r="11118" spans="1:4" x14ac:dyDescent="0.25">
      <c r="A11118" s="46">
        <v>6070</v>
      </c>
      <c r="B11118" s="45" t="s">
        <v>13052</v>
      </c>
      <c r="C11118" s="46" t="s">
        <v>9014</v>
      </c>
      <c r="D11118" s="48">
        <v>601989.41</v>
      </c>
    </row>
    <row r="11119" spans="1:4" x14ac:dyDescent="0.25">
      <c r="A11119" s="46">
        <v>6069</v>
      </c>
      <c r="B11119" s="45" t="s">
        <v>13053</v>
      </c>
      <c r="C11119" s="46" t="s">
        <v>9014</v>
      </c>
      <c r="D11119" s="48">
        <v>132988.54</v>
      </c>
    </row>
    <row r="11120" spans="1:4" x14ac:dyDescent="0.25">
      <c r="A11120" s="46">
        <v>14626</v>
      </c>
      <c r="B11120" s="45" t="s">
        <v>13054</v>
      </c>
      <c r="C11120" s="46" t="s">
        <v>9014</v>
      </c>
      <c r="D11120" s="48">
        <v>659040.74</v>
      </c>
    </row>
    <row r="11121" spans="1:4" x14ac:dyDescent="0.25">
      <c r="A11121" s="46">
        <v>6067</v>
      </c>
      <c r="B11121" s="45" t="s">
        <v>13055</v>
      </c>
      <c r="C11121" s="46" t="s">
        <v>9014</v>
      </c>
      <c r="D11121" s="48">
        <v>541003.57999999996</v>
      </c>
    </row>
    <row r="11122" spans="1:4" x14ac:dyDescent="0.25">
      <c r="A11122" s="46">
        <v>38393</v>
      </c>
      <c r="B11122" s="45" t="s">
        <v>13056</v>
      </c>
      <c r="C11122" s="46" t="s">
        <v>9014</v>
      </c>
      <c r="D11122" s="47">
        <v>14.35</v>
      </c>
    </row>
    <row r="11123" spans="1:4" x14ac:dyDescent="0.25">
      <c r="A11123" s="46">
        <v>38390</v>
      </c>
      <c r="B11123" s="45" t="s">
        <v>13057</v>
      </c>
      <c r="C11123" s="46" t="s">
        <v>9014</v>
      </c>
      <c r="D11123" s="47">
        <v>31.83</v>
      </c>
    </row>
    <row r="11124" spans="1:4" x14ac:dyDescent="0.25">
      <c r="A11124" s="46">
        <v>36532</v>
      </c>
      <c r="B11124" s="45" t="s">
        <v>13058</v>
      </c>
      <c r="C11124" s="46" t="s">
        <v>9014</v>
      </c>
      <c r="D11124" s="48">
        <v>24642.84</v>
      </c>
    </row>
    <row r="11125" spans="1:4" x14ac:dyDescent="0.25">
      <c r="A11125" s="46">
        <v>11578</v>
      </c>
      <c r="B11125" s="45" t="s">
        <v>13059</v>
      </c>
      <c r="C11125" s="46" t="s">
        <v>9014</v>
      </c>
      <c r="D11125" s="47">
        <v>10.51</v>
      </c>
    </row>
    <row r="11126" spans="1:4" x14ac:dyDescent="0.25">
      <c r="A11126" s="46">
        <v>11577</v>
      </c>
      <c r="B11126" s="45" t="s">
        <v>13060</v>
      </c>
      <c r="C11126" s="46" t="s">
        <v>9014</v>
      </c>
      <c r="D11126" s="47">
        <v>10.029999999999999</v>
      </c>
    </row>
    <row r="11127" spans="1:4" x14ac:dyDescent="0.25">
      <c r="A11127" s="46">
        <v>42432</v>
      </c>
      <c r="B11127" s="45" t="s">
        <v>13061</v>
      </c>
      <c r="C11127" s="46" t="s">
        <v>9014</v>
      </c>
      <c r="D11127" s="48">
        <v>1857.71</v>
      </c>
    </row>
    <row r="11128" spans="1:4" x14ac:dyDescent="0.25">
      <c r="A11128" s="46">
        <v>42437</v>
      </c>
      <c r="B11128" s="45" t="s">
        <v>13062</v>
      </c>
      <c r="C11128" s="46" t="s">
        <v>9014</v>
      </c>
      <c r="D11128" s="48">
        <v>1412.35</v>
      </c>
    </row>
    <row r="11129" spans="1:4" x14ac:dyDescent="0.25">
      <c r="A11129" s="46">
        <v>1116</v>
      </c>
      <c r="B11129" s="45" t="s">
        <v>13063</v>
      </c>
      <c r="C11129" s="46" t="s">
        <v>372</v>
      </c>
      <c r="D11129" s="47">
        <v>31.13</v>
      </c>
    </row>
    <row r="11130" spans="1:4" x14ac:dyDescent="0.25">
      <c r="A11130" s="46">
        <v>1115</v>
      </c>
      <c r="B11130" s="45" t="s">
        <v>13064</v>
      </c>
      <c r="C11130" s="46" t="s">
        <v>372</v>
      </c>
      <c r="D11130" s="47">
        <v>37.299999999999997</v>
      </c>
    </row>
    <row r="11131" spans="1:4" x14ac:dyDescent="0.25">
      <c r="A11131" s="46">
        <v>1113</v>
      </c>
      <c r="B11131" s="45" t="s">
        <v>13065</v>
      </c>
      <c r="C11131" s="46" t="s">
        <v>372</v>
      </c>
      <c r="D11131" s="47">
        <v>43.61</v>
      </c>
    </row>
    <row r="11132" spans="1:4" x14ac:dyDescent="0.25">
      <c r="A11132" s="46">
        <v>1114</v>
      </c>
      <c r="B11132" s="45" t="s">
        <v>13066</v>
      </c>
      <c r="C11132" s="46" t="s">
        <v>372</v>
      </c>
      <c r="D11132" s="47">
        <v>51.95</v>
      </c>
    </row>
    <row r="11133" spans="1:4" x14ac:dyDescent="0.25">
      <c r="A11133" s="46">
        <v>40873</v>
      </c>
      <c r="B11133" s="45" t="s">
        <v>13067</v>
      </c>
      <c r="C11133" s="46" t="s">
        <v>372</v>
      </c>
      <c r="D11133" s="47">
        <v>40.65</v>
      </c>
    </row>
    <row r="11134" spans="1:4" x14ac:dyDescent="0.25">
      <c r="A11134" s="46">
        <v>20214</v>
      </c>
      <c r="B11134" s="45" t="s">
        <v>13068</v>
      </c>
      <c r="C11134" s="46" t="s">
        <v>9014</v>
      </c>
      <c r="D11134" s="47">
        <v>42.54</v>
      </c>
    </row>
    <row r="11135" spans="1:4" x14ac:dyDescent="0.25">
      <c r="A11135" s="46">
        <v>11064</v>
      </c>
      <c r="B11135" s="45" t="s">
        <v>13069</v>
      </c>
      <c r="C11135" s="46" t="s">
        <v>9014</v>
      </c>
      <c r="D11135" s="47">
        <v>18.03</v>
      </c>
    </row>
    <row r="11136" spans="1:4" x14ac:dyDescent="0.25">
      <c r="A11136" s="46">
        <v>7237</v>
      </c>
      <c r="B11136" s="45" t="s">
        <v>13070</v>
      </c>
      <c r="C11136" s="46" t="s">
        <v>9014</v>
      </c>
      <c r="D11136" s="47">
        <v>24.6</v>
      </c>
    </row>
    <row r="11137" spans="1:4" x14ac:dyDescent="0.25">
      <c r="A11137" s="46">
        <v>11757</v>
      </c>
      <c r="B11137" s="45" t="s">
        <v>13071</v>
      </c>
      <c r="C11137" s="46" t="s">
        <v>9014</v>
      </c>
      <c r="D11137" s="47">
        <v>23.7</v>
      </c>
    </row>
    <row r="11138" spans="1:4" x14ac:dyDescent="0.25">
      <c r="A11138" s="46">
        <v>11758</v>
      </c>
      <c r="B11138" s="45" t="s">
        <v>13072</v>
      </c>
      <c r="C11138" s="46" t="s">
        <v>9014</v>
      </c>
      <c r="D11138" s="47">
        <v>65.400000000000006</v>
      </c>
    </row>
    <row r="11139" spans="1:4" x14ac:dyDescent="0.25">
      <c r="A11139" s="46">
        <v>37526</v>
      </c>
      <c r="B11139" s="45" t="s">
        <v>13073</v>
      </c>
      <c r="C11139" s="46" t="s">
        <v>9014</v>
      </c>
      <c r="D11139" s="47">
        <v>3.92</v>
      </c>
    </row>
    <row r="11140" spans="1:4" x14ac:dyDescent="0.25">
      <c r="A11140" s="46">
        <v>6076</v>
      </c>
      <c r="B11140" s="45" t="s">
        <v>13074</v>
      </c>
      <c r="C11140" s="46" t="s">
        <v>369</v>
      </c>
      <c r="D11140" s="47">
        <v>55.19</v>
      </c>
    </row>
    <row r="11141" spans="1:4" x14ac:dyDescent="0.25">
      <c r="A11141" s="46">
        <v>13109</v>
      </c>
      <c r="B11141" s="45" t="s">
        <v>13075</v>
      </c>
      <c r="C11141" s="46" t="s">
        <v>9014</v>
      </c>
      <c r="D11141" s="47">
        <v>262.92</v>
      </c>
    </row>
    <row r="11142" spans="1:4" x14ac:dyDescent="0.25">
      <c r="A11142" s="46">
        <v>13110</v>
      </c>
      <c r="B11142" s="45" t="s">
        <v>13076</v>
      </c>
      <c r="C11142" s="46" t="s">
        <v>9014</v>
      </c>
      <c r="D11142" s="47">
        <v>346.01</v>
      </c>
    </row>
    <row r="11143" spans="1:4" x14ac:dyDescent="0.25">
      <c r="A11143" s="46">
        <v>7581</v>
      </c>
      <c r="B11143" s="45" t="s">
        <v>13077</v>
      </c>
      <c r="C11143" s="46" t="s">
        <v>9014</v>
      </c>
      <c r="D11143" s="47">
        <v>3.66</v>
      </c>
    </row>
    <row r="11144" spans="1:4" x14ac:dyDescent="0.25">
      <c r="A11144" s="46">
        <v>4509</v>
      </c>
      <c r="B11144" s="45" t="s">
        <v>13078</v>
      </c>
      <c r="C11144" s="46" t="s">
        <v>372</v>
      </c>
      <c r="D11144" s="47">
        <v>3.57</v>
      </c>
    </row>
    <row r="11145" spans="1:4" x14ac:dyDescent="0.25">
      <c r="A11145" s="46">
        <v>4512</v>
      </c>
      <c r="B11145" s="45" t="s">
        <v>13079</v>
      </c>
      <c r="C11145" s="46" t="s">
        <v>372</v>
      </c>
      <c r="D11145" s="47">
        <v>1.7</v>
      </c>
    </row>
    <row r="11146" spans="1:4" x14ac:dyDescent="0.25">
      <c r="A11146" s="46">
        <v>4517</v>
      </c>
      <c r="B11146" s="45" t="s">
        <v>13080</v>
      </c>
      <c r="C11146" s="46" t="s">
        <v>372</v>
      </c>
      <c r="D11146" s="47">
        <v>2.46</v>
      </c>
    </row>
    <row r="11147" spans="1:4" x14ac:dyDescent="0.25">
      <c r="A11147" s="46">
        <v>20206</v>
      </c>
      <c r="B11147" s="45" t="s">
        <v>13081</v>
      </c>
      <c r="C11147" s="46" t="s">
        <v>372</v>
      </c>
      <c r="D11147" s="47">
        <v>9.48</v>
      </c>
    </row>
    <row r="11148" spans="1:4" x14ac:dyDescent="0.25">
      <c r="A11148" s="46">
        <v>4460</v>
      </c>
      <c r="B11148" s="45" t="s">
        <v>13082</v>
      </c>
      <c r="C11148" s="46" t="s">
        <v>372</v>
      </c>
      <c r="D11148" s="47">
        <v>9.74</v>
      </c>
    </row>
    <row r="11149" spans="1:4" x14ac:dyDescent="0.25">
      <c r="A11149" s="46">
        <v>4417</v>
      </c>
      <c r="B11149" s="45" t="s">
        <v>13083</v>
      </c>
      <c r="C11149" s="46" t="s">
        <v>372</v>
      </c>
      <c r="D11149" s="47">
        <v>7.51</v>
      </c>
    </row>
    <row r="11150" spans="1:4" x14ac:dyDescent="0.25">
      <c r="A11150" s="46">
        <v>4415</v>
      </c>
      <c r="B11150" s="45" t="s">
        <v>13084</v>
      </c>
      <c r="C11150" s="46" t="s">
        <v>372</v>
      </c>
      <c r="D11150" s="47">
        <v>5.21</v>
      </c>
    </row>
    <row r="11151" spans="1:4" x14ac:dyDescent="0.25">
      <c r="A11151" s="46">
        <v>37373</v>
      </c>
      <c r="B11151" s="45" t="s">
        <v>13085</v>
      </c>
      <c r="C11151" s="46" t="s">
        <v>370</v>
      </c>
      <c r="D11151" s="47">
        <v>0.06</v>
      </c>
    </row>
    <row r="11152" spans="1:4" x14ac:dyDescent="0.25">
      <c r="A11152" s="46">
        <v>40864</v>
      </c>
      <c r="B11152" s="45" t="s">
        <v>13086</v>
      </c>
      <c r="C11152" s="46" t="s">
        <v>9201</v>
      </c>
      <c r="D11152" s="47">
        <v>11.13</v>
      </c>
    </row>
    <row r="11153" spans="1:4" x14ac:dyDescent="0.25">
      <c r="A11153" s="46">
        <v>4734</v>
      </c>
      <c r="B11153" s="45" t="s">
        <v>13087</v>
      </c>
      <c r="C11153" s="46" t="s">
        <v>369</v>
      </c>
      <c r="D11153" s="47">
        <v>99.54</v>
      </c>
    </row>
    <row r="11154" spans="1:4" x14ac:dyDescent="0.25">
      <c r="A11154" s="46">
        <v>6085</v>
      </c>
      <c r="B11154" s="45" t="s">
        <v>13088</v>
      </c>
      <c r="C11154" s="46" t="s">
        <v>9033</v>
      </c>
      <c r="D11154" s="47">
        <v>10.01</v>
      </c>
    </row>
    <row r="11155" spans="1:4" x14ac:dyDescent="0.25">
      <c r="A11155" s="46">
        <v>38396</v>
      </c>
      <c r="B11155" s="45" t="s">
        <v>13089</v>
      </c>
      <c r="C11155" s="46" t="s">
        <v>9014</v>
      </c>
      <c r="D11155" s="47">
        <v>470.3</v>
      </c>
    </row>
    <row r="11156" spans="1:4" x14ac:dyDescent="0.25">
      <c r="A11156" s="46">
        <v>11622</v>
      </c>
      <c r="B11156" s="45" t="s">
        <v>13090</v>
      </c>
      <c r="C11156" s="46" t="s">
        <v>9088</v>
      </c>
      <c r="D11156" s="47">
        <v>62.4</v>
      </c>
    </row>
    <row r="11157" spans="1:4" x14ac:dyDescent="0.25">
      <c r="A11157" s="46">
        <v>43143</v>
      </c>
      <c r="B11157" s="45" t="s">
        <v>13091</v>
      </c>
      <c r="C11157" s="46" t="s">
        <v>9033</v>
      </c>
      <c r="D11157" s="47">
        <v>23.57</v>
      </c>
    </row>
    <row r="11158" spans="1:4" x14ac:dyDescent="0.25">
      <c r="A11158" s="46">
        <v>7317</v>
      </c>
      <c r="B11158" s="45" t="s">
        <v>13092</v>
      </c>
      <c r="C11158" s="46" t="s">
        <v>9088</v>
      </c>
      <c r="D11158" s="47">
        <v>31.82</v>
      </c>
    </row>
    <row r="11159" spans="1:4" x14ac:dyDescent="0.25">
      <c r="A11159" s="46">
        <v>142</v>
      </c>
      <c r="B11159" s="45" t="s">
        <v>13093</v>
      </c>
      <c r="C11159" s="46" t="s">
        <v>13094</v>
      </c>
      <c r="D11159" s="47">
        <v>29.44</v>
      </c>
    </row>
    <row r="11160" spans="1:4" x14ac:dyDescent="0.25">
      <c r="A11160" s="46">
        <v>43142</v>
      </c>
      <c r="B11160" s="45" t="s">
        <v>13095</v>
      </c>
      <c r="C11160" s="46" t="s">
        <v>9033</v>
      </c>
      <c r="D11160" s="47">
        <v>133.75</v>
      </c>
    </row>
    <row r="11161" spans="1:4" x14ac:dyDescent="0.25">
      <c r="A11161" s="46">
        <v>38123</v>
      </c>
      <c r="B11161" s="45" t="s">
        <v>13096</v>
      </c>
      <c r="C11161" s="46" t="s">
        <v>9088</v>
      </c>
      <c r="D11161" s="47">
        <v>63.28</v>
      </c>
    </row>
    <row r="11162" spans="1:4" x14ac:dyDescent="0.25">
      <c r="A11162" s="46">
        <v>42701</v>
      </c>
      <c r="B11162" s="45" t="s">
        <v>13097</v>
      </c>
      <c r="C11162" s="46" t="s">
        <v>9014</v>
      </c>
      <c r="D11162" s="47">
        <v>54.38</v>
      </c>
    </row>
    <row r="11163" spans="1:4" x14ac:dyDescent="0.25">
      <c r="A11163" s="46">
        <v>42702</v>
      </c>
      <c r="B11163" s="45" t="s">
        <v>13098</v>
      </c>
      <c r="C11163" s="46" t="s">
        <v>9014</v>
      </c>
      <c r="D11163" s="47">
        <v>96.62</v>
      </c>
    </row>
    <row r="11164" spans="1:4" x14ac:dyDescent="0.25">
      <c r="A11164" s="46">
        <v>37955</v>
      </c>
      <c r="B11164" s="45" t="s">
        <v>13099</v>
      </c>
      <c r="C11164" s="46" t="s">
        <v>9014</v>
      </c>
      <c r="D11164" s="47">
        <v>125.22</v>
      </c>
    </row>
    <row r="11165" spans="1:4" x14ac:dyDescent="0.25">
      <c r="A11165" s="46">
        <v>42699</v>
      </c>
      <c r="B11165" s="45" t="s">
        <v>13100</v>
      </c>
      <c r="C11165" s="46" t="s">
        <v>9014</v>
      </c>
      <c r="D11165" s="47">
        <v>33.21</v>
      </c>
    </row>
    <row r="11166" spans="1:4" x14ac:dyDescent="0.25">
      <c r="A11166" s="46">
        <v>42700</v>
      </c>
      <c r="B11166" s="45" t="s">
        <v>13101</v>
      </c>
      <c r="C11166" s="46" t="s">
        <v>9014</v>
      </c>
      <c r="D11166" s="47">
        <v>94.69</v>
      </c>
    </row>
    <row r="11167" spans="1:4" x14ac:dyDescent="0.25">
      <c r="A11167" s="46">
        <v>37743</v>
      </c>
      <c r="B11167" s="45" t="s">
        <v>13102</v>
      </c>
      <c r="C11167" s="46" t="s">
        <v>9014</v>
      </c>
      <c r="D11167" s="48">
        <v>202080.27</v>
      </c>
    </row>
    <row r="11168" spans="1:4" x14ac:dyDescent="0.25">
      <c r="A11168" s="46">
        <v>37744</v>
      </c>
      <c r="B11168" s="45" t="s">
        <v>13103</v>
      </c>
      <c r="C11168" s="46" t="s">
        <v>9014</v>
      </c>
      <c r="D11168" s="48">
        <v>237608.39</v>
      </c>
    </row>
    <row r="11169" spans="1:4" x14ac:dyDescent="0.25">
      <c r="A11169" s="46">
        <v>37741</v>
      </c>
      <c r="B11169" s="45" t="s">
        <v>13104</v>
      </c>
      <c r="C11169" s="46" t="s">
        <v>9014</v>
      </c>
      <c r="D11169" s="48">
        <v>183750.49</v>
      </c>
    </row>
    <row r="11170" spans="1:4" x14ac:dyDescent="0.25">
      <c r="A11170" s="46">
        <v>39396</v>
      </c>
      <c r="B11170" s="45" t="s">
        <v>13105</v>
      </c>
      <c r="C11170" s="46" t="s">
        <v>9014</v>
      </c>
      <c r="D11170" s="47">
        <v>66.59</v>
      </c>
    </row>
    <row r="11171" spans="1:4" x14ac:dyDescent="0.25">
      <c r="A11171" s="46">
        <v>39392</v>
      </c>
      <c r="B11171" s="45" t="s">
        <v>13106</v>
      </c>
      <c r="C11171" s="46" t="s">
        <v>9014</v>
      </c>
      <c r="D11171" s="47">
        <v>75.11</v>
      </c>
    </row>
    <row r="11172" spans="1:4" x14ac:dyDescent="0.25">
      <c r="A11172" s="46">
        <v>39393</v>
      </c>
      <c r="B11172" s="45" t="s">
        <v>13107</v>
      </c>
      <c r="C11172" s="46" t="s">
        <v>9014</v>
      </c>
      <c r="D11172" s="47">
        <v>46.45</v>
      </c>
    </row>
    <row r="11173" spans="1:4" x14ac:dyDescent="0.25">
      <c r="A11173" s="46">
        <v>39394</v>
      </c>
      <c r="B11173" s="45" t="s">
        <v>13108</v>
      </c>
      <c r="C11173" s="46" t="s">
        <v>9014</v>
      </c>
      <c r="D11173" s="47">
        <v>52.28</v>
      </c>
    </row>
    <row r="11174" spans="1:4" x14ac:dyDescent="0.25">
      <c r="A11174" s="46">
        <v>39395</v>
      </c>
      <c r="B11174" s="45" t="s">
        <v>13109</v>
      </c>
      <c r="C11174" s="46" t="s">
        <v>9014</v>
      </c>
      <c r="D11174" s="47">
        <v>48.62</v>
      </c>
    </row>
    <row r="11175" spans="1:4" x14ac:dyDescent="0.25">
      <c r="A11175" s="46">
        <v>14618</v>
      </c>
      <c r="B11175" s="45" t="s">
        <v>13110</v>
      </c>
      <c r="C11175" s="46" t="s">
        <v>9014</v>
      </c>
      <c r="D11175" s="48">
        <v>1512.25</v>
      </c>
    </row>
    <row r="11176" spans="1:4" x14ac:dyDescent="0.25">
      <c r="A11176" s="46">
        <v>40269</v>
      </c>
      <c r="B11176" s="45" t="s">
        <v>13111</v>
      </c>
      <c r="C11176" s="46" t="s">
        <v>9014</v>
      </c>
      <c r="D11176" s="48">
        <v>6092.74</v>
      </c>
    </row>
    <row r="11177" spans="1:4" x14ac:dyDescent="0.25">
      <c r="A11177" s="46">
        <v>6110</v>
      </c>
      <c r="B11177" s="45" t="s">
        <v>13112</v>
      </c>
      <c r="C11177" s="46" t="s">
        <v>370</v>
      </c>
      <c r="D11177" s="47">
        <v>18.71</v>
      </c>
    </row>
    <row r="11178" spans="1:4" x14ac:dyDescent="0.25">
      <c r="A11178" s="46">
        <v>40910</v>
      </c>
      <c r="B11178" s="45" t="s">
        <v>13113</v>
      </c>
      <c r="C11178" s="46" t="s">
        <v>9201</v>
      </c>
      <c r="D11178" s="48">
        <v>3289.89</v>
      </c>
    </row>
    <row r="11179" spans="1:4" x14ac:dyDescent="0.25">
      <c r="A11179" s="46">
        <v>6111</v>
      </c>
      <c r="B11179" s="45" t="s">
        <v>13114</v>
      </c>
      <c r="C11179" s="46" t="s">
        <v>370</v>
      </c>
      <c r="D11179" s="47">
        <v>11.8</v>
      </c>
    </row>
    <row r="11180" spans="1:4" x14ac:dyDescent="0.25">
      <c r="A11180" s="46">
        <v>41084</v>
      </c>
      <c r="B11180" s="45" t="s">
        <v>13115</v>
      </c>
      <c r="C11180" s="46" t="s">
        <v>9201</v>
      </c>
      <c r="D11180" s="48">
        <v>2074.23</v>
      </c>
    </row>
    <row r="11181" spans="1:4" x14ac:dyDescent="0.25">
      <c r="A11181" s="46">
        <v>25950</v>
      </c>
      <c r="B11181" s="45" t="s">
        <v>47</v>
      </c>
      <c r="C11181" s="46" t="s">
        <v>369</v>
      </c>
      <c r="D11181" s="47">
        <v>32.9</v>
      </c>
    </row>
    <row r="11182" spans="1:4" x14ac:dyDescent="0.25">
      <c r="A11182" s="46">
        <v>38637</v>
      </c>
      <c r="B11182" s="45" t="s">
        <v>13116</v>
      </c>
      <c r="C11182" s="46" t="s">
        <v>9014</v>
      </c>
      <c r="D11182" s="47">
        <v>190.1</v>
      </c>
    </row>
    <row r="11183" spans="1:4" x14ac:dyDescent="0.25">
      <c r="A11183" s="46">
        <v>6150</v>
      </c>
      <c r="B11183" s="45" t="s">
        <v>13117</v>
      </c>
      <c r="C11183" s="46" t="s">
        <v>9014</v>
      </c>
      <c r="D11183" s="47">
        <v>192.43</v>
      </c>
    </row>
    <row r="11184" spans="1:4" x14ac:dyDescent="0.25">
      <c r="A11184" s="46">
        <v>6136</v>
      </c>
      <c r="B11184" s="45" t="s">
        <v>13118</v>
      </c>
      <c r="C11184" s="46" t="s">
        <v>9014</v>
      </c>
      <c r="D11184" s="47">
        <v>151.26</v>
      </c>
    </row>
    <row r="11185" spans="1:4" x14ac:dyDescent="0.25">
      <c r="A11185" s="46">
        <v>38638</v>
      </c>
      <c r="B11185" s="45" t="s">
        <v>13119</v>
      </c>
      <c r="C11185" s="46" t="s">
        <v>9014</v>
      </c>
      <c r="D11185" s="47">
        <v>160.19</v>
      </c>
    </row>
    <row r="11186" spans="1:4" x14ac:dyDescent="0.25">
      <c r="A11186" s="46">
        <v>20262</v>
      </c>
      <c r="B11186" s="45" t="s">
        <v>13120</v>
      </c>
      <c r="C11186" s="46" t="s">
        <v>9014</v>
      </c>
      <c r="D11186" s="47">
        <v>13.63</v>
      </c>
    </row>
    <row r="11187" spans="1:4" x14ac:dyDescent="0.25">
      <c r="A11187" s="46">
        <v>6148</v>
      </c>
      <c r="B11187" s="45" t="s">
        <v>13121</v>
      </c>
      <c r="C11187" s="46" t="s">
        <v>9014</v>
      </c>
      <c r="D11187" s="47">
        <v>7.51</v>
      </c>
    </row>
    <row r="11188" spans="1:4" x14ac:dyDescent="0.25">
      <c r="A11188" s="46">
        <v>6145</v>
      </c>
      <c r="B11188" s="45" t="s">
        <v>13122</v>
      </c>
      <c r="C11188" s="46" t="s">
        <v>9014</v>
      </c>
      <c r="D11188" s="47">
        <v>13.49</v>
      </c>
    </row>
    <row r="11189" spans="1:4" x14ac:dyDescent="0.25">
      <c r="A11189" s="46">
        <v>6149</v>
      </c>
      <c r="B11189" s="45" t="s">
        <v>13123</v>
      </c>
      <c r="C11189" s="46" t="s">
        <v>9014</v>
      </c>
      <c r="D11189" s="47">
        <v>12.72</v>
      </c>
    </row>
    <row r="11190" spans="1:4" x14ac:dyDescent="0.25">
      <c r="A11190" s="46">
        <v>6146</v>
      </c>
      <c r="B11190" s="45" t="s">
        <v>13124</v>
      </c>
      <c r="C11190" s="46" t="s">
        <v>9014</v>
      </c>
      <c r="D11190" s="47">
        <v>13.5</v>
      </c>
    </row>
    <row r="11191" spans="1:4" x14ac:dyDescent="0.25">
      <c r="A11191" s="46">
        <v>26026</v>
      </c>
      <c r="B11191" s="45" t="s">
        <v>13125</v>
      </c>
      <c r="C11191" s="46" t="s">
        <v>9088</v>
      </c>
      <c r="D11191" s="47">
        <v>2.4700000000000002</v>
      </c>
    </row>
    <row r="11192" spans="1:4" x14ac:dyDescent="0.25">
      <c r="A11192" s="46">
        <v>39961</v>
      </c>
      <c r="B11192" s="45" t="s">
        <v>13126</v>
      </c>
      <c r="C11192" s="46" t="s">
        <v>9014</v>
      </c>
      <c r="D11192" s="47">
        <v>19.45</v>
      </c>
    </row>
    <row r="11193" spans="1:4" x14ac:dyDescent="0.25">
      <c r="A11193" s="46">
        <v>42433</v>
      </c>
      <c r="B11193" s="45" t="s">
        <v>13127</v>
      </c>
      <c r="C11193" s="46" t="s">
        <v>9014</v>
      </c>
      <c r="D11193" s="48">
        <v>3669.38</v>
      </c>
    </row>
    <row r="11194" spans="1:4" x14ac:dyDescent="0.25">
      <c r="A11194" s="46">
        <v>42434</v>
      </c>
      <c r="B11194" s="45" t="s">
        <v>13128</v>
      </c>
      <c r="C11194" s="46" t="s">
        <v>9014</v>
      </c>
      <c r="D11194" s="48">
        <v>3965.3</v>
      </c>
    </row>
    <row r="11195" spans="1:4" x14ac:dyDescent="0.25">
      <c r="A11195" s="46">
        <v>42435</v>
      </c>
      <c r="B11195" s="45" t="s">
        <v>13129</v>
      </c>
      <c r="C11195" s="46" t="s">
        <v>9014</v>
      </c>
      <c r="D11195" s="48">
        <v>1977.35</v>
      </c>
    </row>
    <row r="11196" spans="1:4" x14ac:dyDescent="0.25">
      <c r="A11196" s="46">
        <v>38061</v>
      </c>
      <c r="B11196" s="45" t="s">
        <v>13130</v>
      </c>
      <c r="C11196" s="46" t="s">
        <v>9014</v>
      </c>
      <c r="D11196" s="47">
        <v>33.869999999999997</v>
      </c>
    </row>
    <row r="11197" spans="1:4" x14ac:dyDescent="0.25">
      <c r="A11197" s="46">
        <v>20250</v>
      </c>
      <c r="B11197" s="45" t="s">
        <v>13131</v>
      </c>
      <c r="C11197" s="46" t="s">
        <v>9088</v>
      </c>
      <c r="D11197" s="47">
        <v>17.649999999999999</v>
      </c>
    </row>
    <row r="11198" spans="1:4" x14ac:dyDescent="0.25">
      <c r="A11198" s="46">
        <v>13388</v>
      </c>
      <c r="B11198" s="45" t="s">
        <v>13132</v>
      </c>
      <c r="C11198" s="46" t="s">
        <v>9088</v>
      </c>
      <c r="D11198" s="47">
        <v>142.34</v>
      </c>
    </row>
    <row r="11199" spans="1:4" x14ac:dyDescent="0.25">
      <c r="A11199" s="46">
        <v>39914</v>
      </c>
      <c r="B11199" s="45" t="s">
        <v>13133</v>
      </c>
      <c r="C11199" s="46" t="s">
        <v>9088</v>
      </c>
      <c r="D11199" s="47">
        <v>273.60000000000002</v>
      </c>
    </row>
    <row r="11200" spans="1:4" x14ac:dyDescent="0.25">
      <c r="A11200" s="46">
        <v>12732</v>
      </c>
      <c r="B11200" s="45" t="s">
        <v>13134</v>
      </c>
      <c r="C11200" s="46" t="s">
        <v>9014</v>
      </c>
      <c r="D11200" s="47">
        <v>315.69</v>
      </c>
    </row>
    <row r="11201" spans="1:4" x14ac:dyDescent="0.25">
      <c r="A11201" s="46">
        <v>6160</v>
      </c>
      <c r="B11201" s="45" t="s">
        <v>13135</v>
      </c>
      <c r="C11201" s="46" t="s">
        <v>370</v>
      </c>
      <c r="D11201" s="47">
        <v>18.93</v>
      </c>
    </row>
    <row r="11202" spans="1:4" x14ac:dyDescent="0.25">
      <c r="A11202" s="46">
        <v>41087</v>
      </c>
      <c r="B11202" s="45" t="s">
        <v>13136</v>
      </c>
      <c r="C11202" s="46" t="s">
        <v>9201</v>
      </c>
      <c r="D11202" s="48">
        <v>3327.88</v>
      </c>
    </row>
    <row r="11203" spans="1:4" x14ac:dyDescent="0.25">
      <c r="A11203" s="46">
        <v>6166</v>
      </c>
      <c r="B11203" s="45" t="s">
        <v>13137</v>
      </c>
      <c r="C11203" s="46" t="s">
        <v>370</v>
      </c>
      <c r="D11203" s="47">
        <v>20.62</v>
      </c>
    </row>
    <row r="11204" spans="1:4" x14ac:dyDescent="0.25">
      <c r="A11204" s="46">
        <v>41088</v>
      </c>
      <c r="B11204" s="45" t="s">
        <v>13138</v>
      </c>
      <c r="C11204" s="46" t="s">
        <v>9201</v>
      </c>
      <c r="D11204" s="48">
        <v>3624.98</v>
      </c>
    </row>
    <row r="11205" spans="1:4" x14ac:dyDescent="0.25">
      <c r="A11205" s="46">
        <v>20232</v>
      </c>
      <c r="B11205" s="45" t="s">
        <v>13139</v>
      </c>
      <c r="C11205" s="46" t="s">
        <v>372</v>
      </c>
      <c r="D11205" s="47">
        <v>36.869999999999997</v>
      </c>
    </row>
    <row r="11206" spans="1:4" x14ac:dyDescent="0.25">
      <c r="A11206" s="46">
        <v>10856</v>
      </c>
      <c r="B11206" s="45" t="s">
        <v>13140</v>
      </c>
      <c r="C11206" s="46" t="s">
        <v>372</v>
      </c>
      <c r="D11206" s="47">
        <v>84.17</v>
      </c>
    </row>
    <row r="11207" spans="1:4" x14ac:dyDescent="0.25">
      <c r="A11207" s="46">
        <v>4828</v>
      </c>
      <c r="B11207" s="45" t="s">
        <v>13141</v>
      </c>
      <c r="C11207" s="46" t="s">
        <v>372</v>
      </c>
      <c r="D11207" s="47">
        <v>53.3</v>
      </c>
    </row>
    <row r="11208" spans="1:4" x14ac:dyDescent="0.25">
      <c r="A11208" s="46">
        <v>20249</v>
      </c>
      <c r="B11208" s="45" t="s">
        <v>13142</v>
      </c>
      <c r="C11208" s="46" t="s">
        <v>372</v>
      </c>
      <c r="D11208" s="47">
        <v>29.19</v>
      </c>
    </row>
    <row r="11209" spans="1:4" x14ac:dyDescent="0.25">
      <c r="A11209" s="46">
        <v>11609</v>
      </c>
      <c r="B11209" s="45" t="s">
        <v>13143</v>
      </c>
      <c r="C11209" s="46" t="s">
        <v>9033</v>
      </c>
      <c r="D11209" s="47">
        <v>10.37</v>
      </c>
    </row>
    <row r="11210" spans="1:4" x14ac:dyDescent="0.25">
      <c r="A11210" s="46">
        <v>20083</v>
      </c>
      <c r="B11210" s="45" t="s">
        <v>13144</v>
      </c>
      <c r="C11210" s="46" t="s">
        <v>9014</v>
      </c>
      <c r="D11210" s="47">
        <v>70.61</v>
      </c>
    </row>
    <row r="11211" spans="1:4" x14ac:dyDescent="0.25">
      <c r="A11211" s="46">
        <v>10691</v>
      </c>
      <c r="B11211" s="45" t="s">
        <v>13145</v>
      </c>
      <c r="C11211" s="46" t="s">
        <v>9033</v>
      </c>
      <c r="D11211" s="47">
        <v>52.02</v>
      </c>
    </row>
    <row r="11212" spans="1:4" x14ac:dyDescent="0.25">
      <c r="A11212" s="46">
        <v>12295</v>
      </c>
      <c r="B11212" s="45" t="s">
        <v>13146</v>
      </c>
      <c r="C11212" s="46" t="s">
        <v>9014</v>
      </c>
      <c r="D11212" s="47">
        <v>2.99</v>
      </c>
    </row>
    <row r="11213" spans="1:4" x14ac:dyDescent="0.25">
      <c r="A11213" s="46">
        <v>12296</v>
      </c>
      <c r="B11213" s="45" t="s">
        <v>13147</v>
      </c>
      <c r="C11213" s="46" t="s">
        <v>9014</v>
      </c>
      <c r="D11213" s="47">
        <v>3.87</v>
      </c>
    </row>
    <row r="11214" spans="1:4" x14ac:dyDescent="0.25">
      <c r="A11214" s="46">
        <v>12294</v>
      </c>
      <c r="B11214" s="45" t="s">
        <v>13148</v>
      </c>
      <c r="C11214" s="46" t="s">
        <v>9014</v>
      </c>
      <c r="D11214" s="47">
        <v>9.3000000000000007</v>
      </c>
    </row>
    <row r="11215" spans="1:4" x14ac:dyDescent="0.25">
      <c r="A11215" s="46">
        <v>14543</v>
      </c>
      <c r="B11215" s="45" t="s">
        <v>13149</v>
      </c>
      <c r="C11215" s="46" t="s">
        <v>9014</v>
      </c>
      <c r="D11215" s="47">
        <v>6.64</v>
      </c>
    </row>
    <row r="11216" spans="1:4" x14ac:dyDescent="0.25">
      <c r="A11216" s="46">
        <v>13329</v>
      </c>
      <c r="B11216" s="45" t="s">
        <v>13150</v>
      </c>
      <c r="C11216" s="46" t="s">
        <v>9014</v>
      </c>
      <c r="D11216" s="47">
        <v>3.9</v>
      </c>
    </row>
    <row r="11217" spans="1:4" x14ac:dyDescent="0.25">
      <c r="A11217" s="46">
        <v>21044</v>
      </c>
      <c r="B11217" s="45" t="s">
        <v>13151</v>
      </c>
      <c r="C11217" s="46" t="s">
        <v>9014</v>
      </c>
      <c r="D11217" s="47">
        <v>40.880000000000003</v>
      </c>
    </row>
    <row r="11218" spans="1:4" x14ac:dyDescent="0.25">
      <c r="A11218" s="46">
        <v>21045</v>
      </c>
      <c r="B11218" s="45" t="s">
        <v>13152</v>
      </c>
      <c r="C11218" s="46" t="s">
        <v>9014</v>
      </c>
      <c r="D11218" s="47">
        <v>55.99</v>
      </c>
    </row>
    <row r="11219" spans="1:4" x14ac:dyDescent="0.25">
      <c r="A11219" s="46">
        <v>21040</v>
      </c>
      <c r="B11219" s="45" t="s">
        <v>13153</v>
      </c>
      <c r="C11219" s="46" t="s">
        <v>9014</v>
      </c>
      <c r="D11219" s="47">
        <v>40</v>
      </c>
    </row>
    <row r="11220" spans="1:4" x14ac:dyDescent="0.25">
      <c r="A11220" s="46">
        <v>21041</v>
      </c>
      <c r="B11220" s="45" t="s">
        <v>13154</v>
      </c>
      <c r="C11220" s="46" t="s">
        <v>9014</v>
      </c>
      <c r="D11220" s="47">
        <v>48.28</v>
      </c>
    </row>
    <row r="11221" spans="1:4" x14ac:dyDescent="0.25">
      <c r="A11221" s="46">
        <v>21047</v>
      </c>
      <c r="B11221" s="45" t="s">
        <v>13155</v>
      </c>
      <c r="C11221" s="46" t="s">
        <v>9014</v>
      </c>
      <c r="D11221" s="47">
        <v>60.26</v>
      </c>
    </row>
    <row r="11222" spans="1:4" x14ac:dyDescent="0.25">
      <c r="A11222" s="46">
        <v>21043</v>
      </c>
      <c r="B11222" s="45" t="s">
        <v>13156</v>
      </c>
      <c r="C11222" s="46" t="s">
        <v>9014</v>
      </c>
      <c r="D11222" s="47">
        <v>58.67</v>
      </c>
    </row>
    <row r="11223" spans="1:4" x14ac:dyDescent="0.25">
      <c r="A11223" s="46">
        <v>21042</v>
      </c>
      <c r="B11223" s="45" t="s">
        <v>13157</v>
      </c>
      <c r="C11223" s="46" t="s">
        <v>9014</v>
      </c>
      <c r="D11223" s="47">
        <v>46.45</v>
      </c>
    </row>
    <row r="11224" spans="1:4" x14ac:dyDescent="0.25">
      <c r="A11224" s="46">
        <v>14149</v>
      </c>
      <c r="B11224" s="45" t="s">
        <v>13158</v>
      </c>
      <c r="C11224" s="46" t="s">
        <v>11244</v>
      </c>
      <c r="D11224" s="47">
        <v>188.98</v>
      </c>
    </row>
    <row r="11225" spans="1:4" x14ac:dyDescent="0.25">
      <c r="A11225" s="46">
        <v>38099</v>
      </c>
      <c r="B11225" s="45" t="s">
        <v>13159</v>
      </c>
      <c r="C11225" s="46" t="s">
        <v>9014</v>
      </c>
      <c r="D11225" s="47">
        <v>1.52</v>
      </c>
    </row>
    <row r="11226" spans="1:4" x14ac:dyDescent="0.25">
      <c r="A11226" s="46">
        <v>38100</v>
      </c>
      <c r="B11226" s="45" t="s">
        <v>13160</v>
      </c>
      <c r="C11226" s="46" t="s">
        <v>9014</v>
      </c>
      <c r="D11226" s="47">
        <v>2.4900000000000002</v>
      </c>
    </row>
    <row r="11227" spans="1:4" x14ac:dyDescent="0.25">
      <c r="A11227" s="46">
        <v>20061</v>
      </c>
      <c r="B11227" s="45" t="s">
        <v>13161</v>
      </c>
      <c r="C11227" s="46" t="s">
        <v>9014</v>
      </c>
      <c r="D11227" s="47">
        <v>3.78</v>
      </c>
    </row>
    <row r="11228" spans="1:4" x14ac:dyDescent="0.25">
      <c r="A11228" s="46">
        <v>7576</v>
      </c>
      <c r="B11228" s="45" t="s">
        <v>13162</v>
      </c>
      <c r="C11228" s="46" t="s">
        <v>9014</v>
      </c>
      <c r="D11228" s="47">
        <v>150.58000000000001</v>
      </c>
    </row>
    <row r="11229" spans="1:4" x14ac:dyDescent="0.25">
      <c r="A11229" s="46">
        <v>3384</v>
      </c>
      <c r="B11229" s="45" t="s">
        <v>13163</v>
      </c>
      <c r="C11229" s="46" t="s">
        <v>9014</v>
      </c>
      <c r="D11229" s="47">
        <v>6.01</v>
      </c>
    </row>
    <row r="11230" spans="1:4" x14ac:dyDescent="0.25">
      <c r="A11230" s="46">
        <v>7572</v>
      </c>
      <c r="B11230" s="45" t="s">
        <v>13164</v>
      </c>
      <c r="C11230" s="46" t="s">
        <v>9014</v>
      </c>
      <c r="D11230" s="47">
        <v>5.53</v>
      </c>
    </row>
    <row r="11231" spans="1:4" x14ac:dyDescent="0.25">
      <c r="A11231" s="46">
        <v>3396</v>
      </c>
      <c r="B11231" s="45" t="s">
        <v>13165</v>
      </c>
      <c r="C11231" s="46" t="s">
        <v>9014</v>
      </c>
      <c r="D11231" s="47">
        <v>3.74</v>
      </c>
    </row>
    <row r="11232" spans="1:4" x14ac:dyDescent="0.25">
      <c r="A11232" s="46">
        <v>37590</v>
      </c>
      <c r="B11232" s="45" t="s">
        <v>13166</v>
      </c>
      <c r="C11232" s="46" t="s">
        <v>9014</v>
      </c>
      <c r="D11232" s="47">
        <v>30.35</v>
      </c>
    </row>
    <row r="11233" spans="1:4" x14ac:dyDescent="0.25">
      <c r="A11233" s="46">
        <v>37591</v>
      </c>
      <c r="B11233" s="45" t="s">
        <v>13167</v>
      </c>
      <c r="C11233" s="46" t="s">
        <v>9014</v>
      </c>
      <c r="D11233" s="47">
        <v>36.479999999999997</v>
      </c>
    </row>
    <row r="11234" spans="1:4" x14ac:dyDescent="0.25">
      <c r="A11234" s="46">
        <v>12626</v>
      </c>
      <c r="B11234" s="45" t="s">
        <v>13168</v>
      </c>
      <c r="C11234" s="46" t="s">
        <v>9014</v>
      </c>
      <c r="D11234" s="47">
        <v>18.149999999999999</v>
      </c>
    </row>
    <row r="11235" spans="1:4" x14ac:dyDescent="0.25">
      <c r="A11235" s="46">
        <v>11033</v>
      </c>
      <c r="B11235" s="45" t="s">
        <v>13169</v>
      </c>
      <c r="C11235" s="46" t="s">
        <v>9014</v>
      </c>
      <c r="D11235" s="47">
        <v>9.11</v>
      </c>
    </row>
    <row r="11236" spans="1:4" x14ac:dyDescent="0.25">
      <c r="A11236" s="46">
        <v>390</v>
      </c>
      <c r="B11236" s="45" t="s">
        <v>13170</v>
      </c>
      <c r="C11236" s="46" t="s">
        <v>9014</v>
      </c>
      <c r="D11236" s="47">
        <v>6.77</v>
      </c>
    </row>
    <row r="11237" spans="1:4" x14ac:dyDescent="0.25">
      <c r="A11237" s="46">
        <v>42436</v>
      </c>
      <c r="B11237" s="45" t="s">
        <v>13171</v>
      </c>
      <c r="C11237" s="46" t="s">
        <v>9014</v>
      </c>
      <c r="D11237" s="48">
        <v>2069.7199999999998</v>
      </c>
    </row>
    <row r="11238" spans="1:4" x14ac:dyDescent="0.25">
      <c r="A11238" s="46">
        <v>6193</v>
      </c>
      <c r="B11238" s="45" t="s">
        <v>13172</v>
      </c>
      <c r="C11238" s="46" t="s">
        <v>372</v>
      </c>
      <c r="D11238" s="47">
        <v>19.5</v>
      </c>
    </row>
    <row r="11239" spans="1:4" x14ac:dyDescent="0.25">
      <c r="A11239" s="46">
        <v>6194</v>
      </c>
      <c r="B11239" s="45" t="s">
        <v>13173</v>
      </c>
      <c r="C11239" s="46" t="s">
        <v>372</v>
      </c>
      <c r="D11239" s="47">
        <v>5.0199999999999996</v>
      </c>
    </row>
    <row r="11240" spans="1:4" x14ac:dyDescent="0.25">
      <c r="A11240" s="46">
        <v>10567</v>
      </c>
      <c r="B11240" s="45" t="s">
        <v>13174</v>
      </c>
      <c r="C11240" s="46" t="s">
        <v>372</v>
      </c>
      <c r="D11240" s="47">
        <v>7.95</v>
      </c>
    </row>
    <row r="11241" spans="1:4" x14ac:dyDescent="0.25">
      <c r="A11241" s="46">
        <v>6212</v>
      </c>
      <c r="B11241" s="45" t="s">
        <v>13175</v>
      </c>
      <c r="C11241" s="46" t="s">
        <v>372</v>
      </c>
      <c r="D11241" s="47">
        <v>11.67</v>
      </c>
    </row>
    <row r="11242" spans="1:4" x14ac:dyDescent="0.25">
      <c r="A11242" s="46">
        <v>3993</v>
      </c>
      <c r="B11242" s="45" t="s">
        <v>13176</v>
      </c>
      <c r="C11242" s="46" t="s">
        <v>9027</v>
      </c>
      <c r="D11242" s="47">
        <v>126.05</v>
      </c>
    </row>
    <row r="11243" spans="1:4" x14ac:dyDescent="0.25">
      <c r="A11243" s="46">
        <v>3990</v>
      </c>
      <c r="B11243" s="45" t="s">
        <v>13177</v>
      </c>
      <c r="C11243" s="46" t="s">
        <v>372</v>
      </c>
      <c r="D11243" s="47">
        <v>23.72</v>
      </c>
    </row>
    <row r="11244" spans="1:4" x14ac:dyDescent="0.25">
      <c r="A11244" s="46">
        <v>3992</v>
      </c>
      <c r="B11244" s="45" t="s">
        <v>13178</v>
      </c>
      <c r="C11244" s="46" t="s">
        <v>372</v>
      </c>
      <c r="D11244" s="47">
        <v>32.020000000000003</v>
      </c>
    </row>
    <row r="11245" spans="1:4" x14ac:dyDescent="0.25">
      <c r="A11245" s="46">
        <v>6178</v>
      </c>
      <c r="B11245" s="45" t="s">
        <v>13179</v>
      </c>
      <c r="C11245" s="46" t="s">
        <v>9027</v>
      </c>
      <c r="D11245" s="47">
        <v>176.04</v>
      </c>
    </row>
    <row r="11246" spans="1:4" x14ac:dyDescent="0.25">
      <c r="A11246" s="46">
        <v>6180</v>
      </c>
      <c r="B11246" s="45" t="s">
        <v>13180</v>
      </c>
      <c r="C11246" s="46" t="s">
        <v>9027</v>
      </c>
      <c r="D11246" s="47">
        <v>190</v>
      </c>
    </row>
    <row r="11247" spans="1:4" x14ac:dyDescent="0.25">
      <c r="A11247" s="46">
        <v>6182</v>
      </c>
      <c r="B11247" s="45" t="s">
        <v>13181</v>
      </c>
      <c r="C11247" s="46" t="s">
        <v>9027</v>
      </c>
      <c r="D11247" s="47">
        <v>235.83</v>
      </c>
    </row>
    <row r="11248" spans="1:4" x14ac:dyDescent="0.25">
      <c r="A11248" s="46">
        <v>43614</v>
      </c>
      <c r="B11248" s="45" t="s">
        <v>13182</v>
      </c>
      <c r="C11248" s="46" t="s">
        <v>372</v>
      </c>
      <c r="D11248" s="47">
        <v>16.02</v>
      </c>
    </row>
    <row r="11249" spans="1:4" x14ac:dyDescent="0.25">
      <c r="A11249" s="46">
        <v>6189</v>
      </c>
      <c r="B11249" s="45" t="s">
        <v>13183</v>
      </c>
      <c r="C11249" s="46" t="s">
        <v>372</v>
      </c>
      <c r="D11249" s="47">
        <v>28.46</v>
      </c>
    </row>
    <row r="11250" spans="1:4" x14ac:dyDescent="0.25">
      <c r="A11250" s="46">
        <v>6214</v>
      </c>
      <c r="B11250" s="45" t="s">
        <v>13184</v>
      </c>
      <c r="C11250" s="46" t="s">
        <v>9027</v>
      </c>
      <c r="D11250" s="47">
        <v>110.27</v>
      </c>
    </row>
    <row r="11251" spans="1:4" x14ac:dyDescent="0.25">
      <c r="A11251" s="46">
        <v>36153</v>
      </c>
      <c r="B11251" s="45" t="s">
        <v>13185</v>
      </c>
      <c r="C11251" s="46" t="s">
        <v>9014</v>
      </c>
      <c r="D11251" s="47">
        <v>199.28</v>
      </c>
    </row>
    <row r="11252" spans="1:4" x14ac:dyDescent="0.25">
      <c r="A11252" s="46">
        <v>10740</v>
      </c>
      <c r="B11252" s="45" t="s">
        <v>13186</v>
      </c>
      <c r="C11252" s="46" t="s">
        <v>9014</v>
      </c>
      <c r="D11252" s="48">
        <v>10532.65</v>
      </c>
    </row>
    <row r="11253" spans="1:4" x14ac:dyDescent="0.25">
      <c r="A11253" s="46">
        <v>13914</v>
      </c>
      <c r="B11253" s="45" t="s">
        <v>13187</v>
      </c>
      <c r="C11253" s="46" t="s">
        <v>9014</v>
      </c>
      <c r="D11253" s="47">
        <v>762.08</v>
      </c>
    </row>
    <row r="11254" spans="1:4" x14ac:dyDescent="0.25">
      <c r="A11254" s="46">
        <v>10742</v>
      </c>
      <c r="B11254" s="45" t="s">
        <v>13188</v>
      </c>
      <c r="C11254" s="46" t="s">
        <v>9014</v>
      </c>
      <c r="D11254" s="48">
        <v>1111.5</v>
      </c>
    </row>
    <row r="11255" spans="1:4" x14ac:dyDescent="0.25">
      <c r="A11255" s="46">
        <v>38465</v>
      </c>
      <c r="B11255" s="45" t="s">
        <v>13189</v>
      </c>
      <c r="C11255" s="46" t="s">
        <v>9014</v>
      </c>
      <c r="D11255" s="47">
        <v>28.4</v>
      </c>
    </row>
    <row r="11256" spans="1:4" x14ac:dyDescent="0.25">
      <c r="A11256" s="46">
        <v>7543</v>
      </c>
      <c r="B11256" s="45" t="s">
        <v>13190</v>
      </c>
      <c r="C11256" s="46" t="s">
        <v>9014</v>
      </c>
      <c r="D11256" s="47">
        <v>6.14</v>
      </c>
    </row>
    <row r="11257" spans="1:4" x14ac:dyDescent="0.25">
      <c r="A11257" s="46">
        <v>43427</v>
      </c>
      <c r="B11257" s="45" t="s">
        <v>13191</v>
      </c>
      <c r="C11257" s="46" t="s">
        <v>9014</v>
      </c>
      <c r="D11257" s="48">
        <v>1199.54</v>
      </c>
    </row>
    <row r="11258" spans="1:4" x14ac:dyDescent="0.25">
      <c r="A11258" s="46">
        <v>41613</v>
      </c>
      <c r="B11258" s="45" t="s">
        <v>13192</v>
      </c>
      <c r="C11258" s="46" t="s">
        <v>9014</v>
      </c>
      <c r="D11258" s="47">
        <v>77.099999999999994</v>
      </c>
    </row>
    <row r="11259" spans="1:4" x14ac:dyDescent="0.25">
      <c r="A11259" s="46">
        <v>41614</v>
      </c>
      <c r="B11259" s="45" t="s">
        <v>13193</v>
      </c>
      <c r="C11259" s="46" t="s">
        <v>9014</v>
      </c>
      <c r="D11259" s="47">
        <v>98.25</v>
      </c>
    </row>
    <row r="11260" spans="1:4" x14ac:dyDescent="0.25">
      <c r="A11260" s="46">
        <v>41615</v>
      </c>
      <c r="B11260" s="45" t="s">
        <v>13194</v>
      </c>
      <c r="C11260" s="46" t="s">
        <v>9014</v>
      </c>
      <c r="D11260" s="47">
        <v>151.85</v>
      </c>
    </row>
    <row r="11261" spans="1:4" x14ac:dyDescent="0.25">
      <c r="A11261" s="46">
        <v>41616</v>
      </c>
      <c r="B11261" s="45" t="s">
        <v>13195</v>
      </c>
      <c r="C11261" s="46" t="s">
        <v>9014</v>
      </c>
      <c r="D11261" s="47">
        <v>226.89</v>
      </c>
    </row>
    <row r="11262" spans="1:4" x14ac:dyDescent="0.25">
      <c r="A11262" s="46">
        <v>41617</v>
      </c>
      <c r="B11262" s="45" t="s">
        <v>13196</v>
      </c>
      <c r="C11262" s="46" t="s">
        <v>9014</v>
      </c>
      <c r="D11262" s="47">
        <v>451.15</v>
      </c>
    </row>
    <row r="11263" spans="1:4" x14ac:dyDescent="0.25">
      <c r="A11263" s="46">
        <v>41618</v>
      </c>
      <c r="B11263" s="45" t="s">
        <v>13197</v>
      </c>
      <c r="C11263" s="46" t="s">
        <v>9014</v>
      </c>
      <c r="D11263" s="47">
        <v>830.54</v>
      </c>
    </row>
    <row r="11264" spans="1:4" x14ac:dyDescent="0.25">
      <c r="A11264" s="46">
        <v>43428</v>
      </c>
      <c r="B11264" s="45" t="s">
        <v>13198</v>
      </c>
      <c r="C11264" s="46" t="s">
        <v>9014</v>
      </c>
      <c r="D11264" s="48">
        <v>1458.85</v>
      </c>
    </row>
    <row r="11265" spans="1:4" x14ac:dyDescent="0.25">
      <c r="A11265" s="46">
        <v>41619</v>
      </c>
      <c r="B11265" s="45" t="s">
        <v>13199</v>
      </c>
      <c r="C11265" s="46" t="s">
        <v>9014</v>
      </c>
      <c r="D11265" s="47">
        <v>94.52</v>
      </c>
    </row>
    <row r="11266" spans="1:4" x14ac:dyDescent="0.25">
      <c r="A11266" s="46">
        <v>41620</v>
      </c>
      <c r="B11266" s="45" t="s">
        <v>13200</v>
      </c>
      <c r="C11266" s="46" t="s">
        <v>9014</v>
      </c>
      <c r="D11266" s="47">
        <v>119.39</v>
      </c>
    </row>
    <row r="11267" spans="1:4" x14ac:dyDescent="0.25">
      <c r="A11267" s="46">
        <v>41622</v>
      </c>
      <c r="B11267" s="45" t="s">
        <v>13201</v>
      </c>
      <c r="C11267" s="46" t="s">
        <v>9014</v>
      </c>
      <c r="D11267" s="47">
        <v>207.07</v>
      </c>
    </row>
    <row r="11268" spans="1:4" x14ac:dyDescent="0.25">
      <c r="A11268" s="46">
        <v>41623</v>
      </c>
      <c r="B11268" s="45" t="s">
        <v>13202</v>
      </c>
      <c r="C11268" s="46" t="s">
        <v>9014</v>
      </c>
      <c r="D11268" s="47">
        <v>318.38</v>
      </c>
    </row>
    <row r="11269" spans="1:4" x14ac:dyDescent="0.25">
      <c r="A11269" s="46">
        <v>41624</v>
      </c>
      <c r="B11269" s="45" t="s">
        <v>13203</v>
      </c>
      <c r="C11269" s="46" t="s">
        <v>9014</v>
      </c>
      <c r="D11269" s="47">
        <v>596.97</v>
      </c>
    </row>
    <row r="11270" spans="1:4" x14ac:dyDescent="0.25">
      <c r="A11270" s="46">
        <v>41625</v>
      </c>
      <c r="B11270" s="45" t="s">
        <v>13204</v>
      </c>
      <c r="C11270" s="46" t="s">
        <v>9014</v>
      </c>
      <c r="D11270" s="47">
        <v>918.47</v>
      </c>
    </row>
    <row r="11271" spans="1:4" x14ac:dyDescent="0.25">
      <c r="A11271" s="46">
        <v>39352</v>
      </c>
      <c r="B11271" s="45" t="s">
        <v>13205</v>
      </c>
      <c r="C11271" s="46" t="s">
        <v>9014</v>
      </c>
      <c r="D11271" s="47">
        <v>3.79</v>
      </c>
    </row>
    <row r="11272" spans="1:4" x14ac:dyDescent="0.25">
      <c r="A11272" s="46">
        <v>39346</v>
      </c>
      <c r="B11272" s="45" t="s">
        <v>13206</v>
      </c>
      <c r="C11272" s="46" t="s">
        <v>9014</v>
      </c>
      <c r="D11272" s="47">
        <v>3.79</v>
      </c>
    </row>
    <row r="11273" spans="1:4" x14ac:dyDescent="0.25">
      <c r="A11273" s="46">
        <v>39350</v>
      </c>
      <c r="B11273" s="45" t="s">
        <v>13207</v>
      </c>
      <c r="C11273" s="46" t="s">
        <v>9014</v>
      </c>
      <c r="D11273" s="47">
        <v>4.08</v>
      </c>
    </row>
    <row r="11274" spans="1:4" x14ac:dyDescent="0.25">
      <c r="A11274" s="46">
        <v>39351</v>
      </c>
      <c r="B11274" s="45" t="s">
        <v>13208</v>
      </c>
      <c r="C11274" s="46" t="s">
        <v>9014</v>
      </c>
      <c r="D11274" s="47">
        <v>4.72</v>
      </c>
    </row>
    <row r="11275" spans="1:4" x14ac:dyDescent="0.25">
      <c r="A11275" s="46">
        <v>38952</v>
      </c>
      <c r="B11275" s="45" t="s">
        <v>13209</v>
      </c>
      <c r="C11275" s="46" t="s">
        <v>9014</v>
      </c>
      <c r="D11275" s="47">
        <v>4.1900000000000004</v>
      </c>
    </row>
    <row r="11276" spans="1:4" x14ac:dyDescent="0.25">
      <c r="A11276" s="46">
        <v>38953</v>
      </c>
      <c r="B11276" s="45" t="s">
        <v>13210</v>
      </c>
      <c r="C11276" s="46" t="s">
        <v>9014</v>
      </c>
      <c r="D11276" s="47">
        <v>6.61</v>
      </c>
    </row>
    <row r="11277" spans="1:4" x14ac:dyDescent="0.25">
      <c r="A11277" s="46">
        <v>38835</v>
      </c>
      <c r="B11277" s="45" t="s">
        <v>13211</v>
      </c>
      <c r="C11277" s="46" t="s">
        <v>9014</v>
      </c>
      <c r="D11277" s="47">
        <v>5.93</v>
      </c>
    </row>
    <row r="11278" spans="1:4" x14ac:dyDescent="0.25">
      <c r="A11278" s="46">
        <v>38837</v>
      </c>
      <c r="B11278" s="45" t="s">
        <v>13212</v>
      </c>
      <c r="C11278" s="46" t="s">
        <v>9014</v>
      </c>
      <c r="D11278" s="47">
        <v>15.44</v>
      </c>
    </row>
    <row r="11279" spans="1:4" x14ac:dyDescent="0.25">
      <c r="A11279" s="46">
        <v>38836</v>
      </c>
      <c r="B11279" s="45" t="s">
        <v>13213</v>
      </c>
      <c r="C11279" s="46" t="s">
        <v>9014</v>
      </c>
      <c r="D11279" s="47">
        <v>8.5500000000000007</v>
      </c>
    </row>
    <row r="11280" spans="1:4" x14ac:dyDescent="0.25">
      <c r="A11280" s="46">
        <v>2666</v>
      </c>
      <c r="B11280" s="45" t="s">
        <v>13214</v>
      </c>
      <c r="C11280" s="46" t="s">
        <v>9014</v>
      </c>
      <c r="D11280" s="47">
        <v>6.31</v>
      </c>
    </row>
    <row r="11281" spans="1:4" x14ac:dyDescent="0.25">
      <c r="A11281" s="46">
        <v>2668</v>
      </c>
      <c r="B11281" s="45" t="s">
        <v>13215</v>
      </c>
      <c r="C11281" s="46" t="s">
        <v>9014</v>
      </c>
      <c r="D11281" s="47">
        <v>7.2</v>
      </c>
    </row>
    <row r="11282" spans="1:4" x14ac:dyDescent="0.25">
      <c r="A11282" s="46">
        <v>2664</v>
      </c>
      <c r="B11282" s="45" t="s">
        <v>13216</v>
      </c>
      <c r="C11282" s="46" t="s">
        <v>9014</v>
      </c>
      <c r="D11282" s="47">
        <v>10.62</v>
      </c>
    </row>
    <row r="11283" spans="1:4" x14ac:dyDescent="0.25">
      <c r="A11283" s="46">
        <v>2662</v>
      </c>
      <c r="B11283" s="45" t="s">
        <v>13217</v>
      </c>
      <c r="C11283" s="46" t="s">
        <v>9014</v>
      </c>
      <c r="D11283" s="47">
        <v>13.03</v>
      </c>
    </row>
    <row r="11284" spans="1:4" x14ac:dyDescent="0.25">
      <c r="A11284" s="46">
        <v>20964</v>
      </c>
      <c r="B11284" s="45" t="s">
        <v>13218</v>
      </c>
      <c r="C11284" s="46" t="s">
        <v>9014</v>
      </c>
      <c r="D11284" s="47">
        <v>71.650000000000006</v>
      </c>
    </row>
    <row r="11285" spans="1:4" x14ac:dyDescent="0.25">
      <c r="A11285" s="46">
        <v>10905</v>
      </c>
      <c r="B11285" s="45" t="s">
        <v>13219</v>
      </c>
      <c r="C11285" s="46" t="s">
        <v>9014</v>
      </c>
      <c r="D11285" s="47">
        <v>96.11</v>
      </c>
    </row>
    <row r="11286" spans="1:4" x14ac:dyDescent="0.25">
      <c r="A11286" s="46">
        <v>42703</v>
      </c>
      <c r="B11286" s="45" t="s">
        <v>13220</v>
      </c>
      <c r="C11286" s="46" t="s">
        <v>9014</v>
      </c>
      <c r="D11286" s="47">
        <v>106.4</v>
      </c>
    </row>
    <row r="11287" spans="1:4" x14ac:dyDescent="0.25">
      <c r="A11287" s="46">
        <v>42704</v>
      </c>
      <c r="B11287" s="45" t="s">
        <v>13221</v>
      </c>
      <c r="C11287" s="46" t="s">
        <v>9014</v>
      </c>
      <c r="D11287" s="47">
        <v>163.35</v>
      </c>
    </row>
    <row r="11288" spans="1:4" x14ac:dyDescent="0.25">
      <c r="A11288" s="46">
        <v>42705</v>
      </c>
      <c r="B11288" s="45" t="s">
        <v>13222</v>
      </c>
      <c r="C11288" s="46" t="s">
        <v>9014</v>
      </c>
      <c r="D11288" s="47">
        <v>208.41</v>
      </c>
    </row>
    <row r="11289" spans="1:4" x14ac:dyDescent="0.25">
      <c r="A11289" s="46">
        <v>42706</v>
      </c>
      <c r="B11289" s="45" t="s">
        <v>13223</v>
      </c>
      <c r="C11289" s="46" t="s">
        <v>9014</v>
      </c>
      <c r="D11289" s="47">
        <v>258.11</v>
      </c>
    </row>
    <row r="11290" spans="1:4" x14ac:dyDescent="0.25">
      <c r="A11290" s="46">
        <v>11289</v>
      </c>
      <c r="B11290" s="45" t="s">
        <v>13224</v>
      </c>
      <c r="C11290" s="46" t="s">
        <v>9014</v>
      </c>
      <c r="D11290" s="47">
        <v>104.18</v>
      </c>
    </row>
    <row r="11291" spans="1:4" x14ac:dyDescent="0.25">
      <c r="A11291" s="46">
        <v>11241</v>
      </c>
      <c r="B11291" s="45" t="s">
        <v>13225</v>
      </c>
      <c r="C11291" s="46" t="s">
        <v>9014</v>
      </c>
      <c r="D11291" s="47">
        <v>260.45999999999998</v>
      </c>
    </row>
    <row r="11292" spans="1:4" x14ac:dyDescent="0.25">
      <c r="A11292" s="46">
        <v>11301</v>
      </c>
      <c r="B11292" s="45" t="s">
        <v>13226</v>
      </c>
      <c r="C11292" s="46" t="s">
        <v>9014</v>
      </c>
      <c r="D11292" s="47">
        <v>660.46</v>
      </c>
    </row>
    <row r="11293" spans="1:4" x14ac:dyDescent="0.25">
      <c r="A11293" s="46">
        <v>21090</v>
      </c>
      <c r="B11293" s="45" t="s">
        <v>13227</v>
      </c>
      <c r="C11293" s="46" t="s">
        <v>9014</v>
      </c>
      <c r="D11293" s="47">
        <v>809.3</v>
      </c>
    </row>
    <row r="11294" spans="1:4" x14ac:dyDescent="0.25">
      <c r="A11294" s="46">
        <v>14112</v>
      </c>
      <c r="B11294" s="45" t="s">
        <v>13228</v>
      </c>
      <c r="C11294" s="46" t="s">
        <v>9014</v>
      </c>
      <c r="D11294" s="47">
        <v>337.67</v>
      </c>
    </row>
    <row r="11295" spans="1:4" x14ac:dyDescent="0.25">
      <c r="A11295" s="46">
        <v>11315</v>
      </c>
      <c r="B11295" s="45" t="s">
        <v>13229</v>
      </c>
      <c r="C11295" s="46" t="s">
        <v>9014</v>
      </c>
      <c r="D11295" s="47">
        <v>158.13</v>
      </c>
    </row>
    <row r="11296" spans="1:4" x14ac:dyDescent="0.25">
      <c r="A11296" s="46">
        <v>21071</v>
      </c>
      <c r="B11296" s="45" t="s">
        <v>13230</v>
      </c>
      <c r="C11296" s="46" t="s">
        <v>9014</v>
      </c>
      <c r="D11296" s="47">
        <v>241.86</v>
      </c>
    </row>
    <row r="11297" spans="1:4" x14ac:dyDescent="0.25">
      <c r="A11297" s="46">
        <v>11316</v>
      </c>
      <c r="B11297" s="45" t="s">
        <v>13231</v>
      </c>
      <c r="C11297" s="46" t="s">
        <v>9014</v>
      </c>
      <c r="D11297" s="47">
        <v>520.92999999999995</v>
      </c>
    </row>
    <row r="11298" spans="1:4" x14ac:dyDescent="0.25">
      <c r="A11298" s="46">
        <v>6243</v>
      </c>
      <c r="B11298" s="45" t="s">
        <v>13232</v>
      </c>
      <c r="C11298" s="46" t="s">
        <v>9014</v>
      </c>
      <c r="D11298" s="47">
        <v>600</v>
      </c>
    </row>
    <row r="11299" spans="1:4" x14ac:dyDescent="0.25">
      <c r="A11299" s="46">
        <v>6240</v>
      </c>
      <c r="B11299" s="45" t="s">
        <v>13233</v>
      </c>
      <c r="C11299" s="46" t="s">
        <v>9014</v>
      </c>
      <c r="D11299" s="47">
        <v>794.41</v>
      </c>
    </row>
    <row r="11300" spans="1:4" x14ac:dyDescent="0.25">
      <c r="A11300" s="46">
        <v>11296</v>
      </c>
      <c r="B11300" s="45" t="s">
        <v>13234</v>
      </c>
      <c r="C11300" s="46" t="s">
        <v>9014</v>
      </c>
      <c r="D11300" s="48">
        <v>2531.16</v>
      </c>
    </row>
    <row r="11301" spans="1:4" x14ac:dyDescent="0.25">
      <c r="A11301" s="46">
        <v>11299</v>
      </c>
      <c r="B11301" s="45" t="s">
        <v>13235</v>
      </c>
      <c r="C11301" s="46" t="s">
        <v>9014</v>
      </c>
      <c r="D11301" s="47">
        <v>856.74</v>
      </c>
    </row>
    <row r="11302" spans="1:4" x14ac:dyDescent="0.25">
      <c r="A11302" s="46">
        <v>11066</v>
      </c>
      <c r="B11302" s="45" t="s">
        <v>13236</v>
      </c>
      <c r="C11302" s="46" t="s">
        <v>9014</v>
      </c>
      <c r="D11302" s="47">
        <v>14.97</v>
      </c>
    </row>
    <row r="11303" spans="1:4" x14ac:dyDescent="0.25">
      <c r="A11303" s="46">
        <v>11065</v>
      </c>
      <c r="B11303" s="45" t="s">
        <v>13237</v>
      </c>
      <c r="C11303" s="46" t="s">
        <v>9014</v>
      </c>
      <c r="D11303" s="47">
        <v>17.16</v>
      </c>
    </row>
    <row r="11304" spans="1:4" x14ac:dyDescent="0.25">
      <c r="A11304" s="46">
        <v>11688</v>
      </c>
      <c r="B11304" s="45" t="s">
        <v>13238</v>
      </c>
      <c r="C11304" s="46" t="s">
        <v>9014</v>
      </c>
      <c r="D11304" s="47">
        <v>449.96</v>
      </c>
    </row>
    <row r="11305" spans="1:4" x14ac:dyDescent="0.25">
      <c r="A11305" s="46">
        <v>37736</v>
      </c>
      <c r="B11305" s="45" t="s">
        <v>13239</v>
      </c>
      <c r="C11305" s="46" t="s">
        <v>9014</v>
      </c>
      <c r="D11305" s="48">
        <v>87800</v>
      </c>
    </row>
    <row r="11306" spans="1:4" x14ac:dyDescent="0.25">
      <c r="A11306" s="46">
        <v>37739</v>
      </c>
      <c r="B11306" s="45" t="s">
        <v>13240</v>
      </c>
      <c r="C11306" s="46" t="s">
        <v>9014</v>
      </c>
      <c r="D11306" s="48">
        <v>108061.53</v>
      </c>
    </row>
    <row r="11307" spans="1:4" x14ac:dyDescent="0.25">
      <c r="A11307" s="46">
        <v>37740</v>
      </c>
      <c r="B11307" s="45" t="s">
        <v>13241</v>
      </c>
      <c r="C11307" s="46" t="s">
        <v>9014</v>
      </c>
      <c r="D11307" s="48">
        <v>61665.54</v>
      </c>
    </row>
    <row r="11308" spans="1:4" x14ac:dyDescent="0.25">
      <c r="A11308" s="46">
        <v>37738</v>
      </c>
      <c r="B11308" s="45" t="s">
        <v>13242</v>
      </c>
      <c r="C11308" s="46" t="s">
        <v>9014</v>
      </c>
      <c r="D11308" s="48">
        <v>73264.55</v>
      </c>
    </row>
    <row r="11309" spans="1:4" x14ac:dyDescent="0.25">
      <c r="A11309" s="46">
        <v>37737</v>
      </c>
      <c r="B11309" s="45" t="s">
        <v>13243</v>
      </c>
      <c r="C11309" s="46" t="s">
        <v>9014</v>
      </c>
      <c r="D11309" s="48">
        <v>58288.62</v>
      </c>
    </row>
    <row r="11310" spans="1:4" x14ac:dyDescent="0.25">
      <c r="A11310" s="46">
        <v>25014</v>
      </c>
      <c r="B11310" s="45" t="s">
        <v>13244</v>
      </c>
      <c r="C11310" s="46" t="s">
        <v>9014</v>
      </c>
      <c r="D11310" s="48">
        <v>122083.1</v>
      </c>
    </row>
    <row r="11311" spans="1:4" x14ac:dyDescent="0.25">
      <c r="A11311" s="46">
        <v>25013</v>
      </c>
      <c r="B11311" s="45" t="s">
        <v>13245</v>
      </c>
      <c r="C11311" s="46" t="s">
        <v>9014</v>
      </c>
      <c r="D11311" s="48">
        <v>127956.02</v>
      </c>
    </row>
    <row r="11312" spans="1:4" x14ac:dyDescent="0.25">
      <c r="A11312" s="46">
        <v>14405</v>
      </c>
      <c r="B11312" s="45" t="s">
        <v>13246</v>
      </c>
      <c r="C11312" s="46" t="s">
        <v>9014</v>
      </c>
      <c r="D11312" s="48">
        <v>150199.66</v>
      </c>
    </row>
    <row r="11313" spans="1:4" x14ac:dyDescent="0.25">
      <c r="A11313" s="46">
        <v>20271</v>
      </c>
      <c r="B11313" s="45" t="s">
        <v>13247</v>
      </c>
      <c r="C11313" s="46" t="s">
        <v>9014</v>
      </c>
      <c r="D11313" s="47">
        <v>364.94</v>
      </c>
    </row>
    <row r="11314" spans="1:4" x14ac:dyDescent="0.25">
      <c r="A11314" s="46">
        <v>10423</v>
      </c>
      <c r="B11314" s="45" t="s">
        <v>13248</v>
      </c>
      <c r="C11314" s="46" t="s">
        <v>9014</v>
      </c>
      <c r="D11314" s="47">
        <v>267.95</v>
      </c>
    </row>
    <row r="11315" spans="1:4" x14ac:dyDescent="0.25">
      <c r="A11315" s="46">
        <v>36790</v>
      </c>
      <c r="B11315" s="45" t="s">
        <v>13249</v>
      </c>
      <c r="C11315" s="46" t="s">
        <v>9014</v>
      </c>
      <c r="D11315" s="47">
        <v>168.93</v>
      </c>
    </row>
    <row r="11316" spans="1:4" x14ac:dyDescent="0.25">
      <c r="A11316" s="46">
        <v>37589</v>
      </c>
      <c r="B11316" s="45" t="s">
        <v>13250</v>
      </c>
      <c r="C11316" s="46" t="s">
        <v>9014</v>
      </c>
      <c r="D11316" s="47">
        <v>206.98</v>
      </c>
    </row>
    <row r="11317" spans="1:4" x14ac:dyDescent="0.25">
      <c r="A11317" s="46">
        <v>11690</v>
      </c>
      <c r="B11317" s="45" t="s">
        <v>13251</v>
      </c>
      <c r="C11317" s="46" t="s">
        <v>9014</v>
      </c>
      <c r="D11317" s="47">
        <v>109.95</v>
      </c>
    </row>
    <row r="11318" spans="1:4" x14ac:dyDescent="0.25">
      <c r="A11318" s="46">
        <v>20234</v>
      </c>
      <c r="B11318" s="45" t="s">
        <v>13252</v>
      </c>
      <c r="C11318" s="46" t="s">
        <v>9014</v>
      </c>
      <c r="D11318" s="47">
        <v>139.15</v>
      </c>
    </row>
    <row r="11319" spans="1:4" x14ac:dyDescent="0.25">
      <c r="A11319" s="46">
        <v>4763</v>
      </c>
      <c r="B11319" s="45" t="s">
        <v>13253</v>
      </c>
      <c r="C11319" s="46" t="s">
        <v>370</v>
      </c>
      <c r="D11319" s="47">
        <v>23.19</v>
      </c>
    </row>
    <row r="11320" spans="1:4" x14ac:dyDescent="0.25">
      <c r="A11320" s="46">
        <v>41070</v>
      </c>
      <c r="B11320" s="45" t="s">
        <v>13254</v>
      </c>
      <c r="C11320" s="46" t="s">
        <v>9201</v>
      </c>
      <c r="D11320" s="48">
        <v>4079.11</v>
      </c>
    </row>
    <row r="11321" spans="1:4" x14ac:dyDescent="0.25">
      <c r="A11321" s="46">
        <v>14583</v>
      </c>
      <c r="B11321" s="45" t="s">
        <v>13255</v>
      </c>
      <c r="C11321" s="46" t="s">
        <v>369</v>
      </c>
      <c r="D11321" s="47">
        <v>17.59</v>
      </c>
    </row>
    <row r="11322" spans="1:4" x14ac:dyDescent="0.25">
      <c r="A11322" s="46">
        <v>11457</v>
      </c>
      <c r="B11322" s="45" t="s">
        <v>13256</v>
      </c>
      <c r="C11322" s="46" t="s">
        <v>9014</v>
      </c>
      <c r="D11322" s="47">
        <v>39.79</v>
      </c>
    </row>
    <row r="11323" spans="1:4" x14ac:dyDescent="0.25">
      <c r="A11323" s="46">
        <v>44073</v>
      </c>
      <c r="B11323" s="45" t="s">
        <v>13257</v>
      </c>
      <c r="C11323" s="46" t="s">
        <v>372</v>
      </c>
      <c r="D11323" s="47">
        <v>0.54</v>
      </c>
    </row>
    <row r="11324" spans="1:4" x14ac:dyDescent="0.25">
      <c r="A11324" s="46">
        <v>21121</v>
      </c>
      <c r="B11324" s="45" t="s">
        <v>13258</v>
      </c>
      <c r="C11324" s="46" t="s">
        <v>9014</v>
      </c>
      <c r="D11324" s="47">
        <v>4</v>
      </c>
    </row>
    <row r="11325" spans="1:4" x14ac:dyDescent="0.25">
      <c r="A11325" s="46">
        <v>38010</v>
      </c>
      <c r="B11325" s="45" t="s">
        <v>13259</v>
      </c>
      <c r="C11325" s="46" t="s">
        <v>9014</v>
      </c>
      <c r="D11325" s="47">
        <v>6.55</v>
      </c>
    </row>
    <row r="11326" spans="1:4" x14ac:dyDescent="0.25">
      <c r="A11326" s="46">
        <v>38011</v>
      </c>
      <c r="B11326" s="45" t="s">
        <v>13260</v>
      </c>
      <c r="C11326" s="46" t="s">
        <v>9014</v>
      </c>
      <c r="D11326" s="47">
        <v>12.08</v>
      </c>
    </row>
    <row r="11327" spans="1:4" x14ac:dyDescent="0.25">
      <c r="A11327" s="46">
        <v>38012</v>
      </c>
      <c r="B11327" s="45" t="s">
        <v>13261</v>
      </c>
      <c r="C11327" s="46" t="s">
        <v>9014</v>
      </c>
      <c r="D11327" s="47">
        <v>41.27</v>
      </c>
    </row>
    <row r="11328" spans="1:4" x14ac:dyDescent="0.25">
      <c r="A11328" s="46">
        <v>38013</v>
      </c>
      <c r="B11328" s="45" t="s">
        <v>13262</v>
      </c>
      <c r="C11328" s="46" t="s">
        <v>9014</v>
      </c>
      <c r="D11328" s="47">
        <v>53.58</v>
      </c>
    </row>
    <row r="11329" spans="1:4" x14ac:dyDescent="0.25">
      <c r="A11329" s="46">
        <v>38014</v>
      </c>
      <c r="B11329" s="45" t="s">
        <v>13263</v>
      </c>
      <c r="C11329" s="46" t="s">
        <v>9014</v>
      </c>
      <c r="D11329" s="47">
        <v>87.2</v>
      </c>
    </row>
    <row r="11330" spans="1:4" x14ac:dyDescent="0.25">
      <c r="A11330" s="46">
        <v>38015</v>
      </c>
      <c r="B11330" s="45" t="s">
        <v>13264</v>
      </c>
      <c r="C11330" s="46" t="s">
        <v>9014</v>
      </c>
      <c r="D11330" s="47">
        <v>210.55</v>
      </c>
    </row>
    <row r="11331" spans="1:4" x14ac:dyDescent="0.25">
      <c r="A11331" s="46">
        <v>38016</v>
      </c>
      <c r="B11331" s="45" t="s">
        <v>13265</v>
      </c>
      <c r="C11331" s="46" t="s">
        <v>9014</v>
      </c>
      <c r="D11331" s="47">
        <v>256.19</v>
      </c>
    </row>
    <row r="11332" spans="1:4" x14ac:dyDescent="0.25">
      <c r="A11332" s="46">
        <v>12741</v>
      </c>
      <c r="B11332" s="45" t="s">
        <v>13266</v>
      </c>
      <c r="C11332" s="46" t="s">
        <v>9014</v>
      </c>
      <c r="D11332" s="48">
        <v>1515.86</v>
      </c>
    </row>
    <row r="11333" spans="1:4" x14ac:dyDescent="0.25">
      <c r="A11333" s="46">
        <v>12733</v>
      </c>
      <c r="B11333" s="45" t="s">
        <v>13267</v>
      </c>
      <c r="C11333" s="46" t="s">
        <v>9014</v>
      </c>
      <c r="D11333" s="47">
        <v>7.62</v>
      </c>
    </row>
    <row r="11334" spans="1:4" x14ac:dyDescent="0.25">
      <c r="A11334" s="46">
        <v>12734</v>
      </c>
      <c r="B11334" s="45" t="s">
        <v>13268</v>
      </c>
      <c r="C11334" s="46" t="s">
        <v>9014</v>
      </c>
      <c r="D11334" s="47">
        <v>16.25</v>
      </c>
    </row>
    <row r="11335" spans="1:4" x14ac:dyDescent="0.25">
      <c r="A11335" s="46">
        <v>12735</v>
      </c>
      <c r="B11335" s="45" t="s">
        <v>13269</v>
      </c>
      <c r="C11335" s="46" t="s">
        <v>9014</v>
      </c>
      <c r="D11335" s="47">
        <v>26.74</v>
      </c>
    </row>
    <row r="11336" spans="1:4" x14ac:dyDescent="0.25">
      <c r="A11336" s="46">
        <v>12736</v>
      </c>
      <c r="B11336" s="45" t="s">
        <v>13270</v>
      </c>
      <c r="C11336" s="46" t="s">
        <v>9014</v>
      </c>
      <c r="D11336" s="47">
        <v>61.13</v>
      </c>
    </row>
    <row r="11337" spans="1:4" x14ac:dyDescent="0.25">
      <c r="A11337" s="46">
        <v>12737</v>
      </c>
      <c r="B11337" s="45" t="s">
        <v>13271</v>
      </c>
      <c r="C11337" s="46" t="s">
        <v>9014</v>
      </c>
      <c r="D11337" s="47">
        <v>78.760000000000005</v>
      </c>
    </row>
    <row r="11338" spans="1:4" x14ac:dyDescent="0.25">
      <c r="A11338" s="46">
        <v>12738</v>
      </c>
      <c r="B11338" s="45" t="s">
        <v>13272</v>
      </c>
      <c r="C11338" s="46" t="s">
        <v>9014</v>
      </c>
      <c r="D11338" s="47">
        <v>155.66999999999999</v>
      </c>
    </row>
    <row r="11339" spans="1:4" x14ac:dyDescent="0.25">
      <c r="A11339" s="46">
        <v>12739</v>
      </c>
      <c r="B11339" s="45" t="s">
        <v>13273</v>
      </c>
      <c r="C11339" s="46" t="s">
        <v>9014</v>
      </c>
      <c r="D11339" s="47">
        <v>443.13</v>
      </c>
    </row>
    <row r="11340" spans="1:4" x14ac:dyDescent="0.25">
      <c r="A11340" s="46">
        <v>12740</v>
      </c>
      <c r="B11340" s="45" t="s">
        <v>13274</v>
      </c>
      <c r="C11340" s="46" t="s">
        <v>9014</v>
      </c>
      <c r="D11340" s="47">
        <v>693.3</v>
      </c>
    </row>
    <row r="11341" spans="1:4" x14ac:dyDescent="0.25">
      <c r="A11341" s="46">
        <v>6297</v>
      </c>
      <c r="B11341" s="45" t="s">
        <v>13275</v>
      </c>
      <c r="C11341" s="46" t="s">
        <v>9014</v>
      </c>
      <c r="D11341" s="47">
        <v>33.07</v>
      </c>
    </row>
    <row r="11342" spans="1:4" x14ac:dyDescent="0.25">
      <c r="A11342" s="46">
        <v>6296</v>
      </c>
      <c r="B11342" s="45" t="s">
        <v>13276</v>
      </c>
      <c r="C11342" s="46" t="s">
        <v>9014</v>
      </c>
      <c r="D11342" s="47">
        <v>26.1</v>
      </c>
    </row>
    <row r="11343" spans="1:4" x14ac:dyDescent="0.25">
      <c r="A11343" s="46">
        <v>6294</v>
      </c>
      <c r="B11343" s="45" t="s">
        <v>13277</v>
      </c>
      <c r="C11343" s="46" t="s">
        <v>9014</v>
      </c>
      <c r="D11343" s="47">
        <v>7.44</v>
      </c>
    </row>
    <row r="11344" spans="1:4" x14ac:dyDescent="0.25">
      <c r="A11344" s="46">
        <v>6323</v>
      </c>
      <c r="B11344" s="45" t="s">
        <v>13278</v>
      </c>
      <c r="C11344" s="46" t="s">
        <v>9014</v>
      </c>
      <c r="D11344" s="47">
        <v>17.05</v>
      </c>
    </row>
    <row r="11345" spans="1:4" x14ac:dyDescent="0.25">
      <c r="A11345" s="46">
        <v>6299</v>
      </c>
      <c r="B11345" s="45" t="s">
        <v>13279</v>
      </c>
      <c r="C11345" s="46" t="s">
        <v>9014</v>
      </c>
      <c r="D11345" s="47">
        <v>99.45</v>
      </c>
    </row>
    <row r="11346" spans="1:4" x14ac:dyDescent="0.25">
      <c r="A11346" s="46">
        <v>6298</v>
      </c>
      <c r="B11346" s="45" t="s">
        <v>13280</v>
      </c>
      <c r="C11346" s="46" t="s">
        <v>9014</v>
      </c>
      <c r="D11346" s="47">
        <v>52.37</v>
      </c>
    </row>
    <row r="11347" spans="1:4" x14ac:dyDescent="0.25">
      <c r="A11347" s="46">
        <v>6295</v>
      </c>
      <c r="B11347" s="45" t="s">
        <v>13281</v>
      </c>
      <c r="C11347" s="46" t="s">
        <v>9014</v>
      </c>
      <c r="D11347" s="47">
        <v>10.59</v>
      </c>
    </row>
    <row r="11348" spans="1:4" x14ac:dyDescent="0.25">
      <c r="A11348" s="46">
        <v>6322</v>
      </c>
      <c r="B11348" s="45" t="s">
        <v>13282</v>
      </c>
      <c r="C11348" s="46" t="s">
        <v>9014</v>
      </c>
      <c r="D11348" s="47">
        <v>133.19999999999999</v>
      </c>
    </row>
    <row r="11349" spans="1:4" x14ac:dyDescent="0.25">
      <c r="A11349" s="46">
        <v>6300</v>
      </c>
      <c r="B11349" s="45" t="s">
        <v>13283</v>
      </c>
      <c r="C11349" s="46" t="s">
        <v>9014</v>
      </c>
      <c r="D11349" s="47">
        <v>245.57</v>
      </c>
    </row>
    <row r="11350" spans="1:4" x14ac:dyDescent="0.25">
      <c r="A11350" s="46">
        <v>6321</v>
      </c>
      <c r="B11350" s="45" t="s">
        <v>13284</v>
      </c>
      <c r="C11350" s="46" t="s">
        <v>9014</v>
      </c>
      <c r="D11350" s="47">
        <v>350.79</v>
      </c>
    </row>
    <row r="11351" spans="1:4" x14ac:dyDescent="0.25">
      <c r="A11351" s="46">
        <v>6301</v>
      </c>
      <c r="B11351" s="45" t="s">
        <v>13285</v>
      </c>
      <c r="C11351" s="46" t="s">
        <v>9014</v>
      </c>
      <c r="D11351" s="47">
        <v>822.21</v>
      </c>
    </row>
    <row r="11352" spans="1:4" x14ac:dyDescent="0.25">
      <c r="A11352" s="46">
        <v>7105</v>
      </c>
      <c r="B11352" s="45" t="s">
        <v>13286</v>
      </c>
      <c r="C11352" s="46" t="s">
        <v>9014</v>
      </c>
      <c r="D11352" s="47">
        <v>53.29</v>
      </c>
    </row>
    <row r="11353" spans="1:4" x14ac:dyDescent="0.25">
      <c r="A11353" s="46">
        <v>20183</v>
      </c>
      <c r="B11353" s="45" t="s">
        <v>13287</v>
      </c>
      <c r="C11353" s="46" t="s">
        <v>9014</v>
      </c>
      <c r="D11353" s="47">
        <v>70.16</v>
      </c>
    </row>
    <row r="11354" spans="1:4" x14ac:dyDescent="0.25">
      <c r="A11354" s="46">
        <v>38448</v>
      </c>
      <c r="B11354" s="45" t="s">
        <v>13288</v>
      </c>
      <c r="C11354" s="46" t="s">
        <v>9014</v>
      </c>
      <c r="D11354" s="47">
        <v>329.66</v>
      </c>
    </row>
    <row r="11355" spans="1:4" x14ac:dyDescent="0.25">
      <c r="A11355" s="46">
        <v>20182</v>
      </c>
      <c r="B11355" s="45" t="s">
        <v>13289</v>
      </c>
      <c r="C11355" s="46" t="s">
        <v>9014</v>
      </c>
      <c r="D11355" s="47">
        <v>40.049999999999997</v>
      </c>
    </row>
    <row r="11356" spans="1:4" x14ac:dyDescent="0.25">
      <c r="A11356" s="46">
        <v>7119</v>
      </c>
      <c r="B11356" s="45" t="s">
        <v>13290</v>
      </c>
      <c r="C11356" s="46" t="s">
        <v>9014</v>
      </c>
      <c r="D11356" s="47">
        <v>15.02</v>
      </c>
    </row>
    <row r="11357" spans="1:4" x14ac:dyDescent="0.25">
      <c r="A11357" s="46">
        <v>7120</v>
      </c>
      <c r="B11357" s="45" t="s">
        <v>13291</v>
      </c>
      <c r="C11357" s="46" t="s">
        <v>9014</v>
      </c>
      <c r="D11357" s="47">
        <v>10.3</v>
      </c>
    </row>
    <row r="11358" spans="1:4" x14ac:dyDescent="0.25">
      <c r="A11358" s="46">
        <v>6319</v>
      </c>
      <c r="B11358" s="45" t="s">
        <v>13292</v>
      </c>
      <c r="C11358" s="46" t="s">
        <v>9014</v>
      </c>
      <c r="D11358" s="47">
        <v>38.85</v>
      </c>
    </row>
    <row r="11359" spans="1:4" x14ac:dyDescent="0.25">
      <c r="A11359" s="46">
        <v>6304</v>
      </c>
      <c r="B11359" s="45" t="s">
        <v>13293</v>
      </c>
      <c r="C11359" s="46" t="s">
        <v>9014</v>
      </c>
      <c r="D11359" s="47">
        <v>38.85</v>
      </c>
    </row>
    <row r="11360" spans="1:4" x14ac:dyDescent="0.25">
      <c r="A11360" s="46">
        <v>21116</v>
      </c>
      <c r="B11360" s="45" t="s">
        <v>13294</v>
      </c>
      <c r="C11360" s="46" t="s">
        <v>9014</v>
      </c>
      <c r="D11360" s="47">
        <v>29.41</v>
      </c>
    </row>
    <row r="11361" spans="1:4" x14ac:dyDescent="0.25">
      <c r="A11361" s="46">
        <v>6320</v>
      </c>
      <c r="B11361" s="45" t="s">
        <v>13295</v>
      </c>
      <c r="C11361" s="46" t="s">
        <v>9014</v>
      </c>
      <c r="D11361" s="47">
        <v>20</v>
      </c>
    </row>
    <row r="11362" spans="1:4" x14ac:dyDescent="0.25">
      <c r="A11362" s="46">
        <v>6303</v>
      </c>
      <c r="B11362" s="45" t="s">
        <v>13296</v>
      </c>
      <c r="C11362" s="46" t="s">
        <v>9014</v>
      </c>
      <c r="D11362" s="47">
        <v>20</v>
      </c>
    </row>
    <row r="11363" spans="1:4" x14ac:dyDescent="0.25">
      <c r="A11363" s="46">
        <v>6308</v>
      </c>
      <c r="B11363" s="45" t="s">
        <v>13297</v>
      </c>
      <c r="C11363" s="46" t="s">
        <v>9014</v>
      </c>
      <c r="D11363" s="47">
        <v>107.49</v>
      </c>
    </row>
    <row r="11364" spans="1:4" x14ac:dyDescent="0.25">
      <c r="A11364" s="46">
        <v>6317</v>
      </c>
      <c r="B11364" s="45" t="s">
        <v>13298</v>
      </c>
      <c r="C11364" s="46" t="s">
        <v>9014</v>
      </c>
      <c r="D11364" s="47">
        <v>107.49</v>
      </c>
    </row>
    <row r="11365" spans="1:4" x14ac:dyDescent="0.25">
      <c r="A11365" s="46">
        <v>6307</v>
      </c>
      <c r="B11365" s="45" t="s">
        <v>13299</v>
      </c>
      <c r="C11365" s="46" t="s">
        <v>9014</v>
      </c>
      <c r="D11365" s="47">
        <v>107.49</v>
      </c>
    </row>
    <row r="11366" spans="1:4" x14ac:dyDescent="0.25">
      <c r="A11366" s="46">
        <v>6309</v>
      </c>
      <c r="B11366" s="45" t="s">
        <v>13300</v>
      </c>
      <c r="C11366" s="46" t="s">
        <v>9014</v>
      </c>
      <c r="D11366" s="47">
        <v>110.62</v>
      </c>
    </row>
    <row r="11367" spans="1:4" x14ac:dyDescent="0.25">
      <c r="A11367" s="46">
        <v>6318</v>
      </c>
      <c r="B11367" s="45" t="s">
        <v>13301</v>
      </c>
      <c r="C11367" s="46" t="s">
        <v>9014</v>
      </c>
      <c r="D11367" s="47">
        <v>57.98</v>
      </c>
    </row>
    <row r="11368" spans="1:4" x14ac:dyDescent="0.25">
      <c r="A11368" s="46">
        <v>6306</v>
      </c>
      <c r="B11368" s="45" t="s">
        <v>13302</v>
      </c>
      <c r="C11368" s="46" t="s">
        <v>9014</v>
      </c>
      <c r="D11368" s="47">
        <v>57.98</v>
      </c>
    </row>
    <row r="11369" spans="1:4" x14ac:dyDescent="0.25">
      <c r="A11369" s="46">
        <v>6305</v>
      </c>
      <c r="B11369" s="45" t="s">
        <v>13303</v>
      </c>
      <c r="C11369" s="46" t="s">
        <v>9014</v>
      </c>
      <c r="D11369" s="47">
        <v>57.98</v>
      </c>
    </row>
    <row r="11370" spans="1:4" x14ac:dyDescent="0.25">
      <c r="A11370" s="46">
        <v>6302</v>
      </c>
      <c r="B11370" s="45" t="s">
        <v>13304</v>
      </c>
      <c r="C11370" s="46" t="s">
        <v>9014</v>
      </c>
      <c r="D11370" s="47">
        <v>12.3</v>
      </c>
    </row>
    <row r="11371" spans="1:4" x14ac:dyDescent="0.25">
      <c r="A11371" s="46">
        <v>6312</v>
      </c>
      <c r="B11371" s="45" t="s">
        <v>13305</v>
      </c>
      <c r="C11371" s="46" t="s">
        <v>9014</v>
      </c>
      <c r="D11371" s="47">
        <v>154.62</v>
      </c>
    </row>
    <row r="11372" spans="1:4" x14ac:dyDescent="0.25">
      <c r="A11372" s="46">
        <v>6311</v>
      </c>
      <c r="B11372" s="45" t="s">
        <v>13306</v>
      </c>
      <c r="C11372" s="46" t="s">
        <v>9014</v>
      </c>
      <c r="D11372" s="47">
        <v>154.62</v>
      </c>
    </row>
    <row r="11373" spans="1:4" x14ac:dyDescent="0.25">
      <c r="A11373" s="46">
        <v>6310</v>
      </c>
      <c r="B11373" s="45" t="s">
        <v>13307</v>
      </c>
      <c r="C11373" s="46" t="s">
        <v>9014</v>
      </c>
      <c r="D11373" s="47">
        <v>154.62</v>
      </c>
    </row>
    <row r="11374" spans="1:4" x14ac:dyDescent="0.25">
      <c r="A11374" s="46">
        <v>6314</v>
      </c>
      <c r="B11374" s="45" t="s">
        <v>13308</v>
      </c>
      <c r="C11374" s="46" t="s">
        <v>9014</v>
      </c>
      <c r="D11374" s="47">
        <v>154.62</v>
      </c>
    </row>
    <row r="11375" spans="1:4" x14ac:dyDescent="0.25">
      <c r="A11375" s="46">
        <v>6313</v>
      </c>
      <c r="B11375" s="45" t="s">
        <v>13309</v>
      </c>
      <c r="C11375" s="46" t="s">
        <v>9014</v>
      </c>
      <c r="D11375" s="47">
        <v>154.62</v>
      </c>
    </row>
    <row r="11376" spans="1:4" x14ac:dyDescent="0.25">
      <c r="A11376" s="46">
        <v>6315</v>
      </c>
      <c r="B11376" s="45" t="s">
        <v>13310</v>
      </c>
      <c r="C11376" s="46" t="s">
        <v>9014</v>
      </c>
      <c r="D11376" s="47">
        <v>292.76</v>
      </c>
    </row>
    <row r="11377" spans="1:4" x14ac:dyDescent="0.25">
      <c r="A11377" s="46">
        <v>6316</v>
      </c>
      <c r="B11377" s="45" t="s">
        <v>13311</v>
      </c>
      <c r="C11377" s="46" t="s">
        <v>9014</v>
      </c>
      <c r="D11377" s="47">
        <v>292.76</v>
      </c>
    </row>
    <row r="11378" spans="1:4" x14ac:dyDescent="0.25">
      <c r="A11378" s="46">
        <v>38878</v>
      </c>
      <c r="B11378" s="45" t="s">
        <v>13312</v>
      </c>
      <c r="C11378" s="46" t="s">
        <v>9014</v>
      </c>
      <c r="D11378" s="47">
        <v>21.72</v>
      </c>
    </row>
    <row r="11379" spans="1:4" x14ac:dyDescent="0.25">
      <c r="A11379" s="46">
        <v>38879</v>
      </c>
      <c r="B11379" s="45" t="s">
        <v>13313</v>
      </c>
      <c r="C11379" s="46" t="s">
        <v>9014</v>
      </c>
      <c r="D11379" s="47">
        <v>40.72</v>
      </c>
    </row>
    <row r="11380" spans="1:4" x14ac:dyDescent="0.25">
      <c r="A11380" s="46">
        <v>38881</v>
      </c>
      <c r="B11380" s="45" t="s">
        <v>13314</v>
      </c>
      <c r="C11380" s="46" t="s">
        <v>9014</v>
      </c>
      <c r="D11380" s="47">
        <v>21.31</v>
      </c>
    </row>
    <row r="11381" spans="1:4" x14ac:dyDescent="0.25">
      <c r="A11381" s="46">
        <v>38880</v>
      </c>
      <c r="B11381" s="45" t="s">
        <v>13315</v>
      </c>
      <c r="C11381" s="46" t="s">
        <v>9014</v>
      </c>
      <c r="D11381" s="47">
        <v>22.33</v>
      </c>
    </row>
    <row r="11382" spans="1:4" x14ac:dyDescent="0.25">
      <c r="A11382" s="46">
        <v>38882</v>
      </c>
      <c r="B11382" s="45" t="s">
        <v>13316</v>
      </c>
      <c r="C11382" s="46" t="s">
        <v>9014</v>
      </c>
      <c r="D11382" s="47">
        <v>23.12</v>
      </c>
    </row>
    <row r="11383" spans="1:4" x14ac:dyDescent="0.25">
      <c r="A11383" s="46">
        <v>38883</v>
      </c>
      <c r="B11383" s="45" t="s">
        <v>13317</v>
      </c>
      <c r="C11383" s="46" t="s">
        <v>9014</v>
      </c>
      <c r="D11383" s="47">
        <v>34.200000000000003</v>
      </c>
    </row>
    <row r="11384" spans="1:4" x14ac:dyDescent="0.25">
      <c r="A11384" s="46">
        <v>38884</v>
      </c>
      <c r="B11384" s="45" t="s">
        <v>13318</v>
      </c>
      <c r="C11384" s="46" t="s">
        <v>9014</v>
      </c>
      <c r="D11384" s="47">
        <v>37.130000000000003</v>
      </c>
    </row>
    <row r="11385" spans="1:4" x14ac:dyDescent="0.25">
      <c r="A11385" s="46">
        <v>38885</v>
      </c>
      <c r="B11385" s="45" t="s">
        <v>13319</v>
      </c>
      <c r="C11385" s="46" t="s">
        <v>9014</v>
      </c>
      <c r="D11385" s="47">
        <v>35.92</v>
      </c>
    </row>
    <row r="11386" spans="1:4" x14ac:dyDescent="0.25">
      <c r="A11386" s="46">
        <v>38886</v>
      </c>
      <c r="B11386" s="45" t="s">
        <v>13320</v>
      </c>
      <c r="C11386" s="46" t="s">
        <v>9014</v>
      </c>
      <c r="D11386" s="47">
        <v>38.76</v>
      </c>
    </row>
    <row r="11387" spans="1:4" x14ac:dyDescent="0.25">
      <c r="A11387" s="46">
        <v>38887</v>
      </c>
      <c r="B11387" s="45" t="s">
        <v>13321</v>
      </c>
      <c r="C11387" s="46" t="s">
        <v>9014</v>
      </c>
      <c r="D11387" s="47">
        <v>34.82</v>
      </c>
    </row>
    <row r="11388" spans="1:4" x14ac:dyDescent="0.25">
      <c r="A11388" s="46">
        <v>38888</v>
      </c>
      <c r="B11388" s="45" t="s">
        <v>13322</v>
      </c>
      <c r="C11388" s="46" t="s">
        <v>9014</v>
      </c>
      <c r="D11388" s="47">
        <v>41.39</v>
      </c>
    </row>
    <row r="11389" spans="1:4" x14ac:dyDescent="0.25">
      <c r="A11389" s="46">
        <v>38890</v>
      </c>
      <c r="B11389" s="45" t="s">
        <v>13323</v>
      </c>
      <c r="C11389" s="46" t="s">
        <v>9014</v>
      </c>
      <c r="D11389" s="47">
        <v>61.52</v>
      </c>
    </row>
    <row r="11390" spans="1:4" x14ac:dyDescent="0.25">
      <c r="A11390" s="46">
        <v>38893</v>
      </c>
      <c r="B11390" s="45" t="s">
        <v>13324</v>
      </c>
      <c r="C11390" s="46" t="s">
        <v>9014</v>
      </c>
      <c r="D11390" s="47">
        <v>49.48</v>
      </c>
    </row>
    <row r="11391" spans="1:4" x14ac:dyDescent="0.25">
      <c r="A11391" s="46">
        <v>38894</v>
      </c>
      <c r="B11391" s="45" t="s">
        <v>13325</v>
      </c>
      <c r="C11391" s="46" t="s">
        <v>9014</v>
      </c>
      <c r="D11391" s="47">
        <v>62.83</v>
      </c>
    </row>
    <row r="11392" spans="1:4" x14ac:dyDescent="0.25">
      <c r="A11392" s="46">
        <v>38896</v>
      </c>
      <c r="B11392" s="45" t="s">
        <v>13326</v>
      </c>
      <c r="C11392" s="46" t="s">
        <v>9014</v>
      </c>
      <c r="D11392" s="47">
        <v>64.069999999999993</v>
      </c>
    </row>
    <row r="11393" spans="1:4" x14ac:dyDescent="0.25">
      <c r="A11393" s="46">
        <v>39324</v>
      </c>
      <c r="B11393" s="45" t="s">
        <v>13327</v>
      </c>
      <c r="C11393" s="46" t="s">
        <v>9014</v>
      </c>
      <c r="D11393" s="47">
        <v>8.8699999999999992</v>
      </c>
    </row>
    <row r="11394" spans="1:4" x14ac:dyDescent="0.25">
      <c r="A11394" s="46">
        <v>39325</v>
      </c>
      <c r="B11394" s="45" t="s">
        <v>13328</v>
      </c>
      <c r="C11394" s="46" t="s">
        <v>9014</v>
      </c>
      <c r="D11394" s="47">
        <v>13.43</v>
      </c>
    </row>
    <row r="11395" spans="1:4" x14ac:dyDescent="0.25">
      <c r="A11395" s="46">
        <v>39326</v>
      </c>
      <c r="B11395" s="45" t="s">
        <v>13329</v>
      </c>
      <c r="C11395" s="46" t="s">
        <v>9014</v>
      </c>
      <c r="D11395" s="47">
        <v>34.58</v>
      </c>
    </row>
    <row r="11396" spans="1:4" x14ac:dyDescent="0.25">
      <c r="A11396" s="46">
        <v>39327</v>
      </c>
      <c r="B11396" s="45" t="s">
        <v>13330</v>
      </c>
      <c r="C11396" s="46" t="s">
        <v>9014</v>
      </c>
      <c r="D11396" s="47">
        <v>52.39</v>
      </c>
    </row>
    <row r="11397" spans="1:4" x14ac:dyDescent="0.25">
      <c r="A11397" s="46">
        <v>20176</v>
      </c>
      <c r="B11397" s="45" t="s">
        <v>13331</v>
      </c>
      <c r="C11397" s="46" t="s">
        <v>9014</v>
      </c>
      <c r="D11397" s="47">
        <v>60.46</v>
      </c>
    </row>
    <row r="11398" spans="1:4" x14ac:dyDescent="0.25">
      <c r="A11398" s="46">
        <v>11378</v>
      </c>
      <c r="B11398" s="45" t="s">
        <v>13332</v>
      </c>
      <c r="C11398" s="46" t="s">
        <v>9014</v>
      </c>
      <c r="D11398" s="47">
        <v>105.04</v>
      </c>
    </row>
    <row r="11399" spans="1:4" x14ac:dyDescent="0.25">
      <c r="A11399" s="46">
        <v>11379</v>
      </c>
      <c r="B11399" s="45" t="s">
        <v>13333</v>
      </c>
      <c r="C11399" s="46" t="s">
        <v>9014</v>
      </c>
      <c r="D11399" s="47">
        <v>88.76</v>
      </c>
    </row>
    <row r="11400" spans="1:4" x14ac:dyDescent="0.25">
      <c r="A11400" s="46">
        <v>11493</v>
      </c>
      <c r="B11400" s="45" t="s">
        <v>13334</v>
      </c>
      <c r="C11400" s="46" t="s">
        <v>9014</v>
      </c>
      <c r="D11400" s="47">
        <v>51.19</v>
      </c>
    </row>
    <row r="11401" spans="1:4" x14ac:dyDescent="0.25">
      <c r="A11401" s="46">
        <v>42717</v>
      </c>
      <c r="B11401" s="45" t="s">
        <v>13335</v>
      </c>
      <c r="C11401" s="46" t="s">
        <v>9014</v>
      </c>
      <c r="D11401" s="47">
        <v>633.24</v>
      </c>
    </row>
    <row r="11402" spans="1:4" x14ac:dyDescent="0.25">
      <c r="A11402" s="46">
        <v>42718</v>
      </c>
      <c r="B11402" s="45" t="s">
        <v>13336</v>
      </c>
      <c r="C11402" s="46" t="s">
        <v>9014</v>
      </c>
      <c r="D11402" s="47">
        <v>703.03</v>
      </c>
    </row>
    <row r="11403" spans="1:4" x14ac:dyDescent="0.25">
      <c r="A11403" s="46">
        <v>7106</v>
      </c>
      <c r="B11403" s="45" t="s">
        <v>13337</v>
      </c>
      <c r="C11403" s="46" t="s">
        <v>9014</v>
      </c>
      <c r="D11403" s="47">
        <v>244.34</v>
      </c>
    </row>
    <row r="11404" spans="1:4" x14ac:dyDescent="0.25">
      <c r="A11404" s="46">
        <v>7104</v>
      </c>
      <c r="B11404" s="45" t="s">
        <v>13338</v>
      </c>
      <c r="C11404" s="46" t="s">
        <v>9014</v>
      </c>
      <c r="D11404" s="47">
        <v>5.09</v>
      </c>
    </row>
    <row r="11405" spans="1:4" x14ac:dyDescent="0.25">
      <c r="A11405" s="46">
        <v>7136</v>
      </c>
      <c r="B11405" s="45" t="s">
        <v>13339</v>
      </c>
      <c r="C11405" s="46" t="s">
        <v>9014</v>
      </c>
      <c r="D11405" s="47">
        <v>9.58</v>
      </c>
    </row>
    <row r="11406" spans="1:4" x14ac:dyDescent="0.25">
      <c r="A11406" s="46">
        <v>7128</v>
      </c>
      <c r="B11406" s="45" t="s">
        <v>13340</v>
      </c>
      <c r="C11406" s="46" t="s">
        <v>9014</v>
      </c>
      <c r="D11406" s="47">
        <v>15.69</v>
      </c>
    </row>
    <row r="11407" spans="1:4" x14ac:dyDescent="0.25">
      <c r="A11407" s="46">
        <v>7108</v>
      </c>
      <c r="B11407" s="45" t="s">
        <v>13341</v>
      </c>
      <c r="C11407" s="46" t="s">
        <v>9014</v>
      </c>
      <c r="D11407" s="47">
        <v>16.79</v>
      </c>
    </row>
    <row r="11408" spans="1:4" x14ac:dyDescent="0.25">
      <c r="A11408" s="46">
        <v>7129</v>
      </c>
      <c r="B11408" s="45" t="s">
        <v>13342</v>
      </c>
      <c r="C11408" s="46" t="s">
        <v>9014</v>
      </c>
      <c r="D11408" s="47">
        <v>13.96</v>
      </c>
    </row>
    <row r="11409" spans="1:4" x14ac:dyDescent="0.25">
      <c r="A11409" s="46">
        <v>7130</v>
      </c>
      <c r="B11409" s="45" t="s">
        <v>13343</v>
      </c>
      <c r="C11409" s="46" t="s">
        <v>9014</v>
      </c>
      <c r="D11409" s="47">
        <v>22.77</v>
      </c>
    </row>
    <row r="11410" spans="1:4" x14ac:dyDescent="0.25">
      <c r="A11410" s="46">
        <v>7131</v>
      </c>
      <c r="B11410" s="45" t="s">
        <v>13344</v>
      </c>
      <c r="C11410" s="46" t="s">
        <v>9014</v>
      </c>
      <c r="D11410" s="47">
        <v>27.93</v>
      </c>
    </row>
    <row r="11411" spans="1:4" x14ac:dyDescent="0.25">
      <c r="A11411" s="46">
        <v>7132</v>
      </c>
      <c r="B11411" s="45" t="s">
        <v>13345</v>
      </c>
      <c r="C11411" s="46" t="s">
        <v>9014</v>
      </c>
      <c r="D11411" s="47">
        <v>77.540000000000006</v>
      </c>
    </row>
    <row r="11412" spans="1:4" x14ac:dyDescent="0.25">
      <c r="A11412" s="46">
        <v>7133</v>
      </c>
      <c r="B11412" s="45" t="s">
        <v>13346</v>
      </c>
      <c r="C11412" s="46" t="s">
        <v>9014</v>
      </c>
      <c r="D11412" s="47">
        <v>120.43</v>
      </c>
    </row>
    <row r="11413" spans="1:4" x14ac:dyDescent="0.25">
      <c r="A11413" s="46">
        <v>37420</v>
      </c>
      <c r="B11413" s="45" t="s">
        <v>13347</v>
      </c>
      <c r="C11413" s="46" t="s">
        <v>9014</v>
      </c>
      <c r="D11413" s="47">
        <v>46.09</v>
      </c>
    </row>
    <row r="11414" spans="1:4" x14ac:dyDescent="0.25">
      <c r="A11414" s="46">
        <v>37421</v>
      </c>
      <c r="B11414" s="45" t="s">
        <v>13348</v>
      </c>
      <c r="C11414" s="46" t="s">
        <v>9014</v>
      </c>
      <c r="D11414" s="47">
        <v>63</v>
      </c>
    </row>
    <row r="11415" spans="1:4" x14ac:dyDescent="0.25">
      <c r="A11415" s="46">
        <v>37422</v>
      </c>
      <c r="B11415" s="45" t="s">
        <v>13349</v>
      </c>
      <c r="C11415" s="46" t="s">
        <v>9014</v>
      </c>
      <c r="D11415" s="47">
        <v>58.97</v>
      </c>
    </row>
    <row r="11416" spans="1:4" x14ac:dyDescent="0.25">
      <c r="A11416" s="46">
        <v>37443</v>
      </c>
      <c r="B11416" s="45" t="s">
        <v>13350</v>
      </c>
      <c r="C11416" s="46" t="s">
        <v>9014</v>
      </c>
      <c r="D11416" s="47">
        <v>228.22</v>
      </c>
    </row>
    <row r="11417" spans="1:4" x14ac:dyDescent="0.25">
      <c r="A11417" s="46">
        <v>37444</v>
      </c>
      <c r="B11417" s="45" t="s">
        <v>13351</v>
      </c>
      <c r="C11417" s="46" t="s">
        <v>9014</v>
      </c>
      <c r="D11417" s="47">
        <v>232.09</v>
      </c>
    </row>
    <row r="11418" spans="1:4" x14ac:dyDescent="0.25">
      <c r="A11418" s="46">
        <v>37445</v>
      </c>
      <c r="B11418" s="45" t="s">
        <v>13352</v>
      </c>
      <c r="C11418" s="46" t="s">
        <v>9014</v>
      </c>
      <c r="D11418" s="47">
        <v>351.78</v>
      </c>
    </row>
    <row r="11419" spans="1:4" x14ac:dyDescent="0.25">
      <c r="A11419" s="46">
        <v>37446</v>
      </c>
      <c r="B11419" s="45" t="s">
        <v>13353</v>
      </c>
      <c r="C11419" s="46" t="s">
        <v>9014</v>
      </c>
      <c r="D11419" s="47">
        <v>383.5</v>
      </c>
    </row>
    <row r="11420" spans="1:4" x14ac:dyDescent="0.25">
      <c r="A11420" s="46">
        <v>37447</v>
      </c>
      <c r="B11420" s="45" t="s">
        <v>13354</v>
      </c>
      <c r="C11420" s="46" t="s">
        <v>9014</v>
      </c>
      <c r="D11420" s="47">
        <v>389.5</v>
      </c>
    </row>
    <row r="11421" spans="1:4" x14ac:dyDescent="0.25">
      <c r="A11421" s="46">
        <v>37448</v>
      </c>
      <c r="B11421" s="45" t="s">
        <v>13355</v>
      </c>
      <c r="C11421" s="46" t="s">
        <v>9014</v>
      </c>
      <c r="D11421" s="47">
        <v>534.26</v>
      </c>
    </row>
    <row r="11422" spans="1:4" x14ac:dyDescent="0.25">
      <c r="A11422" s="46">
        <v>37440</v>
      </c>
      <c r="B11422" s="45" t="s">
        <v>13356</v>
      </c>
      <c r="C11422" s="46" t="s">
        <v>9014</v>
      </c>
      <c r="D11422" s="47">
        <v>181.14</v>
      </c>
    </row>
    <row r="11423" spans="1:4" x14ac:dyDescent="0.25">
      <c r="A11423" s="46">
        <v>37441</v>
      </c>
      <c r="B11423" s="45" t="s">
        <v>13357</v>
      </c>
      <c r="C11423" s="46" t="s">
        <v>9014</v>
      </c>
      <c r="D11423" s="47">
        <v>181.14</v>
      </c>
    </row>
    <row r="11424" spans="1:4" x14ac:dyDescent="0.25">
      <c r="A11424" s="46">
        <v>37442</v>
      </c>
      <c r="B11424" s="45" t="s">
        <v>13358</v>
      </c>
      <c r="C11424" s="46" t="s">
        <v>9014</v>
      </c>
      <c r="D11424" s="47">
        <v>218.17</v>
      </c>
    </row>
    <row r="11425" spans="1:4" x14ac:dyDescent="0.25">
      <c r="A11425" s="46">
        <v>38017</v>
      </c>
      <c r="B11425" s="45" t="s">
        <v>13359</v>
      </c>
      <c r="C11425" s="46" t="s">
        <v>9014</v>
      </c>
      <c r="D11425" s="47">
        <v>12.62</v>
      </c>
    </row>
    <row r="11426" spans="1:4" x14ac:dyDescent="0.25">
      <c r="A11426" s="46">
        <v>38018</v>
      </c>
      <c r="B11426" s="45" t="s">
        <v>13360</v>
      </c>
      <c r="C11426" s="46" t="s">
        <v>9014</v>
      </c>
      <c r="D11426" s="47">
        <v>13.92</v>
      </c>
    </row>
    <row r="11427" spans="1:4" x14ac:dyDescent="0.25">
      <c r="A11427" s="46">
        <v>39895</v>
      </c>
      <c r="B11427" s="45" t="s">
        <v>13361</v>
      </c>
      <c r="C11427" s="46" t="s">
        <v>9014</v>
      </c>
      <c r="D11427" s="47">
        <v>55.07</v>
      </c>
    </row>
    <row r="11428" spans="1:4" x14ac:dyDescent="0.25">
      <c r="A11428" s="46">
        <v>39896</v>
      </c>
      <c r="B11428" s="45" t="s">
        <v>13362</v>
      </c>
      <c r="C11428" s="46" t="s">
        <v>9014</v>
      </c>
      <c r="D11428" s="47">
        <v>80.709999999999994</v>
      </c>
    </row>
    <row r="11429" spans="1:4" x14ac:dyDescent="0.25">
      <c r="A11429" s="46">
        <v>38873</v>
      </c>
      <c r="B11429" s="45" t="s">
        <v>13363</v>
      </c>
      <c r="C11429" s="46" t="s">
        <v>9014</v>
      </c>
      <c r="D11429" s="47">
        <v>19.27</v>
      </c>
    </row>
    <row r="11430" spans="1:4" x14ac:dyDescent="0.25">
      <c r="A11430" s="46">
        <v>38874</v>
      </c>
      <c r="B11430" s="45" t="s">
        <v>13364</v>
      </c>
      <c r="C11430" s="46" t="s">
        <v>9014</v>
      </c>
      <c r="D11430" s="47">
        <v>23.43</v>
      </c>
    </row>
    <row r="11431" spans="1:4" x14ac:dyDescent="0.25">
      <c r="A11431" s="46">
        <v>38875</v>
      </c>
      <c r="B11431" s="45" t="s">
        <v>13365</v>
      </c>
      <c r="C11431" s="46" t="s">
        <v>9014</v>
      </c>
      <c r="D11431" s="47">
        <v>41.41</v>
      </c>
    </row>
    <row r="11432" spans="1:4" x14ac:dyDescent="0.25">
      <c r="A11432" s="46">
        <v>38876</v>
      </c>
      <c r="B11432" s="45" t="s">
        <v>13366</v>
      </c>
      <c r="C11432" s="46" t="s">
        <v>9014</v>
      </c>
      <c r="D11432" s="47">
        <v>55.71</v>
      </c>
    </row>
    <row r="11433" spans="1:4" x14ac:dyDescent="0.25">
      <c r="A11433" s="46">
        <v>39000</v>
      </c>
      <c r="B11433" s="45" t="s">
        <v>13367</v>
      </c>
      <c r="C11433" s="46" t="s">
        <v>9014</v>
      </c>
      <c r="D11433" s="47">
        <v>38.03</v>
      </c>
    </row>
    <row r="11434" spans="1:4" x14ac:dyDescent="0.25">
      <c r="A11434" s="46">
        <v>38674</v>
      </c>
      <c r="B11434" s="45" t="s">
        <v>13368</v>
      </c>
      <c r="C11434" s="46" t="s">
        <v>9014</v>
      </c>
      <c r="D11434" s="47">
        <v>43.88</v>
      </c>
    </row>
    <row r="11435" spans="1:4" x14ac:dyDescent="0.25">
      <c r="A11435" s="46">
        <v>38911</v>
      </c>
      <c r="B11435" s="45" t="s">
        <v>13369</v>
      </c>
      <c r="C11435" s="46" t="s">
        <v>9014</v>
      </c>
      <c r="D11435" s="47">
        <v>69.09</v>
      </c>
    </row>
    <row r="11436" spans="1:4" x14ac:dyDescent="0.25">
      <c r="A11436" s="46">
        <v>38912</v>
      </c>
      <c r="B11436" s="45" t="s">
        <v>13370</v>
      </c>
      <c r="C11436" s="46" t="s">
        <v>9014</v>
      </c>
      <c r="D11436" s="47">
        <v>87.81</v>
      </c>
    </row>
    <row r="11437" spans="1:4" x14ac:dyDescent="0.25">
      <c r="A11437" s="46">
        <v>38019</v>
      </c>
      <c r="B11437" s="45" t="s">
        <v>13371</v>
      </c>
      <c r="C11437" s="46" t="s">
        <v>9014</v>
      </c>
      <c r="D11437" s="47">
        <v>11</v>
      </c>
    </row>
    <row r="11438" spans="1:4" x14ac:dyDescent="0.25">
      <c r="A11438" s="46">
        <v>38020</v>
      </c>
      <c r="B11438" s="45" t="s">
        <v>13372</v>
      </c>
      <c r="C11438" s="46" t="s">
        <v>9014</v>
      </c>
      <c r="D11438" s="47">
        <v>13.92</v>
      </c>
    </row>
    <row r="11439" spans="1:4" x14ac:dyDescent="0.25">
      <c r="A11439" s="46">
        <v>38454</v>
      </c>
      <c r="B11439" s="45" t="s">
        <v>13373</v>
      </c>
      <c r="C11439" s="46" t="s">
        <v>9014</v>
      </c>
      <c r="D11439" s="47">
        <v>6.94</v>
      </c>
    </row>
    <row r="11440" spans="1:4" x14ac:dyDescent="0.25">
      <c r="A11440" s="46">
        <v>38455</v>
      </c>
      <c r="B11440" s="45" t="s">
        <v>13374</v>
      </c>
      <c r="C11440" s="46" t="s">
        <v>9014</v>
      </c>
      <c r="D11440" s="47">
        <v>6.35</v>
      </c>
    </row>
    <row r="11441" spans="1:4" x14ac:dyDescent="0.25">
      <c r="A11441" s="46">
        <v>38462</v>
      </c>
      <c r="B11441" s="45" t="s">
        <v>13375</v>
      </c>
      <c r="C11441" s="46" t="s">
        <v>9014</v>
      </c>
      <c r="D11441" s="47">
        <v>179.33</v>
      </c>
    </row>
    <row r="11442" spans="1:4" x14ac:dyDescent="0.25">
      <c r="A11442" s="46">
        <v>36362</v>
      </c>
      <c r="B11442" s="45" t="s">
        <v>13376</v>
      </c>
      <c r="C11442" s="46" t="s">
        <v>9014</v>
      </c>
      <c r="D11442" s="47">
        <v>2.73</v>
      </c>
    </row>
    <row r="11443" spans="1:4" x14ac:dyDescent="0.25">
      <c r="A11443" s="46">
        <v>36298</v>
      </c>
      <c r="B11443" s="45" t="s">
        <v>13377</v>
      </c>
      <c r="C11443" s="46" t="s">
        <v>9014</v>
      </c>
      <c r="D11443" s="47">
        <v>4.05</v>
      </c>
    </row>
    <row r="11444" spans="1:4" x14ac:dyDescent="0.25">
      <c r="A11444" s="46">
        <v>38456</v>
      </c>
      <c r="B11444" s="45" t="s">
        <v>13378</v>
      </c>
      <c r="C11444" s="46" t="s">
        <v>9014</v>
      </c>
      <c r="D11444" s="47">
        <v>6.6</v>
      </c>
    </row>
    <row r="11445" spans="1:4" x14ac:dyDescent="0.25">
      <c r="A11445" s="46">
        <v>38457</v>
      </c>
      <c r="B11445" s="45" t="s">
        <v>13379</v>
      </c>
      <c r="C11445" s="46" t="s">
        <v>9014</v>
      </c>
      <c r="D11445" s="47">
        <v>14.87</v>
      </c>
    </row>
    <row r="11446" spans="1:4" x14ac:dyDescent="0.25">
      <c r="A11446" s="46">
        <v>38458</v>
      </c>
      <c r="B11446" s="45" t="s">
        <v>13380</v>
      </c>
      <c r="C11446" s="46" t="s">
        <v>9014</v>
      </c>
      <c r="D11446" s="47">
        <v>19.93</v>
      </c>
    </row>
    <row r="11447" spans="1:4" x14ac:dyDescent="0.25">
      <c r="A11447" s="46">
        <v>38459</v>
      </c>
      <c r="B11447" s="45" t="s">
        <v>13381</v>
      </c>
      <c r="C11447" s="46" t="s">
        <v>9014</v>
      </c>
      <c r="D11447" s="47">
        <v>35.17</v>
      </c>
    </row>
    <row r="11448" spans="1:4" x14ac:dyDescent="0.25">
      <c r="A11448" s="46">
        <v>38460</v>
      </c>
      <c r="B11448" s="45" t="s">
        <v>13382</v>
      </c>
      <c r="C11448" s="46" t="s">
        <v>9014</v>
      </c>
      <c r="D11448" s="47">
        <v>73.459999999999994</v>
      </c>
    </row>
    <row r="11449" spans="1:4" x14ac:dyDescent="0.25">
      <c r="A11449" s="46">
        <v>38461</v>
      </c>
      <c r="B11449" s="45" t="s">
        <v>13383</v>
      </c>
      <c r="C11449" s="46" t="s">
        <v>9014</v>
      </c>
      <c r="D11449" s="47">
        <v>112.06</v>
      </c>
    </row>
    <row r="11450" spans="1:4" x14ac:dyDescent="0.25">
      <c r="A11450" s="46">
        <v>7094</v>
      </c>
      <c r="B11450" s="45" t="s">
        <v>13384</v>
      </c>
      <c r="C11450" s="46" t="s">
        <v>9014</v>
      </c>
      <c r="D11450" s="47">
        <v>17.600000000000001</v>
      </c>
    </row>
    <row r="11451" spans="1:4" x14ac:dyDescent="0.25">
      <c r="A11451" s="46">
        <v>7116</v>
      </c>
      <c r="B11451" s="45" t="s">
        <v>13385</v>
      </c>
      <c r="C11451" s="46" t="s">
        <v>9014</v>
      </c>
      <c r="D11451" s="47">
        <v>4.5199999999999996</v>
      </c>
    </row>
    <row r="11452" spans="1:4" x14ac:dyDescent="0.25">
      <c r="A11452" s="46">
        <v>7118</v>
      </c>
      <c r="B11452" s="45" t="s">
        <v>13386</v>
      </c>
      <c r="C11452" s="46" t="s">
        <v>9014</v>
      </c>
      <c r="D11452" s="47">
        <v>38.85</v>
      </c>
    </row>
    <row r="11453" spans="1:4" x14ac:dyDescent="0.25">
      <c r="A11453" s="46">
        <v>7117</v>
      </c>
      <c r="B11453" s="45" t="s">
        <v>13387</v>
      </c>
      <c r="C11453" s="46" t="s">
        <v>9014</v>
      </c>
      <c r="D11453" s="47">
        <v>34.54</v>
      </c>
    </row>
    <row r="11454" spans="1:4" x14ac:dyDescent="0.25">
      <c r="A11454" s="46">
        <v>7098</v>
      </c>
      <c r="B11454" s="45" t="s">
        <v>13388</v>
      </c>
      <c r="C11454" s="46" t="s">
        <v>9014</v>
      </c>
      <c r="D11454" s="47">
        <v>4.8099999999999996</v>
      </c>
    </row>
    <row r="11455" spans="1:4" x14ac:dyDescent="0.25">
      <c r="A11455" s="46">
        <v>7110</v>
      </c>
      <c r="B11455" s="45" t="s">
        <v>13389</v>
      </c>
      <c r="C11455" s="46" t="s">
        <v>9014</v>
      </c>
      <c r="D11455" s="47">
        <v>84.49</v>
      </c>
    </row>
    <row r="11456" spans="1:4" x14ac:dyDescent="0.25">
      <c r="A11456" s="46">
        <v>7123</v>
      </c>
      <c r="B11456" s="45" t="s">
        <v>13390</v>
      </c>
      <c r="C11456" s="46" t="s">
        <v>9014</v>
      </c>
      <c r="D11456" s="47">
        <v>6.2</v>
      </c>
    </row>
    <row r="11457" spans="1:4" x14ac:dyDescent="0.25">
      <c r="A11457" s="46">
        <v>7121</v>
      </c>
      <c r="B11457" s="45" t="s">
        <v>13391</v>
      </c>
      <c r="C11457" s="46" t="s">
        <v>9014</v>
      </c>
      <c r="D11457" s="47">
        <v>15.27</v>
      </c>
    </row>
    <row r="11458" spans="1:4" x14ac:dyDescent="0.25">
      <c r="A11458" s="46">
        <v>7137</v>
      </c>
      <c r="B11458" s="45" t="s">
        <v>13392</v>
      </c>
      <c r="C11458" s="46" t="s">
        <v>9014</v>
      </c>
      <c r="D11458" s="47">
        <v>13.74</v>
      </c>
    </row>
    <row r="11459" spans="1:4" x14ac:dyDescent="0.25">
      <c r="A11459" s="46">
        <v>7122</v>
      </c>
      <c r="B11459" s="45" t="s">
        <v>13393</v>
      </c>
      <c r="C11459" s="46" t="s">
        <v>9014</v>
      </c>
      <c r="D11459" s="47">
        <v>17.170000000000002</v>
      </c>
    </row>
    <row r="11460" spans="1:4" x14ac:dyDescent="0.25">
      <c r="A11460" s="46">
        <v>7114</v>
      </c>
      <c r="B11460" s="45" t="s">
        <v>13394</v>
      </c>
      <c r="C11460" s="46" t="s">
        <v>9014</v>
      </c>
      <c r="D11460" s="47">
        <v>26.48</v>
      </c>
    </row>
    <row r="11461" spans="1:4" x14ac:dyDescent="0.25">
      <c r="A11461" s="46">
        <v>7109</v>
      </c>
      <c r="B11461" s="45" t="s">
        <v>13395</v>
      </c>
      <c r="C11461" s="46" t="s">
        <v>9014</v>
      </c>
      <c r="D11461" s="47">
        <v>4.6399999999999997</v>
      </c>
    </row>
    <row r="11462" spans="1:4" x14ac:dyDescent="0.25">
      <c r="A11462" s="46">
        <v>7135</v>
      </c>
      <c r="B11462" s="45" t="s">
        <v>13396</v>
      </c>
      <c r="C11462" s="46" t="s">
        <v>9014</v>
      </c>
      <c r="D11462" s="47">
        <v>7.24</v>
      </c>
    </row>
    <row r="11463" spans="1:4" x14ac:dyDescent="0.25">
      <c r="A11463" s="46">
        <v>37947</v>
      </c>
      <c r="B11463" s="45" t="s">
        <v>13397</v>
      </c>
      <c r="C11463" s="46" t="s">
        <v>9014</v>
      </c>
      <c r="D11463" s="47">
        <v>7.33</v>
      </c>
    </row>
    <row r="11464" spans="1:4" x14ac:dyDescent="0.25">
      <c r="A11464" s="46">
        <v>7103</v>
      </c>
      <c r="B11464" s="45" t="s">
        <v>13398</v>
      </c>
      <c r="C11464" s="46" t="s">
        <v>9014</v>
      </c>
      <c r="D11464" s="47">
        <v>16.8</v>
      </c>
    </row>
    <row r="11465" spans="1:4" x14ac:dyDescent="0.25">
      <c r="A11465" s="46">
        <v>40419</v>
      </c>
      <c r="B11465" s="45" t="s">
        <v>13399</v>
      </c>
      <c r="C11465" s="46" t="s">
        <v>9014</v>
      </c>
      <c r="D11465" s="47">
        <v>38.57</v>
      </c>
    </row>
    <row r="11466" spans="1:4" x14ac:dyDescent="0.25">
      <c r="A11466" s="46">
        <v>40420</v>
      </c>
      <c r="B11466" s="45" t="s">
        <v>13400</v>
      </c>
      <c r="C11466" s="46" t="s">
        <v>9014</v>
      </c>
      <c r="D11466" s="47">
        <v>56.27</v>
      </c>
    </row>
    <row r="11467" spans="1:4" x14ac:dyDescent="0.25">
      <c r="A11467" s="46">
        <v>40421</v>
      </c>
      <c r="B11467" s="45" t="s">
        <v>13401</v>
      </c>
      <c r="C11467" s="46" t="s">
        <v>9014</v>
      </c>
      <c r="D11467" s="47">
        <v>59.9</v>
      </c>
    </row>
    <row r="11468" spans="1:4" x14ac:dyDescent="0.25">
      <c r="A11468" s="46">
        <v>7126</v>
      </c>
      <c r="B11468" s="45" t="s">
        <v>13402</v>
      </c>
      <c r="C11468" s="46" t="s">
        <v>9014</v>
      </c>
      <c r="D11468" s="47">
        <v>35.24</v>
      </c>
    </row>
    <row r="11469" spans="1:4" x14ac:dyDescent="0.25">
      <c r="A11469" s="46">
        <v>38905</v>
      </c>
      <c r="B11469" s="45" t="s">
        <v>13403</v>
      </c>
      <c r="C11469" s="46" t="s">
        <v>9014</v>
      </c>
      <c r="D11469" s="47">
        <v>21.65</v>
      </c>
    </row>
    <row r="11470" spans="1:4" x14ac:dyDescent="0.25">
      <c r="A11470" s="46">
        <v>38907</v>
      </c>
      <c r="B11470" s="45" t="s">
        <v>13404</v>
      </c>
      <c r="C11470" s="46" t="s">
        <v>9014</v>
      </c>
      <c r="D11470" s="47">
        <v>23.03</v>
      </c>
    </row>
    <row r="11471" spans="1:4" x14ac:dyDescent="0.25">
      <c r="A11471" s="46">
        <v>38908</v>
      </c>
      <c r="B11471" s="45" t="s">
        <v>13405</v>
      </c>
      <c r="C11471" s="46" t="s">
        <v>9014</v>
      </c>
      <c r="D11471" s="47">
        <v>25.92</v>
      </c>
    </row>
    <row r="11472" spans="1:4" x14ac:dyDescent="0.25">
      <c r="A11472" s="46">
        <v>38909</v>
      </c>
      <c r="B11472" s="45" t="s">
        <v>13406</v>
      </c>
      <c r="C11472" s="46" t="s">
        <v>9014</v>
      </c>
      <c r="D11472" s="47">
        <v>37.270000000000003</v>
      </c>
    </row>
    <row r="11473" spans="1:4" x14ac:dyDescent="0.25">
      <c r="A11473" s="46">
        <v>38910</v>
      </c>
      <c r="B11473" s="45" t="s">
        <v>13407</v>
      </c>
      <c r="C11473" s="46" t="s">
        <v>9014</v>
      </c>
      <c r="D11473" s="47">
        <v>40.25</v>
      </c>
    </row>
    <row r="11474" spans="1:4" x14ac:dyDescent="0.25">
      <c r="A11474" s="46">
        <v>38897</v>
      </c>
      <c r="B11474" s="45" t="s">
        <v>13408</v>
      </c>
      <c r="C11474" s="46" t="s">
        <v>9014</v>
      </c>
      <c r="D11474" s="47">
        <v>21.74</v>
      </c>
    </row>
    <row r="11475" spans="1:4" x14ac:dyDescent="0.25">
      <c r="A11475" s="46">
        <v>38899</v>
      </c>
      <c r="B11475" s="45" t="s">
        <v>13409</v>
      </c>
      <c r="C11475" s="46" t="s">
        <v>9014</v>
      </c>
      <c r="D11475" s="47">
        <v>24.46</v>
      </c>
    </row>
    <row r="11476" spans="1:4" x14ac:dyDescent="0.25">
      <c r="A11476" s="46">
        <v>38900</v>
      </c>
      <c r="B11476" s="45" t="s">
        <v>13410</v>
      </c>
      <c r="C11476" s="46" t="s">
        <v>9014</v>
      </c>
      <c r="D11476" s="47">
        <v>25.5</v>
      </c>
    </row>
    <row r="11477" spans="1:4" x14ac:dyDescent="0.25">
      <c r="A11477" s="46">
        <v>38901</v>
      </c>
      <c r="B11477" s="45" t="s">
        <v>13411</v>
      </c>
      <c r="C11477" s="46" t="s">
        <v>9014</v>
      </c>
      <c r="D11477" s="47">
        <v>41.71</v>
      </c>
    </row>
    <row r="11478" spans="1:4" x14ac:dyDescent="0.25">
      <c r="A11478" s="46">
        <v>38904</v>
      </c>
      <c r="B11478" s="45" t="s">
        <v>13412</v>
      </c>
      <c r="C11478" s="46" t="s">
        <v>9014</v>
      </c>
      <c r="D11478" s="47">
        <v>67.760000000000005</v>
      </c>
    </row>
    <row r="11479" spans="1:4" x14ac:dyDescent="0.25">
      <c r="A11479" s="46">
        <v>38903</v>
      </c>
      <c r="B11479" s="45" t="s">
        <v>13413</v>
      </c>
      <c r="C11479" s="46" t="s">
        <v>9014</v>
      </c>
      <c r="D11479" s="47">
        <v>67.33</v>
      </c>
    </row>
    <row r="11480" spans="1:4" x14ac:dyDescent="0.25">
      <c r="A11480" s="46">
        <v>7091</v>
      </c>
      <c r="B11480" s="45" t="s">
        <v>13414</v>
      </c>
      <c r="C11480" s="46" t="s">
        <v>9014</v>
      </c>
      <c r="D11480" s="47">
        <v>21.28</v>
      </c>
    </row>
    <row r="11481" spans="1:4" x14ac:dyDescent="0.25">
      <c r="A11481" s="46">
        <v>11655</v>
      </c>
      <c r="B11481" s="45" t="s">
        <v>13415</v>
      </c>
      <c r="C11481" s="46" t="s">
        <v>9014</v>
      </c>
      <c r="D11481" s="47">
        <v>20.329999999999998</v>
      </c>
    </row>
    <row r="11482" spans="1:4" x14ac:dyDescent="0.25">
      <c r="A11482" s="46">
        <v>11656</v>
      </c>
      <c r="B11482" s="45" t="s">
        <v>13416</v>
      </c>
      <c r="C11482" s="46" t="s">
        <v>9014</v>
      </c>
      <c r="D11482" s="47">
        <v>21.26</v>
      </c>
    </row>
    <row r="11483" spans="1:4" x14ac:dyDescent="0.25">
      <c r="A11483" s="46">
        <v>37948</v>
      </c>
      <c r="B11483" s="45" t="s">
        <v>13417</v>
      </c>
      <c r="C11483" s="46" t="s">
        <v>9014</v>
      </c>
      <c r="D11483" s="47">
        <v>4.3099999999999996</v>
      </c>
    </row>
    <row r="11484" spans="1:4" x14ac:dyDescent="0.25">
      <c r="A11484" s="46">
        <v>7097</v>
      </c>
      <c r="B11484" s="45" t="s">
        <v>13418</v>
      </c>
      <c r="C11484" s="46" t="s">
        <v>9014</v>
      </c>
      <c r="D11484" s="47">
        <v>9.4499999999999993</v>
      </c>
    </row>
    <row r="11485" spans="1:4" x14ac:dyDescent="0.25">
      <c r="A11485" s="46">
        <v>11657</v>
      </c>
      <c r="B11485" s="45" t="s">
        <v>13419</v>
      </c>
      <c r="C11485" s="46" t="s">
        <v>9014</v>
      </c>
      <c r="D11485" s="47">
        <v>18.53</v>
      </c>
    </row>
    <row r="11486" spans="1:4" x14ac:dyDescent="0.25">
      <c r="A11486" s="46">
        <v>11658</v>
      </c>
      <c r="B11486" s="45" t="s">
        <v>13420</v>
      </c>
      <c r="C11486" s="46" t="s">
        <v>9014</v>
      </c>
      <c r="D11486" s="47">
        <v>18.88</v>
      </c>
    </row>
    <row r="11487" spans="1:4" x14ac:dyDescent="0.25">
      <c r="A11487" s="46">
        <v>7146</v>
      </c>
      <c r="B11487" s="45" t="s">
        <v>13421</v>
      </c>
      <c r="C11487" s="46" t="s">
        <v>9014</v>
      </c>
      <c r="D11487" s="47">
        <v>261.64999999999998</v>
      </c>
    </row>
    <row r="11488" spans="1:4" x14ac:dyDescent="0.25">
      <c r="A11488" s="46">
        <v>7138</v>
      </c>
      <c r="B11488" s="45" t="s">
        <v>13422</v>
      </c>
      <c r="C11488" s="46" t="s">
        <v>9014</v>
      </c>
      <c r="D11488" s="47">
        <v>1.48</v>
      </c>
    </row>
    <row r="11489" spans="1:4" x14ac:dyDescent="0.25">
      <c r="A11489" s="46">
        <v>7139</v>
      </c>
      <c r="B11489" s="45" t="s">
        <v>13423</v>
      </c>
      <c r="C11489" s="46" t="s">
        <v>9014</v>
      </c>
      <c r="D11489" s="47">
        <v>1.94</v>
      </c>
    </row>
    <row r="11490" spans="1:4" x14ac:dyDescent="0.25">
      <c r="A11490" s="46">
        <v>7140</v>
      </c>
      <c r="B11490" s="45" t="s">
        <v>13424</v>
      </c>
      <c r="C11490" s="46" t="s">
        <v>9014</v>
      </c>
      <c r="D11490" s="47">
        <v>6.45</v>
      </c>
    </row>
    <row r="11491" spans="1:4" x14ac:dyDescent="0.25">
      <c r="A11491" s="46">
        <v>7141</v>
      </c>
      <c r="B11491" s="45" t="s">
        <v>13425</v>
      </c>
      <c r="C11491" s="46" t="s">
        <v>9014</v>
      </c>
      <c r="D11491" s="47">
        <v>14.12</v>
      </c>
    </row>
    <row r="11492" spans="1:4" x14ac:dyDescent="0.25">
      <c r="A11492" s="46">
        <v>7143</v>
      </c>
      <c r="B11492" s="45" t="s">
        <v>13426</v>
      </c>
      <c r="C11492" s="46" t="s">
        <v>9014</v>
      </c>
      <c r="D11492" s="47">
        <v>47.03</v>
      </c>
    </row>
    <row r="11493" spans="1:4" x14ac:dyDescent="0.25">
      <c r="A11493" s="46">
        <v>7144</v>
      </c>
      <c r="B11493" s="45" t="s">
        <v>13427</v>
      </c>
      <c r="C11493" s="46" t="s">
        <v>9014</v>
      </c>
      <c r="D11493" s="47">
        <v>94.08</v>
      </c>
    </row>
    <row r="11494" spans="1:4" x14ac:dyDescent="0.25">
      <c r="A11494" s="46">
        <v>7145</v>
      </c>
      <c r="B11494" s="45" t="s">
        <v>13428</v>
      </c>
      <c r="C11494" s="46" t="s">
        <v>9014</v>
      </c>
      <c r="D11494" s="47">
        <v>154.28</v>
      </c>
    </row>
    <row r="11495" spans="1:4" x14ac:dyDescent="0.25">
      <c r="A11495" s="46">
        <v>7142</v>
      </c>
      <c r="B11495" s="45" t="s">
        <v>13429</v>
      </c>
      <c r="C11495" s="46" t="s">
        <v>9014</v>
      </c>
      <c r="D11495" s="47">
        <v>15.78</v>
      </c>
    </row>
    <row r="11496" spans="1:4" x14ac:dyDescent="0.25">
      <c r="A11496" s="46">
        <v>3593</v>
      </c>
      <c r="B11496" s="45" t="s">
        <v>13430</v>
      </c>
      <c r="C11496" s="46" t="s">
        <v>9014</v>
      </c>
      <c r="D11496" s="47">
        <v>71.760000000000005</v>
      </c>
    </row>
    <row r="11497" spans="1:4" x14ac:dyDescent="0.25">
      <c r="A11497" s="46">
        <v>3588</v>
      </c>
      <c r="B11497" s="45" t="s">
        <v>13431</v>
      </c>
      <c r="C11497" s="46" t="s">
        <v>9014</v>
      </c>
      <c r="D11497" s="47">
        <v>55.32</v>
      </c>
    </row>
    <row r="11498" spans="1:4" x14ac:dyDescent="0.25">
      <c r="A11498" s="46">
        <v>3585</v>
      </c>
      <c r="B11498" s="45" t="s">
        <v>13432</v>
      </c>
      <c r="C11498" s="46" t="s">
        <v>9014</v>
      </c>
      <c r="D11498" s="47">
        <v>17.079999999999998</v>
      </c>
    </row>
    <row r="11499" spans="1:4" x14ac:dyDescent="0.25">
      <c r="A11499" s="46">
        <v>3587</v>
      </c>
      <c r="B11499" s="45" t="s">
        <v>13433</v>
      </c>
      <c r="C11499" s="46" t="s">
        <v>9014</v>
      </c>
      <c r="D11499" s="47">
        <v>34.32</v>
      </c>
    </row>
    <row r="11500" spans="1:4" x14ac:dyDescent="0.25">
      <c r="A11500" s="46">
        <v>3590</v>
      </c>
      <c r="B11500" s="45" t="s">
        <v>13434</v>
      </c>
      <c r="C11500" s="46" t="s">
        <v>9014</v>
      </c>
      <c r="D11500" s="47">
        <v>203.76</v>
      </c>
    </row>
    <row r="11501" spans="1:4" x14ac:dyDescent="0.25">
      <c r="A11501" s="46">
        <v>3589</v>
      </c>
      <c r="B11501" s="45" t="s">
        <v>13435</v>
      </c>
      <c r="C11501" s="46" t="s">
        <v>9014</v>
      </c>
      <c r="D11501" s="47">
        <v>109.37</v>
      </c>
    </row>
    <row r="11502" spans="1:4" x14ac:dyDescent="0.25">
      <c r="A11502" s="46">
        <v>3586</v>
      </c>
      <c r="B11502" s="45" t="s">
        <v>13436</v>
      </c>
      <c r="C11502" s="46" t="s">
        <v>9014</v>
      </c>
      <c r="D11502" s="47">
        <v>22.38</v>
      </c>
    </row>
    <row r="11503" spans="1:4" x14ac:dyDescent="0.25">
      <c r="A11503" s="46">
        <v>3592</v>
      </c>
      <c r="B11503" s="45" t="s">
        <v>13437</v>
      </c>
      <c r="C11503" s="46" t="s">
        <v>9014</v>
      </c>
      <c r="D11503" s="47">
        <v>322.08999999999997</v>
      </c>
    </row>
    <row r="11504" spans="1:4" x14ac:dyDescent="0.25">
      <c r="A11504" s="46">
        <v>3591</v>
      </c>
      <c r="B11504" s="45" t="s">
        <v>13438</v>
      </c>
      <c r="C11504" s="46" t="s">
        <v>9014</v>
      </c>
      <c r="D11504" s="47">
        <v>516.32000000000005</v>
      </c>
    </row>
    <row r="11505" spans="1:4" x14ac:dyDescent="0.25">
      <c r="A11505" s="46">
        <v>40396</v>
      </c>
      <c r="B11505" s="45" t="s">
        <v>13439</v>
      </c>
      <c r="C11505" s="46" t="s">
        <v>9014</v>
      </c>
      <c r="D11505" s="47">
        <v>133.28</v>
      </c>
    </row>
    <row r="11506" spans="1:4" x14ac:dyDescent="0.25">
      <c r="A11506" s="46">
        <v>40395</v>
      </c>
      <c r="B11506" s="45" t="s">
        <v>13440</v>
      </c>
      <c r="C11506" s="46" t="s">
        <v>9014</v>
      </c>
      <c r="D11506" s="47">
        <v>102.29</v>
      </c>
    </row>
    <row r="11507" spans="1:4" x14ac:dyDescent="0.25">
      <c r="A11507" s="46">
        <v>40392</v>
      </c>
      <c r="B11507" s="45" t="s">
        <v>13441</v>
      </c>
      <c r="C11507" s="46" t="s">
        <v>9014</v>
      </c>
      <c r="D11507" s="47">
        <v>32.909999999999997</v>
      </c>
    </row>
    <row r="11508" spans="1:4" x14ac:dyDescent="0.25">
      <c r="A11508" s="46">
        <v>40394</v>
      </c>
      <c r="B11508" s="45" t="s">
        <v>13442</v>
      </c>
      <c r="C11508" s="46" t="s">
        <v>9014</v>
      </c>
      <c r="D11508" s="47">
        <v>66.59</v>
      </c>
    </row>
    <row r="11509" spans="1:4" x14ac:dyDescent="0.25">
      <c r="A11509" s="46">
        <v>40398</v>
      </c>
      <c r="B11509" s="45" t="s">
        <v>13443</v>
      </c>
      <c r="C11509" s="46" t="s">
        <v>9014</v>
      </c>
      <c r="D11509" s="47">
        <v>427.61</v>
      </c>
    </row>
    <row r="11510" spans="1:4" x14ac:dyDescent="0.25">
      <c r="A11510" s="46">
        <v>40397</v>
      </c>
      <c r="B11510" s="45" t="s">
        <v>13444</v>
      </c>
      <c r="C11510" s="46" t="s">
        <v>9014</v>
      </c>
      <c r="D11510" s="47">
        <v>218.98</v>
      </c>
    </row>
    <row r="11511" spans="1:4" x14ac:dyDescent="0.25">
      <c r="A11511" s="46">
        <v>40393</v>
      </c>
      <c r="B11511" s="45" t="s">
        <v>13445</v>
      </c>
      <c r="C11511" s="46" t="s">
        <v>9014</v>
      </c>
      <c r="D11511" s="47">
        <v>42.39</v>
      </c>
    </row>
    <row r="11512" spans="1:4" x14ac:dyDescent="0.25">
      <c r="A11512" s="46">
        <v>40399</v>
      </c>
      <c r="B11512" s="45" t="s">
        <v>13446</v>
      </c>
      <c r="C11512" s="46" t="s">
        <v>9014</v>
      </c>
      <c r="D11512" s="47">
        <v>699.56</v>
      </c>
    </row>
    <row r="11513" spans="1:4" x14ac:dyDescent="0.25">
      <c r="A11513" s="46">
        <v>39322</v>
      </c>
      <c r="B11513" s="45" t="s">
        <v>13447</v>
      </c>
      <c r="C11513" s="46" t="s">
        <v>9014</v>
      </c>
      <c r="D11513" s="47">
        <v>26.26</v>
      </c>
    </row>
    <row r="11514" spans="1:4" x14ac:dyDescent="0.25">
      <c r="A11514" s="46">
        <v>39289</v>
      </c>
      <c r="B11514" s="45" t="s">
        <v>13448</v>
      </c>
      <c r="C11514" s="46" t="s">
        <v>9014</v>
      </c>
      <c r="D11514" s="47">
        <v>31.46</v>
      </c>
    </row>
    <row r="11515" spans="1:4" x14ac:dyDescent="0.25">
      <c r="A11515" s="46">
        <v>39290</v>
      </c>
      <c r="B11515" s="45" t="s">
        <v>13449</v>
      </c>
      <c r="C11515" s="46" t="s">
        <v>9014</v>
      </c>
      <c r="D11515" s="47">
        <v>53.4</v>
      </c>
    </row>
    <row r="11516" spans="1:4" x14ac:dyDescent="0.25">
      <c r="A11516" s="46">
        <v>39291</v>
      </c>
      <c r="B11516" s="45" t="s">
        <v>13450</v>
      </c>
      <c r="C11516" s="46" t="s">
        <v>9014</v>
      </c>
      <c r="D11516" s="47">
        <v>79.95</v>
      </c>
    </row>
    <row r="11517" spans="1:4" x14ac:dyDescent="0.25">
      <c r="A11517" s="46">
        <v>20174</v>
      </c>
      <c r="B11517" s="45" t="s">
        <v>13451</v>
      </c>
      <c r="C11517" s="46" t="s">
        <v>9014</v>
      </c>
      <c r="D11517" s="47">
        <v>51.86</v>
      </c>
    </row>
    <row r="11518" spans="1:4" x14ac:dyDescent="0.25">
      <c r="A11518" s="46">
        <v>41892</v>
      </c>
      <c r="B11518" s="45" t="s">
        <v>13452</v>
      </c>
      <c r="C11518" s="46" t="s">
        <v>9014</v>
      </c>
      <c r="D11518" s="47">
        <v>132.18</v>
      </c>
    </row>
    <row r="11519" spans="1:4" x14ac:dyDescent="0.25">
      <c r="A11519" s="46">
        <v>7048</v>
      </c>
      <c r="B11519" s="45" t="s">
        <v>13453</v>
      </c>
      <c r="C11519" s="46" t="s">
        <v>9014</v>
      </c>
      <c r="D11519" s="47">
        <v>28.53</v>
      </c>
    </row>
    <row r="11520" spans="1:4" x14ac:dyDescent="0.25">
      <c r="A11520" s="46">
        <v>7088</v>
      </c>
      <c r="B11520" s="45" t="s">
        <v>13454</v>
      </c>
      <c r="C11520" s="46" t="s">
        <v>9014</v>
      </c>
      <c r="D11520" s="47">
        <v>62.39</v>
      </c>
    </row>
    <row r="11521" spans="1:4" x14ac:dyDescent="0.25">
      <c r="A11521" s="46">
        <v>20179</v>
      </c>
      <c r="B11521" s="45" t="s">
        <v>13455</v>
      </c>
      <c r="C11521" s="46" t="s">
        <v>9014</v>
      </c>
      <c r="D11521" s="47">
        <v>69.81</v>
      </c>
    </row>
    <row r="11522" spans="1:4" x14ac:dyDescent="0.25">
      <c r="A11522" s="46">
        <v>20178</v>
      </c>
      <c r="B11522" s="45" t="s">
        <v>13456</v>
      </c>
      <c r="C11522" s="46" t="s">
        <v>9014</v>
      </c>
      <c r="D11522" s="47">
        <v>61.69</v>
      </c>
    </row>
    <row r="11523" spans="1:4" x14ac:dyDescent="0.25">
      <c r="A11523" s="46">
        <v>20180</v>
      </c>
      <c r="B11523" s="45" t="s">
        <v>13457</v>
      </c>
      <c r="C11523" s="46" t="s">
        <v>9014</v>
      </c>
      <c r="D11523" s="47">
        <v>113.37</v>
      </c>
    </row>
    <row r="11524" spans="1:4" x14ac:dyDescent="0.25">
      <c r="A11524" s="46">
        <v>20181</v>
      </c>
      <c r="B11524" s="45" t="s">
        <v>13458</v>
      </c>
      <c r="C11524" s="46" t="s">
        <v>9014</v>
      </c>
      <c r="D11524" s="47">
        <v>168.17</v>
      </c>
    </row>
    <row r="11525" spans="1:4" x14ac:dyDescent="0.25">
      <c r="A11525" s="46">
        <v>20177</v>
      </c>
      <c r="B11525" s="45" t="s">
        <v>13459</v>
      </c>
      <c r="C11525" s="46" t="s">
        <v>9014</v>
      </c>
      <c r="D11525" s="47">
        <v>40.43</v>
      </c>
    </row>
    <row r="11526" spans="1:4" x14ac:dyDescent="0.25">
      <c r="A11526" s="46">
        <v>7082</v>
      </c>
      <c r="B11526" s="45" t="s">
        <v>13460</v>
      </c>
      <c r="C11526" s="46" t="s">
        <v>9014</v>
      </c>
      <c r="D11526" s="47">
        <v>68.209999999999994</v>
      </c>
    </row>
    <row r="11527" spans="1:4" x14ac:dyDescent="0.25">
      <c r="A11527" s="46">
        <v>42707</v>
      </c>
      <c r="B11527" s="45" t="s">
        <v>13461</v>
      </c>
      <c r="C11527" s="46" t="s">
        <v>9014</v>
      </c>
      <c r="D11527" s="47">
        <v>185.25</v>
      </c>
    </row>
    <row r="11528" spans="1:4" x14ac:dyDescent="0.25">
      <c r="A11528" s="46">
        <v>7069</v>
      </c>
      <c r="B11528" s="45" t="s">
        <v>13462</v>
      </c>
      <c r="C11528" s="46" t="s">
        <v>9014</v>
      </c>
      <c r="D11528" s="47">
        <v>151.38999999999999</v>
      </c>
    </row>
    <row r="11529" spans="1:4" x14ac:dyDescent="0.25">
      <c r="A11529" s="46">
        <v>42708</v>
      </c>
      <c r="B11529" s="45" t="s">
        <v>13463</v>
      </c>
      <c r="C11529" s="46" t="s">
        <v>9014</v>
      </c>
      <c r="D11529" s="47">
        <v>486.23</v>
      </c>
    </row>
    <row r="11530" spans="1:4" x14ac:dyDescent="0.25">
      <c r="A11530" s="46">
        <v>7070</v>
      </c>
      <c r="B11530" s="45" t="s">
        <v>13464</v>
      </c>
      <c r="C11530" s="46" t="s">
        <v>9014</v>
      </c>
      <c r="D11530" s="47">
        <v>216.79</v>
      </c>
    </row>
    <row r="11531" spans="1:4" x14ac:dyDescent="0.25">
      <c r="A11531" s="46">
        <v>42709</v>
      </c>
      <c r="B11531" s="45" t="s">
        <v>13465</v>
      </c>
      <c r="C11531" s="46" t="s">
        <v>9014</v>
      </c>
      <c r="D11531" s="47">
        <v>727.18</v>
      </c>
    </row>
    <row r="11532" spans="1:4" x14ac:dyDescent="0.25">
      <c r="A11532" s="46">
        <v>42710</v>
      </c>
      <c r="B11532" s="45" t="s">
        <v>13466</v>
      </c>
      <c r="C11532" s="46" t="s">
        <v>9014</v>
      </c>
      <c r="D11532" s="48">
        <v>2090.29</v>
      </c>
    </row>
    <row r="11533" spans="1:4" x14ac:dyDescent="0.25">
      <c r="A11533" s="46">
        <v>42716</v>
      </c>
      <c r="B11533" s="45" t="s">
        <v>13467</v>
      </c>
      <c r="C11533" s="46" t="s">
        <v>9014</v>
      </c>
      <c r="D11533" s="48">
        <v>2601.7199999999998</v>
      </c>
    </row>
    <row r="11534" spans="1:4" x14ac:dyDescent="0.25">
      <c r="A11534" s="46">
        <v>20172</v>
      </c>
      <c r="B11534" s="45" t="s">
        <v>13468</v>
      </c>
      <c r="C11534" s="46" t="s">
        <v>9014</v>
      </c>
      <c r="D11534" s="47">
        <v>50.03</v>
      </c>
    </row>
    <row r="11535" spans="1:4" x14ac:dyDescent="0.25">
      <c r="A11535" s="46">
        <v>40945</v>
      </c>
      <c r="B11535" s="45" t="s">
        <v>13469</v>
      </c>
      <c r="C11535" s="46" t="s">
        <v>370</v>
      </c>
      <c r="D11535" s="47">
        <v>27.75</v>
      </c>
    </row>
    <row r="11536" spans="1:4" x14ac:dyDescent="0.25">
      <c r="A11536" s="46">
        <v>40946</v>
      </c>
      <c r="B11536" s="45" t="s">
        <v>13470</v>
      </c>
      <c r="C11536" s="46" t="s">
        <v>9201</v>
      </c>
      <c r="D11536" s="48">
        <v>4881.3500000000004</v>
      </c>
    </row>
    <row r="11537" spans="1:4" x14ac:dyDescent="0.25">
      <c r="A11537" s="46">
        <v>7153</v>
      </c>
      <c r="B11537" s="45" t="s">
        <v>13471</v>
      </c>
      <c r="C11537" s="46" t="s">
        <v>370</v>
      </c>
      <c r="D11537" s="47">
        <v>38.99</v>
      </c>
    </row>
    <row r="11538" spans="1:4" x14ac:dyDescent="0.25">
      <c r="A11538" s="46">
        <v>41089</v>
      </c>
      <c r="B11538" s="45" t="s">
        <v>13472</v>
      </c>
      <c r="C11538" s="46" t="s">
        <v>9201</v>
      </c>
      <c r="D11538" s="48">
        <v>6856.74</v>
      </c>
    </row>
    <row r="11539" spans="1:4" x14ac:dyDescent="0.25">
      <c r="A11539" s="46">
        <v>40943</v>
      </c>
      <c r="B11539" s="45" t="s">
        <v>13473</v>
      </c>
      <c r="C11539" s="46" t="s">
        <v>370</v>
      </c>
      <c r="D11539" s="47">
        <v>34.47</v>
      </c>
    </row>
    <row r="11540" spans="1:4" x14ac:dyDescent="0.25">
      <c r="A11540" s="46">
        <v>40944</v>
      </c>
      <c r="B11540" s="45" t="s">
        <v>13474</v>
      </c>
      <c r="C11540" s="46" t="s">
        <v>9201</v>
      </c>
      <c r="D11540" s="48">
        <v>6062.24</v>
      </c>
    </row>
    <row r="11541" spans="1:4" x14ac:dyDescent="0.25">
      <c r="A11541" s="46">
        <v>6175</v>
      </c>
      <c r="B11541" s="45" t="s">
        <v>13475</v>
      </c>
      <c r="C11541" s="46" t="s">
        <v>370</v>
      </c>
      <c r="D11541" s="47">
        <v>26.21</v>
      </c>
    </row>
    <row r="11542" spans="1:4" x14ac:dyDescent="0.25">
      <c r="A11542" s="46">
        <v>41092</v>
      </c>
      <c r="B11542" s="45" t="s">
        <v>13476</v>
      </c>
      <c r="C11542" s="46" t="s">
        <v>9201</v>
      </c>
      <c r="D11542" s="48">
        <v>4609.8599999999997</v>
      </c>
    </row>
    <row r="11543" spans="1:4" x14ac:dyDescent="0.25">
      <c r="A11543" s="46">
        <v>37712</v>
      </c>
      <c r="B11543" s="45" t="s">
        <v>13477</v>
      </c>
      <c r="C11543" s="46" t="s">
        <v>9027</v>
      </c>
      <c r="D11543" s="47">
        <v>61.5</v>
      </c>
    </row>
    <row r="11544" spans="1:4" x14ac:dyDescent="0.25">
      <c r="A11544" s="46">
        <v>34547</v>
      </c>
      <c r="B11544" s="45" t="s">
        <v>13478</v>
      </c>
      <c r="C11544" s="46" t="s">
        <v>372</v>
      </c>
      <c r="D11544" s="47">
        <v>7.43</v>
      </c>
    </row>
    <row r="11545" spans="1:4" x14ac:dyDescent="0.25">
      <c r="A11545" s="46">
        <v>34548</v>
      </c>
      <c r="B11545" s="45" t="s">
        <v>13479</v>
      </c>
      <c r="C11545" s="46" t="s">
        <v>372</v>
      </c>
      <c r="D11545" s="47">
        <v>12.19</v>
      </c>
    </row>
    <row r="11546" spans="1:4" x14ac:dyDescent="0.25">
      <c r="A11546" s="46">
        <v>34558</v>
      </c>
      <c r="B11546" s="45" t="s">
        <v>13480</v>
      </c>
      <c r="C11546" s="46" t="s">
        <v>372</v>
      </c>
      <c r="D11546" s="47">
        <v>6.04</v>
      </c>
    </row>
    <row r="11547" spans="1:4" x14ac:dyDescent="0.25">
      <c r="A11547" s="46">
        <v>34550</v>
      </c>
      <c r="B11547" s="45" t="s">
        <v>13481</v>
      </c>
      <c r="C11547" s="46" t="s">
        <v>372</v>
      </c>
      <c r="D11547" s="47">
        <v>3.21</v>
      </c>
    </row>
    <row r="11548" spans="1:4" x14ac:dyDescent="0.25">
      <c r="A11548" s="46">
        <v>34557</v>
      </c>
      <c r="B11548" s="45" t="s">
        <v>13482</v>
      </c>
      <c r="C11548" s="46" t="s">
        <v>372</v>
      </c>
      <c r="D11548" s="47">
        <v>4.71</v>
      </c>
    </row>
    <row r="11549" spans="1:4" x14ac:dyDescent="0.25">
      <c r="A11549" s="46">
        <v>37411</v>
      </c>
      <c r="B11549" s="45" t="s">
        <v>13483</v>
      </c>
      <c r="C11549" s="46" t="s">
        <v>9027</v>
      </c>
      <c r="D11549" s="47">
        <v>34.409999999999997</v>
      </c>
    </row>
    <row r="11550" spans="1:4" x14ac:dyDescent="0.25">
      <c r="A11550" s="46">
        <v>39508</v>
      </c>
      <c r="B11550" s="45" t="s">
        <v>13484</v>
      </c>
      <c r="C11550" s="46" t="s">
        <v>9027</v>
      </c>
      <c r="D11550" s="47">
        <v>19.329999999999998</v>
      </c>
    </row>
    <row r="11551" spans="1:4" x14ac:dyDescent="0.25">
      <c r="A11551" s="46">
        <v>39507</v>
      </c>
      <c r="B11551" s="45" t="s">
        <v>13485</v>
      </c>
      <c r="C11551" s="46" t="s">
        <v>9027</v>
      </c>
      <c r="D11551" s="47">
        <v>28.84</v>
      </c>
    </row>
    <row r="11552" spans="1:4" x14ac:dyDescent="0.25">
      <c r="A11552" s="46">
        <v>7155</v>
      </c>
      <c r="B11552" s="45" t="s">
        <v>13486</v>
      </c>
      <c r="C11552" s="46" t="s">
        <v>9027</v>
      </c>
      <c r="D11552" s="47">
        <v>37.020000000000003</v>
      </c>
    </row>
    <row r="11553" spans="1:4" x14ac:dyDescent="0.25">
      <c r="A11553" s="46">
        <v>42406</v>
      </c>
      <c r="B11553" s="45" t="s">
        <v>13487</v>
      </c>
      <c r="C11553" s="46" t="s">
        <v>9027</v>
      </c>
      <c r="D11553" s="47">
        <v>42.44</v>
      </c>
    </row>
    <row r="11554" spans="1:4" x14ac:dyDescent="0.25">
      <c r="A11554" s="46">
        <v>7156</v>
      </c>
      <c r="B11554" s="45" t="s">
        <v>13488</v>
      </c>
      <c r="C11554" s="46" t="s">
        <v>9027</v>
      </c>
      <c r="D11554" s="47">
        <v>53.11</v>
      </c>
    </row>
    <row r="11555" spans="1:4" x14ac:dyDescent="0.25">
      <c r="A11555" s="46">
        <v>43127</v>
      </c>
      <c r="B11555" s="45" t="s">
        <v>13489</v>
      </c>
      <c r="C11555" s="46" t="s">
        <v>9027</v>
      </c>
      <c r="D11555" s="47">
        <v>76.010000000000005</v>
      </c>
    </row>
    <row r="11556" spans="1:4" x14ac:dyDescent="0.25">
      <c r="A11556" s="46">
        <v>10917</v>
      </c>
      <c r="B11556" s="45" t="s">
        <v>13490</v>
      </c>
      <c r="C11556" s="46" t="s">
        <v>9027</v>
      </c>
      <c r="D11556" s="47">
        <v>16.04</v>
      </c>
    </row>
    <row r="11557" spans="1:4" x14ac:dyDescent="0.25">
      <c r="A11557" s="46">
        <v>21141</v>
      </c>
      <c r="B11557" s="45" t="s">
        <v>13491</v>
      </c>
      <c r="C11557" s="46" t="s">
        <v>9027</v>
      </c>
      <c r="D11557" s="47">
        <v>24.84</v>
      </c>
    </row>
    <row r="11558" spans="1:4" x14ac:dyDescent="0.25">
      <c r="A11558" s="46">
        <v>39509</v>
      </c>
      <c r="B11558" s="45" t="s">
        <v>13492</v>
      </c>
      <c r="C11558" s="46" t="s">
        <v>9027</v>
      </c>
      <c r="D11558" s="47">
        <v>23.89</v>
      </c>
    </row>
    <row r="11559" spans="1:4" x14ac:dyDescent="0.25">
      <c r="A11559" s="46">
        <v>25988</v>
      </c>
      <c r="B11559" s="45" t="s">
        <v>13493</v>
      </c>
      <c r="C11559" s="46" t="s">
        <v>9027</v>
      </c>
      <c r="D11559" s="47">
        <v>15.85</v>
      </c>
    </row>
    <row r="11560" spans="1:4" x14ac:dyDescent="0.25">
      <c r="A11560" s="46">
        <v>7167</v>
      </c>
      <c r="B11560" s="45" t="s">
        <v>13494</v>
      </c>
      <c r="C11560" s="46" t="s">
        <v>9027</v>
      </c>
      <c r="D11560" s="47">
        <v>25.25</v>
      </c>
    </row>
    <row r="11561" spans="1:4" x14ac:dyDescent="0.25">
      <c r="A11561" s="46">
        <v>10928</v>
      </c>
      <c r="B11561" s="45" t="s">
        <v>13495</v>
      </c>
      <c r="C11561" s="46" t="s">
        <v>9027</v>
      </c>
      <c r="D11561" s="47">
        <v>14.51</v>
      </c>
    </row>
    <row r="11562" spans="1:4" x14ac:dyDescent="0.25">
      <c r="A11562" s="46">
        <v>10933</v>
      </c>
      <c r="B11562" s="45" t="s">
        <v>13496</v>
      </c>
      <c r="C11562" s="46" t="s">
        <v>9027</v>
      </c>
      <c r="D11562" s="47">
        <v>21.88</v>
      </c>
    </row>
    <row r="11563" spans="1:4" x14ac:dyDescent="0.25">
      <c r="A11563" s="46">
        <v>7158</v>
      </c>
      <c r="B11563" s="45" t="s">
        <v>13497</v>
      </c>
      <c r="C11563" s="46" t="s">
        <v>9027</v>
      </c>
      <c r="D11563" s="47">
        <v>37.119999999999997</v>
      </c>
    </row>
    <row r="11564" spans="1:4" x14ac:dyDescent="0.25">
      <c r="A11564" s="46">
        <v>10927</v>
      </c>
      <c r="B11564" s="45" t="s">
        <v>13498</v>
      </c>
      <c r="C11564" s="46" t="s">
        <v>9027</v>
      </c>
      <c r="D11564" s="47">
        <v>23.74</v>
      </c>
    </row>
    <row r="11565" spans="1:4" x14ac:dyDescent="0.25">
      <c r="A11565" s="46">
        <v>7162</v>
      </c>
      <c r="B11565" s="45" t="s">
        <v>13499</v>
      </c>
      <c r="C11565" s="46" t="s">
        <v>9027</v>
      </c>
      <c r="D11565" s="47">
        <v>58.09</v>
      </c>
    </row>
    <row r="11566" spans="1:4" x14ac:dyDescent="0.25">
      <c r="A11566" s="46">
        <v>10932</v>
      </c>
      <c r="B11566" s="45" t="s">
        <v>13500</v>
      </c>
      <c r="C11566" s="46" t="s">
        <v>9027</v>
      </c>
      <c r="D11566" s="47">
        <v>101.03</v>
      </c>
    </row>
    <row r="11567" spans="1:4" x14ac:dyDescent="0.25">
      <c r="A11567" s="46">
        <v>10937</v>
      </c>
      <c r="B11567" s="45" t="s">
        <v>13501</v>
      </c>
      <c r="C11567" s="46" t="s">
        <v>9027</v>
      </c>
      <c r="D11567" s="47">
        <v>25.97</v>
      </c>
    </row>
    <row r="11568" spans="1:4" x14ac:dyDescent="0.25">
      <c r="A11568" s="46">
        <v>10935</v>
      </c>
      <c r="B11568" s="45" t="s">
        <v>13502</v>
      </c>
      <c r="C11568" s="46" t="s">
        <v>9027</v>
      </c>
      <c r="D11568" s="47">
        <v>45.04</v>
      </c>
    </row>
    <row r="11569" spans="1:4" x14ac:dyDescent="0.25">
      <c r="A11569" s="46">
        <v>10931</v>
      </c>
      <c r="B11569" s="45" t="s">
        <v>13503</v>
      </c>
      <c r="C11569" s="46" t="s">
        <v>9027</v>
      </c>
      <c r="D11569" s="47">
        <v>12.67</v>
      </c>
    </row>
    <row r="11570" spans="1:4" x14ac:dyDescent="0.25">
      <c r="A11570" s="46">
        <v>7164</v>
      </c>
      <c r="B11570" s="45" t="s">
        <v>13504</v>
      </c>
      <c r="C11570" s="46" t="s">
        <v>9027</v>
      </c>
      <c r="D11570" s="47">
        <v>41.92</v>
      </c>
    </row>
    <row r="11571" spans="1:4" x14ac:dyDescent="0.25">
      <c r="A11571" s="46">
        <v>36887</v>
      </c>
      <c r="B11571" s="45" t="s">
        <v>13505</v>
      </c>
      <c r="C11571" s="46" t="s">
        <v>9027</v>
      </c>
      <c r="D11571" s="47">
        <v>9.9600000000000009</v>
      </c>
    </row>
    <row r="11572" spans="1:4" x14ac:dyDescent="0.25">
      <c r="A11572" s="46">
        <v>34630</v>
      </c>
      <c r="B11572" s="45" t="s">
        <v>13506</v>
      </c>
      <c r="C11572" s="46" t="s">
        <v>9014</v>
      </c>
      <c r="D11572" s="47">
        <v>999.55</v>
      </c>
    </row>
    <row r="11573" spans="1:4" x14ac:dyDescent="0.25">
      <c r="A11573" s="46">
        <v>7161</v>
      </c>
      <c r="B11573" s="45" t="s">
        <v>13507</v>
      </c>
      <c r="C11573" s="46" t="s">
        <v>9027</v>
      </c>
      <c r="D11573" s="47">
        <v>5.21</v>
      </c>
    </row>
    <row r="11574" spans="1:4" x14ac:dyDescent="0.25">
      <c r="A11574" s="46">
        <v>7170</v>
      </c>
      <c r="B11574" s="45" t="s">
        <v>13508</v>
      </c>
      <c r="C11574" s="46" t="s">
        <v>9027</v>
      </c>
      <c r="D11574" s="47">
        <v>2.41</v>
      </c>
    </row>
    <row r="11575" spans="1:4" x14ac:dyDescent="0.25">
      <c r="A11575" s="46">
        <v>37524</v>
      </c>
      <c r="B11575" s="45" t="s">
        <v>13509</v>
      </c>
      <c r="C11575" s="46" t="s">
        <v>372</v>
      </c>
      <c r="D11575" s="47">
        <v>2.2000000000000002</v>
      </c>
    </row>
    <row r="11576" spans="1:4" x14ac:dyDescent="0.25">
      <c r="A11576" s="46">
        <v>37525</v>
      </c>
      <c r="B11576" s="45" t="s">
        <v>13510</v>
      </c>
      <c r="C11576" s="46" t="s">
        <v>372</v>
      </c>
      <c r="D11576" s="47">
        <v>3.01</v>
      </c>
    </row>
    <row r="11577" spans="1:4" x14ac:dyDescent="0.25">
      <c r="A11577" s="46">
        <v>36789</v>
      </c>
      <c r="B11577" s="45" t="s">
        <v>13511</v>
      </c>
      <c r="C11577" s="46" t="s">
        <v>9014</v>
      </c>
      <c r="D11577" s="47">
        <v>1.2</v>
      </c>
    </row>
    <row r="11578" spans="1:4" x14ac:dyDescent="0.25">
      <c r="A11578" s="46">
        <v>7173</v>
      </c>
      <c r="B11578" s="45" t="s">
        <v>13512</v>
      </c>
      <c r="C11578" s="46" t="s">
        <v>9540</v>
      </c>
      <c r="D11578" s="47">
        <v>780</v>
      </c>
    </row>
    <row r="11579" spans="1:4" x14ac:dyDescent="0.25">
      <c r="A11579" s="46">
        <v>7175</v>
      </c>
      <c r="B11579" s="45" t="s">
        <v>13513</v>
      </c>
      <c r="C11579" s="46" t="s">
        <v>9014</v>
      </c>
      <c r="D11579" s="47">
        <v>0.88</v>
      </c>
    </row>
    <row r="11580" spans="1:4" x14ac:dyDescent="0.25">
      <c r="A11580" s="46">
        <v>40741</v>
      </c>
      <c r="B11580" s="45" t="s">
        <v>13514</v>
      </c>
      <c r="C11580" s="46" t="s">
        <v>9014</v>
      </c>
      <c r="D11580" s="47">
        <v>2.23</v>
      </c>
    </row>
    <row r="11581" spans="1:4" x14ac:dyDescent="0.25">
      <c r="A11581" s="46">
        <v>7184</v>
      </c>
      <c r="B11581" s="45" t="s">
        <v>13515</v>
      </c>
      <c r="C11581" s="46" t="s">
        <v>9027</v>
      </c>
      <c r="D11581" s="47">
        <v>36.89</v>
      </c>
    </row>
    <row r="11582" spans="1:4" x14ac:dyDescent="0.25">
      <c r="A11582" s="46">
        <v>34458</v>
      </c>
      <c r="B11582" s="45" t="s">
        <v>13516</v>
      </c>
      <c r="C11582" s="46" t="s">
        <v>9014</v>
      </c>
      <c r="D11582" s="47">
        <v>144.5</v>
      </c>
    </row>
    <row r="11583" spans="1:4" x14ac:dyDescent="0.25">
      <c r="A11583" s="46">
        <v>34464</v>
      </c>
      <c r="B11583" s="45" t="s">
        <v>13517</v>
      </c>
      <c r="C11583" s="46" t="s">
        <v>9014</v>
      </c>
      <c r="D11583" s="47">
        <v>193.86</v>
      </c>
    </row>
    <row r="11584" spans="1:4" x14ac:dyDescent="0.25">
      <c r="A11584" s="46">
        <v>34468</v>
      </c>
      <c r="B11584" s="45" t="s">
        <v>13518</v>
      </c>
      <c r="C11584" s="46" t="s">
        <v>9014</v>
      </c>
      <c r="D11584" s="47">
        <v>223.74</v>
      </c>
    </row>
    <row r="11585" spans="1:4" x14ac:dyDescent="0.25">
      <c r="A11585" s="46">
        <v>34473</v>
      </c>
      <c r="B11585" s="45" t="s">
        <v>13519</v>
      </c>
      <c r="C11585" s="46" t="s">
        <v>9014</v>
      </c>
      <c r="D11585" s="47">
        <v>182.98</v>
      </c>
    </row>
    <row r="11586" spans="1:4" x14ac:dyDescent="0.25">
      <c r="A11586" s="46">
        <v>34480</v>
      </c>
      <c r="B11586" s="45" t="s">
        <v>13520</v>
      </c>
      <c r="C11586" s="46" t="s">
        <v>9014</v>
      </c>
      <c r="D11586" s="47">
        <v>249.53</v>
      </c>
    </row>
    <row r="11587" spans="1:4" x14ac:dyDescent="0.25">
      <c r="A11587" s="46">
        <v>34486</v>
      </c>
      <c r="B11587" s="45" t="s">
        <v>13521</v>
      </c>
      <c r="C11587" s="46" t="s">
        <v>9014</v>
      </c>
      <c r="D11587" s="47">
        <v>279.47000000000003</v>
      </c>
    </row>
    <row r="11588" spans="1:4" x14ac:dyDescent="0.25">
      <c r="A11588" s="46">
        <v>7202</v>
      </c>
      <c r="B11588" s="45" t="s">
        <v>13522</v>
      </c>
      <c r="C11588" s="46" t="s">
        <v>9027</v>
      </c>
      <c r="D11588" s="47">
        <v>57.27</v>
      </c>
    </row>
    <row r="11589" spans="1:4" x14ac:dyDescent="0.25">
      <c r="A11589" s="46">
        <v>7190</v>
      </c>
      <c r="B11589" s="45" t="s">
        <v>13523</v>
      </c>
      <c r="C11589" s="46" t="s">
        <v>9014</v>
      </c>
      <c r="D11589" s="47">
        <v>9.82</v>
      </c>
    </row>
    <row r="11590" spans="1:4" x14ac:dyDescent="0.25">
      <c r="A11590" s="46">
        <v>34417</v>
      </c>
      <c r="B11590" s="45" t="s">
        <v>13524</v>
      </c>
      <c r="C11590" s="46" t="s">
        <v>9014</v>
      </c>
      <c r="D11590" s="47">
        <v>17.079999999999998</v>
      </c>
    </row>
    <row r="11591" spans="1:4" x14ac:dyDescent="0.25">
      <c r="A11591" s="46">
        <v>7213</v>
      </c>
      <c r="B11591" s="45" t="s">
        <v>13525</v>
      </c>
      <c r="C11591" s="46" t="s">
        <v>9027</v>
      </c>
      <c r="D11591" s="47">
        <v>16.22</v>
      </c>
    </row>
    <row r="11592" spans="1:4" x14ac:dyDescent="0.25">
      <c r="A11592" s="46">
        <v>7195</v>
      </c>
      <c r="B11592" s="45" t="s">
        <v>13526</v>
      </c>
      <c r="C11592" s="46" t="s">
        <v>9014</v>
      </c>
      <c r="D11592" s="47">
        <v>47.16</v>
      </c>
    </row>
    <row r="11593" spans="1:4" x14ac:dyDescent="0.25">
      <c r="A11593" s="46">
        <v>7186</v>
      </c>
      <c r="B11593" s="45" t="s">
        <v>13527</v>
      </c>
      <c r="C11593" s="46" t="s">
        <v>9014</v>
      </c>
      <c r="D11593" s="47">
        <v>56.42</v>
      </c>
    </row>
    <row r="11594" spans="1:4" x14ac:dyDescent="0.25">
      <c r="A11594" s="46">
        <v>7194</v>
      </c>
      <c r="B11594" s="45" t="s">
        <v>13528</v>
      </c>
      <c r="C11594" s="46" t="s">
        <v>9027</v>
      </c>
      <c r="D11594" s="47">
        <v>27.98</v>
      </c>
    </row>
    <row r="11595" spans="1:4" x14ac:dyDescent="0.25">
      <c r="A11595" s="46">
        <v>7197</v>
      </c>
      <c r="B11595" s="45" t="s">
        <v>13529</v>
      </c>
      <c r="C11595" s="46" t="s">
        <v>9014</v>
      </c>
      <c r="D11595" s="47">
        <v>112.81</v>
      </c>
    </row>
    <row r="11596" spans="1:4" x14ac:dyDescent="0.25">
      <c r="A11596" s="46">
        <v>7192</v>
      </c>
      <c r="B11596" s="45" t="s">
        <v>13530</v>
      </c>
      <c r="C11596" s="46" t="s">
        <v>9014</v>
      </c>
      <c r="D11596" s="47">
        <v>62.05</v>
      </c>
    </row>
    <row r="11597" spans="1:4" x14ac:dyDescent="0.25">
      <c r="A11597" s="46">
        <v>7193</v>
      </c>
      <c r="B11597" s="45" t="s">
        <v>13531</v>
      </c>
      <c r="C11597" s="46" t="s">
        <v>9014</v>
      </c>
      <c r="D11597" s="47">
        <v>74.069999999999993</v>
      </c>
    </row>
    <row r="11598" spans="1:4" x14ac:dyDescent="0.25">
      <c r="A11598" s="46">
        <v>7189</v>
      </c>
      <c r="B11598" s="45" t="s">
        <v>13532</v>
      </c>
      <c r="C11598" s="46" t="s">
        <v>9014</v>
      </c>
      <c r="D11598" s="47">
        <v>104.03</v>
      </c>
    </row>
    <row r="11599" spans="1:4" x14ac:dyDescent="0.25">
      <c r="A11599" s="46">
        <v>7198</v>
      </c>
      <c r="B11599" s="45" t="s">
        <v>13533</v>
      </c>
      <c r="C11599" s="46" t="s">
        <v>9027</v>
      </c>
      <c r="D11599" s="47">
        <v>38.729999999999997</v>
      </c>
    </row>
    <row r="11600" spans="1:4" x14ac:dyDescent="0.25">
      <c r="A11600" s="46">
        <v>34402</v>
      </c>
      <c r="B11600" s="45" t="s">
        <v>13533</v>
      </c>
      <c r="C11600" s="46" t="s">
        <v>9014</v>
      </c>
      <c r="D11600" s="47">
        <v>155.94</v>
      </c>
    </row>
    <row r="11601" spans="1:4" x14ac:dyDescent="0.25">
      <c r="A11601" s="46">
        <v>7245</v>
      </c>
      <c r="B11601" s="45" t="s">
        <v>13534</v>
      </c>
      <c r="C11601" s="46" t="s">
        <v>9014</v>
      </c>
      <c r="D11601" s="47">
        <v>32.79</v>
      </c>
    </row>
    <row r="11602" spans="1:4" x14ac:dyDescent="0.25">
      <c r="A11602" s="46">
        <v>34425</v>
      </c>
      <c r="B11602" s="45" t="s">
        <v>13535</v>
      </c>
      <c r="C11602" s="46" t="s">
        <v>9014</v>
      </c>
      <c r="D11602" s="47">
        <v>96.43</v>
      </c>
    </row>
    <row r="11603" spans="1:4" x14ac:dyDescent="0.25">
      <c r="A11603" s="46">
        <v>7223</v>
      </c>
      <c r="B11603" s="45" t="s">
        <v>13536</v>
      </c>
      <c r="C11603" s="46" t="s">
        <v>9014</v>
      </c>
      <c r="D11603" s="47">
        <v>112.38</v>
      </c>
    </row>
    <row r="11604" spans="1:4" x14ac:dyDescent="0.25">
      <c r="A11604" s="46">
        <v>7234</v>
      </c>
      <c r="B11604" s="45" t="s">
        <v>13537</v>
      </c>
      <c r="C11604" s="46" t="s">
        <v>9014</v>
      </c>
      <c r="D11604" s="47">
        <v>162.09</v>
      </c>
    </row>
    <row r="11605" spans="1:4" x14ac:dyDescent="0.25">
      <c r="A11605" s="46">
        <v>7224</v>
      </c>
      <c r="B11605" s="45" t="s">
        <v>13538</v>
      </c>
      <c r="C11605" s="46" t="s">
        <v>9014</v>
      </c>
      <c r="D11605" s="47">
        <v>179.04</v>
      </c>
    </row>
    <row r="11606" spans="1:4" x14ac:dyDescent="0.25">
      <c r="A11606" s="46">
        <v>7221</v>
      </c>
      <c r="B11606" s="45" t="s">
        <v>13539</v>
      </c>
      <c r="C11606" s="46" t="s">
        <v>9027</v>
      </c>
      <c r="D11606" s="47">
        <v>87.05</v>
      </c>
    </row>
    <row r="11607" spans="1:4" x14ac:dyDescent="0.25">
      <c r="A11607" s="46">
        <v>7225</v>
      </c>
      <c r="B11607" s="45" t="s">
        <v>13540</v>
      </c>
      <c r="C11607" s="46" t="s">
        <v>9014</v>
      </c>
      <c r="D11607" s="47">
        <v>226.36</v>
      </c>
    </row>
    <row r="11608" spans="1:4" x14ac:dyDescent="0.25">
      <c r="A11608" s="46">
        <v>7226</v>
      </c>
      <c r="B11608" s="45" t="s">
        <v>13541</v>
      </c>
      <c r="C11608" s="46" t="s">
        <v>9014</v>
      </c>
      <c r="D11608" s="47">
        <v>249.1</v>
      </c>
    </row>
    <row r="11609" spans="1:4" x14ac:dyDescent="0.25">
      <c r="A11609" s="46">
        <v>7236</v>
      </c>
      <c r="B11609" s="45" t="s">
        <v>13542</v>
      </c>
      <c r="C11609" s="46" t="s">
        <v>9014</v>
      </c>
      <c r="D11609" s="47">
        <v>271.67</v>
      </c>
    </row>
    <row r="11610" spans="1:4" x14ac:dyDescent="0.25">
      <c r="A11610" s="46">
        <v>7227</v>
      </c>
      <c r="B11610" s="45" t="s">
        <v>13543</v>
      </c>
      <c r="C11610" s="46" t="s">
        <v>9014</v>
      </c>
      <c r="D11610" s="47">
        <v>294.32</v>
      </c>
    </row>
    <row r="11611" spans="1:4" x14ac:dyDescent="0.25">
      <c r="A11611" s="46">
        <v>7212</v>
      </c>
      <c r="B11611" s="45" t="s">
        <v>13544</v>
      </c>
      <c r="C11611" s="46" t="s">
        <v>9014</v>
      </c>
      <c r="D11611" s="47">
        <v>325.88</v>
      </c>
    </row>
    <row r="11612" spans="1:4" x14ac:dyDescent="0.25">
      <c r="A11612" s="46">
        <v>7229</v>
      </c>
      <c r="B11612" s="45" t="s">
        <v>13545</v>
      </c>
      <c r="C11612" s="46" t="s">
        <v>9014</v>
      </c>
      <c r="D11612" s="47">
        <v>215.5</v>
      </c>
    </row>
    <row r="11613" spans="1:4" x14ac:dyDescent="0.25">
      <c r="A11613" s="46">
        <v>7230</v>
      </c>
      <c r="B11613" s="45" t="s">
        <v>13546</v>
      </c>
      <c r="C11613" s="46" t="s">
        <v>9014</v>
      </c>
      <c r="D11613" s="47">
        <v>343.42</v>
      </c>
    </row>
    <row r="11614" spans="1:4" x14ac:dyDescent="0.25">
      <c r="A11614" s="46">
        <v>7231</v>
      </c>
      <c r="B11614" s="45" t="s">
        <v>13547</v>
      </c>
      <c r="C11614" s="46" t="s">
        <v>9014</v>
      </c>
      <c r="D11614" s="47">
        <v>451.01</v>
      </c>
    </row>
    <row r="11615" spans="1:4" x14ac:dyDescent="0.25">
      <c r="A11615" s="46">
        <v>7220</v>
      </c>
      <c r="B11615" s="45" t="s">
        <v>13548</v>
      </c>
      <c r="C11615" s="46" t="s">
        <v>9014</v>
      </c>
      <c r="D11615" s="47">
        <v>554.48</v>
      </c>
    </row>
    <row r="11616" spans="1:4" x14ac:dyDescent="0.25">
      <c r="A11616" s="46">
        <v>34447</v>
      </c>
      <c r="B11616" s="45" t="s">
        <v>13549</v>
      </c>
      <c r="C11616" s="46" t="s">
        <v>9014</v>
      </c>
      <c r="D11616" s="47">
        <v>617.15</v>
      </c>
    </row>
    <row r="11617" spans="1:4" x14ac:dyDescent="0.25">
      <c r="A11617" s="46">
        <v>7233</v>
      </c>
      <c r="B11617" s="45" t="s">
        <v>13550</v>
      </c>
      <c r="C11617" s="46" t="s">
        <v>9014</v>
      </c>
      <c r="D11617" s="47">
        <v>690.92</v>
      </c>
    </row>
    <row r="11618" spans="1:4" x14ac:dyDescent="0.25">
      <c r="A11618" s="46">
        <v>40740</v>
      </c>
      <c r="B11618" s="45" t="s">
        <v>13551</v>
      </c>
      <c r="C11618" s="46" t="s">
        <v>9027</v>
      </c>
      <c r="D11618" s="47">
        <v>237.71</v>
      </c>
    </row>
    <row r="11619" spans="1:4" x14ac:dyDescent="0.25">
      <c r="A11619" s="46">
        <v>25007</v>
      </c>
      <c r="B11619" s="45" t="s">
        <v>13552</v>
      </c>
      <c r="C11619" s="46" t="s">
        <v>9027</v>
      </c>
      <c r="D11619" s="47">
        <v>68.02</v>
      </c>
    </row>
    <row r="11620" spans="1:4" x14ac:dyDescent="0.25">
      <c r="A11620" s="46">
        <v>43071</v>
      </c>
      <c r="B11620" s="45" t="s">
        <v>13553</v>
      </c>
      <c r="C11620" s="46" t="s">
        <v>9027</v>
      </c>
      <c r="D11620" s="47">
        <v>267.66000000000003</v>
      </c>
    </row>
    <row r="11621" spans="1:4" x14ac:dyDescent="0.25">
      <c r="A11621" s="46">
        <v>39520</v>
      </c>
      <c r="B11621" s="45" t="s">
        <v>13554</v>
      </c>
      <c r="C11621" s="46" t="s">
        <v>9027</v>
      </c>
      <c r="D11621" s="47">
        <v>218.37</v>
      </c>
    </row>
    <row r="11622" spans="1:4" x14ac:dyDescent="0.25">
      <c r="A11622" s="46">
        <v>39521</v>
      </c>
      <c r="B11622" s="45" t="s">
        <v>13555</v>
      </c>
      <c r="C11622" s="46" t="s">
        <v>9027</v>
      </c>
      <c r="D11622" s="47">
        <v>225.5</v>
      </c>
    </row>
    <row r="11623" spans="1:4" x14ac:dyDescent="0.25">
      <c r="A11623" s="46">
        <v>39522</v>
      </c>
      <c r="B11623" s="45" t="s">
        <v>13556</v>
      </c>
      <c r="C11623" s="46" t="s">
        <v>9027</v>
      </c>
      <c r="D11623" s="47">
        <v>232.86</v>
      </c>
    </row>
    <row r="11624" spans="1:4" x14ac:dyDescent="0.25">
      <c r="A11624" s="46">
        <v>7243</v>
      </c>
      <c r="B11624" s="45" t="s">
        <v>13557</v>
      </c>
      <c r="C11624" s="46" t="s">
        <v>9027</v>
      </c>
      <c r="D11624" s="47">
        <v>71.08</v>
      </c>
    </row>
    <row r="11625" spans="1:4" x14ac:dyDescent="0.25">
      <c r="A11625" s="46">
        <v>11067</v>
      </c>
      <c r="B11625" s="45" t="s">
        <v>13558</v>
      </c>
      <c r="C11625" s="46" t="s">
        <v>9014</v>
      </c>
      <c r="D11625" s="47">
        <v>424.45</v>
      </c>
    </row>
    <row r="11626" spans="1:4" x14ac:dyDescent="0.25">
      <c r="A11626" s="46">
        <v>11068</v>
      </c>
      <c r="B11626" s="45" t="s">
        <v>13559</v>
      </c>
      <c r="C11626" s="46" t="s">
        <v>9014</v>
      </c>
      <c r="D11626" s="47">
        <v>536.23</v>
      </c>
    </row>
    <row r="11627" spans="1:4" x14ac:dyDescent="0.25">
      <c r="A11627" s="46">
        <v>7246</v>
      </c>
      <c r="B11627" s="45" t="s">
        <v>13560</v>
      </c>
      <c r="C11627" s="46" t="s">
        <v>9014</v>
      </c>
      <c r="D11627" s="47">
        <v>36.21</v>
      </c>
    </row>
    <row r="11628" spans="1:4" x14ac:dyDescent="0.25">
      <c r="A11628" s="46">
        <v>12869</v>
      </c>
      <c r="B11628" s="45" t="s">
        <v>13561</v>
      </c>
      <c r="C11628" s="46" t="s">
        <v>370</v>
      </c>
      <c r="D11628" s="47">
        <v>16.68</v>
      </c>
    </row>
    <row r="11629" spans="1:4" x14ac:dyDescent="0.25">
      <c r="A11629" s="46">
        <v>41097</v>
      </c>
      <c r="B11629" s="45" t="s">
        <v>13562</v>
      </c>
      <c r="C11629" s="46" t="s">
        <v>9201</v>
      </c>
      <c r="D11629" s="48">
        <v>2933.43</v>
      </c>
    </row>
    <row r="11630" spans="1:4" x14ac:dyDescent="0.25">
      <c r="A11630" s="46">
        <v>1574</v>
      </c>
      <c r="B11630" s="45" t="s">
        <v>13563</v>
      </c>
      <c r="C11630" s="46" t="s">
        <v>9014</v>
      </c>
      <c r="D11630" s="47">
        <v>1.61</v>
      </c>
    </row>
    <row r="11631" spans="1:4" x14ac:dyDescent="0.25">
      <c r="A11631" s="46">
        <v>1581</v>
      </c>
      <c r="B11631" s="45" t="s">
        <v>13564</v>
      </c>
      <c r="C11631" s="46" t="s">
        <v>9014</v>
      </c>
      <c r="D11631" s="47">
        <v>11.15</v>
      </c>
    </row>
    <row r="11632" spans="1:4" x14ac:dyDescent="0.25">
      <c r="A11632" s="46">
        <v>1575</v>
      </c>
      <c r="B11632" s="45" t="s">
        <v>13565</v>
      </c>
      <c r="C11632" s="46" t="s">
        <v>9014</v>
      </c>
      <c r="D11632" s="47">
        <v>1.91</v>
      </c>
    </row>
    <row r="11633" spans="1:4" x14ac:dyDescent="0.25">
      <c r="A11633" s="46">
        <v>1570</v>
      </c>
      <c r="B11633" s="45" t="s">
        <v>13566</v>
      </c>
      <c r="C11633" s="46" t="s">
        <v>9014</v>
      </c>
      <c r="D11633" s="47">
        <v>0.96</v>
      </c>
    </row>
    <row r="11634" spans="1:4" x14ac:dyDescent="0.25">
      <c r="A11634" s="46">
        <v>1576</v>
      </c>
      <c r="B11634" s="45" t="s">
        <v>13567</v>
      </c>
      <c r="C11634" s="46" t="s">
        <v>9014</v>
      </c>
      <c r="D11634" s="47">
        <v>2.64</v>
      </c>
    </row>
    <row r="11635" spans="1:4" x14ac:dyDescent="0.25">
      <c r="A11635" s="46">
        <v>1577</v>
      </c>
      <c r="B11635" s="45" t="s">
        <v>13568</v>
      </c>
      <c r="C11635" s="46" t="s">
        <v>9014</v>
      </c>
      <c r="D11635" s="47">
        <v>2.98</v>
      </c>
    </row>
    <row r="11636" spans="1:4" x14ac:dyDescent="0.25">
      <c r="A11636" s="46">
        <v>1571</v>
      </c>
      <c r="B11636" s="45" t="s">
        <v>13569</v>
      </c>
      <c r="C11636" s="46" t="s">
        <v>9014</v>
      </c>
      <c r="D11636" s="47">
        <v>1.25</v>
      </c>
    </row>
    <row r="11637" spans="1:4" x14ac:dyDescent="0.25">
      <c r="A11637" s="46">
        <v>1578</v>
      </c>
      <c r="B11637" s="45" t="s">
        <v>13570</v>
      </c>
      <c r="C11637" s="46" t="s">
        <v>9014</v>
      </c>
      <c r="D11637" s="47">
        <v>5.16</v>
      </c>
    </row>
    <row r="11638" spans="1:4" x14ac:dyDescent="0.25">
      <c r="A11638" s="46">
        <v>1573</v>
      </c>
      <c r="B11638" s="45" t="s">
        <v>13571</v>
      </c>
      <c r="C11638" s="46" t="s">
        <v>9014</v>
      </c>
      <c r="D11638" s="47">
        <v>1.49</v>
      </c>
    </row>
    <row r="11639" spans="1:4" x14ac:dyDescent="0.25">
      <c r="A11639" s="46">
        <v>1579</v>
      </c>
      <c r="B11639" s="45" t="s">
        <v>13572</v>
      </c>
      <c r="C11639" s="46" t="s">
        <v>9014</v>
      </c>
      <c r="D11639" s="47">
        <v>6.44</v>
      </c>
    </row>
    <row r="11640" spans="1:4" x14ac:dyDescent="0.25">
      <c r="A11640" s="46">
        <v>1580</v>
      </c>
      <c r="B11640" s="45" t="s">
        <v>13573</v>
      </c>
      <c r="C11640" s="46" t="s">
        <v>9014</v>
      </c>
      <c r="D11640" s="47">
        <v>7.93</v>
      </c>
    </row>
    <row r="11641" spans="1:4" x14ac:dyDescent="0.25">
      <c r="A11641" s="46">
        <v>39321</v>
      </c>
      <c r="B11641" s="45" t="s">
        <v>13574</v>
      </c>
      <c r="C11641" s="46" t="s">
        <v>9014</v>
      </c>
      <c r="D11641" s="47">
        <v>23.43</v>
      </c>
    </row>
    <row r="11642" spans="1:4" x14ac:dyDescent="0.25">
      <c r="A11642" s="46">
        <v>39319</v>
      </c>
      <c r="B11642" s="45" t="s">
        <v>13575</v>
      </c>
      <c r="C11642" s="46" t="s">
        <v>9014</v>
      </c>
      <c r="D11642" s="47">
        <v>9.15</v>
      </c>
    </row>
    <row r="11643" spans="1:4" x14ac:dyDescent="0.25">
      <c r="A11643" s="46">
        <v>39320</v>
      </c>
      <c r="B11643" s="45" t="s">
        <v>13576</v>
      </c>
      <c r="C11643" s="46" t="s">
        <v>9014</v>
      </c>
      <c r="D11643" s="47">
        <v>15.21</v>
      </c>
    </row>
    <row r="11644" spans="1:4" x14ac:dyDescent="0.25">
      <c r="A11644" s="46">
        <v>1591</v>
      </c>
      <c r="B11644" s="45" t="s">
        <v>13577</v>
      </c>
      <c r="C11644" s="46" t="s">
        <v>9014</v>
      </c>
      <c r="D11644" s="47">
        <v>24.59</v>
      </c>
    </row>
    <row r="11645" spans="1:4" x14ac:dyDescent="0.25">
      <c r="A11645" s="46">
        <v>1547</v>
      </c>
      <c r="B11645" s="45" t="s">
        <v>13578</v>
      </c>
      <c r="C11645" s="46" t="s">
        <v>9014</v>
      </c>
      <c r="D11645" s="47">
        <v>128.88</v>
      </c>
    </row>
    <row r="11646" spans="1:4" x14ac:dyDescent="0.25">
      <c r="A11646" s="46">
        <v>38196</v>
      </c>
      <c r="B11646" s="45" t="s">
        <v>13579</v>
      </c>
      <c r="C11646" s="46" t="s">
        <v>9014</v>
      </c>
      <c r="D11646" s="47">
        <v>25.1</v>
      </c>
    </row>
    <row r="11647" spans="1:4" x14ac:dyDescent="0.25">
      <c r="A11647" s="46">
        <v>1543</v>
      </c>
      <c r="B11647" s="45" t="s">
        <v>13580</v>
      </c>
      <c r="C11647" s="46" t="s">
        <v>9014</v>
      </c>
      <c r="D11647" s="47">
        <v>26.67</v>
      </c>
    </row>
    <row r="11648" spans="1:4" x14ac:dyDescent="0.25">
      <c r="A11648" s="46">
        <v>1585</v>
      </c>
      <c r="B11648" s="45" t="s">
        <v>13581</v>
      </c>
      <c r="C11648" s="46" t="s">
        <v>9014</v>
      </c>
      <c r="D11648" s="47">
        <v>5.16</v>
      </c>
    </row>
    <row r="11649" spans="1:4" x14ac:dyDescent="0.25">
      <c r="A11649" s="46">
        <v>1593</v>
      </c>
      <c r="B11649" s="45" t="s">
        <v>13582</v>
      </c>
      <c r="C11649" s="46" t="s">
        <v>9014</v>
      </c>
      <c r="D11649" s="47">
        <v>27.43</v>
      </c>
    </row>
    <row r="11650" spans="1:4" x14ac:dyDescent="0.25">
      <c r="A11650" s="46">
        <v>11838</v>
      </c>
      <c r="B11650" s="45" t="s">
        <v>13583</v>
      </c>
      <c r="C11650" s="46" t="s">
        <v>9014</v>
      </c>
      <c r="D11650" s="47">
        <v>36.200000000000003</v>
      </c>
    </row>
    <row r="11651" spans="1:4" x14ac:dyDescent="0.25">
      <c r="A11651" s="46">
        <v>1594</v>
      </c>
      <c r="B11651" s="45" t="s">
        <v>13584</v>
      </c>
      <c r="C11651" s="46" t="s">
        <v>9014</v>
      </c>
      <c r="D11651" s="47">
        <v>36.590000000000003</v>
      </c>
    </row>
    <row r="11652" spans="1:4" x14ac:dyDescent="0.25">
      <c r="A11652" s="46">
        <v>1586</v>
      </c>
      <c r="B11652" s="45" t="s">
        <v>13585</v>
      </c>
      <c r="C11652" s="46" t="s">
        <v>9014</v>
      </c>
      <c r="D11652" s="47">
        <v>6.54</v>
      </c>
    </row>
    <row r="11653" spans="1:4" x14ac:dyDescent="0.25">
      <c r="A11653" s="46">
        <v>11839</v>
      </c>
      <c r="B11653" s="45" t="s">
        <v>13586</v>
      </c>
      <c r="C11653" s="46" t="s">
        <v>9014</v>
      </c>
      <c r="D11653" s="47">
        <v>52.67</v>
      </c>
    </row>
    <row r="11654" spans="1:4" x14ac:dyDescent="0.25">
      <c r="A11654" s="46">
        <v>1587</v>
      </c>
      <c r="B11654" s="45" t="s">
        <v>13587</v>
      </c>
      <c r="C11654" s="46" t="s">
        <v>9014</v>
      </c>
      <c r="D11654" s="47">
        <v>6.66</v>
      </c>
    </row>
    <row r="11655" spans="1:4" x14ac:dyDescent="0.25">
      <c r="A11655" s="46">
        <v>1545</v>
      </c>
      <c r="B11655" s="45" t="s">
        <v>13588</v>
      </c>
      <c r="C11655" s="46" t="s">
        <v>9014</v>
      </c>
      <c r="D11655" s="47">
        <v>63.2</v>
      </c>
    </row>
    <row r="11656" spans="1:4" x14ac:dyDescent="0.25">
      <c r="A11656" s="46">
        <v>1588</v>
      </c>
      <c r="B11656" s="45" t="s">
        <v>13589</v>
      </c>
      <c r="C11656" s="46" t="s">
        <v>9014</v>
      </c>
      <c r="D11656" s="47">
        <v>9.1300000000000008</v>
      </c>
    </row>
    <row r="11657" spans="1:4" x14ac:dyDescent="0.25">
      <c r="A11657" s="46">
        <v>1535</v>
      </c>
      <c r="B11657" s="45" t="s">
        <v>13590</v>
      </c>
      <c r="C11657" s="46" t="s">
        <v>9014</v>
      </c>
      <c r="D11657" s="47">
        <v>5.26</v>
      </c>
    </row>
    <row r="11658" spans="1:4" x14ac:dyDescent="0.25">
      <c r="A11658" s="46">
        <v>1589</v>
      </c>
      <c r="B11658" s="45" t="s">
        <v>13591</v>
      </c>
      <c r="C11658" s="46" t="s">
        <v>9014</v>
      </c>
      <c r="D11658" s="47">
        <v>9.42</v>
      </c>
    </row>
    <row r="11659" spans="1:4" x14ac:dyDescent="0.25">
      <c r="A11659" s="46">
        <v>1546</v>
      </c>
      <c r="B11659" s="45" t="s">
        <v>13592</v>
      </c>
      <c r="C11659" s="46" t="s">
        <v>9014</v>
      </c>
      <c r="D11659" s="47">
        <v>106.65</v>
      </c>
    </row>
    <row r="11660" spans="1:4" x14ac:dyDescent="0.25">
      <c r="A11660" s="46">
        <v>1590</v>
      </c>
      <c r="B11660" s="45" t="s">
        <v>13593</v>
      </c>
      <c r="C11660" s="46" t="s">
        <v>9014</v>
      </c>
      <c r="D11660" s="47">
        <v>16.59</v>
      </c>
    </row>
    <row r="11661" spans="1:4" x14ac:dyDescent="0.25">
      <c r="A11661" s="46">
        <v>1542</v>
      </c>
      <c r="B11661" s="45" t="s">
        <v>13594</v>
      </c>
      <c r="C11661" s="46" t="s">
        <v>9014</v>
      </c>
      <c r="D11661" s="47">
        <v>21.97</v>
      </c>
    </row>
    <row r="11662" spans="1:4" x14ac:dyDescent="0.25">
      <c r="A11662" s="46">
        <v>38415</v>
      </c>
      <c r="B11662" s="45" t="s">
        <v>13595</v>
      </c>
      <c r="C11662" s="46" t="s">
        <v>9014</v>
      </c>
      <c r="D11662" s="48">
        <v>1121.4000000000001</v>
      </c>
    </row>
    <row r="11663" spans="1:4" x14ac:dyDescent="0.25">
      <c r="A11663" s="46">
        <v>38414</v>
      </c>
      <c r="B11663" s="45" t="s">
        <v>13596</v>
      </c>
      <c r="C11663" s="46" t="s">
        <v>9014</v>
      </c>
      <c r="D11663" s="48">
        <v>1573.89</v>
      </c>
    </row>
    <row r="11664" spans="1:4" x14ac:dyDescent="0.25">
      <c r="A11664" s="46">
        <v>38128</v>
      </c>
      <c r="B11664" s="45" t="s">
        <v>13597</v>
      </c>
      <c r="C11664" s="46" t="s">
        <v>9088</v>
      </c>
      <c r="D11664" s="47">
        <v>0.64</v>
      </c>
    </row>
    <row r="11665" spans="1:4" x14ac:dyDescent="0.25">
      <c r="A11665" s="46">
        <v>7253</v>
      </c>
      <c r="B11665" s="45" t="s">
        <v>13598</v>
      </c>
      <c r="C11665" s="46" t="s">
        <v>369</v>
      </c>
      <c r="D11665" s="47">
        <v>137.13999999999999</v>
      </c>
    </row>
    <row r="11666" spans="1:4" x14ac:dyDescent="0.25">
      <c r="A11666" s="46">
        <v>43781</v>
      </c>
      <c r="B11666" s="45" t="s">
        <v>13599</v>
      </c>
      <c r="C11666" s="46" t="s">
        <v>13600</v>
      </c>
      <c r="D11666" s="47">
        <v>57.5</v>
      </c>
    </row>
    <row r="11667" spans="1:4" x14ac:dyDescent="0.25">
      <c r="A11667" s="46">
        <v>4806</v>
      </c>
      <c r="B11667" s="45" t="s">
        <v>13601</v>
      </c>
      <c r="C11667" s="46" t="s">
        <v>372</v>
      </c>
      <c r="D11667" s="47">
        <v>16.510000000000002</v>
      </c>
    </row>
    <row r="11668" spans="1:4" x14ac:dyDescent="0.25">
      <c r="A11668" s="46">
        <v>34401</v>
      </c>
      <c r="B11668" s="45" t="s">
        <v>13602</v>
      </c>
      <c r="C11668" s="46" t="s">
        <v>9014</v>
      </c>
      <c r="D11668" s="47">
        <v>1.19</v>
      </c>
    </row>
    <row r="11669" spans="1:4" x14ac:dyDescent="0.25">
      <c r="A11669" s="46">
        <v>7260</v>
      </c>
      <c r="B11669" s="45" t="s">
        <v>13603</v>
      </c>
      <c r="C11669" s="46" t="s">
        <v>9014</v>
      </c>
      <c r="D11669" s="47">
        <v>1.06</v>
      </c>
    </row>
    <row r="11670" spans="1:4" x14ac:dyDescent="0.25">
      <c r="A11670" s="46">
        <v>7256</v>
      </c>
      <c r="B11670" s="45" t="s">
        <v>13604</v>
      </c>
      <c r="C11670" s="46" t="s">
        <v>9014</v>
      </c>
      <c r="D11670" s="47">
        <v>1.05</v>
      </c>
    </row>
    <row r="11671" spans="1:4" x14ac:dyDescent="0.25">
      <c r="A11671" s="46">
        <v>7258</v>
      </c>
      <c r="B11671" s="45" t="s">
        <v>13605</v>
      </c>
      <c r="C11671" s="46" t="s">
        <v>9014</v>
      </c>
      <c r="D11671" s="47">
        <v>0.43</v>
      </c>
    </row>
    <row r="11672" spans="1:4" x14ac:dyDescent="0.25">
      <c r="A11672" s="46">
        <v>34400</v>
      </c>
      <c r="B11672" s="45" t="s">
        <v>13606</v>
      </c>
      <c r="C11672" s="46" t="s">
        <v>9014</v>
      </c>
      <c r="D11672" s="47">
        <v>1.84</v>
      </c>
    </row>
    <row r="11673" spans="1:4" x14ac:dyDescent="0.25">
      <c r="A11673" s="46">
        <v>10617</v>
      </c>
      <c r="B11673" s="45" t="s">
        <v>13607</v>
      </c>
      <c r="C11673" s="46" t="s">
        <v>9014</v>
      </c>
      <c r="D11673" s="47">
        <v>3.52</v>
      </c>
    </row>
    <row r="11674" spans="1:4" x14ac:dyDescent="0.25">
      <c r="A11674" s="46">
        <v>7274</v>
      </c>
      <c r="B11674" s="45" t="s">
        <v>13608</v>
      </c>
      <c r="C11674" s="46" t="s">
        <v>9014</v>
      </c>
      <c r="D11674" s="47">
        <v>60.2</v>
      </c>
    </row>
    <row r="11675" spans="1:4" x14ac:dyDescent="0.25">
      <c r="A11675" s="46">
        <v>11663</v>
      </c>
      <c r="B11675" s="45" t="s">
        <v>13609</v>
      </c>
      <c r="C11675" s="46" t="s">
        <v>9014</v>
      </c>
      <c r="D11675" s="47">
        <v>495.2</v>
      </c>
    </row>
    <row r="11676" spans="1:4" x14ac:dyDescent="0.25">
      <c r="A11676" s="46">
        <v>154</v>
      </c>
      <c r="B11676" s="45" t="s">
        <v>13610</v>
      </c>
      <c r="C11676" s="46" t="s">
        <v>9033</v>
      </c>
      <c r="D11676" s="47">
        <v>62.25</v>
      </c>
    </row>
    <row r="11677" spans="1:4" x14ac:dyDescent="0.25">
      <c r="A11677" s="46">
        <v>38121</v>
      </c>
      <c r="B11677" s="45" t="s">
        <v>13611</v>
      </c>
      <c r="C11677" s="46" t="s">
        <v>9033</v>
      </c>
      <c r="D11677" s="47">
        <v>18.48</v>
      </c>
    </row>
    <row r="11678" spans="1:4" x14ac:dyDescent="0.25">
      <c r="A11678" s="46">
        <v>43776</v>
      </c>
      <c r="B11678" s="45" t="s">
        <v>13612</v>
      </c>
      <c r="C11678" s="46" t="s">
        <v>9033</v>
      </c>
      <c r="D11678" s="47">
        <v>22.24</v>
      </c>
    </row>
    <row r="11679" spans="1:4" x14ac:dyDescent="0.25">
      <c r="A11679" s="46">
        <v>7343</v>
      </c>
      <c r="B11679" s="45" t="s">
        <v>13613</v>
      </c>
      <c r="C11679" s="46" t="s">
        <v>9033</v>
      </c>
      <c r="D11679" s="47">
        <v>16.350000000000001</v>
      </c>
    </row>
    <row r="11680" spans="1:4" x14ac:dyDescent="0.25">
      <c r="A11680" s="46">
        <v>7350</v>
      </c>
      <c r="B11680" s="45" t="s">
        <v>13614</v>
      </c>
      <c r="C11680" s="46" t="s">
        <v>9033</v>
      </c>
      <c r="D11680" s="47">
        <v>28.29</v>
      </c>
    </row>
    <row r="11681" spans="1:4" x14ac:dyDescent="0.25">
      <c r="A11681" s="46">
        <v>7348</v>
      </c>
      <c r="B11681" s="45" t="s">
        <v>13615</v>
      </c>
      <c r="C11681" s="46" t="s">
        <v>9033</v>
      </c>
      <c r="D11681" s="47">
        <v>15.86</v>
      </c>
    </row>
    <row r="11682" spans="1:4" x14ac:dyDescent="0.25">
      <c r="A11682" s="46">
        <v>7356</v>
      </c>
      <c r="B11682" s="45" t="s">
        <v>13616</v>
      </c>
      <c r="C11682" s="46" t="s">
        <v>9033</v>
      </c>
      <c r="D11682" s="47">
        <v>23.78</v>
      </c>
    </row>
    <row r="11683" spans="1:4" x14ac:dyDescent="0.25">
      <c r="A11683" s="46">
        <v>7313</v>
      </c>
      <c r="B11683" s="45" t="s">
        <v>13617</v>
      </c>
      <c r="C11683" s="46" t="s">
        <v>9033</v>
      </c>
      <c r="D11683" s="47">
        <v>16.8</v>
      </c>
    </row>
    <row r="11684" spans="1:4" x14ac:dyDescent="0.25">
      <c r="A11684" s="46">
        <v>7319</v>
      </c>
      <c r="B11684" s="45" t="s">
        <v>13618</v>
      </c>
      <c r="C11684" s="46" t="s">
        <v>9033</v>
      </c>
      <c r="D11684" s="47">
        <v>9.6199999999999992</v>
      </c>
    </row>
    <row r="11685" spans="1:4" x14ac:dyDescent="0.25">
      <c r="A11685" s="46">
        <v>7314</v>
      </c>
      <c r="B11685" s="45" t="s">
        <v>13619</v>
      </c>
      <c r="C11685" s="46" t="s">
        <v>9033</v>
      </c>
      <c r="D11685" s="47">
        <v>73.19</v>
      </c>
    </row>
    <row r="11686" spans="1:4" x14ac:dyDescent="0.25">
      <c r="A11686" s="46">
        <v>7304</v>
      </c>
      <c r="B11686" s="45" t="s">
        <v>13620</v>
      </c>
      <c r="C11686" s="46" t="s">
        <v>9033</v>
      </c>
      <c r="D11686" s="47">
        <v>65.91</v>
      </c>
    </row>
    <row r="11687" spans="1:4" x14ac:dyDescent="0.25">
      <c r="A11687" s="46">
        <v>43649</v>
      </c>
      <c r="B11687" s="45" t="s">
        <v>13621</v>
      </c>
      <c r="C11687" s="46" t="s">
        <v>9033</v>
      </c>
      <c r="D11687" s="47">
        <v>34.090000000000003</v>
      </c>
    </row>
    <row r="11688" spans="1:4" x14ac:dyDescent="0.25">
      <c r="A11688" s="46">
        <v>43650</v>
      </c>
      <c r="B11688" s="45" t="s">
        <v>13622</v>
      </c>
      <c r="C11688" s="46" t="s">
        <v>9033</v>
      </c>
      <c r="D11688" s="47">
        <v>32.21</v>
      </c>
    </row>
    <row r="11689" spans="1:4" x14ac:dyDescent="0.25">
      <c r="A11689" s="46">
        <v>7311</v>
      </c>
      <c r="B11689" s="45" t="s">
        <v>13623</v>
      </c>
      <c r="C11689" s="46" t="s">
        <v>9033</v>
      </c>
      <c r="D11689" s="47">
        <v>33</v>
      </c>
    </row>
    <row r="11690" spans="1:4" x14ac:dyDescent="0.25">
      <c r="A11690" s="46">
        <v>7292</v>
      </c>
      <c r="B11690" s="45" t="s">
        <v>13624</v>
      </c>
      <c r="C11690" s="46" t="s">
        <v>9033</v>
      </c>
      <c r="D11690" s="47">
        <v>31.95</v>
      </c>
    </row>
    <row r="11691" spans="1:4" x14ac:dyDescent="0.25">
      <c r="A11691" s="46">
        <v>7293</v>
      </c>
      <c r="B11691" s="45" t="s">
        <v>13625</v>
      </c>
      <c r="C11691" s="46" t="s">
        <v>9033</v>
      </c>
      <c r="D11691" s="47">
        <v>35.340000000000003</v>
      </c>
    </row>
    <row r="11692" spans="1:4" x14ac:dyDescent="0.25">
      <c r="A11692" s="46">
        <v>7306</v>
      </c>
      <c r="B11692" s="45" t="s">
        <v>13626</v>
      </c>
      <c r="C11692" s="46" t="s">
        <v>9033</v>
      </c>
      <c r="D11692" s="47">
        <v>39.01</v>
      </c>
    </row>
    <row r="11693" spans="1:4" x14ac:dyDescent="0.25">
      <c r="A11693" s="46">
        <v>7288</v>
      </c>
      <c r="B11693" s="45" t="s">
        <v>13627</v>
      </c>
      <c r="C11693" s="46" t="s">
        <v>9033</v>
      </c>
      <c r="D11693" s="47">
        <v>32.39</v>
      </c>
    </row>
    <row r="11694" spans="1:4" x14ac:dyDescent="0.25">
      <c r="A11694" s="46">
        <v>43625</v>
      </c>
      <c r="B11694" s="45" t="s">
        <v>13628</v>
      </c>
      <c r="C11694" s="46" t="s">
        <v>9033</v>
      </c>
      <c r="D11694" s="47">
        <v>26.15</v>
      </c>
    </row>
    <row r="11695" spans="1:4" x14ac:dyDescent="0.25">
      <c r="A11695" s="46">
        <v>43647</v>
      </c>
      <c r="B11695" s="45" t="s">
        <v>13629</v>
      </c>
      <c r="C11695" s="46" t="s">
        <v>9033</v>
      </c>
      <c r="D11695" s="47">
        <v>23.75</v>
      </c>
    </row>
    <row r="11696" spans="1:4" x14ac:dyDescent="0.25">
      <c r="A11696" s="46">
        <v>43648</v>
      </c>
      <c r="B11696" s="45" t="s">
        <v>13630</v>
      </c>
      <c r="C11696" s="46" t="s">
        <v>9033</v>
      </c>
      <c r="D11696" s="47">
        <v>22.92</v>
      </c>
    </row>
    <row r="11697" spans="1:4" x14ac:dyDescent="0.25">
      <c r="A11697" s="46">
        <v>35693</v>
      </c>
      <c r="B11697" s="45" t="s">
        <v>13631</v>
      </c>
      <c r="C11697" s="46" t="s">
        <v>9033</v>
      </c>
      <c r="D11697" s="47">
        <v>10.91</v>
      </c>
    </row>
    <row r="11698" spans="1:4" x14ac:dyDescent="0.25">
      <c r="A11698" s="46">
        <v>35692</v>
      </c>
      <c r="B11698" s="45" t="s">
        <v>13632</v>
      </c>
      <c r="C11698" s="46" t="s">
        <v>9033</v>
      </c>
      <c r="D11698" s="47">
        <v>16.239999999999998</v>
      </c>
    </row>
    <row r="11699" spans="1:4" x14ac:dyDescent="0.25">
      <c r="A11699" s="46">
        <v>7342</v>
      </c>
      <c r="B11699" s="45" t="s">
        <v>13633</v>
      </c>
      <c r="C11699" s="46" t="s">
        <v>9088</v>
      </c>
      <c r="D11699" s="47">
        <v>1.84</v>
      </c>
    </row>
    <row r="11700" spans="1:4" x14ac:dyDescent="0.25">
      <c r="A11700" s="46">
        <v>39574</v>
      </c>
      <c r="B11700" s="45" t="s">
        <v>13634</v>
      </c>
      <c r="C11700" s="46" t="s">
        <v>9014</v>
      </c>
      <c r="D11700" s="47">
        <v>6.32</v>
      </c>
    </row>
    <row r="11701" spans="1:4" x14ac:dyDescent="0.25">
      <c r="A11701" s="46">
        <v>11060</v>
      </c>
      <c r="B11701" s="45" t="s">
        <v>13635</v>
      </c>
      <c r="C11701" s="46" t="s">
        <v>9014</v>
      </c>
      <c r="D11701" s="47">
        <v>53.99</v>
      </c>
    </row>
    <row r="11702" spans="1:4" x14ac:dyDescent="0.25">
      <c r="A11702" s="46">
        <v>37401</v>
      </c>
      <c r="B11702" s="45" t="s">
        <v>13636</v>
      </c>
      <c r="C11702" s="46" t="s">
        <v>9014</v>
      </c>
      <c r="D11702" s="47">
        <v>68.09</v>
      </c>
    </row>
    <row r="11703" spans="1:4" x14ac:dyDescent="0.25">
      <c r="A11703" s="46">
        <v>7525</v>
      </c>
      <c r="B11703" s="45" t="s">
        <v>13637</v>
      </c>
      <c r="C11703" s="46" t="s">
        <v>9014</v>
      </c>
      <c r="D11703" s="47">
        <v>45.54</v>
      </c>
    </row>
    <row r="11704" spans="1:4" x14ac:dyDescent="0.25">
      <c r="A11704" s="46">
        <v>7524</v>
      </c>
      <c r="B11704" s="45" t="s">
        <v>13638</v>
      </c>
      <c r="C11704" s="46" t="s">
        <v>9014</v>
      </c>
      <c r="D11704" s="47">
        <v>42.92</v>
      </c>
    </row>
    <row r="11705" spans="1:4" x14ac:dyDescent="0.25">
      <c r="A11705" s="46">
        <v>38105</v>
      </c>
      <c r="B11705" s="45" t="s">
        <v>13639</v>
      </c>
      <c r="C11705" s="46" t="s">
        <v>9014</v>
      </c>
      <c r="D11705" s="47">
        <v>11.02</v>
      </c>
    </row>
    <row r="11706" spans="1:4" x14ac:dyDescent="0.25">
      <c r="A11706" s="46">
        <v>38084</v>
      </c>
      <c r="B11706" s="45" t="s">
        <v>13640</v>
      </c>
      <c r="C11706" s="46" t="s">
        <v>9014</v>
      </c>
      <c r="D11706" s="47">
        <v>15.66</v>
      </c>
    </row>
    <row r="11707" spans="1:4" x14ac:dyDescent="0.25">
      <c r="A11707" s="46">
        <v>38103</v>
      </c>
      <c r="B11707" s="45" t="s">
        <v>13641</v>
      </c>
      <c r="C11707" s="46" t="s">
        <v>9014</v>
      </c>
      <c r="D11707" s="47">
        <v>16.55</v>
      </c>
    </row>
    <row r="11708" spans="1:4" x14ac:dyDescent="0.25">
      <c r="A11708" s="46">
        <v>38082</v>
      </c>
      <c r="B11708" s="45" t="s">
        <v>13642</v>
      </c>
      <c r="C11708" s="46" t="s">
        <v>9014</v>
      </c>
      <c r="D11708" s="47">
        <v>20.39</v>
      </c>
    </row>
    <row r="11709" spans="1:4" x14ac:dyDescent="0.25">
      <c r="A11709" s="46">
        <v>38104</v>
      </c>
      <c r="B11709" s="45" t="s">
        <v>13643</v>
      </c>
      <c r="C11709" s="46" t="s">
        <v>9014</v>
      </c>
      <c r="D11709" s="47">
        <v>32.409999999999997</v>
      </c>
    </row>
    <row r="11710" spans="1:4" x14ac:dyDescent="0.25">
      <c r="A11710" s="46">
        <v>38083</v>
      </c>
      <c r="B11710" s="45" t="s">
        <v>13644</v>
      </c>
      <c r="C11710" s="46" t="s">
        <v>9014</v>
      </c>
      <c r="D11710" s="47">
        <v>35.979999999999997</v>
      </c>
    </row>
    <row r="11711" spans="1:4" x14ac:dyDescent="0.25">
      <c r="A11711" s="46">
        <v>38101</v>
      </c>
      <c r="B11711" s="45" t="s">
        <v>13645</v>
      </c>
      <c r="C11711" s="46" t="s">
        <v>9014</v>
      </c>
      <c r="D11711" s="47">
        <v>7.87</v>
      </c>
    </row>
    <row r="11712" spans="1:4" x14ac:dyDescent="0.25">
      <c r="A11712" s="46">
        <v>7528</v>
      </c>
      <c r="B11712" s="45" t="s">
        <v>13646</v>
      </c>
      <c r="C11712" s="46" t="s">
        <v>9014</v>
      </c>
      <c r="D11712" s="47">
        <v>9.25</v>
      </c>
    </row>
    <row r="11713" spans="1:4" x14ac:dyDescent="0.25">
      <c r="A11713" s="46">
        <v>12147</v>
      </c>
      <c r="B11713" s="45" t="s">
        <v>13647</v>
      </c>
      <c r="C11713" s="46" t="s">
        <v>9014</v>
      </c>
      <c r="D11713" s="47">
        <v>14.1</v>
      </c>
    </row>
    <row r="11714" spans="1:4" x14ac:dyDescent="0.25">
      <c r="A11714" s="46">
        <v>38075</v>
      </c>
      <c r="B11714" s="45" t="s">
        <v>13648</v>
      </c>
      <c r="C11714" s="46" t="s">
        <v>9014</v>
      </c>
      <c r="D11714" s="47">
        <v>16.02</v>
      </c>
    </row>
    <row r="11715" spans="1:4" x14ac:dyDescent="0.25">
      <c r="A11715" s="46">
        <v>38102</v>
      </c>
      <c r="B11715" s="45" t="s">
        <v>13649</v>
      </c>
      <c r="C11715" s="46" t="s">
        <v>9014</v>
      </c>
      <c r="D11715" s="47">
        <v>10.07</v>
      </c>
    </row>
    <row r="11716" spans="1:4" x14ac:dyDescent="0.25">
      <c r="A11716" s="46">
        <v>38076</v>
      </c>
      <c r="B11716" s="45" t="s">
        <v>13650</v>
      </c>
      <c r="C11716" s="46" t="s">
        <v>9014</v>
      </c>
      <c r="D11716" s="47">
        <v>17.96</v>
      </c>
    </row>
    <row r="11717" spans="1:4" x14ac:dyDescent="0.25">
      <c r="A11717" s="46">
        <v>7592</v>
      </c>
      <c r="B11717" s="45" t="s">
        <v>13651</v>
      </c>
      <c r="C11717" s="46" t="s">
        <v>370</v>
      </c>
      <c r="D11717" s="47">
        <v>29.11</v>
      </c>
    </row>
    <row r="11718" spans="1:4" x14ac:dyDescent="0.25">
      <c r="A11718" s="46">
        <v>40820</v>
      </c>
      <c r="B11718" s="45" t="s">
        <v>13652</v>
      </c>
      <c r="C11718" s="46" t="s">
        <v>9201</v>
      </c>
      <c r="D11718" s="48">
        <v>5117.1899999999996</v>
      </c>
    </row>
    <row r="11719" spans="1:4" x14ac:dyDescent="0.25">
      <c r="A11719" s="46">
        <v>13417</v>
      </c>
      <c r="B11719" s="45" t="s">
        <v>13653</v>
      </c>
      <c r="C11719" s="46" t="s">
        <v>9014</v>
      </c>
      <c r="D11719" s="47">
        <v>64.989999999999995</v>
      </c>
    </row>
    <row r="11720" spans="1:4" x14ac:dyDescent="0.25">
      <c r="A11720" s="46">
        <v>36791</v>
      </c>
      <c r="B11720" s="45" t="s">
        <v>13654</v>
      </c>
      <c r="C11720" s="46" t="s">
        <v>9014</v>
      </c>
      <c r="D11720" s="47">
        <v>97.54</v>
      </c>
    </row>
    <row r="11721" spans="1:4" x14ac:dyDescent="0.25">
      <c r="A11721" s="46">
        <v>36795</v>
      </c>
      <c r="B11721" s="45" t="s">
        <v>13655</v>
      </c>
      <c r="C11721" s="46" t="s">
        <v>9014</v>
      </c>
      <c r="D11721" s="48">
        <v>1233.27</v>
      </c>
    </row>
    <row r="11722" spans="1:4" x14ac:dyDescent="0.25">
      <c r="A11722" s="46">
        <v>44045</v>
      </c>
      <c r="B11722" s="45" t="s">
        <v>13656</v>
      </c>
      <c r="C11722" s="46" t="s">
        <v>9014</v>
      </c>
      <c r="D11722" s="47">
        <v>228.85</v>
      </c>
    </row>
    <row r="11723" spans="1:4" x14ac:dyDescent="0.25">
      <c r="A11723" s="46">
        <v>11772</v>
      </c>
      <c r="B11723" s="45" t="s">
        <v>13657</v>
      </c>
      <c r="C11723" s="46" t="s">
        <v>9014</v>
      </c>
      <c r="D11723" s="47">
        <v>86.69</v>
      </c>
    </row>
    <row r="11724" spans="1:4" x14ac:dyDescent="0.25">
      <c r="A11724" s="46">
        <v>36796</v>
      </c>
      <c r="B11724" s="45" t="s">
        <v>13658</v>
      </c>
      <c r="C11724" s="46" t="s">
        <v>9014</v>
      </c>
      <c r="D11724" s="47">
        <v>102.48</v>
      </c>
    </row>
    <row r="11725" spans="1:4" x14ac:dyDescent="0.25">
      <c r="A11725" s="46">
        <v>36792</v>
      </c>
      <c r="B11725" s="45" t="s">
        <v>13659</v>
      </c>
      <c r="C11725" s="46" t="s">
        <v>9014</v>
      </c>
      <c r="D11725" s="47">
        <v>129.82</v>
      </c>
    </row>
    <row r="11726" spans="1:4" x14ac:dyDescent="0.25">
      <c r="A11726" s="46">
        <v>11773</v>
      </c>
      <c r="B11726" s="45" t="s">
        <v>13660</v>
      </c>
      <c r="C11726" s="46" t="s">
        <v>9014</v>
      </c>
      <c r="D11726" s="47">
        <v>86.42</v>
      </c>
    </row>
    <row r="11727" spans="1:4" x14ac:dyDescent="0.25">
      <c r="A11727" s="46">
        <v>11762</v>
      </c>
      <c r="B11727" s="45" t="s">
        <v>13661</v>
      </c>
      <c r="C11727" s="46" t="s">
        <v>9014</v>
      </c>
      <c r="D11727" s="47">
        <v>40.99</v>
      </c>
    </row>
    <row r="11728" spans="1:4" x14ac:dyDescent="0.25">
      <c r="A11728" s="46">
        <v>7604</v>
      </c>
      <c r="B11728" s="45" t="s">
        <v>13662</v>
      </c>
      <c r="C11728" s="46" t="s">
        <v>9014</v>
      </c>
      <c r="D11728" s="47">
        <v>34.700000000000003</v>
      </c>
    </row>
    <row r="11729" spans="1:4" x14ac:dyDescent="0.25">
      <c r="A11729" s="46">
        <v>13984</v>
      </c>
      <c r="B11729" s="45" t="s">
        <v>13663</v>
      </c>
      <c r="C11729" s="46" t="s">
        <v>9014</v>
      </c>
      <c r="D11729" s="47">
        <v>50.44</v>
      </c>
    </row>
    <row r="11730" spans="1:4" x14ac:dyDescent="0.25">
      <c r="A11730" s="46">
        <v>13983</v>
      </c>
      <c r="B11730" s="45" t="s">
        <v>13664</v>
      </c>
      <c r="C11730" s="46" t="s">
        <v>9014</v>
      </c>
      <c r="D11730" s="47">
        <v>65.650000000000006</v>
      </c>
    </row>
    <row r="11731" spans="1:4" x14ac:dyDescent="0.25">
      <c r="A11731" s="46">
        <v>13416</v>
      </c>
      <c r="B11731" s="45" t="s">
        <v>13665</v>
      </c>
      <c r="C11731" s="46" t="s">
        <v>9014</v>
      </c>
      <c r="D11731" s="47">
        <v>58.31</v>
      </c>
    </row>
    <row r="11732" spans="1:4" x14ac:dyDescent="0.25">
      <c r="A11732" s="46">
        <v>11826</v>
      </c>
      <c r="B11732" s="45" t="s">
        <v>13666</v>
      </c>
      <c r="C11732" s="46" t="s">
        <v>9014</v>
      </c>
      <c r="D11732" s="47">
        <v>57.49</v>
      </c>
    </row>
    <row r="11733" spans="1:4" x14ac:dyDescent="0.25">
      <c r="A11733" s="46">
        <v>7606</v>
      </c>
      <c r="B11733" s="45" t="s">
        <v>13667</v>
      </c>
      <c r="C11733" s="46" t="s">
        <v>9014</v>
      </c>
      <c r="D11733" s="47">
        <v>69.13</v>
      </c>
    </row>
    <row r="11734" spans="1:4" x14ac:dyDescent="0.25">
      <c r="A11734" s="46">
        <v>11763</v>
      </c>
      <c r="B11734" s="45" t="s">
        <v>13668</v>
      </c>
      <c r="C11734" s="46" t="s">
        <v>9014</v>
      </c>
      <c r="D11734" s="47">
        <v>150.97</v>
      </c>
    </row>
    <row r="11735" spans="1:4" x14ac:dyDescent="0.25">
      <c r="A11735" s="46">
        <v>11764</v>
      </c>
      <c r="B11735" s="45" t="s">
        <v>13669</v>
      </c>
      <c r="C11735" s="46" t="s">
        <v>9014</v>
      </c>
      <c r="D11735" s="47">
        <v>123.86</v>
      </c>
    </row>
    <row r="11736" spans="1:4" x14ac:dyDescent="0.25">
      <c r="A11736" s="46">
        <v>11829</v>
      </c>
      <c r="B11736" s="45" t="s">
        <v>13670</v>
      </c>
      <c r="C11736" s="46" t="s">
        <v>9014</v>
      </c>
      <c r="D11736" s="47">
        <v>29.94</v>
      </c>
    </row>
    <row r="11737" spans="1:4" x14ac:dyDescent="0.25">
      <c r="A11737" s="46">
        <v>11830</v>
      </c>
      <c r="B11737" s="45" t="s">
        <v>13671</v>
      </c>
      <c r="C11737" s="46" t="s">
        <v>9014</v>
      </c>
      <c r="D11737" s="47">
        <v>32.33</v>
      </c>
    </row>
    <row r="11738" spans="1:4" x14ac:dyDescent="0.25">
      <c r="A11738" s="46">
        <v>11825</v>
      </c>
      <c r="B11738" s="45" t="s">
        <v>13672</v>
      </c>
      <c r="C11738" s="46" t="s">
        <v>9014</v>
      </c>
      <c r="D11738" s="47">
        <v>72.73</v>
      </c>
    </row>
    <row r="11739" spans="1:4" x14ac:dyDescent="0.25">
      <c r="A11739" s="46">
        <v>11767</v>
      </c>
      <c r="B11739" s="45" t="s">
        <v>13673</v>
      </c>
      <c r="C11739" s="46" t="s">
        <v>9014</v>
      </c>
      <c r="D11739" s="47">
        <v>193.7</v>
      </c>
    </row>
    <row r="11740" spans="1:4" x14ac:dyDescent="0.25">
      <c r="A11740" s="46">
        <v>11766</v>
      </c>
      <c r="B11740" s="45" t="s">
        <v>13674</v>
      </c>
      <c r="C11740" s="46" t="s">
        <v>9014</v>
      </c>
      <c r="D11740" s="47">
        <v>45.15</v>
      </c>
    </row>
    <row r="11741" spans="1:4" x14ac:dyDescent="0.25">
      <c r="A11741" s="46">
        <v>11765</v>
      </c>
      <c r="B11741" s="45" t="s">
        <v>13675</v>
      </c>
      <c r="C11741" s="46" t="s">
        <v>9014</v>
      </c>
      <c r="D11741" s="47">
        <v>82.55</v>
      </c>
    </row>
    <row r="11742" spans="1:4" x14ac:dyDescent="0.25">
      <c r="A11742" s="46">
        <v>11824</v>
      </c>
      <c r="B11742" s="45" t="s">
        <v>13676</v>
      </c>
      <c r="C11742" s="46" t="s">
        <v>9014</v>
      </c>
      <c r="D11742" s="47">
        <v>53.11</v>
      </c>
    </row>
    <row r="11743" spans="1:4" x14ac:dyDescent="0.25">
      <c r="A11743" s="46">
        <v>39702</v>
      </c>
      <c r="B11743" s="45" t="s">
        <v>13677</v>
      </c>
      <c r="C11743" s="46" t="s">
        <v>9014</v>
      </c>
      <c r="D11743" s="48">
        <v>1519.91</v>
      </c>
    </row>
    <row r="11744" spans="1:4" x14ac:dyDescent="0.25">
      <c r="A11744" s="46">
        <v>13415</v>
      </c>
      <c r="B11744" s="45" t="s">
        <v>13678</v>
      </c>
      <c r="C11744" s="46" t="s">
        <v>9014</v>
      </c>
      <c r="D11744" s="47">
        <v>49.9</v>
      </c>
    </row>
    <row r="11745" spans="1:4" x14ac:dyDescent="0.25">
      <c r="A11745" s="46">
        <v>7602</v>
      </c>
      <c r="B11745" s="45" t="s">
        <v>13679</v>
      </c>
      <c r="C11745" s="46" t="s">
        <v>9014</v>
      </c>
      <c r="D11745" s="47">
        <v>31.84</v>
      </c>
    </row>
    <row r="11746" spans="1:4" x14ac:dyDescent="0.25">
      <c r="A11746" s="46">
        <v>7603</v>
      </c>
      <c r="B11746" s="45" t="s">
        <v>13680</v>
      </c>
      <c r="C11746" s="46" t="s">
        <v>9014</v>
      </c>
      <c r="D11746" s="47">
        <v>27.01</v>
      </c>
    </row>
    <row r="11747" spans="1:4" x14ac:dyDescent="0.25">
      <c r="A11747" s="46">
        <v>11777</v>
      </c>
      <c r="B11747" s="45" t="s">
        <v>13681</v>
      </c>
      <c r="C11747" s="46" t="s">
        <v>9014</v>
      </c>
      <c r="D11747" s="47">
        <v>144.19999999999999</v>
      </c>
    </row>
    <row r="11748" spans="1:4" x14ac:dyDescent="0.25">
      <c r="A11748" s="46">
        <v>40329</v>
      </c>
      <c r="B11748" s="45" t="s">
        <v>13682</v>
      </c>
      <c r="C11748" s="46" t="s">
        <v>9014</v>
      </c>
      <c r="D11748" s="47">
        <v>18.760000000000002</v>
      </c>
    </row>
    <row r="11749" spans="1:4" x14ac:dyDescent="0.25">
      <c r="A11749" s="46">
        <v>11823</v>
      </c>
      <c r="B11749" s="45" t="s">
        <v>13683</v>
      </c>
      <c r="C11749" s="46" t="s">
        <v>9014</v>
      </c>
      <c r="D11749" s="47">
        <v>7.9</v>
      </c>
    </row>
    <row r="11750" spans="1:4" x14ac:dyDescent="0.25">
      <c r="A11750" s="46">
        <v>11822</v>
      </c>
      <c r="B11750" s="45" t="s">
        <v>13684</v>
      </c>
      <c r="C11750" s="46" t="s">
        <v>9014</v>
      </c>
      <c r="D11750" s="47">
        <v>37.01</v>
      </c>
    </row>
    <row r="11751" spans="1:4" x14ac:dyDescent="0.25">
      <c r="A11751" s="46">
        <v>11831</v>
      </c>
      <c r="B11751" s="45" t="s">
        <v>13685</v>
      </c>
      <c r="C11751" s="46" t="s">
        <v>9014</v>
      </c>
      <c r="D11751" s="47">
        <v>28.09</v>
      </c>
    </row>
    <row r="11752" spans="1:4" x14ac:dyDescent="0.25">
      <c r="A11752" s="46">
        <v>7613</v>
      </c>
      <c r="B11752" s="45" t="s">
        <v>13686</v>
      </c>
      <c r="C11752" s="46" t="s">
        <v>9014</v>
      </c>
      <c r="D11752" s="48">
        <v>88927.93</v>
      </c>
    </row>
    <row r="11753" spans="1:4" x14ac:dyDescent="0.25">
      <c r="A11753" s="46">
        <v>7619</v>
      </c>
      <c r="B11753" s="45" t="s">
        <v>13687</v>
      </c>
      <c r="C11753" s="46" t="s">
        <v>9014</v>
      </c>
      <c r="D11753" s="48">
        <v>13746.35</v>
      </c>
    </row>
    <row r="11754" spans="1:4" x14ac:dyDescent="0.25">
      <c r="A11754" s="46">
        <v>12076</v>
      </c>
      <c r="B11754" s="45" t="s">
        <v>13688</v>
      </c>
      <c r="C11754" s="46" t="s">
        <v>9014</v>
      </c>
      <c r="D11754" s="48">
        <v>6305.66</v>
      </c>
    </row>
    <row r="11755" spans="1:4" x14ac:dyDescent="0.25">
      <c r="A11755" s="46">
        <v>7614</v>
      </c>
      <c r="B11755" s="45" t="s">
        <v>13689</v>
      </c>
      <c r="C11755" s="46" t="s">
        <v>9014</v>
      </c>
      <c r="D11755" s="48">
        <v>17337.43</v>
      </c>
    </row>
    <row r="11756" spans="1:4" x14ac:dyDescent="0.25">
      <c r="A11756" s="46">
        <v>7618</v>
      </c>
      <c r="B11756" s="45" t="s">
        <v>13690</v>
      </c>
      <c r="C11756" s="46" t="s">
        <v>9014</v>
      </c>
      <c r="D11756" s="48">
        <v>112446.27</v>
      </c>
    </row>
    <row r="11757" spans="1:4" x14ac:dyDescent="0.25">
      <c r="A11757" s="46">
        <v>7620</v>
      </c>
      <c r="B11757" s="45" t="s">
        <v>13691</v>
      </c>
      <c r="C11757" s="46" t="s">
        <v>9014</v>
      </c>
      <c r="D11757" s="48">
        <v>24321.86</v>
      </c>
    </row>
    <row r="11758" spans="1:4" x14ac:dyDescent="0.25">
      <c r="A11758" s="46">
        <v>7610</v>
      </c>
      <c r="B11758" s="45" t="s">
        <v>13692</v>
      </c>
      <c r="C11758" s="46" t="s">
        <v>9014</v>
      </c>
      <c r="D11758" s="48">
        <v>7701.92</v>
      </c>
    </row>
    <row r="11759" spans="1:4" x14ac:dyDescent="0.25">
      <c r="A11759" s="46">
        <v>7615</v>
      </c>
      <c r="B11759" s="45" t="s">
        <v>13693</v>
      </c>
      <c r="C11759" s="46" t="s">
        <v>9014</v>
      </c>
      <c r="D11759" s="48">
        <v>28375.5</v>
      </c>
    </row>
    <row r="11760" spans="1:4" x14ac:dyDescent="0.25">
      <c r="A11760" s="46">
        <v>7617</v>
      </c>
      <c r="B11760" s="45" t="s">
        <v>13694</v>
      </c>
      <c r="C11760" s="46" t="s">
        <v>9014</v>
      </c>
      <c r="D11760" s="48">
        <v>8602.73</v>
      </c>
    </row>
    <row r="11761" spans="1:4" x14ac:dyDescent="0.25">
      <c r="A11761" s="46">
        <v>7616</v>
      </c>
      <c r="B11761" s="45" t="s">
        <v>13695</v>
      </c>
      <c r="C11761" s="46" t="s">
        <v>9014</v>
      </c>
      <c r="D11761" s="48">
        <v>46304.32</v>
      </c>
    </row>
    <row r="11762" spans="1:4" x14ac:dyDescent="0.25">
      <c r="A11762" s="46">
        <v>7611</v>
      </c>
      <c r="B11762" s="45" t="s">
        <v>13696</v>
      </c>
      <c r="C11762" s="46" t="s">
        <v>9014</v>
      </c>
      <c r="D11762" s="48">
        <v>11125</v>
      </c>
    </row>
    <row r="11763" spans="1:4" x14ac:dyDescent="0.25">
      <c r="A11763" s="46">
        <v>7612</v>
      </c>
      <c r="B11763" s="45" t="s">
        <v>13697</v>
      </c>
      <c r="C11763" s="46" t="s">
        <v>9014</v>
      </c>
      <c r="D11763" s="48">
        <v>63514.29</v>
      </c>
    </row>
    <row r="11764" spans="1:4" x14ac:dyDescent="0.25">
      <c r="A11764" s="46">
        <v>37371</v>
      </c>
      <c r="B11764" s="45" t="s">
        <v>13698</v>
      </c>
      <c r="C11764" s="46" t="s">
        <v>370</v>
      </c>
      <c r="D11764" s="47">
        <v>0.62</v>
      </c>
    </row>
    <row r="11765" spans="1:4" x14ac:dyDescent="0.25">
      <c r="A11765" s="46">
        <v>40861</v>
      </c>
      <c r="B11765" s="45" t="s">
        <v>13699</v>
      </c>
      <c r="C11765" s="46" t="s">
        <v>9201</v>
      </c>
      <c r="D11765" s="47">
        <v>117.69</v>
      </c>
    </row>
    <row r="11766" spans="1:4" x14ac:dyDescent="0.25">
      <c r="A11766" s="46">
        <v>36510</v>
      </c>
      <c r="B11766" s="45" t="s">
        <v>13700</v>
      </c>
      <c r="C11766" s="46" t="s">
        <v>9014</v>
      </c>
      <c r="D11766" s="48">
        <v>803058.07</v>
      </c>
    </row>
    <row r="11767" spans="1:4" x14ac:dyDescent="0.25">
      <c r="A11767" s="46">
        <v>25020</v>
      </c>
      <c r="B11767" s="45" t="s">
        <v>13701</v>
      </c>
      <c r="C11767" s="46" t="s">
        <v>9014</v>
      </c>
      <c r="D11767" s="48">
        <v>3308316.71</v>
      </c>
    </row>
    <row r="11768" spans="1:4" x14ac:dyDescent="0.25">
      <c r="A11768" s="46">
        <v>7622</v>
      </c>
      <c r="B11768" s="45" t="s">
        <v>13702</v>
      </c>
      <c r="C11768" s="46" t="s">
        <v>9014</v>
      </c>
      <c r="D11768" s="48">
        <v>779083.7</v>
      </c>
    </row>
    <row r="11769" spans="1:4" x14ac:dyDescent="0.25">
      <c r="A11769" s="46">
        <v>7624</v>
      </c>
      <c r="B11769" s="45" t="s">
        <v>13703</v>
      </c>
      <c r="C11769" s="46" t="s">
        <v>9014</v>
      </c>
      <c r="D11769" s="48">
        <v>1010000</v>
      </c>
    </row>
    <row r="11770" spans="1:4" x14ac:dyDescent="0.25">
      <c r="A11770" s="46">
        <v>7625</v>
      </c>
      <c r="B11770" s="45" t="s">
        <v>13704</v>
      </c>
      <c r="C11770" s="46" t="s">
        <v>9014</v>
      </c>
      <c r="D11770" s="48">
        <v>1003822.53</v>
      </c>
    </row>
    <row r="11771" spans="1:4" x14ac:dyDescent="0.25">
      <c r="A11771" s="46">
        <v>7623</v>
      </c>
      <c r="B11771" s="45" t="s">
        <v>13705</v>
      </c>
      <c r="C11771" s="46" t="s">
        <v>9014</v>
      </c>
      <c r="D11771" s="48">
        <v>3308316.71</v>
      </c>
    </row>
    <row r="11772" spans="1:4" x14ac:dyDescent="0.25">
      <c r="A11772" s="46">
        <v>36508</v>
      </c>
      <c r="B11772" s="45" t="s">
        <v>13706</v>
      </c>
      <c r="C11772" s="46" t="s">
        <v>9014</v>
      </c>
      <c r="D11772" s="48">
        <v>1487881.29</v>
      </c>
    </row>
    <row r="11773" spans="1:4" x14ac:dyDescent="0.25">
      <c r="A11773" s="46">
        <v>36509</v>
      </c>
      <c r="B11773" s="45" t="s">
        <v>13707</v>
      </c>
      <c r="C11773" s="46" t="s">
        <v>9014</v>
      </c>
      <c r="D11773" s="48">
        <v>815412.79</v>
      </c>
    </row>
    <row r="11774" spans="1:4" x14ac:dyDescent="0.25">
      <c r="A11774" s="46">
        <v>13238</v>
      </c>
      <c r="B11774" s="45" t="s">
        <v>13708</v>
      </c>
      <c r="C11774" s="46" t="s">
        <v>9014</v>
      </c>
      <c r="D11774" s="48">
        <v>252588.76</v>
      </c>
    </row>
    <row r="11775" spans="1:4" x14ac:dyDescent="0.25">
      <c r="A11775" s="46">
        <v>36511</v>
      </c>
      <c r="B11775" s="45" t="s">
        <v>13709</v>
      </c>
      <c r="C11775" s="46" t="s">
        <v>9014</v>
      </c>
      <c r="D11775" s="48">
        <v>292682.21999999997</v>
      </c>
    </row>
    <row r="11776" spans="1:4" x14ac:dyDescent="0.25">
      <c r="A11776" s="46">
        <v>36515</v>
      </c>
      <c r="B11776" s="45" t="s">
        <v>13710</v>
      </c>
      <c r="C11776" s="46" t="s">
        <v>9014</v>
      </c>
      <c r="D11776" s="48">
        <v>86200.92</v>
      </c>
    </row>
    <row r="11777" spans="1:4" x14ac:dyDescent="0.25">
      <c r="A11777" s="46">
        <v>10598</v>
      </c>
      <c r="B11777" s="45" t="s">
        <v>13711</v>
      </c>
      <c r="C11777" s="46" t="s">
        <v>9014</v>
      </c>
      <c r="D11777" s="48">
        <v>139787.82</v>
      </c>
    </row>
    <row r="11778" spans="1:4" x14ac:dyDescent="0.25">
      <c r="A11778" s="46">
        <v>7640</v>
      </c>
      <c r="B11778" s="45" t="s">
        <v>13712</v>
      </c>
      <c r="C11778" s="46" t="s">
        <v>9014</v>
      </c>
      <c r="D11778" s="48">
        <v>214500</v>
      </c>
    </row>
    <row r="11779" spans="1:4" x14ac:dyDescent="0.25">
      <c r="A11779" s="46">
        <v>36513</v>
      </c>
      <c r="B11779" s="45" t="s">
        <v>13713</v>
      </c>
      <c r="C11779" s="46" t="s">
        <v>9014</v>
      </c>
      <c r="D11779" s="48">
        <v>206631.64</v>
      </c>
    </row>
    <row r="11780" spans="1:4" x14ac:dyDescent="0.25">
      <c r="A11780" s="46">
        <v>36514</v>
      </c>
      <c r="B11780" s="45" t="s">
        <v>13714</v>
      </c>
      <c r="C11780" s="46" t="s">
        <v>9014</v>
      </c>
      <c r="D11780" s="48">
        <v>230537.37</v>
      </c>
    </row>
    <row r="11781" spans="1:4" x14ac:dyDescent="0.25">
      <c r="A11781" s="46">
        <v>11572</v>
      </c>
      <c r="B11781" s="45" t="s">
        <v>13715</v>
      </c>
      <c r="C11781" s="46" t="s">
        <v>9014</v>
      </c>
      <c r="D11781" s="47">
        <v>27.05</v>
      </c>
    </row>
    <row r="11782" spans="1:4" x14ac:dyDescent="0.25">
      <c r="A11782" s="46">
        <v>36149</v>
      </c>
      <c r="B11782" s="45" t="s">
        <v>13716</v>
      </c>
      <c r="C11782" s="46" t="s">
        <v>9014</v>
      </c>
      <c r="D11782" s="47">
        <v>175.07</v>
      </c>
    </row>
    <row r="11783" spans="1:4" x14ac:dyDescent="0.25">
      <c r="A11783" s="46">
        <v>42407</v>
      </c>
      <c r="B11783" s="45" t="s">
        <v>13717</v>
      </c>
      <c r="C11783" s="46" t="s">
        <v>372</v>
      </c>
      <c r="D11783" s="47">
        <v>12.12</v>
      </c>
    </row>
    <row r="11784" spans="1:4" x14ac:dyDescent="0.25">
      <c r="A11784" s="46">
        <v>11581</v>
      </c>
      <c r="B11784" s="45" t="s">
        <v>13718</v>
      </c>
      <c r="C11784" s="46" t="s">
        <v>372</v>
      </c>
      <c r="D11784" s="47">
        <v>17.850000000000001</v>
      </c>
    </row>
    <row r="11785" spans="1:4" x14ac:dyDescent="0.25">
      <c r="A11785" s="46">
        <v>43605</v>
      </c>
      <c r="B11785" s="45" t="s">
        <v>13719</v>
      </c>
      <c r="C11785" s="46" t="s">
        <v>372</v>
      </c>
      <c r="D11785" s="47">
        <v>36.53</v>
      </c>
    </row>
    <row r="11786" spans="1:4" x14ac:dyDescent="0.25">
      <c r="A11786" s="46">
        <v>11580</v>
      </c>
      <c r="B11786" s="45" t="s">
        <v>13720</v>
      </c>
      <c r="C11786" s="46" t="s">
        <v>372</v>
      </c>
      <c r="D11786" s="47">
        <v>7.16</v>
      </c>
    </row>
    <row r="11787" spans="1:4" x14ac:dyDescent="0.25">
      <c r="A11787" s="46">
        <v>10743</v>
      </c>
      <c r="B11787" s="45" t="s">
        <v>13721</v>
      </c>
      <c r="C11787" s="46" t="s">
        <v>9014</v>
      </c>
      <c r="D11787" s="47">
        <v>615.33000000000004</v>
      </c>
    </row>
    <row r="11788" spans="1:4" x14ac:dyDescent="0.25">
      <c r="A11788" s="46">
        <v>39848</v>
      </c>
      <c r="B11788" s="45" t="s">
        <v>13722</v>
      </c>
      <c r="C11788" s="46" t="s">
        <v>372</v>
      </c>
      <c r="D11788" s="47">
        <v>2.17</v>
      </c>
    </row>
    <row r="11789" spans="1:4" x14ac:dyDescent="0.25">
      <c r="A11789" s="46">
        <v>20999</v>
      </c>
      <c r="B11789" s="45" t="s">
        <v>13723</v>
      </c>
      <c r="C11789" s="46" t="s">
        <v>372</v>
      </c>
      <c r="D11789" s="47">
        <v>24.58</v>
      </c>
    </row>
    <row r="11790" spans="1:4" x14ac:dyDescent="0.25">
      <c r="A11790" s="46">
        <v>21001</v>
      </c>
      <c r="B11790" s="45" t="s">
        <v>13724</v>
      </c>
      <c r="C11790" s="46" t="s">
        <v>372</v>
      </c>
      <c r="D11790" s="47">
        <v>45.86</v>
      </c>
    </row>
    <row r="11791" spans="1:4" x14ac:dyDescent="0.25">
      <c r="A11791" s="46">
        <v>21003</v>
      </c>
      <c r="B11791" s="45" t="s">
        <v>13725</v>
      </c>
      <c r="C11791" s="46" t="s">
        <v>372</v>
      </c>
      <c r="D11791" s="47">
        <v>75.36</v>
      </c>
    </row>
    <row r="11792" spans="1:4" x14ac:dyDescent="0.25">
      <c r="A11792" s="46">
        <v>21006</v>
      </c>
      <c r="B11792" s="45" t="s">
        <v>13726</v>
      </c>
      <c r="C11792" s="46" t="s">
        <v>372</v>
      </c>
      <c r="D11792" s="47">
        <v>159.93</v>
      </c>
    </row>
    <row r="11793" spans="1:4" x14ac:dyDescent="0.25">
      <c r="A11793" s="46">
        <v>21019</v>
      </c>
      <c r="B11793" s="45" t="s">
        <v>13727</v>
      </c>
      <c r="C11793" s="46" t="s">
        <v>372</v>
      </c>
      <c r="D11793" s="47">
        <v>55.59</v>
      </c>
    </row>
    <row r="11794" spans="1:4" x14ac:dyDescent="0.25">
      <c r="A11794" s="46">
        <v>21021</v>
      </c>
      <c r="B11794" s="45" t="s">
        <v>13728</v>
      </c>
      <c r="C11794" s="46" t="s">
        <v>372</v>
      </c>
      <c r="D11794" s="47">
        <v>87.88</v>
      </c>
    </row>
    <row r="11795" spans="1:4" x14ac:dyDescent="0.25">
      <c r="A11795" s="46">
        <v>21024</v>
      </c>
      <c r="B11795" s="45" t="s">
        <v>13729</v>
      </c>
      <c r="C11795" s="46" t="s">
        <v>372</v>
      </c>
      <c r="D11795" s="47">
        <v>188.3</v>
      </c>
    </row>
    <row r="11796" spans="1:4" x14ac:dyDescent="0.25">
      <c r="A11796" s="46">
        <v>40624</v>
      </c>
      <c r="B11796" s="45" t="s">
        <v>13730</v>
      </c>
      <c r="C11796" s="46" t="s">
        <v>372</v>
      </c>
      <c r="D11796" s="47">
        <v>117.71</v>
      </c>
    </row>
    <row r="11797" spans="1:4" x14ac:dyDescent="0.25">
      <c r="A11797" s="46">
        <v>42575</v>
      </c>
      <c r="B11797" s="45" t="s">
        <v>13731</v>
      </c>
      <c r="C11797" s="46" t="s">
        <v>372</v>
      </c>
      <c r="D11797" s="47">
        <v>108.01</v>
      </c>
    </row>
    <row r="11798" spans="1:4" x14ac:dyDescent="0.25">
      <c r="A11798" s="46">
        <v>13127</v>
      </c>
      <c r="B11798" s="45" t="s">
        <v>13732</v>
      </c>
      <c r="C11798" s="46" t="s">
        <v>372</v>
      </c>
      <c r="D11798" s="47">
        <v>52.5</v>
      </c>
    </row>
    <row r="11799" spans="1:4" x14ac:dyDescent="0.25">
      <c r="A11799" s="46">
        <v>13137</v>
      </c>
      <c r="B11799" s="45" t="s">
        <v>13733</v>
      </c>
      <c r="C11799" s="46" t="s">
        <v>372</v>
      </c>
      <c r="D11799" s="47">
        <v>69.67</v>
      </c>
    </row>
    <row r="11800" spans="1:4" x14ac:dyDescent="0.25">
      <c r="A11800" s="46">
        <v>42574</v>
      </c>
      <c r="B11800" s="45" t="s">
        <v>13734</v>
      </c>
      <c r="C11800" s="46" t="s">
        <v>372</v>
      </c>
      <c r="D11800" s="47">
        <v>80.599999999999994</v>
      </c>
    </row>
    <row r="11801" spans="1:4" x14ac:dyDescent="0.25">
      <c r="A11801" s="46">
        <v>20989</v>
      </c>
      <c r="B11801" s="45" t="s">
        <v>13735</v>
      </c>
      <c r="C11801" s="46" t="s">
        <v>372</v>
      </c>
      <c r="D11801" s="48">
        <v>2495.96</v>
      </c>
    </row>
    <row r="11802" spans="1:4" x14ac:dyDescent="0.25">
      <c r="A11802" s="46">
        <v>21147</v>
      </c>
      <c r="B11802" s="45" t="s">
        <v>13736</v>
      </c>
      <c r="C11802" s="46" t="s">
        <v>372</v>
      </c>
      <c r="D11802" s="47">
        <v>234.02</v>
      </c>
    </row>
    <row r="11803" spans="1:4" x14ac:dyDescent="0.25">
      <c r="A11803" s="46">
        <v>21148</v>
      </c>
      <c r="B11803" s="45" t="s">
        <v>13737</v>
      </c>
      <c r="C11803" s="46" t="s">
        <v>372</v>
      </c>
      <c r="D11803" s="47">
        <v>144.44</v>
      </c>
    </row>
    <row r="11804" spans="1:4" x14ac:dyDescent="0.25">
      <c r="A11804" s="46">
        <v>20984</v>
      </c>
      <c r="B11804" s="45" t="s">
        <v>13738</v>
      </c>
      <c r="C11804" s="46" t="s">
        <v>372</v>
      </c>
      <c r="D11804" s="48">
        <v>4789.26</v>
      </c>
    </row>
    <row r="11805" spans="1:4" x14ac:dyDescent="0.25">
      <c r="A11805" s="46">
        <v>13042</v>
      </c>
      <c r="B11805" s="45" t="s">
        <v>13739</v>
      </c>
      <c r="C11805" s="46" t="s">
        <v>372</v>
      </c>
      <c r="D11805" s="48">
        <v>2653.96</v>
      </c>
    </row>
    <row r="11806" spans="1:4" x14ac:dyDescent="0.25">
      <c r="A11806" s="46">
        <v>21150</v>
      </c>
      <c r="B11806" s="45" t="s">
        <v>13740</v>
      </c>
      <c r="C11806" s="46" t="s">
        <v>372</v>
      </c>
      <c r="D11806" s="47">
        <v>71.62</v>
      </c>
    </row>
    <row r="11807" spans="1:4" x14ac:dyDescent="0.25">
      <c r="A11807" s="46">
        <v>13141</v>
      </c>
      <c r="B11807" s="45" t="s">
        <v>13741</v>
      </c>
      <c r="C11807" s="46" t="s">
        <v>372</v>
      </c>
      <c r="D11807" s="47">
        <v>90.24</v>
      </c>
    </row>
    <row r="11808" spans="1:4" x14ac:dyDescent="0.25">
      <c r="A11808" s="46">
        <v>42576</v>
      </c>
      <c r="B11808" s="45" t="s">
        <v>13742</v>
      </c>
      <c r="C11808" s="46" t="s">
        <v>372</v>
      </c>
      <c r="D11808" s="47">
        <v>294.63</v>
      </c>
    </row>
    <row r="11809" spans="1:4" x14ac:dyDescent="0.25">
      <c r="A11809" s="46">
        <v>21151</v>
      </c>
      <c r="B11809" s="45" t="s">
        <v>13743</v>
      </c>
      <c r="C11809" s="46" t="s">
        <v>372</v>
      </c>
      <c r="D11809" s="47">
        <v>428.7</v>
      </c>
    </row>
    <row r="11810" spans="1:4" x14ac:dyDescent="0.25">
      <c r="A11810" s="46">
        <v>13142</v>
      </c>
      <c r="B11810" s="45" t="s">
        <v>13744</v>
      </c>
      <c r="C11810" s="46" t="s">
        <v>372</v>
      </c>
      <c r="D11810" s="47">
        <v>612.86</v>
      </c>
    </row>
    <row r="11811" spans="1:4" x14ac:dyDescent="0.25">
      <c r="A11811" s="46">
        <v>42577</v>
      </c>
      <c r="B11811" s="45" t="s">
        <v>13745</v>
      </c>
      <c r="C11811" s="46" t="s">
        <v>372</v>
      </c>
      <c r="D11811" s="47">
        <v>672.47</v>
      </c>
    </row>
    <row r="11812" spans="1:4" x14ac:dyDescent="0.25">
      <c r="A11812" s="46">
        <v>20994</v>
      </c>
      <c r="B11812" s="45" t="s">
        <v>13746</v>
      </c>
      <c r="C11812" s="46" t="s">
        <v>372</v>
      </c>
      <c r="D11812" s="48">
        <v>1155.5</v>
      </c>
    </row>
    <row r="11813" spans="1:4" x14ac:dyDescent="0.25">
      <c r="A11813" s="46">
        <v>7672</v>
      </c>
      <c r="B11813" s="45" t="s">
        <v>13747</v>
      </c>
      <c r="C11813" s="46" t="s">
        <v>372</v>
      </c>
      <c r="D11813" s="47">
        <v>756.98</v>
      </c>
    </row>
    <row r="11814" spans="1:4" x14ac:dyDescent="0.25">
      <c r="A11814" s="46">
        <v>20995</v>
      </c>
      <c r="B11814" s="45" t="s">
        <v>13748</v>
      </c>
      <c r="C11814" s="46" t="s">
        <v>372</v>
      </c>
      <c r="D11814" s="48">
        <v>1518.54</v>
      </c>
    </row>
    <row r="11815" spans="1:4" x14ac:dyDescent="0.25">
      <c r="A11815" s="46">
        <v>7690</v>
      </c>
      <c r="B11815" s="45" t="s">
        <v>13749</v>
      </c>
      <c r="C11815" s="46" t="s">
        <v>372</v>
      </c>
      <c r="D11815" s="47">
        <v>878.27</v>
      </c>
    </row>
    <row r="11816" spans="1:4" x14ac:dyDescent="0.25">
      <c r="A11816" s="46">
        <v>20980</v>
      </c>
      <c r="B11816" s="45" t="s">
        <v>13750</v>
      </c>
      <c r="C11816" s="46" t="s">
        <v>372</v>
      </c>
      <c r="D11816" s="47">
        <v>958.12</v>
      </c>
    </row>
    <row r="11817" spans="1:4" x14ac:dyDescent="0.25">
      <c r="A11817" s="46">
        <v>7661</v>
      </c>
      <c r="B11817" s="45" t="s">
        <v>13751</v>
      </c>
      <c r="C11817" s="46" t="s">
        <v>372</v>
      </c>
      <c r="D11817" s="48">
        <v>1139.76</v>
      </c>
    </row>
    <row r="11818" spans="1:4" x14ac:dyDescent="0.25">
      <c r="A11818" s="46">
        <v>21016</v>
      </c>
      <c r="B11818" s="45" t="s">
        <v>13752</v>
      </c>
      <c r="C11818" s="46" t="s">
        <v>372</v>
      </c>
      <c r="D11818" s="47">
        <v>243.65</v>
      </c>
    </row>
    <row r="11819" spans="1:4" x14ac:dyDescent="0.25">
      <c r="A11819" s="46">
        <v>21008</v>
      </c>
      <c r="B11819" s="45" t="s">
        <v>13753</v>
      </c>
      <c r="C11819" s="46" t="s">
        <v>372</v>
      </c>
      <c r="D11819" s="47">
        <v>28.47</v>
      </c>
    </row>
    <row r="11820" spans="1:4" x14ac:dyDescent="0.25">
      <c r="A11820" s="46">
        <v>21009</v>
      </c>
      <c r="B11820" s="45" t="s">
        <v>13754</v>
      </c>
      <c r="C11820" s="46" t="s">
        <v>372</v>
      </c>
      <c r="D11820" s="47">
        <v>37.06</v>
      </c>
    </row>
    <row r="11821" spans="1:4" x14ac:dyDescent="0.25">
      <c r="A11821" s="46">
        <v>21010</v>
      </c>
      <c r="B11821" s="45" t="s">
        <v>13755</v>
      </c>
      <c r="C11821" s="46" t="s">
        <v>372</v>
      </c>
      <c r="D11821" s="47">
        <v>49.76</v>
      </c>
    </row>
    <row r="11822" spans="1:4" x14ac:dyDescent="0.25">
      <c r="A11822" s="46">
        <v>21011</v>
      </c>
      <c r="B11822" s="45" t="s">
        <v>13756</v>
      </c>
      <c r="C11822" s="46" t="s">
        <v>372</v>
      </c>
      <c r="D11822" s="47">
        <v>72.53</v>
      </c>
    </row>
    <row r="11823" spans="1:4" x14ac:dyDescent="0.25">
      <c r="A11823" s="46">
        <v>21012</v>
      </c>
      <c r="B11823" s="45" t="s">
        <v>13757</v>
      </c>
      <c r="C11823" s="46" t="s">
        <v>372</v>
      </c>
      <c r="D11823" s="47">
        <v>80.14</v>
      </c>
    </row>
    <row r="11824" spans="1:4" x14ac:dyDescent="0.25">
      <c r="A11824" s="46">
        <v>21013</v>
      </c>
      <c r="B11824" s="45" t="s">
        <v>13758</v>
      </c>
      <c r="C11824" s="46" t="s">
        <v>372</v>
      </c>
      <c r="D11824" s="47">
        <v>104.59</v>
      </c>
    </row>
    <row r="11825" spans="1:4" x14ac:dyDescent="0.25">
      <c r="A11825" s="46">
        <v>21014</v>
      </c>
      <c r="B11825" s="45" t="s">
        <v>13759</v>
      </c>
      <c r="C11825" s="46" t="s">
        <v>372</v>
      </c>
      <c r="D11825" s="47">
        <v>146.34</v>
      </c>
    </row>
    <row r="11826" spans="1:4" x14ac:dyDescent="0.25">
      <c r="A11826" s="46">
        <v>21015</v>
      </c>
      <c r="B11826" s="45" t="s">
        <v>13760</v>
      </c>
      <c r="C11826" s="46" t="s">
        <v>372</v>
      </c>
      <c r="D11826" s="47">
        <v>168.12</v>
      </c>
    </row>
    <row r="11827" spans="1:4" x14ac:dyDescent="0.25">
      <c r="A11827" s="46">
        <v>7697</v>
      </c>
      <c r="B11827" s="45" t="s">
        <v>13761</v>
      </c>
      <c r="C11827" s="46" t="s">
        <v>372</v>
      </c>
      <c r="D11827" s="47">
        <v>80.22</v>
      </c>
    </row>
    <row r="11828" spans="1:4" x14ac:dyDescent="0.25">
      <c r="A11828" s="46">
        <v>7698</v>
      </c>
      <c r="B11828" s="45" t="s">
        <v>13762</v>
      </c>
      <c r="C11828" s="46" t="s">
        <v>372</v>
      </c>
      <c r="D11828" s="47">
        <v>69.06</v>
      </c>
    </row>
    <row r="11829" spans="1:4" x14ac:dyDescent="0.25">
      <c r="A11829" s="46">
        <v>7691</v>
      </c>
      <c r="B11829" s="45" t="s">
        <v>13763</v>
      </c>
      <c r="C11829" s="46" t="s">
        <v>372</v>
      </c>
      <c r="D11829" s="47">
        <v>29.18</v>
      </c>
    </row>
    <row r="11830" spans="1:4" x14ac:dyDescent="0.25">
      <c r="A11830" s="46">
        <v>40626</v>
      </c>
      <c r="B11830" s="45" t="s">
        <v>13764</v>
      </c>
      <c r="C11830" s="46" t="s">
        <v>372</v>
      </c>
      <c r="D11830" s="47">
        <v>54.76</v>
      </c>
    </row>
    <row r="11831" spans="1:4" x14ac:dyDescent="0.25">
      <c r="A11831" s="46">
        <v>7701</v>
      </c>
      <c r="B11831" s="45" t="s">
        <v>13765</v>
      </c>
      <c r="C11831" s="46" t="s">
        <v>372</v>
      </c>
      <c r="D11831" s="47">
        <v>143.57</v>
      </c>
    </row>
    <row r="11832" spans="1:4" x14ac:dyDescent="0.25">
      <c r="A11832" s="46">
        <v>7696</v>
      </c>
      <c r="B11832" s="45" t="s">
        <v>13766</v>
      </c>
      <c r="C11832" s="46" t="s">
        <v>372</v>
      </c>
      <c r="D11832" s="47">
        <v>115.69</v>
      </c>
    </row>
    <row r="11833" spans="1:4" x14ac:dyDescent="0.25">
      <c r="A11833" s="46">
        <v>7700</v>
      </c>
      <c r="B11833" s="45" t="s">
        <v>13767</v>
      </c>
      <c r="C11833" s="46" t="s">
        <v>372</v>
      </c>
      <c r="D11833" s="47">
        <v>36.9</v>
      </c>
    </row>
    <row r="11834" spans="1:4" x14ac:dyDescent="0.25">
      <c r="A11834" s="46">
        <v>7694</v>
      </c>
      <c r="B11834" s="45" t="s">
        <v>13768</v>
      </c>
      <c r="C11834" s="46" t="s">
        <v>372</v>
      </c>
      <c r="D11834" s="47">
        <v>193.2</v>
      </c>
    </row>
    <row r="11835" spans="1:4" x14ac:dyDescent="0.25">
      <c r="A11835" s="46">
        <v>7693</v>
      </c>
      <c r="B11835" s="45" t="s">
        <v>13769</v>
      </c>
      <c r="C11835" s="46" t="s">
        <v>372</v>
      </c>
      <c r="D11835" s="47">
        <v>266.07</v>
      </c>
    </row>
    <row r="11836" spans="1:4" x14ac:dyDescent="0.25">
      <c r="A11836" s="46">
        <v>7692</v>
      </c>
      <c r="B11836" s="45" t="s">
        <v>13770</v>
      </c>
      <c r="C11836" s="46" t="s">
        <v>372</v>
      </c>
      <c r="D11836" s="47">
        <v>398.35</v>
      </c>
    </row>
    <row r="11837" spans="1:4" x14ac:dyDescent="0.25">
      <c r="A11837" s="46">
        <v>7695</v>
      </c>
      <c r="B11837" s="45" t="s">
        <v>13771</v>
      </c>
      <c r="C11837" s="46" t="s">
        <v>372</v>
      </c>
      <c r="D11837" s="47">
        <v>432.02</v>
      </c>
    </row>
    <row r="11838" spans="1:4" x14ac:dyDescent="0.25">
      <c r="A11838" s="46">
        <v>13356</v>
      </c>
      <c r="B11838" s="45" t="s">
        <v>13772</v>
      </c>
      <c r="C11838" s="46" t="s">
        <v>372</v>
      </c>
      <c r="D11838" s="47">
        <v>31.33</v>
      </c>
    </row>
    <row r="11839" spans="1:4" x14ac:dyDescent="0.25">
      <c r="A11839" s="46">
        <v>36365</v>
      </c>
      <c r="B11839" s="45" t="s">
        <v>13773</v>
      </c>
      <c r="C11839" s="46" t="s">
        <v>372</v>
      </c>
      <c r="D11839" s="47">
        <v>36.83</v>
      </c>
    </row>
    <row r="11840" spans="1:4" x14ac:dyDescent="0.25">
      <c r="A11840" s="46">
        <v>41930</v>
      </c>
      <c r="B11840" s="45" t="s">
        <v>13774</v>
      </c>
      <c r="C11840" s="46" t="s">
        <v>372</v>
      </c>
      <c r="D11840" s="47">
        <v>119.23</v>
      </c>
    </row>
    <row r="11841" spans="1:4" x14ac:dyDescent="0.25">
      <c r="A11841" s="46">
        <v>41931</v>
      </c>
      <c r="B11841" s="45" t="s">
        <v>13775</v>
      </c>
      <c r="C11841" s="46" t="s">
        <v>372</v>
      </c>
      <c r="D11841" s="47">
        <v>203.3</v>
      </c>
    </row>
    <row r="11842" spans="1:4" x14ac:dyDescent="0.25">
      <c r="A11842" s="46">
        <v>41932</v>
      </c>
      <c r="B11842" s="45" t="s">
        <v>13776</v>
      </c>
      <c r="C11842" s="46" t="s">
        <v>372</v>
      </c>
      <c r="D11842" s="47">
        <v>328.37</v>
      </c>
    </row>
    <row r="11843" spans="1:4" x14ac:dyDescent="0.25">
      <c r="A11843" s="46">
        <v>41933</v>
      </c>
      <c r="B11843" s="45" t="s">
        <v>13777</v>
      </c>
      <c r="C11843" s="46" t="s">
        <v>372</v>
      </c>
      <c r="D11843" s="47">
        <v>406.69</v>
      </c>
    </row>
    <row r="11844" spans="1:4" x14ac:dyDescent="0.25">
      <c r="A11844" s="46">
        <v>41934</v>
      </c>
      <c r="B11844" s="45" t="s">
        <v>13778</v>
      </c>
      <c r="C11844" s="46" t="s">
        <v>372</v>
      </c>
      <c r="D11844" s="47">
        <v>526.76</v>
      </c>
    </row>
    <row r="11845" spans="1:4" x14ac:dyDescent="0.25">
      <c r="A11845" s="46">
        <v>41936</v>
      </c>
      <c r="B11845" s="45" t="s">
        <v>371</v>
      </c>
      <c r="C11845" s="46" t="s">
        <v>372</v>
      </c>
      <c r="D11845" s="47">
        <v>79.42</v>
      </c>
    </row>
    <row r="11846" spans="1:4" x14ac:dyDescent="0.25">
      <c r="A11846" s="46">
        <v>41785</v>
      </c>
      <c r="B11846" s="45" t="s">
        <v>13779</v>
      </c>
      <c r="C11846" s="46" t="s">
        <v>372</v>
      </c>
      <c r="D11846" s="48">
        <v>2099.8200000000002</v>
      </c>
    </row>
    <row r="11847" spans="1:4" x14ac:dyDescent="0.25">
      <c r="A11847" s="46">
        <v>41781</v>
      </c>
      <c r="B11847" s="45" t="s">
        <v>13780</v>
      </c>
      <c r="C11847" s="46" t="s">
        <v>372</v>
      </c>
      <c r="D11847" s="47">
        <v>598.66999999999996</v>
      </c>
    </row>
    <row r="11848" spans="1:4" x14ac:dyDescent="0.25">
      <c r="A11848" s="46">
        <v>41783</v>
      </c>
      <c r="B11848" s="45" t="s">
        <v>13781</v>
      </c>
      <c r="C11848" s="46" t="s">
        <v>372</v>
      </c>
      <c r="D11848" s="48">
        <v>1579.81</v>
      </c>
    </row>
    <row r="11849" spans="1:4" x14ac:dyDescent="0.25">
      <c r="A11849" s="46">
        <v>41786</v>
      </c>
      <c r="B11849" s="45" t="s">
        <v>13782</v>
      </c>
      <c r="C11849" s="46" t="s">
        <v>372</v>
      </c>
      <c r="D11849" s="48">
        <v>3295.65</v>
      </c>
    </row>
    <row r="11850" spans="1:4" x14ac:dyDescent="0.25">
      <c r="A11850" s="46">
        <v>41779</v>
      </c>
      <c r="B11850" s="45" t="s">
        <v>13783</v>
      </c>
      <c r="C11850" s="46" t="s">
        <v>372</v>
      </c>
      <c r="D11850" s="47">
        <v>229.61</v>
      </c>
    </row>
    <row r="11851" spans="1:4" x14ac:dyDescent="0.25">
      <c r="A11851" s="46">
        <v>41780</v>
      </c>
      <c r="B11851" s="45" t="s">
        <v>13784</v>
      </c>
      <c r="C11851" s="46" t="s">
        <v>372</v>
      </c>
      <c r="D11851" s="47">
        <v>271.57</v>
      </c>
    </row>
    <row r="11852" spans="1:4" x14ac:dyDescent="0.25">
      <c r="A11852" s="46">
        <v>41782</v>
      </c>
      <c r="B11852" s="45" t="s">
        <v>13785</v>
      </c>
      <c r="C11852" s="46" t="s">
        <v>372</v>
      </c>
      <c r="D11852" s="48">
        <v>1119.48</v>
      </c>
    </row>
    <row r="11853" spans="1:4" x14ac:dyDescent="0.25">
      <c r="A11853" s="46">
        <v>38130</v>
      </c>
      <c r="B11853" s="45" t="s">
        <v>13786</v>
      </c>
      <c r="C11853" s="46" t="s">
        <v>372</v>
      </c>
      <c r="D11853" s="47">
        <v>42.67</v>
      </c>
    </row>
    <row r="11854" spans="1:4" x14ac:dyDescent="0.25">
      <c r="A11854" s="46">
        <v>21123</v>
      </c>
      <c r="B11854" s="45" t="s">
        <v>13787</v>
      </c>
      <c r="C11854" s="46" t="s">
        <v>372</v>
      </c>
      <c r="D11854" s="47">
        <v>12.11</v>
      </c>
    </row>
    <row r="11855" spans="1:4" x14ac:dyDescent="0.25">
      <c r="A11855" s="46">
        <v>21124</v>
      </c>
      <c r="B11855" s="45" t="s">
        <v>13788</v>
      </c>
      <c r="C11855" s="46" t="s">
        <v>372</v>
      </c>
      <c r="D11855" s="47">
        <v>21.47</v>
      </c>
    </row>
    <row r="11856" spans="1:4" x14ac:dyDescent="0.25">
      <c r="A11856" s="46">
        <v>21125</v>
      </c>
      <c r="B11856" s="45" t="s">
        <v>13789</v>
      </c>
      <c r="C11856" s="46" t="s">
        <v>372</v>
      </c>
      <c r="D11856" s="47">
        <v>34.46</v>
      </c>
    </row>
    <row r="11857" spans="1:4" x14ac:dyDescent="0.25">
      <c r="A11857" s="46">
        <v>38028</v>
      </c>
      <c r="B11857" s="45" t="s">
        <v>13790</v>
      </c>
      <c r="C11857" s="46" t="s">
        <v>372</v>
      </c>
      <c r="D11857" s="47">
        <v>58.48</v>
      </c>
    </row>
    <row r="11858" spans="1:4" x14ac:dyDescent="0.25">
      <c r="A11858" s="46">
        <v>38029</v>
      </c>
      <c r="B11858" s="45" t="s">
        <v>13791</v>
      </c>
      <c r="C11858" s="46" t="s">
        <v>372</v>
      </c>
      <c r="D11858" s="47">
        <v>89.15</v>
      </c>
    </row>
    <row r="11859" spans="1:4" x14ac:dyDescent="0.25">
      <c r="A11859" s="46">
        <v>38030</v>
      </c>
      <c r="B11859" s="45" t="s">
        <v>13792</v>
      </c>
      <c r="C11859" s="46" t="s">
        <v>372</v>
      </c>
      <c r="D11859" s="47">
        <v>136.93</v>
      </c>
    </row>
    <row r="11860" spans="1:4" x14ac:dyDescent="0.25">
      <c r="A11860" s="46">
        <v>38031</v>
      </c>
      <c r="B11860" s="45" t="s">
        <v>13793</v>
      </c>
      <c r="C11860" s="46" t="s">
        <v>372</v>
      </c>
      <c r="D11860" s="47">
        <v>216.98</v>
      </c>
    </row>
    <row r="11861" spans="1:4" x14ac:dyDescent="0.25">
      <c r="A11861" s="46">
        <v>39735</v>
      </c>
      <c r="B11861" s="45" t="s">
        <v>13794</v>
      </c>
      <c r="C11861" s="46" t="s">
        <v>372</v>
      </c>
      <c r="D11861" s="47">
        <v>77.28</v>
      </c>
    </row>
    <row r="11862" spans="1:4" x14ac:dyDescent="0.25">
      <c r="A11862" s="46">
        <v>39734</v>
      </c>
      <c r="B11862" s="45" t="s">
        <v>13795</v>
      </c>
      <c r="C11862" s="46" t="s">
        <v>372</v>
      </c>
      <c r="D11862" s="47">
        <v>91.67</v>
      </c>
    </row>
    <row r="11863" spans="1:4" x14ac:dyDescent="0.25">
      <c r="A11863" s="46">
        <v>39736</v>
      </c>
      <c r="B11863" s="45" t="s">
        <v>13796</v>
      </c>
      <c r="C11863" s="46" t="s">
        <v>372</v>
      </c>
      <c r="D11863" s="47">
        <v>104.62</v>
      </c>
    </row>
    <row r="11864" spans="1:4" x14ac:dyDescent="0.25">
      <c r="A11864" s="46">
        <v>39737</v>
      </c>
      <c r="B11864" s="45" t="s">
        <v>13797</v>
      </c>
      <c r="C11864" s="46" t="s">
        <v>372</v>
      </c>
      <c r="D11864" s="47">
        <v>14.07</v>
      </c>
    </row>
    <row r="11865" spans="1:4" x14ac:dyDescent="0.25">
      <c r="A11865" s="46">
        <v>39738</v>
      </c>
      <c r="B11865" s="45" t="s">
        <v>13798</v>
      </c>
      <c r="C11865" s="46" t="s">
        <v>372</v>
      </c>
      <c r="D11865" s="47">
        <v>5.09</v>
      </c>
    </row>
    <row r="11866" spans="1:4" x14ac:dyDescent="0.25">
      <c r="A11866" s="46">
        <v>39739</v>
      </c>
      <c r="B11866" s="45" t="s">
        <v>13799</v>
      </c>
      <c r="C11866" s="46" t="s">
        <v>372</v>
      </c>
      <c r="D11866" s="47">
        <v>72.349999999999994</v>
      </c>
    </row>
    <row r="11867" spans="1:4" x14ac:dyDescent="0.25">
      <c r="A11867" s="46">
        <v>39733</v>
      </c>
      <c r="B11867" s="45" t="s">
        <v>13800</v>
      </c>
      <c r="C11867" s="46" t="s">
        <v>372</v>
      </c>
      <c r="D11867" s="47">
        <v>125.2</v>
      </c>
    </row>
    <row r="11868" spans="1:4" x14ac:dyDescent="0.25">
      <c r="A11868" s="46">
        <v>39854</v>
      </c>
      <c r="B11868" s="45" t="s">
        <v>13801</v>
      </c>
      <c r="C11868" s="46" t="s">
        <v>372</v>
      </c>
      <c r="D11868" s="47">
        <v>126.97</v>
      </c>
    </row>
    <row r="11869" spans="1:4" x14ac:dyDescent="0.25">
      <c r="A11869" s="46">
        <v>39740</v>
      </c>
      <c r="B11869" s="45" t="s">
        <v>13802</v>
      </c>
      <c r="C11869" s="46" t="s">
        <v>372</v>
      </c>
      <c r="D11869" s="47">
        <v>69.47</v>
      </c>
    </row>
    <row r="11870" spans="1:4" x14ac:dyDescent="0.25">
      <c r="A11870" s="46">
        <v>39741</v>
      </c>
      <c r="B11870" s="45" t="s">
        <v>13803</v>
      </c>
      <c r="C11870" s="46" t="s">
        <v>372</v>
      </c>
      <c r="D11870" s="47">
        <v>12.8</v>
      </c>
    </row>
    <row r="11871" spans="1:4" x14ac:dyDescent="0.25">
      <c r="A11871" s="46">
        <v>39853</v>
      </c>
      <c r="B11871" s="45" t="s">
        <v>13804</v>
      </c>
      <c r="C11871" s="46" t="s">
        <v>372</v>
      </c>
      <c r="D11871" s="47">
        <v>16.809999999999999</v>
      </c>
    </row>
    <row r="11872" spans="1:4" x14ac:dyDescent="0.25">
      <c r="A11872" s="46">
        <v>39742</v>
      </c>
      <c r="B11872" s="45" t="s">
        <v>13805</v>
      </c>
      <c r="C11872" s="46" t="s">
        <v>372</v>
      </c>
      <c r="D11872" s="47">
        <v>55.84</v>
      </c>
    </row>
    <row r="11873" spans="1:4" x14ac:dyDescent="0.25">
      <c r="A11873" s="46">
        <v>39749</v>
      </c>
      <c r="B11873" s="45" t="s">
        <v>13806</v>
      </c>
      <c r="C11873" s="46" t="s">
        <v>372</v>
      </c>
      <c r="D11873" s="47">
        <v>106.41</v>
      </c>
    </row>
    <row r="11874" spans="1:4" x14ac:dyDescent="0.25">
      <c r="A11874" s="46">
        <v>39751</v>
      </c>
      <c r="B11874" s="45" t="s">
        <v>13807</v>
      </c>
      <c r="C11874" s="46" t="s">
        <v>372</v>
      </c>
      <c r="D11874" s="47">
        <v>193.36</v>
      </c>
    </row>
    <row r="11875" spans="1:4" x14ac:dyDescent="0.25">
      <c r="A11875" s="46">
        <v>39750</v>
      </c>
      <c r="B11875" s="45" t="s">
        <v>13808</v>
      </c>
      <c r="C11875" s="46" t="s">
        <v>372</v>
      </c>
      <c r="D11875" s="47">
        <v>160.72</v>
      </c>
    </row>
    <row r="11876" spans="1:4" x14ac:dyDescent="0.25">
      <c r="A11876" s="46">
        <v>39747</v>
      </c>
      <c r="B11876" s="45" t="s">
        <v>13809</v>
      </c>
      <c r="C11876" s="46" t="s">
        <v>372</v>
      </c>
      <c r="D11876" s="47">
        <v>51.7</v>
      </c>
    </row>
    <row r="11877" spans="1:4" x14ac:dyDescent="0.25">
      <c r="A11877" s="46">
        <v>39753</v>
      </c>
      <c r="B11877" s="45" t="s">
        <v>13810</v>
      </c>
      <c r="C11877" s="46" t="s">
        <v>372</v>
      </c>
      <c r="D11877" s="47">
        <v>355.93</v>
      </c>
    </row>
    <row r="11878" spans="1:4" x14ac:dyDescent="0.25">
      <c r="A11878" s="46">
        <v>39754</v>
      </c>
      <c r="B11878" s="45" t="s">
        <v>13811</v>
      </c>
      <c r="C11878" s="46" t="s">
        <v>372</v>
      </c>
      <c r="D11878" s="47">
        <v>524.38</v>
      </c>
    </row>
    <row r="11879" spans="1:4" x14ac:dyDescent="0.25">
      <c r="A11879" s="46">
        <v>39748</v>
      </c>
      <c r="B11879" s="45" t="s">
        <v>13812</v>
      </c>
      <c r="C11879" s="46" t="s">
        <v>372</v>
      </c>
      <c r="D11879" s="47">
        <v>83.65</v>
      </c>
    </row>
    <row r="11880" spans="1:4" x14ac:dyDescent="0.25">
      <c r="A11880" s="46">
        <v>39755</v>
      </c>
      <c r="B11880" s="45" t="s">
        <v>13813</v>
      </c>
      <c r="C11880" s="46" t="s">
        <v>372</v>
      </c>
      <c r="D11880" s="47">
        <v>795.08</v>
      </c>
    </row>
    <row r="11881" spans="1:4" x14ac:dyDescent="0.25">
      <c r="A11881" s="46">
        <v>12742</v>
      </c>
      <c r="B11881" s="45" t="s">
        <v>13814</v>
      </c>
      <c r="C11881" s="46" t="s">
        <v>372</v>
      </c>
      <c r="D11881" s="47">
        <v>629.57000000000005</v>
      </c>
    </row>
    <row r="11882" spans="1:4" x14ac:dyDescent="0.25">
      <c r="A11882" s="46">
        <v>12713</v>
      </c>
      <c r="B11882" s="45" t="s">
        <v>13815</v>
      </c>
      <c r="C11882" s="46" t="s">
        <v>372</v>
      </c>
      <c r="D11882" s="47">
        <v>33.39</v>
      </c>
    </row>
    <row r="11883" spans="1:4" x14ac:dyDescent="0.25">
      <c r="A11883" s="46">
        <v>12743</v>
      </c>
      <c r="B11883" s="45" t="s">
        <v>13816</v>
      </c>
      <c r="C11883" s="46" t="s">
        <v>372</v>
      </c>
      <c r="D11883" s="47">
        <v>57.44</v>
      </c>
    </row>
    <row r="11884" spans="1:4" x14ac:dyDescent="0.25">
      <c r="A11884" s="46">
        <v>12744</v>
      </c>
      <c r="B11884" s="45" t="s">
        <v>13817</v>
      </c>
      <c r="C11884" s="46" t="s">
        <v>372</v>
      </c>
      <c r="D11884" s="47">
        <v>72.900000000000006</v>
      </c>
    </row>
    <row r="11885" spans="1:4" x14ac:dyDescent="0.25">
      <c r="A11885" s="46">
        <v>12745</v>
      </c>
      <c r="B11885" s="45" t="s">
        <v>13818</v>
      </c>
      <c r="C11885" s="46" t="s">
        <v>372</v>
      </c>
      <c r="D11885" s="47">
        <v>105.86</v>
      </c>
    </row>
    <row r="11886" spans="1:4" x14ac:dyDescent="0.25">
      <c r="A11886" s="46">
        <v>12746</v>
      </c>
      <c r="B11886" s="45" t="s">
        <v>13819</v>
      </c>
      <c r="C11886" s="46" t="s">
        <v>372</v>
      </c>
      <c r="D11886" s="47">
        <v>142.94999999999999</v>
      </c>
    </row>
    <row r="11887" spans="1:4" x14ac:dyDescent="0.25">
      <c r="A11887" s="46">
        <v>12747</v>
      </c>
      <c r="B11887" s="45" t="s">
        <v>13820</v>
      </c>
      <c r="C11887" s="46" t="s">
        <v>372</v>
      </c>
      <c r="D11887" s="47">
        <v>207.31</v>
      </c>
    </row>
    <row r="11888" spans="1:4" x14ac:dyDescent="0.25">
      <c r="A11888" s="46">
        <v>12748</v>
      </c>
      <c r="B11888" s="45" t="s">
        <v>13821</v>
      </c>
      <c r="C11888" s="46" t="s">
        <v>372</v>
      </c>
      <c r="D11888" s="47">
        <v>292.07</v>
      </c>
    </row>
    <row r="11889" spans="1:4" x14ac:dyDescent="0.25">
      <c r="A11889" s="46">
        <v>12749</v>
      </c>
      <c r="B11889" s="45" t="s">
        <v>13822</v>
      </c>
      <c r="C11889" s="46" t="s">
        <v>372</v>
      </c>
      <c r="D11889" s="47">
        <v>426.95</v>
      </c>
    </row>
    <row r="11890" spans="1:4" x14ac:dyDescent="0.25">
      <c r="A11890" s="46">
        <v>39726</v>
      </c>
      <c r="B11890" s="45" t="s">
        <v>13823</v>
      </c>
      <c r="C11890" s="46" t="s">
        <v>372</v>
      </c>
      <c r="D11890" s="47">
        <v>140.22999999999999</v>
      </c>
    </row>
    <row r="11891" spans="1:4" x14ac:dyDescent="0.25">
      <c r="A11891" s="46">
        <v>39728</v>
      </c>
      <c r="B11891" s="45" t="s">
        <v>13824</v>
      </c>
      <c r="C11891" s="46" t="s">
        <v>372</v>
      </c>
      <c r="D11891" s="47">
        <v>246.47</v>
      </c>
    </row>
    <row r="11892" spans="1:4" x14ac:dyDescent="0.25">
      <c r="A11892" s="46">
        <v>39727</v>
      </c>
      <c r="B11892" s="45" t="s">
        <v>13825</v>
      </c>
      <c r="C11892" s="46" t="s">
        <v>372</v>
      </c>
      <c r="D11892" s="47">
        <v>202.83</v>
      </c>
    </row>
    <row r="11893" spans="1:4" x14ac:dyDescent="0.25">
      <c r="A11893" s="46">
        <v>39724</v>
      </c>
      <c r="B11893" s="45" t="s">
        <v>13826</v>
      </c>
      <c r="C11893" s="46" t="s">
        <v>372</v>
      </c>
      <c r="D11893" s="47">
        <v>62.1</v>
      </c>
    </row>
    <row r="11894" spans="1:4" x14ac:dyDescent="0.25">
      <c r="A11894" s="46">
        <v>39729</v>
      </c>
      <c r="B11894" s="45" t="s">
        <v>13827</v>
      </c>
      <c r="C11894" s="46" t="s">
        <v>372</v>
      </c>
      <c r="D11894" s="47">
        <v>341.31</v>
      </c>
    </row>
    <row r="11895" spans="1:4" x14ac:dyDescent="0.25">
      <c r="A11895" s="46">
        <v>39730</v>
      </c>
      <c r="B11895" s="45" t="s">
        <v>13828</v>
      </c>
      <c r="C11895" s="46" t="s">
        <v>372</v>
      </c>
      <c r="D11895" s="47">
        <v>442.84</v>
      </c>
    </row>
    <row r="11896" spans="1:4" x14ac:dyDescent="0.25">
      <c r="A11896" s="46">
        <v>39731</v>
      </c>
      <c r="B11896" s="45" t="s">
        <v>13829</v>
      </c>
      <c r="C11896" s="46" t="s">
        <v>372</v>
      </c>
      <c r="D11896" s="47">
        <v>655.88</v>
      </c>
    </row>
    <row r="11897" spans="1:4" x14ac:dyDescent="0.25">
      <c r="A11897" s="46">
        <v>39725</v>
      </c>
      <c r="B11897" s="45" t="s">
        <v>13830</v>
      </c>
      <c r="C11897" s="46" t="s">
        <v>372</v>
      </c>
      <c r="D11897" s="47">
        <v>101.22</v>
      </c>
    </row>
    <row r="11898" spans="1:4" x14ac:dyDescent="0.25">
      <c r="A11898" s="46">
        <v>39732</v>
      </c>
      <c r="B11898" s="45" t="s">
        <v>13831</v>
      </c>
      <c r="C11898" s="46" t="s">
        <v>372</v>
      </c>
      <c r="D11898" s="47">
        <v>965.42</v>
      </c>
    </row>
    <row r="11899" spans="1:4" x14ac:dyDescent="0.25">
      <c r="A11899" s="46">
        <v>39660</v>
      </c>
      <c r="B11899" s="45" t="s">
        <v>13832</v>
      </c>
      <c r="C11899" s="46" t="s">
        <v>372</v>
      </c>
      <c r="D11899" s="47">
        <v>43.99</v>
      </c>
    </row>
    <row r="11900" spans="1:4" x14ac:dyDescent="0.25">
      <c r="A11900" s="46">
        <v>39662</v>
      </c>
      <c r="B11900" s="45" t="s">
        <v>13833</v>
      </c>
      <c r="C11900" s="46" t="s">
        <v>372</v>
      </c>
      <c r="D11900" s="47">
        <v>21.08</v>
      </c>
    </row>
    <row r="11901" spans="1:4" x14ac:dyDescent="0.25">
      <c r="A11901" s="46">
        <v>39661</v>
      </c>
      <c r="B11901" s="45" t="s">
        <v>13834</v>
      </c>
      <c r="C11901" s="46" t="s">
        <v>372</v>
      </c>
      <c r="D11901" s="47">
        <v>14.38</v>
      </c>
    </row>
    <row r="11902" spans="1:4" x14ac:dyDescent="0.25">
      <c r="A11902" s="46">
        <v>39666</v>
      </c>
      <c r="B11902" s="45" t="s">
        <v>13835</v>
      </c>
      <c r="C11902" s="46" t="s">
        <v>372</v>
      </c>
      <c r="D11902" s="47">
        <v>66.180000000000007</v>
      </c>
    </row>
    <row r="11903" spans="1:4" x14ac:dyDescent="0.25">
      <c r="A11903" s="46">
        <v>39664</v>
      </c>
      <c r="B11903" s="45" t="s">
        <v>13836</v>
      </c>
      <c r="C11903" s="46" t="s">
        <v>372</v>
      </c>
      <c r="D11903" s="47">
        <v>32.43</v>
      </c>
    </row>
    <row r="11904" spans="1:4" x14ac:dyDescent="0.25">
      <c r="A11904" s="46">
        <v>39663</v>
      </c>
      <c r="B11904" s="45" t="s">
        <v>13837</v>
      </c>
      <c r="C11904" s="46" t="s">
        <v>372</v>
      </c>
      <c r="D11904" s="47">
        <v>25.93</v>
      </c>
    </row>
    <row r="11905" spans="1:4" x14ac:dyDescent="0.25">
      <c r="A11905" s="46">
        <v>39665</v>
      </c>
      <c r="B11905" s="45" t="s">
        <v>13838</v>
      </c>
      <c r="C11905" s="46" t="s">
        <v>372</v>
      </c>
      <c r="D11905" s="47">
        <v>54.72</v>
      </c>
    </row>
    <row r="11906" spans="1:4" x14ac:dyDescent="0.25">
      <c r="A11906" s="46">
        <v>39752</v>
      </c>
      <c r="B11906" s="45" t="s">
        <v>13839</v>
      </c>
      <c r="C11906" s="46" t="s">
        <v>372</v>
      </c>
      <c r="D11906" s="47">
        <v>275.13</v>
      </c>
    </row>
    <row r="11907" spans="1:4" x14ac:dyDescent="0.25">
      <c r="A11907" s="46">
        <v>7725</v>
      </c>
      <c r="B11907" s="45" t="s">
        <v>13840</v>
      </c>
      <c r="C11907" s="46" t="s">
        <v>372</v>
      </c>
      <c r="D11907" s="47">
        <v>148</v>
      </c>
    </row>
    <row r="11908" spans="1:4" x14ac:dyDescent="0.25">
      <c r="A11908" s="46">
        <v>7753</v>
      </c>
      <c r="B11908" s="45" t="s">
        <v>13841</v>
      </c>
      <c r="C11908" s="46" t="s">
        <v>372</v>
      </c>
      <c r="D11908" s="47">
        <v>288.52999999999997</v>
      </c>
    </row>
    <row r="11909" spans="1:4" x14ac:dyDescent="0.25">
      <c r="A11909" s="46">
        <v>13256</v>
      </c>
      <c r="B11909" s="45" t="s">
        <v>13842</v>
      </c>
      <c r="C11909" s="46" t="s">
        <v>372</v>
      </c>
      <c r="D11909" s="47">
        <v>404.2</v>
      </c>
    </row>
    <row r="11910" spans="1:4" x14ac:dyDescent="0.25">
      <c r="A11910" s="46">
        <v>7757</v>
      </c>
      <c r="B11910" s="45" t="s">
        <v>13843</v>
      </c>
      <c r="C11910" s="46" t="s">
        <v>372</v>
      </c>
      <c r="D11910" s="47">
        <v>430.94</v>
      </c>
    </row>
    <row r="11911" spans="1:4" x14ac:dyDescent="0.25">
      <c r="A11911" s="46">
        <v>7758</v>
      </c>
      <c r="B11911" s="45" t="s">
        <v>13844</v>
      </c>
      <c r="C11911" s="46" t="s">
        <v>372</v>
      </c>
      <c r="D11911" s="47">
        <v>624.33000000000004</v>
      </c>
    </row>
    <row r="11912" spans="1:4" x14ac:dyDescent="0.25">
      <c r="A11912" s="46">
        <v>7759</v>
      </c>
      <c r="B11912" s="45" t="s">
        <v>13845</v>
      </c>
      <c r="C11912" s="46" t="s">
        <v>372</v>
      </c>
      <c r="D11912" s="48">
        <v>1730.03</v>
      </c>
    </row>
    <row r="11913" spans="1:4" x14ac:dyDescent="0.25">
      <c r="A11913" s="46">
        <v>40334</v>
      </c>
      <c r="B11913" s="45" t="s">
        <v>13846</v>
      </c>
      <c r="C11913" s="46" t="s">
        <v>372</v>
      </c>
      <c r="D11913" s="47">
        <v>67.78</v>
      </c>
    </row>
    <row r="11914" spans="1:4" x14ac:dyDescent="0.25">
      <c r="A11914" s="46">
        <v>7745</v>
      </c>
      <c r="B11914" s="45" t="s">
        <v>13847</v>
      </c>
      <c r="C11914" s="46" t="s">
        <v>372</v>
      </c>
      <c r="D11914" s="47">
        <v>76.48</v>
      </c>
    </row>
    <row r="11915" spans="1:4" x14ac:dyDescent="0.25">
      <c r="A11915" s="46">
        <v>7714</v>
      </c>
      <c r="B11915" s="45" t="s">
        <v>13848</v>
      </c>
      <c r="C11915" s="46" t="s">
        <v>372</v>
      </c>
      <c r="D11915" s="47">
        <v>91.41</v>
      </c>
    </row>
    <row r="11916" spans="1:4" x14ac:dyDescent="0.25">
      <c r="A11916" s="46">
        <v>7742</v>
      </c>
      <c r="B11916" s="45" t="s">
        <v>13849</v>
      </c>
      <c r="C11916" s="46" t="s">
        <v>372</v>
      </c>
      <c r="D11916" s="47">
        <v>201.72</v>
      </c>
    </row>
    <row r="11917" spans="1:4" x14ac:dyDescent="0.25">
      <c r="A11917" s="46">
        <v>7750</v>
      </c>
      <c r="B11917" s="45" t="s">
        <v>13850</v>
      </c>
      <c r="C11917" s="46" t="s">
        <v>372</v>
      </c>
      <c r="D11917" s="47">
        <v>246.25</v>
      </c>
    </row>
    <row r="11918" spans="1:4" x14ac:dyDescent="0.25">
      <c r="A11918" s="46">
        <v>7756</v>
      </c>
      <c r="B11918" s="45" t="s">
        <v>13851</v>
      </c>
      <c r="C11918" s="46" t="s">
        <v>372</v>
      </c>
      <c r="D11918" s="47">
        <v>282.94</v>
      </c>
    </row>
    <row r="11919" spans="1:4" x14ac:dyDescent="0.25">
      <c r="A11919" s="46">
        <v>7765</v>
      </c>
      <c r="B11919" s="45" t="s">
        <v>13852</v>
      </c>
      <c r="C11919" s="46" t="s">
        <v>372</v>
      </c>
      <c r="D11919" s="47">
        <v>317.14</v>
      </c>
    </row>
    <row r="11920" spans="1:4" x14ac:dyDescent="0.25">
      <c r="A11920" s="46">
        <v>12569</v>
      </c>
      <c r="B11920" s="45" t="s">
        <v>13853</v>
      </c>
      <c r="C11920" s="46" t="s">
        <v>372</v>
      </c>
      <c r="D11920" s="47">
        <v>437.78</v>
      </c>
    </row>
    <row r="11921" spans="1:4" x14ac:dyDescent="0.25">
      <c r="A11921" s="46">
        <v>7766</v>
      </c>
      <c r="B11921" s="45" t="s">
        <v>13854</v>
      </c>
      <c r="C11921" s="46" t="s">
        <v>372</v>
      </c>
      <c r="D11921" s="47">
        <v>465.14</v>
      </c>
    </row>
    <row r="11922" spans="1:4" x14ac:dyDescent="0.25">
      <c r="A11922" s="46">
        <v>7767</v>
      </c>
      <c r="B11922" s="45" t="s">
        <v>13855</v>
      </c>
      <c r="C11922" s="46" t="s">
        <v>372</v>
      </c>
      <c r="D11922" s="47">
        <v>667.86</v>
      </c>
    </row>
    <row r="11923" spans="1:4" x14ac:dyDescent="0.25">
      <c r="A11923" s="46">
        <v>7727</v>
      </c>
      <c r="B11923" s="45" t="s">
        <v>13856</v>
      </c>
      <c r="C11923" s="46" t="s">
        <v>372</v>
      </c>
      <c r="D11923" s="48">
        <v>1940.16</v>
      </c>
    </row>
    <row r="11924" spans="1:4" x14ac:dyDescent="0.25">
      <c r="A11924" s="46">
        <v>7760</v>
      </c>
      <c r="B11924" s="45" t="s">
        <v>13857</v>
      </c>
      <c r="C11924" s="46" t="s">
        <v>372</v>
      </c>
      <c r="D11924" s="47">
        <v>77.099999999999994</v>
      </c>
    </row>
    <row r="11925" spans="1:4" x14ac:dyDescent="0.25">
      <c r="A11925" s="46">
        <v>7761</v>
      </c>
      <c r="B11925" s="45" t="s">
        <v>13858</v>
      </c>
      <c r="C11925" s="46" t="s">
        <v>372</v>
      </c>
      <c r="D11925" s="47">
        <v>80.84</v>
      </c>
    </row>
    <row r="11926" spans="1:4" x14ac:dyDescent="0.25">
      <c r="A11926" s="46">
        <v>7752</v>
      </c>
      <c r="B11926" s="45" t="s">
        <v>13859</v>
      </c>
      <c r="C11926" s="46" t="s">
        <v>372</v>
      </c>
      <c r="D11926" s="47">
        <v>98.25</v>
      </c>
    </row>
    <row r="11927" spans="1:4" x14ac:dyDescent="0.25">
      <c r="A11927" s="46">
        <v>7762</v>
      </c>
      <c r="B11927" s="45" t="s">
        <v>13860</v>
      </c>
      <c r="C11927" s="46" t="s">
        <v>372</v>
      </c>
      <c r="D11927" s="47">
        <v>128.41</v>
      </c>
    </row>
    <row r="11928" spans="1:4" x14ac:dyDescent="0.25">
      <c r="A11928" s="46">
        <v>7722</v>
      </c>
      <c r="B11928" s="45" t="s">
        <v>13861</v>
      </c>
      <c r="C11928" s="46" t="s">
        <v>372</v>
      </c>
      <c r="D11928" s="47">
        <v>196.5</v>
      </c>
    </row>
    <row r="11929" spans="1:4" x14ac:dyDescent="0.25">
      <c r="A11929" s="46">
        <v>7763</v>
      </c>
      <c r="B11929" s="45" t="s">
        <v>13862</v>
      </c>
      <c r="C11929" s="46" t="s">
        <v>372</v>
      </c>
      <c r="D11929" s="47">
        <v>239.41</v>
      </c>
    </row>
    <row r="11930" spans="1:4" x14ac:dyDescent="0.25">
      <c r="A11930" s="46">
        <v>7764</v>
      </c>
      <c r="B11930" s="45" t="s">
        <v>13863</v>
      </c>
      <c r="C11930" s="46" t="s">
        <v>372</v>
      </c>
      <c r="D11930" s="47">
        <v>286.05</v>
      </c>
    </row>
    <row r="11931" spans="1:4" x14ac:dyDescent="0.25">
      <c r="A11931" s="46">
        <v>12572</v>
      </c>
      <c r="B11931" s="45" t="s">
        <v>13864</v>
      </c>
      <c r="C11931" s="46" t="s">
        <v>372</v>
      </c>
      <c r="D11931" s="47">
        <v>404.2</v>
      </c>
    </row>
    <row r="11932" spans="1:4" x14ac:dyDescent="0.25">
      <c r="A11932" s="46">
        <v>12573</v>
      </c>
      <c r="B11932" s="45" t="s">
        <v>13865</v>
      </c>
      <c r="C11932" s="46" t="s">
        <v>372</v>
      </c>
      <c r="D11932" s="47">
        <v>531.67999999999995</v>
      </c>
    </row>
    <row r="11933" spans="1:4" x14ac:dyDescent="0.25">
      <c r="A11933" s="46">
        <v>12574</v>
      </c>
      <c r="B11933" s="45" t="s">
        <v>13866</v>
      </c>
      <c r="C11933" s="46" t="s">
        <v>372</v>
      </c>
      <c r="D11933" s="47">
        <v>642.86</v>
      </c>
    </row>
    <row r="11934" spans="1:4" x14ac:dyDescent="0.25">
      <c r="A11934" s="46">
        <v>12575</v>
      </c>
      <c r="B11934" s="45" t="s">
        <v>13867</v>
      </c>
      <c r="C11934" s="46" t="s">
        <v>372</v>
      </c>
      <c r="D11934" s="47">
        <v>976.3</v>
      </c>
    </row>
    <row r="11935" spans="1:4" x14ac:dyDescent="0.25">
      <c r="A11935" s="46">
        <v>12576</v>
      </c>
      <c r="B11935" s="45" t="s">
        <v>13868</v>
      </c>
      <c r="C11935" s="46" t="s">
        <v>372</v>
      </c>
      <c r="D11935" s="47">
        <v>118.15</v>
      </c>
    </row>
    <row r="11936" spans="1:4" x14ac:dyDescent="0.25">
      <c r="A11936" s="46">
        <v>12577</v>
      </c>
      <c r="B11936" s="45" t="s">
        <v>13869</v>
      </c>
      <c r="C11936" s="46" t="s">
        <v>372</v>
      </c>
      <c r="D11936" s="47">
        <v>159.19</v>
      </c>
    </row>
    <row r="11937" spans="1:4" x14ac:dyDescent="0.25">
      <c r="A11937" s="46">
        <v>12578</v>
      </c>
      <c r="B11937" s="45" t="s">
        <v>13870</v>
      </c>
      <c r="C11937" s="46" t="s">
        <v>372</v>
      </c>
      <c r="D11937" s="47">
        <v>192.77</v>
      </c>
    </row>
    <row r="11938" spans="1:4" x14ac:dyDescent="0.25">
      <c r="A11938" s="46">
        <v>12579</v>
      </c>
      <c r="B11938" s="45" t="s">
        <v>13871</v>
      </c>
      <c r="C11938" s="46" t="s">
        <v>372</v>
      </c>
      <c r="D11938" s="47">
        <v>332.06</v>
      </c>
    </row>
    <row r="11939" spans="1:4" x14ac:dyDescent="0.25">
      <c r="A11939" s="46">
        <v>12580</v>
      </c>
      <c r="B11939" s="45" t="s">
        <v>13872</v>
      </c>
      <c r="C11939" s="46" t="s">
        <v>372</v>
      </c>
      <c r="D11939" s="47">
        <v>345.99</v>
      </c>
    </row>
    <row r="11940" spans="1:4" x14ac:dyDescent="0.25">
      <c r="A11940" s="46">
        <v>12581</v>
      </c>
      <c r="B11940" s="45" t="s">
        <v>13873</v>
      </c>
      <c r="C11940" s="46" t="s">
        <v>372</v>
      </c>
      <c r="D11940" s="47">
        <v>370.62</v>
      </c>
    </row>
    <row r="11941" spans="1:4" x14ac:dyDescent="0.25">
      <c r="A11941" s="46">
        <v>7720</v>
      </c>
      <c r="B11941" s="45" t="s">
        <v>13874</v>
      </c>
      <c r="C11941" s="46" t="s">
        <v>372</v>
      </c>
      <c r="D11941" s="47">
        <v>579.55999999999995</v>
      </c>
    </row>
    <row r="11942" spans="1:4" x14ac:dyDescent="0.25">
      <c r="A11942" s="46">
        <v>40335</v>
      </c>
      <c r="B11942" s="45" t="s">
        <v>13875</v>
      </c>
      <c r="C11942" s="46" t="s">
        <v>372</v>
      </c>
      <c r="D11942" s="47">
        <v>121.26</v>
      </c>
    </row>
    <row r="11943" spans="1:4" x14ac:dyDescent="0.25">
      <c r="A11943" s="46">
        <v>7740</v>
      </c>
      <c r="B11943" s="45" t="s">
        <v>13876</v>
      </c>
      <c r="C11943" s="46" t="s">
        <v>372</v>
      </c>
      <c r="D11943" s="47">
        <v>124.36</v>
      </c>
    </row>
    <row r="11944" spans="1:4" x14ac:dyDescent="0.25">
      <c r="A11944" s="46">
        <v>7741</v>
      </c>
      <c r="B11944" s="45" t="s">
        <v>13877</v>
      </c>
      <c r="C11944" s="46" t="s">
        <v>372</v>
      </c>
      <c r="D11944" s="47">
        <v>230.08</v>
      </c>
    </row>
    <row r="11945" spans="1:4" x14ac:dyDescent="0.25">
      <c r="A11945" s="46">
        <v>7774</v>
      </c>
      <c r="B11945" s="45" t="s">
        <v>13878</v>
      </c>
      <c r="C11945" s="46" t="s">
        <v>372</v>
      </c>
      <c r="D11945" s="47">
        <v>282.31</v>
      </c>
    </row>
    <row r="11946" spans="1:4" x14ac:dyDescent="0.25">
      <c r="A11946" s="46">
        <v>7744</v>
      </c>
      <c r="B11946" s="45" t="s">
        <v>13879</v>
      </c>
      <c r="C11946" s="46" t="s">
        <v>372</v>
      </c>
      <c r="D11946" s="47">
        <v>368.75</v>
      </c>
    </row>
    <row r="11947" spans="1:4" x14ac:dyDescent="0.25">
      <c r="A11947" s="46">
        <v>7773</v>
      </c>
      <c r="B11947" s="45" t="s">
        <v>13880</v>
      </c>
      <c r="C11947" s="46" t="s">
        <v>372</v>
      </c>
      <c r="D11947" s="47">
        <v>376.9</v>
      </c>
    </row>
    <row r="11948" spans="1:4" x14ac:dyDescent="0.25">
      <c r="A11948" s="46">
        <v>7754</v>
      </c>
      <c r="B11948" s="45" t="s">
        <v>13881</v>
      </c>
      <c r="C11948" s="46" t="s">
        <v>372</v>
      </c>
      <c r="D11948" s="47">
        <v>571.47</v>
      </c>
    </row>
    <row r="11949" spans="1:4" x14ac:dyDescent="0.25">
      <c r="A11949" s="46">
        <v>7735</v>
      </c>
      <c r="B11949" s="45" t="s">
        <v>13882</v>
      </c>
      <c r="C11949" s="46" t="s">
        <v>372</v>
      </c>
      <c r="D11949" s="47">
        <v>740</v>
      </c>
    </row>
    <row r="11950" spans="1:4" x14ac:dyDescent="0.25">
      <c r="A11950" s="46">
        <v>7755</v>
      </c>
      <c r="B11950" s="45" t="s">
        <v>13883</v>
      </c>
      <c r="C11950" s="46" t="s">
        <v>372</v>
      </c>
      <c r="D11950" s="47">
        <v>146.75</v>
      </c>
    </row>
    <row r="11951" spans="1:4" x14ac:dyDescent="0.25">
      <c r="A11951" s="46">
        <v>7776</v>
      </c>
      <c r="B11951" s="45" t="s">
        <v>13884</v>
      </c>
      <c r="C11951" s="46" t="s">
        <v>372</v>
      </c>
      <c r="D11951" s="47">
        <v>305.94</v>
      </c>
    </row>
    <row r="11952" spans="1:4" x14ac:dyDescent="0.25">
      <c r="A11952" s="46">
        <v>7743</v>
      </c>
      <c r="B11952" s="45" t="s">
        <v>13885</v>
      </c>
      <c r="C11952" s="46" t="s">
        <v>372</v>
      </c>
      <c r="D11952" s="47">
        <v>323.98</v>
      </c>
    </row>
    <row r="11953" spans="1:4" x14ac:dyDescent="0.25">
      <c r="A11953" s="46">
        <v>7733</v>
      </c>
      <c r="B11953" s="45" t="s">
        <v>13886</v>
      </c>
      <c r="C11953" s="46" t="s">
        <v>372</v>
      </c>
      <c r="D11953" s="47">
        <v>422.85</v>
      </c>
    </row>
    <row r="11954" spans="1:4" x14ac:dyDescent="0.25">
      <c r="A11954" s="46">
        <v>7775</v>
      </c>
      <c r="B11954" s="45" t="s">
        <v>13887</v>
      </c>
      <c r="C11954" s="46" t="s">
        <v>372</v>
      </c>
      <c r="D11954" s="47">
        <v>463.27</v>
      </c>
    </row>
    <row r="11955" spans="1:4" x14ac:dyDescent="0.25">
      <c r="A11955" s="46">
        <v>7734</v>
      </c>
      <c r="B11955" s="45" t="s">
        <v>13888</v>
      </c>
      <c r="C11955" s="46" t="s">
        <v>372</v>
      </c>
      <c r="D11955" s="47">
        <v>656.05</v>
      </c>
    </row>
    <row r="11956" spans="1:4" x14ac:dyDescent="0.25">
      <c r="A11956" s="46">
        <v>37449</v>
      </c>
      <c r="B11956" s="45" t="s">
        <v>13889</v>
      </c>
      <c r="C11956" s="46" t="s">
        <v>372</v>
      </c>
      <c r="D11956" s="47">
        <v>25.86</v>
      </c>
    </row>
    <row r="11957" spans="1:4" x14ac:dyDescent="0.25">
      <c r="A11957" s="46">
        <v>37450</v>
      </c>
      <c r="B11957" s="45" t="s">
        <v>13890</v>
      </c>
      <c r="C11957" s="46" t="s">
        <v>372</v>
      </c>
      <c r="D11957" s="47">
        <v>36.21</v>
      </c>
    </row>
    <row r="11958" spans="1:4" x14ac:dyDescent="0.25">
      <c r="A11958" s="46">
        <v>37451</v>
      </c>
      <c r="B11958" s="45" t="s">
        <v>13891</v>
      </c>
      <c r="C11958" s="46" t="s">
        <v>372</v>
      </c>
      <c r="D11958" s="47">
        <v>50.55</v>
      </c>
    </row>
    <row r="11959" spans="1:4" x14ac:dyDescent="0.25">
      <c r="A11959" s="46">
        <v>37452</v>
      </c>
      <c r="B11959" s="45" t="s">
        <v>13892</v>
      </c>
      <c r="C11959" s="46" t="s">
        <v>372</v>
      </c>
      <c r="D11959" s="47">
        <v>73.47</v>
      </c>
    </row>
    <row r="11960" spans="1:4" x14ac:dyDescent="0.25">
      <c r="A11960" s="46">
        <v>37453</v>
      </c>
      <c r="B11960" s="45" t="s">
        <v>13893</v>
      </c>
      <c r="C11960" s="46" t="s">
        <v>372</v>
      </c>
      <c r="D11960" s="47">
        <v>84.61</v>
      </c>
    </row>
    <row r="11961" spans="1:4" x14ac:dyDescent="0.25">
      <c r="A11961" s="46">
        <v>7778</v>
      </c>
      <c r="B11961" s="45" t="s">
        <v>13894</v>
      </c>
      <c r="C11961" s="46" t="s">
        <v>372</v>
      </c>
      <c r="D11961" s="47">
        <v>31.74</v>
      </c>
    </row>
    <row r="11962" spans="1:4" x14ac:dyDescent="0.25">
      <c r="A11962" s="46">
        <v>7796</v>
      </c>
      <c r="B11962" s="45" t="s">
        <v>13895</v>
      </c>
      <c r="C11962" s="46" t="s">
        <v>372</v>
      </c>
      <c r="D11962" s="47">
        <v>43.5</v>
      </c>
    </row>
    <row r="11963" spans="1:4" x14ac:dyDescent="0.25">
      <c r="A11963" s="46">
        <v>7781</v>
      </c>
      <c r="B11963" s="45" t="s">
        <v>13896</v>
      </c>
      <c r="C11963" s="46" t="s">
        <v>372</v>
      </c>
      <c r="D11963" s="47">
        <v>51.4</v>
      </c>
    </row>
    <row r="11964" spans="1:4" x14ac:dyDescent="0.25">
      <c r="A11964" s="46">
        <v>7795</v>
      </c>
      <c r="B11964" s="45" t="s">
        <v>13897</v>
      </c>
      <c r="C11964" s="46" t="s">
        <v>372</v>
      </c>
      <c r="D11964" s="47">
        <v>76.5</v>
      </c>
    </row>
    <row r="11965" spans="1:4" x14ac:dyDescent="0.25">
      <c r="A11965" s="46">
        <v>7791</v>
      </c>
      <c r="B11965" s="45" t="s">
        <v>13898</v>
      </c>
      <c r="C11965" s="46" t="s">
        <v>372</v>
      </c>
      <c r="D11965" s="47">
        <v>91.58</v>
      </c>
    </row>
    <row r="11966" spans="1:4" x14ac:dyDescent="0.25">
      <c r="A11966" s="46">
        <v>7783</v>
      </c>
      <c r="B11966" s="45" t="s">
        <v>13899</v>
      </c>
      <c r="C11966" s="46" t="s">
        <v>372</v>
      </c>
      <c r="D11966" s="47">
        <v>32.450000000000003</v>
      </c>
    </row>
    <row r="11967" spans="1:4" x14ac:dyDescent="0.25">
      <c r="A11967" s="46">
        <v>7790</v>
      </c>
      <c r="B11967" s="45" t="s">
        <v>13900</v>
      </c>
      <c r="C11967" s="46" t="s">
        <v>372</v>
      </c>
      <c r="D11967" s="47">
        <v>51.14</v>
      </c>
    </row>
    <row r="11968" spans="1:4" x14ac:dyDescent="0.25">
      <c r="A11968" s="46">
        <v>7785</v>
      </c>
      <c r="B11968" s="45" t="s">
        <v>13901</v>
      </c>
      <c r="C11968" s="46" t="s">
        <v>372</v>
      </c>
      <c r="D11968" s="47">
        <v>56.43</v>
      </c>
    </row>
    <row r="11969" spans="1:4" x14ac:dyDescent="0.25">
      <c r="A11969" s="46">
        <v>7792</v>
      </c>
      <c r="B11969" s="45" t="s">
        <v>13902</v>
      </c>
      <c r="C11969" s="46" t="s">
        <v>372</v>
      </c>
      <c r="D11969" s="47">
        <v>80.03</v>
      </c>
    </row>
    <row r="11970" spans="1:4" x14ac:dyDescent="0.25">
      <c r="A11970" s="46">
        <v>7793</v>
      </c>
      <c r="B11970" s="45" t="s">
        <v>13903</v>
      </c>
      <c r="C11970" s="46" t="s">
        <v>372</v>
      </c>
      <c r="D11970" s="47">
        <v>94.52</v>
      </c>
    </row>
    <row r="11971" spans="1:4" x14ac:dyDescent="0.25">
      <c r="A11971" s="46">
        <v>13159</v>
      </c>
      <c r="B11971" s="45" t="s">
        <v>13904</v>
      </c>
      <c r="C11971" s="46" t="s">
        <v>372</v>
      </c>
      <c r="D11971" s="47">
        <v>82.29</v>
      </c>
    </row>
    <row r="11972" spans="1:4" x14ac:dyDescent="0.25">
      <c r="A11972" s="46">
        <v>13168</v>
      </c>
      <c r="B11972" s="45" t="s">
        <v>13905</v>
      </c>
      <c r="C11972" s="46" t="s">
        <v>372</v>
      </c>
      <c r="D11972" s="47">
        <v>99.93</v>
      </c>
    </row>
    <row r="11973" spans="1:4" x14ac:dyDescent="0.25">
      <c r="A11973" s="46">
        <v>13173</v>
      </c>
      <c r="B11973" s="45" t="s">
        <v>13906</v>
      </c>
      <c r="C11973" s="46" t="s">
        <v>372</v>
      </c>
      <c r="D11973" s="47">
        <v>135.19999999999999</v>
      </c>
    </row>
    <row r="11974" spans="1:4" x14ac:dyDescent="0.25">
      <c r="A11974" s="46">
        <v>12583</v>
      </c>
      <c r="B11974" s="45" t="s">
        <v>13907</v>
      </c>
      <c r="C11974" s="46" t="s">
        <v>372</v>
      </c>
      <c r="D11974" s="47">
        <v>27.04</v>
      </c>
    </row>
    <row r="11975" spans="1:4" x14ac:dyDescent="0.25">
      <c r="A11975" s="46">
        <v>12584</v>
      </c>
      <c r="B11975" s="45" t="s">
        <v>13908</v>
      </c>
      <c r="C11975" s="46" t="s">
        <v>372</v>
      </c>
      <c r="D11975" s="47">
        <v>35.270000000000003</v>
      </c>
    </row>
    <row r="11976" spans="1:4" x14ac:dyDescent="0.25">
      <c r="A11976" s="46">
        <v>12613</v>
      </c>
      <c r="B11976" s="45" t="s">
        <v>13909</v>
      </c>
      <c r="C11976" s="46" t="s">
        <v>9014</v>
      </c>
      <c r="D11976" s="47">
        <v>20.45</v>
      </c>
    </row>
    <row r="11977" spans="1:4" x14ac:dyDescent="0.25">
      <c r="A11977" s="46">
        <v>1031</v>
      </c>
      <c r="B11977" s="45" t="s">
        <v>13910</v>
      </c>
      <c r="C11977" s="46" t="s">
        <v>9014</v>
      </c>
      <c r="D11977" s="47">
        <v>15.12</v>
      </c>
    </row>
    <row r="11978" spans="1:4" x14ac:dyDescent="0.25">
      <c r="A11978" s="46">
        <v>39707</v>
      </c>
      <c r="B11978" s="45" t="s">
        <v>13911</v>
      </c>
      <c r="C11978" s="46" t="s">
        <v>372</v>
      </c>
      <c r="D11978" s="47">
        <v>3.09</v>
      </c>
    </row>
    <row r="11979" spans="1:4" x14ac:dyDescent="0.25">
      <c r="A11979" s="46">
        <v>39708</v>
      </c>
      <c r="B11979" s="45" t="s">
        <v>13912</v>
      </c>
      <c r="C11979" s="46" t="s">
        <v>372</v>
      </c>
      <c r="D11979" s="47">
        <v>2.99</v>
      </c>
    </row>
    <row r="11980" spans="1:4" x14ac:dyDescent="0.25">
      <c r="A11980" s="46">
        <v>39710</v>
      </c>
      <c r="B11980" s="45" t="s">
        <v>13913</v>
      </c>
      <c r="C11980" s="46" t="s">
        <v>372</v>
      </c>
      <c r="D11980" s="47">
        <v>2.1</v>
      </c>
    </row>
    <row r="11981" spans="1:4" x14ac:dyDescent="0.25">
      <c r="A11981" s="46">
        <v>39709</v>
      </c>
      <c r="B11981" s="45" t="s">
        <v>13914</v>
      </c>
      <c r="C11981" s="46" t="s">
        <v>372</v>
      </c>
      <c r="D11981" s="47">
        <v>2.92</v>
      </c>
    </row>
    <row r="11982" spans="1:4" x14ac:dyDescent="0.25">
      <c r="A11982" s="46">
        <v>39711</v>
      </c>
      <c r="B11982" s="45" t="s">
        <v>13915</v>
      </c>
      <c r="C11982" s="46" t="s">
        <v>372</v>
      </c>
      <c r="D11982" s="47">
        <v>3.28</v>
      </c>
    </row>
    <row r="11983" spans="1:4" x14ac:dyDescent="0.25">
      <c r="A11983" s="46">
        <v>39712</v>
      </c>
      <c r="B11983" s="45" t="s">
        <v>13916</v>
      </c>
      <c r="C11983" s="46" t="s">
        <v>372</v>
      </c>
      <c r="D11983" s="47">
        <v>1.1499999999999999</v>
      </c>
    </row>
    <row r="11984" spans="1:4" x14ac:dyDescent="0.25">
      <c r="A11984" s="46">
        <v>39713</v>
      </c>
      <c r="B11984" s="45" t="s">
        <v>13917</v>
      </c>
      <c r="C11984" s="46" t="s">
        <v>372</v>
      </c>
      <c r="D11984" s="47">
        <v>0.91</v>
      </c>
    </row>
    <row r="11985" spans="1:4" x14ac:dyDescent="0.25">
      <c r="A11985" s="46">
        <v>39714</v>
      </c>
      <c r="B11985" s="45" t="s">
        <v>13918</v>
      </c>
      <c r="C11985" s="46" t="s">
        <v>372</v>
      </c>
      <c r="D11985" s="47">
        <v>2.08</v>
      </c>
    </row>
    <row r="11986" spans="1:4" x14ac:dyDescent="0.25">
      <c r="A11986" s="46">
        <v>39715</v>
      </c>
      <c r="B11986" s="45" t="s">
        <v>13919</v>
      </c>
      <c r="C11986" s="46" t="s">
        <v>372</v>
      </c>
      <c r="D11986" s="47">
        <v>1.48</v>
      </c>
    </row>
    <row r="11987" spans="1:4" x14ac:dyDescent="0.25">
      <c r="A11987" s="46">
        <v>39716</v>
      </c>
      <c r="B11987" s="45" t="s">
        <v>13920</v>
      </c>
      <c r="C11987" s="46" t="s">
        <v>372</v>
      </c>
      <c r="D11987" s="47">
        <v>1.1200000000000001</v>
      </c>
    </row>
    <row r="11988" spans="1:4" x14ac:dyDescent="0.25">
      <c r="A11988" s="46">
        <v>39718</v>
      </c>
      <c r="B11988" s="45" t="s">
        <v>13921</v>
      </c>
      <c r="C11988" s="46" t="s">
        <v>372</v>
      </c>
      <c r="D11988" s="47">
        <v>1.91</v>
      </c>
    </row>
    <row r="11989" spans="1:4" x14ac:dyDescent="0.25">
      <c r="A11989" s="46">
        <v>9813</v>
      </c>
      <c r="B11989" s="45" t="s">
        <v>13922</v>
      </c>
      <c r="C11989" s="46" t="s">
        <v>372</v>
      </c>
      <c r="D11989" s="47">
        <v>6.2</v>
      </c>
    </row>
    <row r="11990" spans="1:4" x14ac:dyDescent="0.25">
      <c r="A11990" s="46">
        <v>9815</v>
      </c>
      <c r="B11990" s="45" t="s">
        <v>13923</v>
      </c>
      <c r="C11990" s="46" t="s">
        <v>372</v>
      </c>
      <c r="D11990" s="47">
        <v>12.24</v>
      </c>
    </row>
    <row r="11991" spans="1:4" x14ac:dyDescent="0.25">
      <c r="A11991" s="46">
        <v>25876</v>
      </c>
      <c r="B11991" s="45" t="s">
        <v>13924</v>
      </c>
      <c r="C11991" s="46" t="s">
        <v>372</v>
      </c>
      <c r="D11991" s="48">
        <v>6092.53</v>
      </c>
    </row>
    <row r="11992" spans="1:4" x14ac:dyDescent="0.25">
      <c r="A11992" s="46">
        <v>25888</v>
      </c>
      <c r="B11992" s="45" t="s">
        <v>13925</v>
      </c>
      <c r="C11992" s="46" t="s">
        <v>372</v>
      </c>
      <c r="D11992" s="47">
        <v>149.32</v>
      </c>
    </row>
    <row r="11993" spans="1:4" x14ac:dyDescent="0.25">
      <c r="A11993" s="46">
        <v>25874</v>
      </c>
      <c r="B11993" s="45" t="s">
        <v>13926</v>
      </c>
      <c r="C11993" s="46" t="s">
        <v>372</v>
      </c>
      <c r="D11993" s="48">
        <v>10685.38</v>
      </c>
    </row>
    <row r="11994" spans="1:4" x14ac:dyDescent="0.25">
      <c r="A11994" s="46">
        <v>25877</v>
      </c>
      <c r="B11994" s="45" t="s">
        <v>13927</v>
      </c>
      <c r="C11994" s="46" t="s">
        <v>372</v>
      </c>
      <c r="D11994" s="48">
        <v>14580.61</v>
      </c>
    </row>
    <row r="11995" spans="1:4" x14ac:dyDescent="0.25">
      <c r="A11995" s="46">
        <v>25878</v>
      </c>
      <c r="B11995" s="45" t="s">
        <v>13928</v>
      </c>
      <c r="C11995" s="46" t="s">
        <v>372</v>
      </c>
      <c r="D11995" s="47">
        <v>320.52</v>
      </c>
    </row>
    <row r="11996" spans="1:4" x14ac:dyDescent="0.25">
      <c r="A11996" s="46">
        <v>25879</v>
      </c>
      <c r="B11996" s="45" t="s">
        <v>13929</v>
      </c>
      <c r="C11996" s="46" t="s">
        <v>372</v>
      </c>
      <c r="D11996" s="48">
        <v>13831.44</v>
      </c>
    </row>
    <row r="11997" spans="1:4" x14ac:dyDescent="0.25">
      <c r="A11997" s="46">
        <v>25887</v>
      </c>
      <c r="B11997" s="45" t="s">
        <v>13930</v>
      </c>
      <c r="C11997" s="46" t="s">
        <v>372</v>
      </c>
      <c r="D11997" s="48">
        <v>5525.89</v>
      </c>
    </row>
    <row r="11998" spans="1:4" x14ac:dyDescent="0.25">
      <c r="A11998" s="46">
        <v>25880</v>
      </c>
      <c r="B11998" s="45" t="s">
        <v>13931</v>
      </c>
      <c r="C11998" s="46" t="s">
        <v>372</v>
      </c>
      <c r="D11998" s="47">
        <v>499.64</v>
      </c>
    </row>
    <row r="11999" spans="1:4" x14ac:dyDescent="0.25">
      <c r="A11999" s="46">
        <v>25881</v>
      </c>
      <c r="B11999" s="45" t="s">
        <v>13932</v>
      </c>
      <c r="C11999" s="46" t="s">
        <v>372</v>
      </c>
      <c r="D11999" s="48">
        <v>1224.26</v>
      </c>
    </row>
    <row r="12000" spans="1:4" x14ac:dyDescent="0.25">
      <c r="A12000" s="46">
        <v>25882</v>
      </c>
      <c r="B12000" s="45" t="s">
        <v>13933</v>
      </c>
      <c r="C12000" s="46" t="s">
        <v>372</v>
      </c>
      <c r="D12000" s="48">
        <v>1971.84</v>
      </c>
    </row>
    <row r="12001" spans="1:4" x14ac:dyDescent="0.25">
      <c r="A12001" s="46">
        <v>25883</v>
      </c>
      <c r="B12001" s="45" t="s">
        <v>13934</v>
      </c>
      <c r="C12001" s="46" t="s">
        <v>372</v>
      </c>
      <c r="D12001" s="47">
        <v>31.81</v>
      </c>
    </row>
    <row r="12002" spans="1:4" x14ac:dyDescent="0.25">
      <c r="A12002" s="46">
        <v>25884</v>
      </c>
      <c r="B12002" s="45" t="s">
        <v>13935</v>
      </c>
      <c r="C12002" s="46" t="s">
        <v>372</v>
      </c>
      <c r="D12002" s="48">
        <v>3461.82</v>
      </c>
    </row>
    <row r="12003" spans="1:4" x14ac:dyDescent="0.25">
      <c r="A12003" s="46">
        <v>25885</v>
      </c>
      <c r="B12003" s="45" t="s">
        <v>13936</v>
      </c>
      <c r="C12003" s="46" t="s">
        <v>372</v>
      </c>
      <c r="D12003" s="48">
        <v>5148.7</v>
      </c>
    </row>
    <row r="12004" spans="1:4" x14ac:dyDescent="0.25">
      <c r="A12004" s="46">
        <v>25889</v>
      </c>
      <c r="B12004" s="45" t="s">
        <v>13937</v>
      </c>
      <c r="C12004" s="46" t="s">
        <v>372</v>
      </c>
      <c r="D12004" s="48">
        <v>2581.94</v>
      </c>
    </row>
    <row r="12005" spans="1:4" x14ac:dyDescent="0.25">
      <c r="A12005" s="46">
        <v>25886</v>
      </c>
      <c r="B12005" s="45" t="s">
        <v>13938</v>
      </c>
      <c r="C12005" s="46" t="s">
        <v>372</v>
      </c>
      <c r="D12005" s="47">
        <v>71.14</v>
      </c>
    </row>
    <row r="12006" spans="1:4" x14ac:dyDescent="0.25">
      <c r="A12006" s="46">
        <v>25875</v>
      </c>
      <c r="B12006" s="45" t="s">
        <v>13939</v>
      </c>
      <c r="C12006" s="46" t="s">
        <v>372</v>
      </c>
      <c r="D12006" s="48">
        <v>3368.57</v>
      </c>
    </row>
    <row r="12007" spans="1:4" x14ac:dyDescent="0.25">
      <c r="A12007" s="46">
        <v>9876</v>
      </c>
      <c r="B12007" s="45" t="s">
        <v>13940</v>
      </c>
      <c r="C12007" s="46" t="s">
        <v>372</v>
      </c>
      <c r="D12007" s="47">
        <v>29.89</v>
      </c>
    </row>
    <row r="12008" spans="1:4" x14ac:dyDescent="0.25">
      <c r="A12008" s="46">
        <v>9877</v>
      </c>
      <c r="B12008" s="45" t="s">
        <v>13941</v>
      </c>
      <c r="C12008" s="46" t="s">
        <v>372</v>
      </c>
      <c r="D12008" s="47">
        <v>104.69</v>
      </c>
    </row>
    <row r="12009" spans="1:4" x14ac:dyDescent="0.25">
      <c r="A12009" s="46">
        <v>9878</v>
      </c>
      <c r="B12009" s="45" t="s">
        <v>13942</v>
      </c>
      <c r="C12009" s="46" t="s">
        <v>372</v>
      </c>
      <c r="D12009" s="47">
        <v>136.37</v>
      </c>
    </row>
    <row r="12010" spans="1:4" x14ac:dyDescent="0.25">
      <c r="A12010" s="46">
        <v>9879</v>
      </c>
      <c r="B12010" s="45" t="s">
        <v>13943</v>
      </c>
      <c r="C12010" s="46" t="s">
        <v>372</v>
      </c>
      <c r="D12010" s="47">
        <v>325.49</v>
      </c>
    </row>
    <row r="12011" spans="1:4" x14ac:dyDescent="0.25">
      <c r="A12011" s="46">
        <v>41986</v>
      </c>
      <c r="B12011" s="45" t="s">
        <v>13944</v>
      </c>
      <c r="C12011" s="46" t="s">
        <v>372</v>
      </c>
      <c r="D12011" s="48">
        <v>4517.32</v>
      </c>
    </row>
    <row r="12012" spans="1:4" x14ac:dyDescent="0.25">
      <c r="A12012" s="46">
        <v>43422</v>
      </c>
      <c r="B12012" s="45" t="s">
        <v>13945</v>
      </c>
      <c r="C12012" s="46" t="s">
        <v>372</v>
      </c>
      <c r="D12012" s="48">
        <v>5540.05</v>
      </c>
    </row>
    <row r="12013" spans="1:4" x14ac:dyDescent="0.25">
      <c r="A12013" s="46">
        <v>41987</v>
      </c>
      <c r="B12013" s="45" t="s">
        <v>13946</v>
      </c>
      <c r="C12013" s="46" t="s">
        <v>372</v>
      </c>
      <c r="D12013" s="48">
        <v>6421.38</v>
      </c>
    </row>
    <row r="12014" spans="1:4" x14ac:dyDescent="0.25">
      <c r="A12014" s="46">
        <v>41988</v>
      </c>
      <c r="B12014" s="45" t="s">
        <v>13947</v>
      </c>
      <c r="C12014" s="46" t="s">
        <v>372</v>
      </c>
      <c r="D12014" s="48">
        <v>8481.7199999999993</v>
      </c>
    </row>
    <row r="12015" spans="1:4" x14ac:dyDescent="0.25">
      <c r="A12015" s="46">
        <v>41697</v>
      </c>
      <c r="B12015" s="45" t="s">
        <v>13948</v>
      </c>
      <c r="C12015" s="46" t="s">
        <v>372</v>
      </c>
      <c r="D12015" s="48">
        <v>1503.36</v>
      </c>
    </row>
    <row r="12016" spans="1:4" x14ac:dyDescent="0.25">
      <c r="A12016" s="46">
        <v>41985</v>
      </c>
      <c r="B12016" s="45" t="s">
        <v>13949</v>
      </c>
      <c r="C12016" s="46" t="s">
        <v>372</v>
      </c>
      <c r="D12016" s="48">
        <v>2093.7800000000002</v>
      </c>
    </row>
    <row r="12017" spans="1:4" x14ac:dyDescent="0.25">
      <c r="A12017" s="46">
        <v>41699</v>
      </c>
      <c r="B12017" s="45" t="s">
        <v>13950</v>
      </c>
      <c r="C12017" s="46" t="s">
        <v>372</v>
      </c>
      <c r="D12017" s="48">
        <v>2981.43</v>
      </c>
    </row>
    <row r="12018" spans="1:4" x14ac:dyDescent="0.25">
      <c r="A12018" s="46">
        <v>38053</v>
      </c>
      <c r="B12018" s="45" t="s">
        <v>13951</v>
      </c>
      <c r="C12018" s="46" t="s">
        <v>372</v>
      </c>
      <c r="D12018" s="47">
        <v>22.78</v>
      </c>
    </row>
    <row r="12019" spans="1:4" x14ac:dyDescent="0.25">
      <c r="A12019" s="46">
        <v>38054</v>
      </c>
      <c r="B12019" s="45" t="s">
        <v>13952</v>
      </c>
      <c r="C12019" s="46" t="s">
        <v>372</v>
      </c>
      <c r="D12019" s="47">
        <v>39.159999999999997</v>
      </c>
    </row>
    <row r="12020" spans="1:4" x14ac:dyDescent="0.25">
      <c r="A12020" s="46">
        <v>38052</v>
      </c>
      <c r="B12020" s="45" t="s">
        <v>13953</v>
      </c>
      <c r="C12020" s="46" t="s">
        <v>372</v>
      </c>
      <c r="D12020" s="47">
        <v>11.03</v>
      </c>
    </row>
    <row r="12021" spans="1:4" x14ac:dyDescent="0.25">
      <c r="A12021" s="46">
        <v>38051</v>
      </c>
      <c r="B12021" s="45" t="s">
        <v>13954</v>
      </c>
      <c r="C12021" s="46" t="s">
        <v>372</v>
      </c>
      <c r="D12021" s="47">
        <v>6.88</v>
      </c>
    </row>
    <row r="12022" spans="1:4" x14ac:dyDescent="0.25">
      <c r="A12022" s="46">
        <v>38787</v>
      </c>
      <c r="B12022" s="45" t="s">
        <v>13955</v>
      </c>
      <c r="C12022" s="46" t="s">
        <v>372</v>
      </c>
      <c r="D12022" s="47">
        <v>5.19</v>
      </c>
    </row>
    <row r="12023" spans="1:4" x14ac:dyDescent="0.25">
      <c r="A12023" s="46">
        <v>38825</v>
      </c>
      <c r="B12023" s="45" t="s">
        <v>13956</v>
      </c>
      <c r="C12023" s="46" t="s">
        <v>372</v>
      </c>
      <c r="D12023" s="47">
        <v>6.8</v>
      </c>
    </row>
    <row r="12024" spans="1:4" x14ac:dyDescent="0.25">
      <c r="A12024" s="46">
        <v>38826</v>
      </c>
      <c r="B12024" s="45" t="s">
        <v>13957</v>
      </c>
      <c r="C12024" s="46" t="s">
        <v>372</v>
      </c>
      <c r="D12024" s="47">
        <v>10.07</v>
      </c>
    </row>
    <row r="12025" spans="1:4" x14ac:dyDescent="0.25">
      <c r="A12025" s="46">
        <v>38827</v>
      </c>
      <c r="B12025" s="45" t="s">
        <v>13958</v>
      </c>
      <c r="C12025" s="46" t="s">
        <v>372</v>
      </c>
      <c r="D12025" s="47">
        <v>16.18</v>
      </c>
    </row>
    <row r="12026" spans="1:4" x14ac:dyDescent="0.25">
      <c r="A12026" s="46">
        <v>38830</v>
      </c>
      <c r="B12026" s="45" t="s">
        <v>13959</v>
      </c>
      <c r="C12026" s="46" t="s">
        <v>372</v>
      </c>
      <c r="D12026" s="47">
        <v>22.67</v>
      </c>
    </row>
    <row r="12027" spans="1:4" x14ac:dyDescent="0.25">
      <c r="A12027" s="46">
        <v>38828</v>
      </c>
      <c r="B12027" s="45" t="s">
        <v>13960</v>
      </c>
      <c r="C12027" s="46" t="s">
        <v>372</v>
      </c>
      <c r="D12027" s="47">
        <v>9.99</v>
      </c>
    </row>
    <row r="12028" spans="1:4" x14ac:dyDescent="0.25">
      <c r="A12028" s="46">
        <v>38829</v>
      </c>
      <c r="B12028" s="45" t="s">
        <v>13961</v>
      </c>
      <c r="C12028" s="46" t="s">
        <v>372</v>
      </c>
      <c r="D12028" s="47">
        <v>16.37</v>
      </c>
    </row>
    <row r="12029" spans="1:4" x14ac:dyDescent="0.25">
      <c r="A12029" s="46">
        <v>38831</v>
      </c>
      <c r="B12029" s="45" t="s">
        <v>13962</v>
      </c>
      <c r="C12029" s="46" t="s">
        <v>372</v>
      </c>
      <c r="D12029" s="47">
        <v>31.61</v>
      </c>
    </row>
    <row r="12030" spans="1:4" x14ac:dyDescent="0.25">
      <c r="A12030" s="46">
        <v>36274</v>
      </c>
      <c r="B12030" s="45" t="s">
        <v>13963</v>
      </c>
      <c r="C12030" s="46" t="s">
        <v>372</v>
      </c>
      <c r="D12030" s="47">
        <v>8.4700000000000006</v>
      </c>
    </row>
    <row r="12031" spans="1:4" x14ac:dyDescent="0.25">
      <c r="A12031" s="46">
        <v>36278</v>
      </c>
      <c r="B12031" s="45" t="s">
        <v>13964</v>
      </c>
      <c r="C12031" s="46" t="s">
        <v>372</v>
      </c>
      <c r="D12031" s="47">
        <v>11.49</v>
      </c>
    </row>
    <row r="12032" spans="1:4" x14ac:dyDescent="0.25">
      <c r="A12032" s="46">
        <v>38977</v>
      </c>
      <c r="B12032" s="45" t="s">
        <v>13965</v>
      </c>
      <c r="C12032" s="46" t="s">
        <v>372</v>
      </c>
      <c r="D12032" s="47">
        <v>174.85</v>
      </c>
    </row>
    <row r="12033" spans="1:4" x14ac:dyDescent="0.25">
      <c r="A12033" s="46">
        <v>38971</v>
      </c>
      <c r="B12033" s="45" t="s">
        <v>13966</v>
      </c>
      <c r="C12033" s="46" t="s">
        <v>372</v>
      </c>
      <c r="D12033" s="47">
        <v>14.4</v>
      </c>
    </row>
    <row r="12034" spans="1:4" x14ac:dyDescent="0.25">
      <c r="A12034" s="46">
        <v>38972</v>
      </c>
      <c r="B12034" s="45" t="s">
        <v>13967</v>
      </c>
      <c r="C12034" s="46" t="s">
        <v>372</v>
      </c>
      <c r="D12034" s="47">
        <v>21.94</v>
      </c>
    </row>
    <row r="12035" spans="1:4" x14ac:dyDescent="0.25">
      <c r="A12035" s="46">
        <v>38973</v>
      </c>
      <c r="B12035" s="45" t="s">
        <v>13968</v>
      </c>
      <c r="C12035" s="46" t="s">
        <v>372</v>
      </c>
      <c r="D12035" s="47">
        <v>29.02</v>
      </c>
    </row>
    <row r="12036" spans="1:4" x14ac:dyDescent="0.25">
      <c r="A12036" s="46">
        <v>38974</v>
      </c>
      <c r="B12036" s="45" t="s">
        <v>13969</v>
      </c>
      <c r="C12036" s="46" t="s">
        <v>372</v>
      </c>
      <c r="D12036" s="47">
        <v>42.32</v>
      </c>
    </row>
    <row r="12037" spans="1:4" x14ac:dyDescent="0.25">
      <c r="A12037" s="46">
        <v>38975</v>
      </c>
      <c r="B12037" s="45" t="s">
        <v>13970</v>
      </c>
      <c r="C12037" s="46" t="s">
        <v>372</v>
      </c>
      <c r="D12037" s="47">
        <v>70.53</v>
      </c>
    </row>
    <row r="12038" spans="1:4" x14ac:dyDescent="0.25">
      <c r="A12038" s="46">
        <v>38976</v>
      </c>
      <c r="B12038" s="45" t="s">
        <v>13971</v>
      </c>
      <c r="C12038" s="46" t="s">
        <v>372</v>
      </c>
      <c r="D12038" s="47">
        <v>98.91</v>
      </c>
    </row>
    <row r="12039" spans="1:4" x14ac:dyDescent="0.25">
      <c r="A12039" s="46">
        <v>38986</v>
      </c>
      <c r="B12039" s="45" t="s">
        <v>13972</v>
      </c>
      <c r="C12039" s="46" t="s">
        <v>372</v>
      </c>
      <c r="D12039" s="47">
        <v>199.05</v>
      </c>
    </row>
    <row r="12040" spans="1:4" x14ac:dyDescent="0.25">
      <c r="A12040" s="46">
        <v>38978</v>
      </c>
      <c r="B12040" s="45" t="s">
        <v>13973</v>
      </c>
      <c r="C12040" s="46" t="s">
        <v>372</v>
      </c>
      <c r="D12040" s="47">
        <v>8.4700000000000006</v>
      </c>
    </row>
    <row r="12041" spans="1:4" x14ac:dyDescent="0.25">
      <c r="A12041" s="46">
        <v>38979</v>
      </c>
      <c r="B12041" s="45" t="s">
        <v>13974</v>
      </c>
      <c r="C12041" s="46" t="s">
        <v>372</v>
      </c>
      <c r="D12041" s="47">
        <v>11.49</v>
      </c>
    </row>
    <row r="12042" spans="1:4" x14ac:dyDescent="0.25">
      <c r="A12042" s="46">
        <v>38980</v>
      </c>
      <c r="B12042" s="45" t="s">
        <v>13975</v>
      </c>
      <c r="C12042" s="46" t="s">
        <v>372</v>
      </c>
      <c r="D12042" s="47">
        <v>19.21</v>
      </c>
    </row>
    <row r="12043" spans="1:4" x14ac:dyDescent="0.25">
      <c r="A12043" s="46">
        <v>38981</v>
      </c>
      <c r="B12043" s="45" t="s">
        <v>13976</v>
      </c>
      <c r="C12043" s="46" t="s">
        <v>372</v>
      </c>
      <c r="D12043" s="47">
        <v>26.6</v>
      </c>
    </row>
    <row r="12044" spans="1:4" x14ac:dyDescent="0.25">
      <c r="A12044" s="46">
        <v>38982</v>
      </c>
      <c r="B12044" s="45" t="s">
        <v>13977</v>
      </c>
      <c r="C12044" s="46" t="s">
        <v>372</v>
      </c>
      <c r="D12044" s="47">
        <v>38.71</v>
      </c>
    </row>
    <row r="12045" spans="1:4" x14ac:dyDescent="0.25">
      <c r="A12045" s="46">
        <v>38983</v>
      </c>
      <c r="B12045" s="45" t="s">
        <v>13978</v>
      </c>
      <c r="C12045" s="46" t="s">
        <v>372</v>
      </c>
      <c r="D12045" s="47">
        <v>51.32</v>
      </c>
    </row>
    <row r="12046" spans="1:4" x14ac:dyDescent="0.25">
      <c r="A12046" s="46">
        <v>38984</v>
      </c>
      <c r="B12046" s="45" t="s">
        <v>13979</v>
      </c>
      <c r="C12046" s="46" t="s">
        <v>372</v>
      </c>
      <c r="D12046" s="47">
        <v>98.98</v>
      </c>
    </row>
    <row r="12047" spans="1:4" x14ac:dyDescent="0.25">
      <c r="A12047" s="46">
        <v>38985</v>
      </c>
      <c r="B12047" s="45" t="s">
        <v>13980</v>
      </c>
      <c r="C12047" s="46" t="s">
        <v>372</v>
      </c>
      <c r="D12047" s="47">
        <v>146.52000000000001</v>
      </c>
    </row>
    <row r="12048" spans="1:4" x14ac:dyDescent="0.25">
      <c r="A12048" s="46">
        <v>9836</v>
      </c>
      <c r="B12048" s="45" t="s">
        <v>13981</v>
      </c>
      <c r="C12048" s="46" t="s">
        <v>372</v>
      </c>
      <c r="D12048" s="47">
        <v>19.489999999999998</v>
      </c>
    </row>
    <row r="12049" spans="1:4" x14ac:dyDescent="0.25">
      <c r="A12049" s="46">
        <v>20065</v>
      </c>
      <c r="B12049" s="45" t="s">
        <v>13982</v>
      </c>
      <c r="C12049" s="46" t="s">
        <v>372</v>
      </c>
      <c r="D12049" s="47">
        <v>49.86</v>
      </c>
    </row>
    <row r="12050" spans="1:4" x14ac:dyDescent="0.25">
      <c r="A12050" s="46">
        <v>9835</v>
      </c>
      <c r="B12050" s="45" t="s">
        <v>13983</v>
      </c>
      <c r="C12050" s="46" t="s">
        <v>372</v>
      </c>
      <c r="D12050" s="47">
        <v>7.03</v>
      </c>
    </row>
    <row r="12051" spans="1:4" x14ac:dyDescent="0.25">
      <c r="A12051" s="46">
        <v>38032</v>
      </c>
      <c r="B12051" s="45" t="s">
        <v>13984</v>
      </c>
      <c r="C12051" s="46" t="s">
        <v>372</v>
      </c>
      <c r="D12051" s="47">
        <v>61.58</v>
      </c>
    </row>
    <row r="12052" spans="1:4" x14ac:dyDescent="0.25">
      <c r="A12052" s="46">
        <v>38033</v>
      </c>
      <c r="B12052" s="45" t="s">
        <v>13985</v>
      </c>
      <c r="C12052" s="46" t="s">
        <v>372</v>
      </c>
      <c r="D12052" s="47">
        <v>100.77</v>
      </c>
    </row>
    <row r="12053" spans="1:4" x14ac:dyDescent="0.25">
      <c r="A12053" s="46">
        <v>38034</v>
      </c>
      <c r="B12053" s="45" t="s">
        <v>13986</v>
      </c>
      <c r="C12053" s="46" t="s">
        <v>372</v>
      </c>
      <c r="D12053" s="47">
        <v>166.69</v>
      </c>
    </row>
    <row r="12054" spans="1:4" x14ac:dyDescent="0.25">
      <c r="A12054" s="46">
        <v>38035</v>
      </c>
      <c r="B12054" s="45" t="s">
        <v>13987</v>
      </c>
      <c r="C12054" s="46" t="s">
        <v>372</v>
      </c>
      <c r="D12054" s="47">
        <v>232.29</v>
      </c>
    </row>
    <row r="12055" spans="1:4" x14ac:dyDescent="0.25">
      <c r="A12055" s="46">
        <v>38036</v>
      </c>
      <c r="B12055" s="45" t="s">
        <v>13988</v>
      </c>
      <c r="C12055" s="46" t="s">
        <v>372</v>
      </c>
      <c r="D12055" s="47">
        <v>327.77</v>
      </c>
    </row>
    <row r="12056" spans="1:4" x14ac:dyDescent="0.25">
      <c r="A12056" s="46">
        <v>38037</v>
      </c>
      <c r="B12056" s="45" t="s">
        <v>13989</v>
      </c>
      <c r="C12056" s="46" t="s">
        <v>372</v>
      </c>
      <c r="D12056" s="47">
        <v>380.05</v>
      </c>
    </row>
    <row r="12057" spans="1:4" x14ac:dyDescent="0.25">
      <c r="A12057" s="46">
        <v>9850</v>
      </c>
      <c r="B12057" s="45" t="s">
        <v>13990</v>
      </c>
      <c r="C12057" s="46" t="s">
        <v>372</v>
      </c>
      <c r="D12057" s="47">
        <v>143.38</v>
      </c>
    </row>
    <row r="12058" spans="1:4" x14ac:dyDescent="0.25">
      <c r="A12058" s="46">
        <v>9853</v>
      </c>
      <c r="B12058" s="45" t="s">
        <v>13991</v>
      </c>
      <c r="C12058" s="46" t="s">
        <v>372</v>
      </c>
      <c r="D12058" s="47">
        <v>254.97</v>
      </c>
    </row>
    <row r="12059" spans="1:4" x14ac:dyDescent="0.25">
      <c r="A12059" s="46">
        <v>9854</v>
      </c>
      <c r="B12059" s="45" t="s">
        <v>13992</v>
      </c>
      <c r="C12059" s="46" t="s">
        <v>372</v>
      </c>
      <c r="D12059" s="47">
        <v>111.71</v>
      </c>
    </row>
    <row r="12060" spans="1:4" x14ac:dyDescent="0.25">
      <c r="A12060" s="46">
        <v>9851</v>
      </c>
      <c r="B12060" s="45" t="s">
        <v>13993</v>
      </c>
      <c r="C12060" s="46" t="s">
        <v>372</v>
      </c>
      <c r="D12060" s="47">
        <v>193.72</v>
      </c>
    </row>
    <row r="12061" spans="1:4" x14ac:dyDescent="0.25">
      <c r="A12061" s="46">
        <v>9855</v>
      </c>
      <c r="B12061" s="45" t="s">
        <v>13994</v>
      </c>
      <c r="C12061" s="46" t="s">
        <v>372</v>
      </c>
      <c r="D12061" s="47">
        <v>324.01</v>
      </c>
    </row>
    <row r="12062" spans="1:4" x14ac:dyDescent="0.25">
      <c r="A12062" s="46">
        <v>9825</v>
      </c>
      <c r="B12062" s="45" t="s">
        <v>13995</v>
      </c>
      <c r="C12062" s="46" t="s">
        <v>372</v>
      </c>
      <c r="D12062" s="47">
        <v>53.57</v>
      </c>
    </row>
    <row r="12063" spans="1:4" x14ac:dyDescent="0.25">
      <c r="A12063" s="46">
        <v>9828</v>
      </c>
      <c r="B12063" s="45" t="s">
        <v>13996</v>
      </c>
      <c r="C12063" s="46" t="s">
        <v>372</v>
      </c>
      <c r="D12063" s="47">
        <v>144.16</v>
      </c>
    </row>
    <row r="12064" spans="1:4" x14ac:dyDescent="0.25">
      <c r="A12064" s="46">
        <v>9829</v>
      </c>
      <c r="B12064" s="45" t="s">
        <v>13997</v>
      </c>
      <c r="C12064" s="46" t="s">
        <v>372</v>
      </c>
      <c r="D12064" s="47">
        <v>244.31</v>
      </c>
    </row>
    <row r="12065" spans="1:4" x14ac:dyDescent="0.25">
      <c r="A12065" s="46">
        <v>9826</v>
      </c>
      <c r="B12065" s="45" t="s">
        <v>13998</v>
      </c>
      <c r="C12065" s="46" t="s">
        <v>372</v>
      </c>
      <c r="D12065" s="47">
        <v>371.93</v>
      </c>
    </row>
    <row r="12066" spans="1:4" x14ac:dyDescent="0.25">
      <c r="A12066" s="46">
        <v>9827</v>
      </c>
      <c r="B12066" s="45" t="s">
        <v>13999</v>
      </c>
      <c r="C12066" s="46" t="s">
        <v>372</v>
      </c>
      <c r="D12066" s="47">
        <v>528.14</v>
      </c>
    </row>
    <row r="12067" spans="1:4" x14ac:dyDescent="0.25">
      <c r="A12067" s="46">
        <v>36374</v>
      </c>
      <c r="B12067" s="45" t="s">
        <v>14000</v>
      </c>
      <c r="C12067" s="46" t="s">
        <v>372</v>
      </c>
      <c r="D12067" s="47">
        <v>64.2</v>
      </c>
    </row>
    <row r="12068" spans="1:4" x14ac:dyDescent="0.25">
      <c r="A12068" s="46">
        <v>36084</v>
      </c>
      <c r="B12068" s="45" t="s">
        <v>14001</v>
      </c>
      <c r="C12068" s="46" t="s">
        <v>372</v>
      </c>
      <c r="D12068" s="47">
        <v>19.02</v>
      </c>
    </row>
    <row r="12069" spans="1:4" x14ac:dyDescent="0.25">
      <c r="A12069" s="46">
        <v>36373</v>
      </c>
      <c r="B12069" s="45" t="s">
        <v>14002</v>
      </c>
      <c r="C12069" s="46" t="s">
        <v>372</v>
      </c>
      <c r="D12069" s="47">
        <v>39.5</v>
      </c>
    </row>
    <row r="12070" spans="1:4" x14ac:dyDescent="0.25">
      <c r="A12070" s="46">
        <v>36377</v>
      </c>
      <c r="B12070" s="45" t="s">
        <v>14003</v>
      </c>
      <c r="C12070" s="46" t="s">
        <v>372</v>
      </c>
      <c r="D12070" s="47">
        <v>77.010000000000005</v>
      </c>
    </row>
    <row r="12071" spans="1:4" x14ac:dyDescent="0.25">
      <c r="A12071" s="46">
        <v>36375</v>
      </c>
      <c r="B12071" s="45" t="s">
        <v>14004</v>
      </c>
      <c r="C12071" s="46" t="s">
        <v>372</v>
      </c>
      <c r="D12071" s="47">
        <v>23.47</v>
      </c>
    </row>
    <row r="12072" spans="1:4" x14ac:dyDescent="0.25">
      <c r="A12072" s="46">
        <v>36376</v>
      </c>
      <c r="B12072" s="45" t="s">
        <v>14005</v>
      </c>
      <c r="C12072" s="46" t="s">
        <v>372</v>
      </c>
      <c r="D12072" s="47">
        <v>46.09</v>
      </c>
    </row>
    <row r="12073" spans="1:4" x14ac:dyDescent="0.25">
      <c r="A12073" s="46">
        <v>36380</v>
      </c>
      <c r="B12073" s="45" t="s">
        <v>14006</v>
      </c>
      <c r="C12073" s="46" t="s">
        <v>372</v>
      </c>
      <c r="D12073" s="47">
        <v>96.3</v>
      </c>
    </row>
    <row r="12074" spans="1:4" x14ac:dyDescent="0.25">
      <c r="A12074" s="46">
        <v>36378</v>
      </c>
      <c r="B12074" s="45" t="s">
        <v>14007</v>
      </c>
      <c r="C12074" s="46" t="s">
        <v>372</v>
      </c>
      <c r="D12074" s="47">
        <v>28.85</v>
      </c>
    </row>
    <row r="12075" spans="1:4" x14ac:dyDescent="0.25">
      <c r="A12075" s="46">
        <v>36379</v>
      </c>
      <c r="B12075" s="45" t="s">
        <v>14008</v>
      </c>
      <c r="C12075" s="46" t="s">
        <v>372</v>
      </c>
      <c r="D12075" s="47">
        <v>58.17</v>
      </c>
    </row>
    <row r="12076" spans="1:4" x14ac:dyDescent="0.25">
      <c r="A12076" s="46">
        <v>9859</v>
      </c>
      <c r="B12076" s="45" t="s">
        <v>14009</v>
      </c>
      <c r="C12076" s="46" t="s">
        <v>372</v>
      </c>
      <c r="D12076" s="47">
        <v>15.64</v>
      </c>
    </row>
    <row r="12077" spans="1:4" x14ac:dyDescent="0.25">
      <c r="A12077" s="46">
        <v>9838</v>
      </c>
      <c r="B12077" s="45" t="s">
        <v>14010</v>
      </c>
      <c r="C12077" s="46" t="s">
        <v>372</v>
      </c>
      <c r="D12077" s="47">
        <v>11.96</v>
      </c>
    </row>
    <row r="12078" spans="1:4" x14ac:dyDescent="0.25">
      <c r="A12078" s="46">
        <v>9837</v>
      </c>
      <c r="B12078" s="45" t="s">
        <v>14011</v>
      </c>
      <c r="C12078" s="46" t="s">
        <v>372</v>
      </c>
      <c r="D12078" s="47">
        <v>17.27</v>
      </c>
    </row>
    <row r="12079" spans="1:4" x14ac:dyDescent="0.25">
      <c r="A12079" s="46">
        <v>9833</v>
      </c>
      <c r="B12079" s="45" t="s">
        <v>14012</v>
      </c>
      <c r="C12079" s="46" t="s">
        <v>372</v>
      </c>
      <c r="D12079" s="47">
        <v>12.8</v>
      </c>
    </row>
    <row r="12080" spans="1:4" x14ac:dyDescent="0.25">
      <c r="A12080" s="46">
        <v>9830</v>
      </c>
      <c r="B12080" s="45" t="s">
        <v>14013</v>
      </c>
      <c r="C12080" s="46" t="s">
        <v>372</v>
      </c>
      <c r="D12080" s="47">
        <v>6.85</v>
      </c>
    </row>
    <row r="12081" spans="1:4" x14ac:dyDescent="0.25">
      <c r="A12081" s="46">
        <v>9834</v>
      </c>
      <c r="B12081" s="45" t="s">
        <v>14014</v>
      </c>
      <c r="C12081" s="46" t="s">
        <v>372</v>
      </c>
      <c r="D12081" s="47">
        <v>35.630000000000003</v>
      </c>
    </row>
    <row r="12082" spans="1:4" x14ac:dyDescent="0.25">
      <c r="A12082" s="46">
        <v>9863</v>
      </c>
      <c r="B12082" s="45" t="s">
        <v>14015</v>
      </c>
      <c r="C12082" s="46" t="s">
        <v>372</v>
      </c>
      <c r="D12082" s="47">
        <v>112.84</v>
      </c>
    </row>
    <row r="12083" spans="1:4" x14ac:dyDescent="0.25">
      <c r="A12083" s="46">
        <v>9860</v>
      </c>
      <c r="B12083" s="45" t="s">
        <v>14016</v>
      </c>
      <c r="C12083" s="46" t="s">
        <v>372</v>
      </c>
      <c r="D12083" s="47">
        <v>72.45</v>
      </c>
    </row>
    <row r="12084" spans="1:4" x14ac:dyDescent="0.25">
      <c r="A12084" s="46">
        <v>9862</v>
      </c>
      <c r="B12084" s="45" t="s">
        <v>14017</v>
      </c>
      <c r="C12084" s="46" t="s">
        <v>372</v>
      </c>
      <c r="D12084" s="47">
        <v>51.12</v>
      </c>
    </row>
    <row r="12085" spans="1:4" x14ac:dyDescent="0.25">
      <c r="A12085" s="46">
        <v>9861</v>
      </c>
      <c r="B12085" s="45" t="s">
        <v>14018</v>
      </c>
      <c r="C12085" s="46" t="s">
        <v>372</v>
      </c>
      <c r="D12085" s="47">
        <v>41.09</v>
      </c>
    </row>
    <row r="12086" spans="1:4" x14ac:dyDescent="0.25">
      <c r="A12086" s="46">
        <v>9856</v>
      </c>
      <c r="B12086" s="45" t="s">
        <v>14019</v>
      </c>
      <c r="C12086" s="46" t="s">
        <v>372</v>
      </c>
      <c r="D12086" s="47">
        <v>11.04</v>
      </c>
    </row>
    <row r="12087" spans="1:4" x14ac:dyDescent="0.25">
      <c r="A12087" s="46">
        <v>9866</v>
      </c>
      <c r="B12087" s="45" t="s">
        <v>14020</v>
      </c>
      <c r="C12087" s="46" t="s">
        <v>372</v>
      </c>
      <c r="D12087" s="47">
        <v>30.34</v>
      </c>
    </row>
    <row r="12088" spans="1:4" x14ac:dyDescent="0.25">
      <c r="A12088" s="46">
        <v>9857</v>
      </c>
      <c r="B12088" s="45" t="s">
        <v>14021</v>
      </c>
      <c r="C12088" s="46" t="s">
        <v>372</v>
      </c>
      <c r="D12088" s="47">
        <v>145.94</v>
      </c>
    </row>
    <row r="12089" spans="1:4" x14ac:dyDescent="0.25">
      <c r="A12089" s="46">
        <v>9864</v>
      </c>
      <c r="B12089" s="45" t="s">
        <v>14022</v>
      </c>
      <c r="C12089" s="46" t="s">
        <v>372</v>
      </c>
      <c r="D12089" s="47">
        <v>176.19</v>
      </c>
    </row>
    <row r="12090" spans="1:4" x14ac:dyDescent="0.25">
      <c r="A12090" s="46">
        <v>9865</v>
      </c>
      <c r="B12090" s="45" t="s">
        <v>14023</v>
      </c>
      <c r="C12090" s="46" t="s">
        <v>372</v>
      </c>
      <c r="D12090" s="47">
        <v>253.38</v>
      </c>
    </row>
    <row r="12091" spans="1:4" x14ac:dyDescent="0.25">
      <c r="A12091" s="46">
        <v>9858</v>
      </c>
      <c r="B12091" s="45" t="s">
        <v>14024</v>
      </c>
      <c r="C12091" s="46" t="s">
        <v>372</v>
      </c>
      <c r="D12091" s="47">
        <v>265.64</v>
      </c>
    </row>
    <row r="12092" spans="1:4" x14ac:dyDescent="0.25">
      <c r="A12092" s="46">
        <v>9841</v>
      </c>
      <c r="B12092" s="45" t="s">
        <v>14025</v>
      </c>
      <c r="C12092" s="46" t="s">
        <v>372</v>
      </c>
      <c r="D12092" s="47">
        <v>48.1</v>
      </c>
    </row>
    <row r="12093" spans="1:4" x14ac:dyDescent="0.25">
      <c r="A12093" s="46">
        <v>9840</v>
      </c>
      <c r="B12093" s="45" t="s">
        <v>14026</v>
      </c>
      <c r="C12093" s="46" t="s">
        <v>372</v>
      </c>
      <c r="D12093" s="47">
        <v>97.76</v>
      </c>
    </row>
    <row r="12094" spans="1:4" x14ac:dyDescent="0.25">
      <c r="A12094" s="46">
        <v>20067</v>
      </c>
      <c r="B12094" s="45" t="s">
        <v>14027</v>
      </c>
      <c r="C12094" s="46" t="s">
        <v>372</v>
      </c>
      <c r="D12094" s="47">
        <v>16.8</v>
      </c>
    </row>
    <row r="12095" spans="1:4" x14ac:dyDescent="0.25">
      <c r="A12095" s="46">
        <v>20068</v>
      </c>
      <c r="B12095" s="45" t="s">
        <v>14028</v>
      </c>
      <c r="C12095" s="46" t="s">
        <v>372</v>
      </c>
      <c r="D12095" s="47">
        <v>20.95</v>
      </c>
    </row>
    <row r="12096" spans="1:4" x14ac:dyDescent="0.25">
      <c r="A12096" s="46">
        <v>9839</v>
      </c>
      <c r="B12096" s="45" t="s">
        <v>14029</v>
      </c>
      <c r="C12096" s="46" t="s">
        <v>372</v>
      </c>
      <c r="D12096" s="47">
        <v>27.46</v>
      </c>
    </row>
    <row r="12097" spans="1:4" x14ac:dyDescent="0.25">
      <c r="A12097" s="46">
        <v>9870</v>
      </c>
      <c r="B12097" s="45" t="s">
        <v>14030</v>
      </c>
      <c r="C12097" s="46" t="s">
        <v>372</v>
      </c>
      <c r="D12097" s="47">
        <v>123.05</v>
      </c>
    </row>
    <row r="12098" spans="1:4" x14ac:dyDescent="0.25">
      <c r="A12098" s="46">
        <v>9867</v>
      </c>
      <c r="B12098" s="45" t="s">
        <v>14031</v>
      </c>
      <c r="C12098" s="46" t="s">
        <v>372</v>
      </c>
      <c r="D12098" s="47">
        <v>4.5199999999999996</v>
      </c>
    </row>
    <row r="12099" spans="1:4" x14ac:dyDescent="0.25">
      <c r="A12099" s="46">
        <v>9868</v>
      </c>
      <c r="B12099" s="45" t="s">
        <v>14032</v>
      </c>
      <c r="C12099" s="46" t="s">
        <v>372</v>
      </c>
      <c r="D12099" s="47">
        <v>5.8</v>
      </c>
    </row>
    <row r="12100" spans="1:4" x14ac:dyDescent="0.25">
      <c r="A12100" s="46">
        <v>9869</v>
      </c>
      <c r="B12100" s="45" t="s">
        <v>14033</v>
      </c>
      <c r="C12100" s="46" t="s">
        <v>372</v>
      </c>
      <c r="D12100" s="47">
        <v>13.02</v>
      </c>
    </row>
    <row r="12101" spans="1:4" x14ac:dyDescent="0.25">
      <c r="A12101" s="46">
        <v>9874</v>
      </c>
      <c r="B12101" s="45" t="s">
        <v>14034</v>
      </c>
      <c r="C12101" s="46" t="s">
        <v>372</v>
      </c>
      <c r="D12101" s="47">
        <v>18.96</v>
      </c>
    </row>
    <row r="12102" spans="1:4" x14ac:dyDescent="0.25">
      <c r="A12102" s="46">
        <v>9875</v>
      </c>
      <c r="B12102" s="45" t="s">
        <v>14035</v>
      </c>
      <c r="C12102" s="46" t="s">
        <v>372</v>
      </c>
      <c r="D12102" s="47">
        <v>21.72</v>
      </c>
    </row>
    <row r="12103" spans="1:4" x14ac:dyDescent="0.25">
      <c r="A12103" s="46">
        <v>9873</v>
      </c>
      <c r="B12103" s="45" t="s">
        <v>14036</v>
      </c>
      <c r="C12103" s="46" t="s">
        <v>372</v>
      </c>
      <c r="D12103" s="47">
        <v>36.64</v>
      </c>
    </row>
    <row r="12104" spans="1:4" x14ac:dyDescent="0.25">
      <c r="A12104" s="46">
        <v>9871</v>
      </c>
      <c r="B12104" s="45" t="s">
        <v>14037</v>
      </c>
      <c r="C12104" s="46" t="s">
        <v>372</v>
      </c>
      <c r="D12104" s="47">
        <v>61.39</v>
      </c>
    </row>
    <row r="12105" spans="1:4" x14ac:dyDescent="0.25">
      <c r="A12105" s="46">
        <v>9872</v>
      </c>
      <c r="B12105" s="45" t="s">
        <v>14038</v>
      </c>
      <c r="C12105" s="46" t="s">
        <v>372</v>
      </c>
      <c r="D12105" s="47">
        <v>76.7</v>
      </c>
    </row>
    <row r="12106" spans="1:4" x14ac:dyDescent="0.25">
      <c r="A12106" s="46">
        <v>7667</v>
      </c>
      <c r="B12106" s="45" t="s">
        <v>14039</v>
      </c>
      <c r="C12106" s="46" t="s">
        <v>372</v>
      </c>
      <c r="D12106" s="48">
        <v>4263.49</v>
      </c>
    </row>
    <row r="12107" spans="1:4" x14ac:dyDescent="0.25">
      <c r="A12107" s="46">
        <v>7660</v>
      </c>
      <c r="B12107" s="45" t="s">
        <v>14040</v>
      </c>
      <c r="C12107" s="46" t="s">
        <v>372</v>
      </c>
      <c r="D12107" s="48">
        <v>5434.93</v>
      </c>
    </row>
    <row r="12108" spans="1:4" x14ac:dyDescent="0.25">
      <c r="A12108" s="46">
        <v>7676</v>
      </c>
      <c r="B12108" s="45" t="s">
        <v>14041</v>
      </c>
      <c r="C12108" s="46" t="s">
        <v>372</v>
      </c>
      <c r="D12108" s="48">
        <v>5497.05</v>
      </c>
    </row>
    <row r="12109" spans="1:4" x14ac:dyDescent="0.25">
      <c r="A12109" s="46">
        <v>12426</v>
      </c>
      <c r="B12109" s="45" t="s">
        <v>14042</v>
      </c>
      <c r="C12109" s="46" t="s">
        <v>9014</v>
      </c>
      <c r="D12109" s="47">
        <v>35.85</v>
      </c>
    </row>
    <row r="12110" spans="1:4" x14ac:dyDescent="0.25">
      <c r="A12110" s="46">
        <v>12425</v>
      </c>
      <c r="B12110" s="45" t="s">
        <v>14043</v>
      </c>
      <c r="C12110" s="46" t="s">
        <v>9014</v>
      </c>
      <c r="D12110" s="47">
        <v>49.26</v>
      </c>
    </row>
    <row r="12111" spans="1:4" x14ac:dyDescent="0.25">
      <c r="A12111" s="46">
        <v>12427</v>
      </c>
      <c r="B12111" s="45" t="s">
        <v>14044</v>
      </c>
      <c r="C12111" s="46" t="s">
        <v>9014</v>
      </c>
      <c r="D12111" s="47">
        <v>204.47</v>
      </c>
    </row>
    <row r="12112" spans="1:4" x14ac:dyDescent="0.25">
      <c r="A12112" s="46">
        <v>12428</v>
      </c>
      <c r="B12112" s="45" t="s">
        <v>14045</v>
      </c>
      <c r="C12112" s="46" t="s">
        <v>9014</v>
      </c>
      <c r="D12112" s="47">
        <v>131.24</v>
      </c>
    </row>
    <row r="12113" spans="1:4" x14ac:dyDescent="0.25">
      <c r="A12113" s="46">
        <v>12430</v>
      </c>
      <c r="B12113" s="45" t="s">
        <v>14046</v>
      </c>
      <c r="C12113" s="46" t="s">
        <v>9014</v>
      </c>
      <c r="D12113" s="47">
        <v>43.96</v>
      </c>
    </row>
    <row r="12114" spans="1:4" x14ac:dyDescent="0.25">
      <c r="A12114" s="46">
        <v>12429</v>
      </c>
      <c r="B12114" s="45" t="s">
        <v>14047</v>
      </c>
      <c r="C12114" s="46" t="s">
        <v>9014</v>
      </c>
      <c r="D12114" s="47">
        <v>330.64</v>
      </c>
    </row>
    <row r="12115" spans="1:4" x14ac:dyDescent="0.25">
      <c r="A12115" s="46">
        <v>12431</v>
      </c>
      <c r="B12115" s="45" t="s">
        <v>14048</v>
      </c>
      <c r="C12115" s="46" t="s">
        <v>9014</v>
      </c>
      <c r="D12115" s="47">
        <v>562.69000000000005</v>
      </c>
    </row>
    <row r="12116" spans="1:4" x14ac:dyDescent="0.25">
      <c r="A12116" s="46">
        <v>12432</v>
      </c>
      <c r="B12116" s="45" t="s">
        <v>14049</v>
      </c>
      <c r="C12116" s="46" t="s">
        <v>9014</v>
      </c>
      <c r="D12116" s="47">
        <v>115.73</v>
      </c>
    </row>
    <row r="12117" spans="1:4" x14ac:dyDescent="0.25">
      <c r="A12117" s="46">
        <v>12434</v>
      </c>
      <c r="B12117" s="45" t="s">
        <v>14050</v>
      </c>
      <c r="C12117" s="46" t="s">
        <v>9014</v>
      </c>
      <c r="D12117" s="47">
        <v>37.71</v>
      </c>
    </row>
    <row r="12118" spans="1:4" x14ac:dyDescent="0.25">
      <c r="A12118" s="46">
        <v>12433</v>
      </c>
      <c r="B12118" s="45" t="s">
        <v>14051</v>
      </c>
      <c r="C12118" s="46" t="s">
        <v>9014</v>
      </c>
      <c r="D12118" s="47">
        <v>73.67</v>
      </c>
    </row>
    <row r="12119" spans="1:4" x14ac:dyDescent="0.25">
      <c r="A12119" s="46">
        <v>12435</v>
      </c>
      <c r="B12119" s="45" t="s">
        <v>14052</v>
      </c>
      <c r="C12119" s="46" t="s">
        <v>9014</v>
      </c>
      <c r="D12119" s="47">
        <v>228</v>
      </c>
    </row>
    <row r="12120" spans="1:4" x14ac:dyDescent="0.25">
      <c r="A12120" s="46">
        <v>12437</v>
      </c>
      <c r="B12120" s="45" t="s">
        <v>14053</v>
      </c>
      <c r="C12120" s="46" t="s">
        <v>9014</v>
      </c>
      <c r="D12120" s="47">
        <v>184.14</v>
      </c>
    </row>
    <row r="12121" spans="1:4" x14ac:dyDescent="0.25">
      <c r="A12121" s="46">
        <v>12439</v>
      </c>
      <c r="B12121" s="45" t="s">
        <v>14054</v>
      </c>
      <c r="C12121" s="46" t="s">
        <v>9014</v>
      </c>
      <c r="D12121" s="47">
        <v>59.1</v>
      </c>
    </row>
    <row r="12122" spans="1:4" x14ac:dyDescent="0.25">
      <c r="A12122" s="46">
        <v>12438</v>
      </c>
      <c r="B12122" s="45" t="s">
        <v>14055</v>
      </c>
      <c r="C12122" s="46" t="s">
        <v>9014</v>
      </c>
      <c r="D12122" s="47">
        <v>333.24</v>
      </c>
    </row>
    <row r="12123" spans="1:4" x14ac:dyDescent="0.25">
      <c r="A12123" s="46">
        <v>12436</v>
      </c>
      <c r="B12123" s="45" t="s">
        <v>14056</v>
      </c>
      <c r="C12123" s="46" t="s">
        <v>9014</v>
      </c>
      <c r="D12123" s="47">
        <v>420.95</v>
      </c>
    </row>
    <row r="12124" spans="1:4" x14ac:dyDescent="0.25">
      <c r="A12124" s="46">
        <v>36357</v>
      </c>
      <c r="B12124" s="45" t="s">
        <v>14057</v>
      </c>
      <c r="C12124" s="46" t="s">
        <v>9014</v>
      </c>
      <c r="D12124" s="47">
        <v>150.68</v>
      </c>
    </row>
    <row r="12125" spans="1:4" x14ac:dyDescent="0.25">
      <c r="A12125" s="46">
        <v>12424</v>
      </c>
      <c r="B12125" s="45" t="s">
        <v>14058</v>
      </c>
      <c r="C12125" s="46" t="s">
        <v>9014</v>
      </c>
      <c r="D12125" s="47">
        <v>75.849999999999994</v>
      </c>
    </row>
    <row r="12126" spans="1:4" x14ac:dyDescent="0.25">
      <c r="A12126" s="46">
        <v>12440</v>
      </c>
      <c r="B12126" s="45" t="s">
        <v>14059</v>
      </c>
      <c r="C12126" s="46" t="s">
        <v>9014</v>
      </c>
      <c r="D12126" s="47">
        <v>73.319999999999993</v>
      </c>
    </row>
    <row r="12127" spans="1:4" x14ac:dyDescent="0.25">
      <c r="A12127" s="46">
        <v>9884</v>
      </c>
      <c r="B12127" s="45" t="s">
        <v>14060</v>
      </c>
      <c r="C12127" s="46" t="s">
        <v>9014</v>
      </c>
      <c r="D12127" s="47">
        <v>54.69</v>
      </c>
    </row>
    <row r="12128" spans="1:4" x14ac:dyDescent="0.25">
      <c r="A12128" s="46">
        <v>9888</v>
      </c>
      <c r="B12128" s="45" t="s">
        <v>14061</v>
      </c>
      <c r="C12128" s="46" t="s">
        <v>9014</v>
      </c>
      <c r="D12128" s="47">
        <v>43.94</v>
      </c>
    </row>
    <row r="12129" spans="1:4" x14ac:dyDescent="0.25">
      <c r="A12129" s="46">
        <v>9883</v>
      </c>
      <c r="B12129" s="45" t="s">
        <v>14062</v>
      </c>
      <c r="C12129" s="46" t="s">
        <v>9014</v>
      </c>
      <c r="D12129" s="47">
        <v>19.170000000000002</v>
      </c>
    </row>
    <row r="12130" spans="1:4" x14ac:dyDescent="0.25">
      <c r="A12130" s="46">
        <v>9886</v>
      </c>
      <c r="B12130" s="45" t="s">
        <v>14063</v>
      </c>
      <c r="C12130" s="46" t="s">
        <v>9014</v>
      </c>
      <c r="D12130" s="47">
        <v>26.26</v>
      </c>
    </row>
    <row r="12131" spans="1:4" x14ac:dyDescent="0.25">
      <c r="A12131" s="46">
        <v>9889</v>
      </c>
      <c r="B12131" s="45" t="s">
        <v>14064</v>
      </c>
      <c r="C12131" s="46" t="s">
        <v>9014</v>
      </c>
      <c r="D12131" s="47">
        <v>133.05000000000001</v>
      </c>
    </row>
    <row r="12132" spans="1:4" x14ac:dyDescent="0.25">
      <c r="A12132" s="46">
        <v>9887</v>
      </c>
      <c r="B12132" s="45" t="s">
        <v>14065</v>
      </c>
      <c r="C12132" s="46" t="s">
        <v>9014</v>
      </c>
      <c r="D12132" s="47">
        <v>80.41</v>
      </c>
    </row>
    <row r="12133" spans="1:4" x14ac:dyDescent="0.25">
      <c r="A12133" s="46">
        <v>9885</v>
      </c>
      <c r="B12133" s="45" t="s">
        <v>14066</v>
      </c>
      <c r="C12133" s="46" t="s">
        <v>9014</v>
      </c>
      <c r="D12133" s="47">
        <v>25.39</v>
      </c>
    </row>
    <row r="12134" spans="1:4" x14ac:dyDescent="0.25">
      <c r="A12134" s="46">
        <v>9890</v>
      </c>
      <c r="B12134" s="45" t="s">
        <v>14067</v>
      </c>
      <c r="C12134" s="46" t="s">
        <v>9014</v>
      </c>
      <c r="D12134" s="47">
        <v>206.13</v>
      </c>
    </row>
    <row r="12135" spans="1:4" x14ac:dyDescent="0.25">
      <c r="A12135" s="46">
        <v>9891</v>
      </c>
      <c r="B12135" s="45" t="s">
        <v>14068</v>
      </c>
      <c r="C12135" s="46" t="s">
        <v>9014</v>
      </c>
      <c r="D12135" s="47">
        <v>289.36</v>
      </c>
    </row>
    <row r="12136" spans="1:4" x14ac:dyDescent="0.25">
      <c r="A12136" s="46">
        <v>39292</v>
      </c>
      <c r="B12136" s="45" t="s">
        <v>14069</v>
      </c>
      <c r="C12136" s="46" t="s">
        <v>9014</v>
      </c>
      <c r="D12136" s="47">
        <v>12.17</v>
      </c>
    </row>
    <row r="12137" spans="1:4" x14ac:dyDescent="0.25">
      <c r="A12137" s="46">
        <v>39293</v>
      </c>
      <c r="B12137" s="45" t="s">
        <v>14070</v>
      </c>
      <c r="C12137" s="46" t="s">
        <v>9014</v>
      </c>
      <c r="D12137" s="47">
        <v>19.64</v>
      </c>
    </row>
    <row r="12138" spans="1:4" x14ac:dyDescent="0.25">
      <c r="A12138" s="46">
        <v>39294</v>
      </c>
      <c r="B12138" s="45" t="s">
        <v>14071</v>
      </c>
      <c r="C12138" s="46" t="s">
        <v>9014</v>
      </c>
      <c r="D12138" s="47">
        <v>19.64</v>
      </c>
    </row>
    <row r="12139" spans="1:4" x14ac:dyDescent="0.25">
      <c r="A12139" s="46">
        <v>39295</v>
      </c>
      <c r="B12139" s="45" t="s">
        <v>14072</v>
      </c>
      <c r="C12139" s="46" t="s">
        <v>9014</v>
      </c>
      <c r="D12139" s="47">
        <v>33.49</v>
      </c>
    </row>
    <row r="12140" spans="1:4" x14ac:dyDescent="0.25">
      <c r="A12140" s="46">
        <v>36313</v>
      </c>
      <c r="B12140" s="45" t="s">
        <v>14073</v>
      </c>
      <c r="C12140" s="46" t="s">
        <v>9014</v>
      </c>
      <c r="D12140" s="47">
        <v>35.72</v>
      </c>
    </row>
    <row r="12141" spans="1:4" x14ac:dyDescent="0.25">
      <c r="A12141" s="46">
        <v>36316</v>
      </c>
      <c r="B12141" s="45" t="s">
        <v>14074</v>
      </c>
      <c r="C12141" s="46" t="s">
        <v>9014</v>
      </c>
      <c r="D12141" s="47">
        <v>43.32</v>
      </c>
    </row>
    <row r="12142" spans="1:4" x14ac:dyDescent="0.25">
      <c r="A12142" s="46">
        <v>64</v>
      </c>
      <c r="B12142" s="45" t="s">
        <v>14075</v>
      </c>
      <c r="C12142" s="46" t="s">
        <v>9014</v>
      </c>
      <c r="D12142" s="47">
        <v>5.48</v>
      </c>
    </row>
    <row r="12143" spans="1:4" x14ac:dyDescent="0.25">
      <c r="A12143" s="46">
        <v>37423</v>
      </c>
      <c r="B12143" s="45" t="s">
        <v>14076</v>
      </c>
      <c r="C12143" s="46" t="s">
        <v>9014</v>
      </c>
      <c r="D12143" s="47">
        <v>13.54</v>
      </c>
    </row>
    <row r="12144" spans="1:4" x14ac:dyDescent="0.25">
      <c r="A12144" s="46">
        <v>39296</v>
      </c>
      <c r="B12144" s="45" t="s">
        <v>14077</v>
      </c>
      <c r="C12144" s="46" t="s">
        <v>9014</v>
      </c>
      <c r="D12144" s="47">
        <v>9.4</v>
      </c>
    </row>
    <row r="12145" spans="1:4" x14ac:dyDescent="0.25">
      <c r="A12145" s="46">
        <v>39297</v>
      </c>
      <c r="B12145" s="45" t="s">
        <v>14078</v>
      </c>
      <c r="C12145" s="46" t="s">
        <v>9014</v>
      </c>
      <c r="D12145" s="47">
        <v>13.44</v>
      </c>
    </row>
    <row r="12146" spans="1:4" x14ac:dyDescent="0.25">
      <c r="A12146" s="46">
        <v>39298</v>
      </c>
      <c r="B12146" s="45" t="s">
        <v>14079</v>
      </c>
      <c r="C12146" s="46" t="s">
        <v>9014</v>
      </c>
      <c r="D12146" s="47">
        <v>23.68</v>
      </c>
    </row>
    <row r="12147" spans="1:4" x14ac:dyDescent="0.25">
      <c r="A12147" s="46">
        <v>39299</v>
      </c>
      <c r="B12147" s="45" t="s">
        <v>14080</v>
      </c>
      <c r="C12147" s="46" t="s">
        <v>9014</v>
      </c>
      <c r="D12147" s="47">
        <v>40.299999999999997</v>
      </c>
    </row>
    <row r="12148" spans="1:4" x14ac:dyDescent="0.25">
      <c r="A12148" s="46">
        <v>9892</v>
      </c>
      <c r="B12148" s="45" t="s">
        <v>14081</v>
      </c>
      <c r="C12148" s="46" t="s">
        <v>9014</v>
      </c>
      <c r="D12148" s="47">
        <v>9.86</v>
      </c>
    </row>
    <row r="12149" spans="1:4" x14ac:dyDescent="0.25">
      <c r="A12149" s="46">
        <v>9893</v>
      </c>
      <c r="B12149" s="45" t="s">
        <v>14082</v>
      </c>
      <c r="C12149" s="46" t="s">
        <v>9014</v>
      </c>
      <c r="D12149" s="47">
        <v>133.84</v>
      </c>
    </row>
    <row r="12150" spans="1:4" x14ac:dyDescent="0.25">
      <c r="A12150" s="46">
        <v>9901</v>
      </c>
      <c r="B12150" s="45" t="s">
        <v>14083</v>
      </c>
      <c r="C12150" s="46" t="s">
        <v>9014</v>
      </c>
      <c r="D12150" s="47">
        <v>59.4</v>
      </c>
    </row>
    <row r="12151" spans="1:4" x14ac:dyDescent="0.25">
      <c r="A12151" s="46">
        <v>9896</v>
      </c>
      <c r="B12151" s="45" t="s">
        <v>14084</v>
      </c>
      <c r="C12151" s="46" t="s">
        <v>9014</v>
      </c>
      <c r="D12151" s="47">
        <v>53.53</v>
      </c>
    </row>
    <row r="12152" spans="1:4" x14ac:dyDescent="0.25">
      <c r="A12152" s="46">
        <v>9900</v>
      </c>
      <c r="B12152" s="45" t="s">
        <v>14085</v>
      </c>
      <c r="C12152" s="46" t="s">
        <v>9014</v>
      </c>
      <c r="D12152" s="47">
        <v>32.479999999999997</v>
      </c>
    </row>
    <row r="12153" spans="1:4" x14ac:dyDescent="0.25">
      <c r="A12153" s="46">
        <v>9898</v>
      </c>
      <c r="B12153" s="45" t="s">
        <v>14086</v>
      </c>
      <c r="C12153" s="46" t="s">
        <v>9014</v>
      </c>
      <c r="D12153" s="47">
        <v>275.20999999999998</v>
      </c>
    </row>
    <row r="12154" spans="1:4" x14ac:dyDescent="0.25">
      <c r="A12154" s="46">
        <v>9899</v>
      </c>
      <c r="B12154" s="45" t="s">
        <v>14087</v>
      </c>
      <c r="C12154" s="46" t="s">
        <v>9014</v>
      </c>
      <c r="D12154" s="47">
        <v>17.73</v>
      </c>
    </row>
    <row r="12155" spans="1:4" x14ac:dyDescent="0.25">
      <c r="A12155" s="46">
        <v>9902</v>
      </c>
      <c r="B12155" s="45" t="s">
        <v>14088</v>
      </c>
      <c r="C12155" s="46" t="s">
        <v>9014</v>
      </c>
      <c r="D12155" s="47">
        <v>348.51</v>
      </c>
    </row>
    <row r="12156" spans="1:4" x14ac:dyDescent="0.25">
      <c r="A12156" s="46">
        <v>9908</v>
      </c>
      <c r="B12156" s="45" t="s">
        <v>14089</v>
      </c>
      <c r="C12156" s="46" t="s">
        <v>9014</v>
      </c>
      <c r="D12156" s="47">
        <v>694.88</v>
      </c>
    </row>
    <row r="12157" spans="1:4" x14ac:dyDescent="0.25">
      <c r="A12157" s="46">
        <v>9905</v>
      </c>
      <c r="B12157" s="45" t="s">
        <v>14090</v>
      </c>
      <c r="C12157" s="46" t="s">
        <v>9014</v>
      </c>
      <c r="D12157" s="47">
        <v>11.61</v>
      </c>
    </row>
    <row r="12158" spans="1:4" x14ac:dyDescent="0.25">
      <c r="A12158" s="46">
        <v>9906</v>
      </c>
      <c r="B12158" s="45" t="s">
        <v>14091</v>
      </c>
      <c r="C12158" s="46" t="s">
        <v>9014</v>
      </c>
      <c r="D12158" s="47">
        <v>13.91</v>
      </c>
    </row>
    <row r="12159" spans="1:4" x14ac:dyDescent="0.25">
      <c r="A12159" s="46">
        <v>9895</v>
      </c>
      <c r="B12159" s="45" t="s">
        <v>14092</v>
      </c>
      <c r="C12159" s="46" t="s">
        <v>9014</v>
      </c>
      <c r="D12159" s="47">
        <v>22.82</v>
      </c>
    </row>
    <row r="12160" spans="1:4" x14ac:dyDescent="0.25">
      <c r="A12160" s="46">
        <v>9894</v>
      </c>
      <c r="B12160" s="45" t="s">
        <v>14093</v>
      </c>
      <c r="C12160" s="46" t="s">
        <v>9014</v>
      </c>
      <c r="D12160" s="47">
        <v>44.47</v>
      </c>
    </row>
    <row r="12161" spans="1:4" x14ac:dyDescent="0.25">
      <c r="A12161" s="46">
        <v>9897</v>
      </c>
      <c r="B12161" s="45" t="s">
        <v>14094</v>
      </c>
      <c r="C12161" s="46" t="s">
        <v>9014</v>
      </c>
      <c r="D12161" s="47">
        <v>48.14</v>
      </c>
    </row>
    <row r="12162" spans="1:4" x14ac:dyDescent="0.25">
      <c r="A12162" s="46">
        <v>9910</v>
      </c>
      <c r="B12162" s="45" t="s">
        <v>14095</v>
      </c>
      <c r="C12162" s="46" t="s">
        <v>9014</v>
      </c>
      <c r="D12162" s="47">
        <v>121.18</v>
      </c>
    </row>
    <row r="12163" spans="1:4" x14ac:dyDescent="0.25">
      <c r="A12163" s="46">
        <v>9909</v>
      </c>
      <c r="B12163" s="45" t="s">
        <v>14096</v>
      </c>
      <c r="C12163" s="46" t="s">
        <v>9014</v>
      </c>
      <c r="D12163" s="47">
        <v>244.54</v>
      </c>
    </row>
    <row r="12164" spans="1:4" x14ac:dyDescent="0.25">
      <c r="A12164" s="46">
        <v>9907</v>
      </c>
      <c r="B12164" s="45" t="s">
        <v>14097</v>
      </c>
      <c r="C12164" s="46" t="s">
        <v>9014</v>
      </c>
      <c r="D12164" s="47">
        <v>375.99</v>
      </c>
    </row>
    <row r="12165" spans="1:4" x14ac:dyDescent="0.25">
      <c r="A12165" s="46">
        <v>20973</v>
      </c>
      <c r="B12165" s="45" t="s">
        <v>14098</v>
      </c>
      <c r="C12165" s="46" t="s">
        <v>9014</v>
      </c>
      <c r="D12165" s="47">
        <v>112.38</v>
      </c>
    </row>
    <row r="12166" spans="1:4" x14ac:dyDescent="0.25">
      <c r="A12166" s="46">
        <v>20974</v>
      </c>
      <c r="B12166" s="45" t="s">
        <v>14099</v>
      </c>
      <c r="C12166" s="46" t="s">
        <v>9014</v>
      </c>
      <c r="D12166" s="47">
        <v>160.78</v>
      </c>
    </row>
    <row r="12167" spans="1:4" x14ac:dyDescent="0.25">
      <c r="A12167" s="46">
        <v>37989</v>
      </c>
      <c r="B12167" s="45" t="s">
        <v>14100</v>
      </c>
      <c r="C12167" s="46" t="s">
        <v>9014</v>
      </c>
      <c r="D12167" s="47">
        <v>14.34</v>
      </c>
    </row>
    <row r="12168" spans="1:4" x14ac:dyDescent="0.25">
      <c r="A12168" s="46">
        <v>37990</v>
      </c>
      <c r="B12168" s="45" t="s">
        <v>14101</v>
      </c>
      <c r="C12168" s="46" t="s">
        <v>9014</v>
      </c>
      <c r="D12168" s="47">
        <v>16.66</v>
      </c>
    </row>
    <row r="12169" spans="1:4" x14ac:dyDescent="0.25">
      <c r="A12169" s="46">
        <v>37991</v>
      </c>
      <c r="B12169" s="45" t="s">
        <v>14102</v>
      </c>
      <c r="C12169" s="46" t="s">
        <v>9014</v>
      </c>
      <c r="D12169" s="47">
        <v>26.36</v>
      </c>
    </row>
    <row r="12170" spans="1:4" x14ac:dyDescent="0.25">
      <c r="A12170" s="46">
        <v>37992</v>
      </c>
      <c r="B12170" s="45" t="s">
        <v>14103</v>
      </c>
      <c r="C12170" s="46" t="s">
        <v>9014</v>
      </c>
      <c r="D12170" s="47">
        <v>40.26</v>
      </c>
    </row>
    <row r="12171" spans="1:4" x14ac:dyDescent="0.25">
      <c r="A12171" s="46">
        <v>37993</v>
      </c>
      <c r="B12171" s="45" t="s">
        <v>14104</v>
      </c>
      <c r="C12171" s="46" t="s">
        <v>9014</v>
      </c>
      <c r="D12171" s="47">
        <v>59.75</v>
      </c>
    </row>
    <row r="12172" spans="1:4" x14ac:dyDescent="0.25">
      <c r="A12172" s="46">
        <v>37994</v>
      </c>
      <c r="B12172" s="45" t="s">
        <v>14105</v>
      </c>
      <c r="C12172" s="46" t="s">
        <v>9014</v>
      </c>
      <c r="D12172" s="47">
        <v>143.58000000000001</v>
      </c>
    </row>
    <row r="12173" spans="1:4" x14ac:dyDescent="0.25">
      <c r="A12173" s="46">
        <v>37995</v>
      </c>
      <c r="B12173" s="45" t="s">
        <v>14106</v>
      </c>
      <c r="C12173" s="46" t="s">
        <v>9014</v>
      </c>
      <c r="D12173" s="47">
        <v>208.39</v>
      </c>
    </row>
    <row r="12174" spans="1:4" x14ac:dyDescent="0.25">
      <c r="A12174" s="46">
        <v>37996</v>
      </c>
      <c r="B12174" s="45" t="s">
        <v>14107</v>
      </c>
      <c r="C12174" s="46" t="s">
        <v>9014</v>
      </c>
      <c r="D12174" s="47">
        <v>307.26</v>
      </c>
    </row>
    <row r="12175" spans="1:4" x14ac:dyDescent="0.25">
      <c r="A12175" s="46">
        <v>13883</v>
      </c>
      <c r="B12175" s="45" t="s">
        <v>14108</v>
      </c>
      <c r="C12175" s="46" t="s">
        <v>9014</v>
      </c>
      <c r="D12175" s="48">
        <v>122695.21</v>
      </c>
    </row>
    <row r="12176" spans="1:4" x14ac:dyDescent="0.25">
      <c r="A12176" s="46">
        <v>38604</v>
      </c>
      <c r="B12176" s="45" t="s">
        <v>14109</v>
      </c>
      <c r="C12176" s="46" t="s">
        <v>9014</v>
      </c>
      <c r="D12176" s="48">
        <v>152815.25</v>
      </c>
    </row>
    <row r="12177" spans="1:4" x14ac:dyDescent="0.25">
      <c r="A12177" s="46">
        <v>10601</v>
      </c>
      <c r="B12177" s="45" t="s">
        <v>14110</v>
      </c>
      <c r="C12177" s="46" t="s">
        <v>9014</v>
      </c>
      <c r="D12177" s="48">
        <v>2972561.5</v>
      </c>
    </row>
    <row r="12178" spans="1:4" x14ac:dyDescent="0.25">
      <c r="A12178" s="46">
        <v>26034</v>
      </c>
      <c r="B12178" s="45" t="s">
        <v>14111</v>
      </c>
      <c r="C12178" s="46" t="s">
        <v>9014</v>
      </c>
      <c r="D12178" s="48">
        <v>7826649.5300000003</v>
      </c>
    </row>
    <row r="12179" spans="1:4" x14ac:dyDescent="0.25">
      <c r="A12179" s="46">
        <v>13894</v>
      </c>
      <c r="B12179" s="45" t="s">
        <v>14112</v>
      </c>
      <c r="C12179" s="46" t="s">
        <v>9014</v>
      </c>
      <c r="D12179" s="48">
        <v>392649.25</v>
      </c>
    </row>
    <row r="12180" spans="1:4" x14ac:dyDescent="0.25">
      <c r="A12180" s="46">
        <v>13895</v>
      </c>
      <c r="B12180" s="45" t="s">
        <v>14113</v>
      </c>
      <c r="C12180" s="46" t="s">
        <v>9014</v>
      </c>
      <c r="D12180" s="48">
        <v>527982.35</v>
      </c>
    </row>
    <row r="12181" spans="1:4" x14ac:dyDescent="0.25">
      <c r="A12181" s="46">
        <v>13892</v>
      </c>
      <c r="B12181" s="45" t="s">
        <v>14114</v>
      </c>
      <c r="C12181" s="46" t="s">
        <v>9014</v>
      </c>
      <c r="D12181" s="48">
        <v>647029.46</v>
      </c>
    </row>
    <row r="12182" spans="1:4" x14ac:dyDescent="0.25">
      <c r="A12182" s="46">
        <v>9914</v>
      </c>
      <c r="B12182" s="45" t="s">
        <v>14115</v>
      </c>
      <c r="C12182" s="46" t="s">
        <v>9014</v>
      </c>
      <c r="D12182" s="48">
        <v>700000</v>
      </c>
    </row>
    <row r="12183" spans="1:4" x14ac:dyDescent="0.25">
      <c r="A12183" s="46">
        <v>36485</v>
      </c>
      <c r="B12183" s="45" t="s">
        <v>14116</v>
      </c>
      <c r="C12183" s="46" t="s">
        <v>9014</v>
      </c>
      <c r="D12183" s="48">
        <v>629775.55000000005</v>
      </c>
    </row>
    <row r="12184" spans="1:4" x14ac:dyDescent="0.25">
      <c r="A12184" s="46">
        <v>9912</v>
      </c>
      <c r="B12184" s="45" t="s">
        <v>14117</v>
      </c>
      <c r="C12184" s="46" t="s">
        <v>9014</v>
      </c>
      <c r="D12184" s="48">
        <v>2420000</v>
      </c>
    </row>
    <row r="12185" spans="1:4" x14ac:dyDescent="0.25">
      <c r="A12185" s="46">
        <v>9921</v>
      </c>
      <c r="B12185" s="45" t="s">
        <v>14118</v>
      </c>
      <c r="C12185" s="46" t="s">
        <v>9014</v>
      </c>
      <c r="D12185" s="48">
        <v>1248350.46</v>
      </c>
    </row>
    <row r="12186" spans="1:4" x14ac:dyDescent="0.25">
      <c r="A12186" s="46">
        <v>21112</v>
      </c>
      <c r="B12186" s="45" t="s">
        <v>14119</v>
      </c>
      <c r="C12186" s="46" t="s">
        <v>9014</v>
      </c>
      <c r="D12186" s="47">
        <v>196.09</v>
      </c>
    </row>
    <row r="12187" spans="1:4" x14ac:dyDescent="0.25">
      <c r="A12187" s="46">
        <v>10228</v>
      </c>
      <c r="B12187" s="45" t="s">
        <v>14120</v>
      </c>
      <c r="C12187" s="46" t="s">
        <v>9014</v>
      </c>
      <c r="D12187" s="47">
        <v>227.8</v>
      </c>
    </row>
    <row r="12188" spans="1:4" x14ac:dyDescent="0.25">
      <c r="A12188" s="46">
        <v>11781</v>
      </c>
      <c r="B12188" s="45" t="s">
        <v>14121</v>
      </c>
      <c r="C12188" s="46" t="s">
        <v>9014</v>
      </c>
      <c r="D12188" s="47">
        <v>184.54</v>
      </c>
    </row>
    <row r="12189" spans="1:4" x14ac:dyDescent="0.25">
      <c r="A12189" s="46">
        <v>37588</v>
      </c>
      <c r="B12189" s="45" t="s">
        <v>14122</v>
      </c>
      <c r="C12189" s="46" t="s">
        <v>9014</v>
      </c>
      <c r="D12189" s="47">
        <v>47.58</v>
      </c>
    </row>
    <row r="12190" spans="1:4" x14ac:dyDescent="0.25">
      <c r="A12190" s="46">
        <v>11746</v>
      </c>
      <c r="B12190" s="45" t="s">
        <v>14123</v>
      </c>
      <c r="C12190" s="46" t="s">
        <v>9014</v>
      </c>
      <c r="D12190" s="47">
        <v>72.53</v>
      </c>
    </row>
    <row r="12191" spans="1:4" x14ac:dyDescent="0.25">
      <c r="A12191" s="46">
        <v>11751</v>
      </c>
      <c r="B12191" s="45" t="s">
        <v>14124</v>
      </c>
      <c r="C12191" s="46" t="s">
        <v>9014</v>
      </c>
      <c r="D12191" s="47">
        <v>130.27000000000001</v>
      </c>
    </row>
    <row r="12192" spans="1:4" x14ac:dyDescent="0.25">
      <c r="A12192" s="46">
        <v>11750</v>
      </c>
      <c r="B12192" s="45" t="s">
        <v>14125</v>
      </c>
      <c r="C12192" s="46" t="s">
        <v>9014</v>
      </c>
      <c r="D12192" s="47">
        <v>108.1</v>
      </c>
    </row>
    <row r="12193" spans="1:4" x14ac:dyDescent="0.25">
      <c r="A12193" s="46">
        <v>11748</v>
      </c>
      <c r="B12193" s="45" t="s">
        <v>14126</v>
      </c>
      <c r="C12193" s="46" t="s">
        <v>9014</v>
      </c>
      <c r="D12193" s="47">
        <v>46.54</v>
      </c>
    </row>
    <row r="12194" spans="1:4" x14ac:dyDescent="0.25">
      <c r="A12194" s="46">
        <v>11747</v>
      </c>
      <c r="B12194" s="45" t="s">
        <v>14127</v>
      </c>
      <c r="C12194" s="46" t="s">
        <v>9014</v>
      </c>
      <c r="D12194" s="47">
        <v>200.87</v>
      </c>
    </row>
    <row r="12195" spans="1:4" x14ac:dyDescent="0.25">
      <c r="A12195" s="46">
        <v>11749</v>
      </c>
      <c r="B12195" s="45" t="s">
        <v>14128</v>
      </c>
      <c r="C12195" s="46" t="s">
        <v>9014</v>
      </c>
      <c r="D12195" s="47">
        <v>53.72</v>
      </c>
    </row>
    <row r="12196" spans="1:4" x14ac:dyDescent="0.25">
      <c r="A12196" s="46">
        <v>10236</v>
      </c>
      <c r="B12196" s="45" t="s">
        <v>14129</v>
      </c>
      <c r="C12196" s="46" t="s">
        <v>9014</v>
      </c>
      <c r="D12196" s="47">
        <v>82.42</v>
      </c>
    </row>
    <row r="12197" spans="1:4" x14ac:dyDescent="0.25">
      <c r="A12197" s="46">
        <v>10233</v>
      </c>
      <c r="B12197" s="45" t="s">
        <v>14130</v>
      </c>
      <c r="C12197" s="46" t="s">
        <v>9014</v>
      </c>
      <c r="D12197" s="47">
        <v>77.23</v>
      </c>
    </row>
    <row r="12198" spans="1:4" x14ac:dyDescent="0.25">
      <c r="A12198" s="46">
        <v>10234</v>
      </c>
      <c r="B12198" s="45" t="s">
        <v>14131</v>
      </c>
      <c r="C12198" s="46" t="s">
        <v>9014</v>
      </c>
      <c r="D12198" s="47">
        <v>48.65</v>
      </c>
    </row>
    <row r="12199" spans="1:4" x14ac:dyDescent="0.25">
      <c r="A12199" s="46">
        <v>10231</v>
      </c>
      <c r="B12199" s="45" t="s">
        <v>14132</v>
      </c>
      <c r="C12199" s="46" t="s">
        <v>9014</v>
      </c>
      <c r="D12199" s="47">
        <v>223.1</v>
      </c>
    </row>
    <row r="12200" spans="1:4" x14ac:dyDescent="0.25">
      <c r="A12200" s="46">
        <v>10232</v>
      </c>
      <c r="B12200" s="45" t="s">
        <v>14133</v>
      </c>
      <c r="C12200" s="46" t="s">
        <v>9014</v>
      </c>
      <c r="D12200" s="47">
        <v>124.84</v>
      </c>
    </row>
    <row r="12201" spans="1:4" x14ac:dyDescent="0.25">
      <c r="A12201" s="46">
        <v>10229</v>
      </c>
      <c r="B12201" s="45" t="s">
        <v>14134</v>
      </c>
      <c r="C12201" s="46" t="s">
        <v>9014</v>
      </c>
      <c r="D12201" s="47">
        <v>44</v>
      </c>
    </row>
    <row r="12202" spans="1:4" x14ac:dyDescent="0.25">
      <c r="A12202" s="46">
        <v>10235</v>
      </c>
      <c r="B12202" s="45" t="s">
        <v>14135</v>
      </c>
      <c r="C12202" s="46" t="s">
        <v>9014</v>
      </c>
      <c r="D12202" s="47">
        <v>305.85000000000002</v>
      </c>
    </row>
    <row r="12203" spans="1:4" x14ac:dyDescent="0.25">
      <c r="A12203" s="46">
        <v>10230</v>
      </c>
      <c r="B12203" s="45" t="s">
        <v>14136</v>
      </c>
      <c r="C12203" s="46" t="s">
        <v>9014</v>
      </c>
      <c r="D12203" s="47">
        <v>538.27</v>
      </c>
    </row>
    <row r="12204" spans="1:4" x14ac:dyDescent="0.25">
      <c r="A12204" s="46">
        <v>10409</v>
      </c>
      <c r="B12204" s="45" t="s">
        <v>14137</v>
      </c>
      <c r="C12204" s="46" t="s">
        <v>9014</v>
      </c>
      <c r="D12204" s="47">
        <v>159.91</v>
      </c>
    </row>
    <row r="12205" spans="1:4" x14ac:dyDescent="0.25">
      <c r="A12205" s="46">
        <v>10411</v>
      </c>
      <c r="B12205" s="45" t="s">
        <v>14138</v>
      </c>
      <c r="C12205" s="46" t="s">
        <v>9014</v>
      </c>
      <c r="D12205" s="47">
        <v>143.09</v>
      </c>
    </row>
    <row r="12206" spans="1:4" x14ac:dyDescent="0.25">
      <c r="A12206" s="46">
        <v>10404</v>
      </c>
      <c r="B12206" s="45" t="s">
        <v>14139</v>
      </c>
      <c r="C12206" s="46" t="s">
        <v>9014</v>
      </c>
      <c r="D12206" s="47">
        <v>58.03</v>
      </c>
    </row>
    <row r="12207" spans="1:4" x14ac:dyDescent="0.25">
      <c r="A12207" s="46">
        <v>10410</v>
      </c>
      <c r="B12207" s="45" t="s">
        <v>14140</v>
      </c>
      <c r="C12207" s="46" t="s">
        <v>9014</v>
      </c>
      <c r="D12207" s="47">
        <v>95.58</v>
      </c>
    </row>
    <row r="12208" spans="1:4" x14ac:dyDescent="0.25">
      <c r="A12208" s="46">
        <v>10405</v>
      </c>
      <c r="B12208" s="45" t="s">
        <v>14141</v>
      </c>
      <c r="C12208" s="46" t="s">
        <v>9014</v>
      </c>
      <c r="D12208" s="47">
        <v>320.39</v>
      </c>
    </row>
    <row r="12209" spans="1:4" x14ac:dyDescent="0.25">
      <c r="A12209" s="46">
        <v>10408</v>
      </c>
      <c r="B12209" s="45" t="s">
        <v>14142</v>
      </c>
      <c r="C12209" s="46" t="s">
        <v>9014</v>
      </c>
      <c r="D12209" s="47">
        <v>224.04</v>
      </c>
    </row>
    <row r="12210" spans="1:4" x14ac:dyDescent="0.25">
      <c r="A12210" s="46">
        <v>10412</v>
      </c>
      <c r="B12210" s="45" t="s">
        <v>14143</v>
      </c>
      <c r="C12210" s="46" t="s">
        <v>9014</v>
      </c>
      <c r="D12210" s="47">
        <v>70.319999999999993</v>
      </c>
    </row>
    <row r="12211" spans="1:4" x14ac:dyDescent="0.25">
      <c r="A12211" s="46">
        <v>10406</v>
      </c>
      <c r="B12211" s="45" t="s">
        <v>14144</v>
      </c>
      <c r="C12211" s="46" t="s">
        <v>9014</v>
      </c>
      <c r="D12211" s="47">
        <v>442.52</v>
      </c>
    </row>
    <row r="12212" spans="1:4" x14ac:dyDescent="0.25">
      <c r="A12212" s="46">
        <v>10407</v>
      </c>
      <c r="B12212" s="45" t="s">
        <v>14145</v>
      </c>
      <c r="C12212" s="46" t="s">
        <v>9014</v>
      </c>
      <c r="D12212" s="47">
        <v>686.35</v>
      </c>
    </row>
    <row r="12213" spans="1:4" x14ac:dyDescent="0.25">
      <c r="A12213" s="46">
        <v>10416</v>
      </c>
      <c r="B12213" s="45" t="s">
        <v>14146</v>
      </c>
      <c r="C12213" s="46" t="s">
        <v>9014</v>
      </c>
      <c r="D12213" s="47">
        <v>85.13</v>
      </c>
    </row>
    <row r="12214" spans="1:4" x14ac:dyDescent="0.25">
      <c r="A12214" s="46">
        <v>10419</v>
      </c>
      <c r="B12214" s="45" t="s">
        <v>14147</v>
      </c>
      <c r="C12214" s="46" t="s">
        <v>9014</v>
      </c>
      <c r="D12214" s="47">
        <v>73.89</v>
      </c>
    </row>
    <row r="12215" spans="1:4" x14ac:dyDescent="0.25">
      <c r="A12215" s="46">
        <v>21092</v>
      </c>
      <c r="B12215" s="45" t="s">
        <v>14148</v>
      </c>
      <c r="C12215" s="46" t="s">
        <v>9014</v>
      </c>
      <c r="D12215" s="47">
        <v>42.24</v>
      </c>
    </row>
    <row r="12216" spans="1:4" x14ac:dyDescent="0.25">
      <c r="A12216" s="46">
        <v>10418</v>
      </c>
      <c r="B12216" s="45" t="s">
        <v>14149</v>
      </c>
      <c r="C12216" s="46" t="s">
        <v>9014</v>
      </c>
      <c r="D12216" s="47">
        <v>49.25</v>
      </c>
    </row>
    <row r="12217" spans="1:4" x14ac:dyDescent="0.25">
      <c r="A12217" s="46">
        <v>12657</v>
      </c>
      <c r="B12217" s="45" t="s">
        <v>14150</v>
      </c>
      <c r="C12217" s="46" t="s">
        <v>9014</v>
      </c>
      <c r="D12217" s="47">
        <v>198.77</v>
      </c>
    </row>
    <row r="12218" spans="1:4" x14ac:dyDescent="0.25">
      <c r="A12218" s="46">
        <v>10417</v>
      </c>
      <c r="B12218" s="45" t="s">
        <v>14151</v>
      </c>
      <c r="C12218" s="46" t="s">
        <v>9014</v>
      </c>
      <c r="D12218" s="47">
        <v>124.04</v>
      </c>
    </row>
    <row r="12219" spans="1:4" x14ac:dyDescent="0.25">
      <c r="A12219" s="46">
        <v>10413</v>
      </c>
      <c r="B12219" s="45" t="s">
        <v>14152</v>
      </c>
      <c r="C12219" s="46" t="s">
        <v>9014</v>
      </c>
      <c r="D12219" s="47">
        <v>45.08</v>
      </c>
    </row>
    <row r="12220" spans="1:4" x14ac:dyDescent="0.25">
      <c r="A12220" s="46">
        <v>10414</v>
      </c>
      <c r="B12220" s="45" t="s">
        <v>14153</v>
      </c>
      <c r="C12220" s="46" t="s">
        <v>9014</v>
      </c>
      <c r="D12220" s="47">
        <v>271.43</v>
      </c>
    </row>
    <row r="12221" spans="1:4" x14ac:dyDescent="0.25">
      <c r="A12221" s="46">
        <v>10415</v>
      </c>
      <c r="B12221" s="45" t="s">
        <v>14154</v>
      </c>
      <c r="C12221" s="46" t="s">
        <v>9014</v>
      </c>
      <c r="D12221" s="47">
        <v>471.09</v>
      </c>
    </row>
    <row r="12222" spans="1:4" x14ac:dyDescent="0.25">
      <c r="A12222" s="46">
        <v>38643</v>
      </c>
      <c r="B12222" s="45" t="s">
        <v>14155</v>
      </c>
      <c r="C12222" s="46" t="s">
        <v>9014</v>
      </c>
      <c r="D12222" s="47">
        <v>37.81</v>
      </c>
    </row>
    <row r="12223" spans="1:4" x14ac:dyDescent="0.25">
      <c r="A12223" s="46">
        <v>6157</v>
      </c>
      <c r="B12223" s="45" t="s">
        <v>14156</v>
      </c>
      <c r="C12223" s="46" t="s">
        <v>9014</v>
      </c>
      <c r="D12223" s="47">
        <v>51.65</v>
      </c>
    </row>
    <row r="12224" spans="1:4" x14ac:dyDescent="0.25">
      <c r="A12224" s="46">
        <v>6152</v>
      </c>
      <c r="B12224" s="45" t="s">
        <v>14157</v>
      </c>
      <c r="C12224" s="46" t="s">
        <v>9014</v>
      </c>
      <c r="D12224" s="47">
        <v>2.88</v>
      </c>
    </row>
    <row r="12225" spans="1:4" x14ac:dyDescent="0.25">
      <c r="A12225" s="46">
        <v>6158</v>
      </c>
      <c r="B12225" s="45" t="s">
        <v>14158</v>
      </c>
      <c r="C12225" s="46" t="s">
        <v>9014</v>
      </c>
      <c r="D12225" s="47">
        <v>3.48</v>
      </c>
    </row>
    <row r="12226" spans="1:4" x14ac:dyDescent="0.25">
      <c r="A12226" s="46">
        <v>6153</v>
      </c>
      <c r="B12226" s="45" t="s">
        <v>14159</v>
      </c>
      <c r="C12226" s="46" t="s">
        <v>9014</v>
      </c>
      <c r="D12226" s="47">
        <v>2.71</v>
      </c>
    </row>
    <row r="12227" spans="1:4" x14ac:dyDescent="0.25">
      <c r="A12227" s="46">
        <v>6156</v>
      </c>
      <c r="B12227" s="45" t="s">
        <v>14160</v>
      </c>
      <c r="C12227" s="46" t="s">
        <v>9014</v>
      </c>
      <c r="D12227" s="47">
        <v>3.43</v>
      </c>
    </row>
    <row r="12228" spans="1:4" x14ac:dyDescent="0.25">
      <c r="A12228" s="46">
        <v>6154</v>
      </c>
      <c r="B12228" s="45" t="s">
        <v>14161</v>
      </c>
      <c r="C12228" s="46" t="s">
        <v>9014</v>
      </c>
      <c r="D12228" s="47">
        <v>6.46</v>
      </c>
    </row>
    <row r="12229" spans="1:4" x14ac:dyDescent="0.25">
      <c r="A12229" s="46">
        <v>6155</v>
      </c>
      <c r="B12229" s="45" t="s">
        <v>14162</v>
      </c>
      <c r="C12229" s="46" t="s">
        <v>9014</v>
      </c>
      <c r="D12229" s="47">
        <v>13.37</v>
      </c>
    </row>
    <row r="12230" spans="1:4" x14ac:dyDescent="0.25">
      <c r="A12230" s="46">
        <v>43595</v>
      </c>
      <c r="B12230" s="45" t="s">
        <v>14163</v>
      </c>
      <c r="C12230" s="46" t="s">
        <v>9014</v>
      </c>
      <c r="D12230" s="47">
        <v>16.18</v>
      </c>
    </row>
    <row r="12231" spans="1:4" x14ac:dyDescent="0.25">
      <c r="A12231" s="46">
        <v>43596</v>
      </c>
      <c r="B12231" s="45" t="s">
        <v>14164</v>
      </c>
      <c r="C12231" s="46" t="s">
        <v>9014</v>
      </c>
      <c r="D12231" s="47">
        <v>18.690000000000001</v>
      </c>
    </row>
    <row r="12232" spans="1:4" x14ac:dyDescent="0.25">
      <c r="A12232" s="46">
        <v>38108</v>
      </c>
      <c r="B12232" s="45" t="s">
        <v>14165</v>
      </c>
      <c r="C12232" s="46" t="s">
        <v>9014</v>
      </c>
      <c r="D12232" s="47">
        <v>48.17</v>
      </c>
    </row>
    <row r="12233" spans="1:4" x14ac:dyDescent="0.25">
      <c r="A12233" s="46">
        <v>38087</v>
      </c>
      <c r="B12233" s="45" t="s">
        <v>14166</v>
      </c>
      <c r="C12233" s="46" t="s">
        <v>9014</v>
      </c>
      <c r="D12233" s="47">
        <v>61.96</v>
      </c>
    </row>
    <row r="12234" spans="1:4" x14ac:dyDescent="0.25">
      <c r="A12234" s="46">
        <v>38109</v>
      </c>
      <c r="B12234" s="45" t="s">
        <v>14167</v>
      </c>
      <c r="C12234" s="46" t="s">
        <v>9014</v>
      </c>
      <c r="D12234" s="47">
        <v>76.989999999999995</v>
      </c>
    </row>
    <row r="12235" spans="1:4" x14ac:dyDescent="0.25">
      <c r="A12235" s="46">
        <v>38088</v>
      </c>
      <c r="B12235" s="45" t="s">
        <v>14168</v>
      </c>
      <c r="C12235" s="46" t="s">
        <v>9014</v>
      </c>
      <c r="D12235" s="47">
        <v>80.95</v>
      </c>
    </row>
    <row r="12236" spans="1:4" x14ac:dyDescent="0.25">
      <c r="A12236" s="46">
        <v>38110</v>
      </c>
      <c r="B12236" s="45" t="s">
        <v>14169</v>
      </c>
      <c r="C12236" s="46" t="s">
        <v>9014</v>
      </c>
      <c r="D12236" s="47">
        <v>29.62</v>
      </c>
    </row>
    <row r="12237" spans="1:4" x14ac:dyDescent="0.25">
      <c r="A12237" s="46">
        <v>38089</v>
      </c>
      <c r="B12237" s="45" t="s">
        <v>14170</v>
      </c>
      <c r="C12237" s="46" t="s">
        <v>9014</v>
      </c>
      <c r="D12237" s="47">
        <v>51.61</v>
      </c>
    </row>
    <row r="12238" spans="1:4" x14ac:dyDescent="0.25">
      <c r="A12238" s="46">
        <v>38111</v>
      </c>
      <c r="B12238" s="45" t="s">
        <v>14171</v>
      </c>
      <c r="C12238" s="46" t="s">
        <v>9014</v>
      </c>
      <c r="D12238" s="47">
        <v>33.119999999999997</v>
      </c>
    </row>
    <row r="12239" spans="1:4" x14ac:dyDescent="0.25">
      <c r="A12239" s="46">
        <v>38090</v>
      </c>
      <c r="B12239" s="45" t="s">
        <v>14172</v>
      </c>
      <c r="C12239" s="46" t="s">
        <v>9014</v>
      </c>
      <c r="D12239" s="47">
        <v>53.34</v>
      </c>
    </row>
    <row r="12240" spans="1:4" x14ac:dyDescent="0.25">
      <c r="A12240" s="46">
        <v>13726</v>
      </c>
      <c r="B12240" s="45" t="s">
        <v>14173</v>
      </c>
      <c r="C12240" s="46" t="s">
        <v>9014</v>
      </c>
      <c r="D12240" s="48">
        <v>79770.399999999994</v>
      </c>
    </row>
    <row r="12241" spans="1:4" x14ac:dyDescent="0.25">
      <c r="A12241" s="46">
        <v>38400</v>
      </c>
      <c r="B12241" s="45" t="s">
        <v>14174</v>
      </c>
      <c r="C12241" s="46" t="s">
        <v>9014</v>
      </c>
      <c r="D12241" s="47">
        <v>12.98</v>
      </c>
    </row>
    <row r="12242" spans="1:4" x14ac:dyDescent="0.25">
      <c r="A12242" s="46">
        <v>12627</v>
      </c>
      <c r="B12242" s="45" t="s">
        <v>14175</v>
      </c>
      <c r="C12242" s="46" t="s">
        <v>9014</v>
      </c>
      <c r="D12242" s="47">
        <v>0.52</v>
      </c>
    </row>
    <row r="12243" spans="1:4" x14ac:dyDescent="0.25">
      <c r="A12243" s="46">
        <v>39996</v>
      </c>
      <c r="B12243" s="45" t="s">
        <v>14176</v>
      </c>
      <c r="C12243" s="46" t="s">
        <v>372</v>
      </c>
      <c r="D12243" s="47">
        <v>4.75</v>
      </c>
    </row>
    <row r="12244" spans="1:4" x14ac:dyDescent="0.25">
      <c r="A12244" s="46">
        <v>10478</v>
      </c>
      <c r="B12244" s="45" t="s">
        <v>14177</v>
      </c>
      <c r="C12244" s="46" t="s">
        <v>9033</v>
      </c>
      <c r="D12244" s="47">
        <v>32.130000000000003</v>
      </c>
    </row>
    <row r="12245" spans="1:4" x14ac:dyDescent="0.25">
      <c r="A12245" s="46">
        <v>10475</v>
      </c>
      <c r="B12245" s="45" t="s">
        <v>14178</v>
      </c>
      <c r="C12245" s="46" t="s">
        <v>9033</v>
      </c>
      <c r="D12245" s="47">
        <v>28.27</v>
      </c>
    </row>
    <row r="12246" spans="1:4" x14ac:dyDescent="0.25">
      <c r="A12246" s="46">
        <v>10481</v>
      </c>
      <c r="B12246" s="45" t="s">
        <v>14179</v>
      </c>
      <c r="C12246" s="46" t="s">
        <v>9033</v>
      </c>
      <c r="D12246" s="47">
        <v>30.83</v>
      </c>
    </row>
    <row r="12247" spans="1:4" x14ac:dyDescent="0.25">
      <c r="A12247" s="46">
        <v>4031</v>
      </c>
      <c r="B12247" s="45" t="s">
        <v>14180</v>
      </c>
      <c r="C12247" s="46" t="s">
        <v>9027</v>
      </c>
      <c r="D12247" s="47">
        <v>36.31</v>
      </c>
    </row>
    <row r="12248" spans="1:4" x14ac:dyDescent="0.25">
      <c r="A12248" s="46">
        <v>4030</v>
      </c>
      <c r="B12248" s="45" t="s">
        <v>14181</v>
      </c>
      <c r="C12248" s="46" t="s">
        <v>9027</v>
      </c>
      <c r="D12248" s="47">
        <v>7.72</v>
      </c>
    </row>
    <row r="12249" spans="1:4" x14ac:dyDescent="0.25">
      <c r="A12249" s="46">
        <v>39399</v>
      </c>
      <c r="B12249" s="45" t="s">
        <v>14182</v>
      </c>
      <c r="C12249" s="46" t="s">
        <v>9014</v>
      </c>
      <c r="D12249" s="48">
        <v>1105.52</v>
      </c>
    </row>
    <row r="12250" spans="1:4" x14ac:dyDescent="0.25">
      <c r="A12250" s="46">
        <v>39400</v>
      </c>
      <c r="B12250" s="45" t="s">
        <v>14183</v>
      </c>
      <c r="C12250" s="46" t="s">
        <v>9014</v>
      </c>
      <c r="D12250" s="48">
        <v>1201.6500000000001</v>
      </c>
    </row>
    <row r="12251" spans="1:4" x14ac:dyDescent="0.25">
      <c r="A12251" s="46">
        <v>39401</v>
      </c>
      <c r="B12251" s="45" t="s">
        <v>14184</v>
      </c>
      <c r="C12251" s="46" t="s">
        <v>9014</v>
      </c>
      <c r="D12251" s="48">
        <v>1347.97</v>
      </c>
    </row>
    <row r="12252" spans="1:4" x14ac:dyDescent="0.25">
      <c r="A12252" s="46">
        <v>11652</v>
      </c>
      <c r="B12252" s="45" t="s">
        <v>14185</v>
      </c>
      <c r="C12252" s="46" t="s">
        <v>9014</v>
      </c>
      <c r="D12252" s="48">
        <v>2900</v>
      </c>
    </row>
    <row r="12253" spans="1:4" x14ac:dyDescent="0.25">
      <c r="A12253" s="46">
        <v>13896</v>
      </c>
      <c r="B12253" s="45" t="s">
        <v>14186</v>
      </c>
      <c r="C12253" s="46" t="s">
        <v>9014</v>
      </c>
      <c r="D12253" s="48">
        <v>2601.5500000000002</v>
      </c>
    </row>
    <row r="12254" spans="1:4" x14ac:dyDescent="0.25">
      <c r="A12254" s="46">
        <v>13475</v>
      </c>
      <c r="B12254" s="45" t="s">
        <v>14187</v>
      </c>
      <c r="C12254" s="46" t="s">
        <v>9014</v>
      </c>
      <c r="D12254" s="48">
        <v>3169</v>
      </c>
    </row>
    <row r="12255" spans="1:4" x14ac:dyDescent="0.25">
      <c r="A12255" s="46">
        <v>25971</v>
      </c>
      <c r="B12255" s="45" t="s">
        <v>14188</v>
      </c>
      <c r="C12255" s="46" t="s">
        <v>9014</v>
      </c>
      <c r="D12255" s="48">
        <v>4382347.25</v>
      </c>
    </row>
    <row r="12256" spans="1:4" x14ac:dyDescent="0.25">
      <c r="A12256" s="46">
        <v>25970</v>
      </c>
      <c r="B12256" s="45" t="s">
        <v>14189</v>
      </c>
      <c r="C12256" s="46" t="s">
        <v>9014</v>
      </c>
      <c r="D12256" s="48">
        <v>1844917.33</v>
      </c>
    </row>
    <row r="12257" spans="1:4" x14ac:dyDescent="0.25">
      <c r="A12257" s="46">
        <v>13476</v>
      </c>
      <c r="B12257" s="45" t="s">
        <v>14190</v>
      </c>
      <c r="C12257" s="46" t="s">
        <v>9014</v>
      </c>
      <c r="D12257" s="48">
        <v>1858286.42</v>
      </c>
    </row>
    <row r="12258" spans="1:4" x14ac:dyDescent="0.25">
      <c r="A12258" s="46">
        <v>10488</v>
      </c>
      <c r="B12258" s="45" t="s">
        <v>14191</v>
      </c>
      <c r="C12258" s="46" t="s">
        <v>9014</v>
      </c>
      <c r="D12258" s="48">
        <v>2251334</v>
      </c>
    </row>
    <row r="12259" spans="1:4" x14ac:dyDescent="0.25">
      <c r="A12259" s="46">
        <v>13606</v>
      </c>
      <c r="B12259" s="45" t="s">
        <v>14192</v>
      </c>
      <c r="C12259" s="46" t="s">
        <v>9014</v>
      </c>
      <c r="D12259" s="48">
        <v>1994649.72</v>
      </c>
    </row>
    <row r="12260" spans="1:4" x14ac:dyDescent="0.25">
      <c r="A12260" s="46">
        <v>10489</v>
      </c>
      <c r="B12260" s="45" t="s">
        <v>14193</v>
      </c>
      <c r="C12260" s="46" t="s">
        <v>370</v>
      </c>
      <c r="D12260" s="47">
        <v>17.850000000000001</v>
      </c>
    </row>
    <row r="12261" spans="1:4" x14ac:dyDescent="0.25">
      <c r="A12261" s="46">
        <v>41073</v>
      </c>
      <c r="B12261" s="45" t="s">
        <v>14194</v>
      </c>
      <c r="C12261" s="46" t="s">
        <v>9201</v>
      </c>
      <c r="D12261" s="48">
        <v>3139.51</v>
      </c>
    </row>
    <row r="12262" spans="1:4" x14ac:dyDescent="0.25">
      <c r="A12262" s="46">
        <v>34391</v>
      </c>
      <c r="B12262" s="45" t="s">
        <v>14195</v>
      </c>
      <c r="C12262" s="46" t="s">
        <v>9027</v>
      </c>
      <c r="D12262" s="47">
        <v>889.28</v>
      </c>
    </row>
    <row r="12263" spans="1:4" x14ac:dyDescent="0.25">
      <c r="A12263" s="46">
        <v>10496</v>
      </c>
      <c r="B12263" s="45" t="s">
        <v>14196</v>
      </c>
      <c r="C12263" s="46" t="s">
        <v>9027</v>
      </c>
      <c r="D12263" s="47">
        <v>774.11</v>
      </c>
    </row>
    <row r="12264" spans="1:4" x14ac:dyDescent="0.25">
      <c r="A12264" s="46">
        <v>10497</v>
      </c>
      <c r="B12264" s="45" t="s">
        <v>14197</v>
      </c>
      <c r="C12264" s="46" t="s">
        <v>9027</v>
      </c>
      <c r="D12264" s="48">
        <v>2012.68</v>
      </c>
    </row>
    <row r="12265" spans="1:4" x14ac:dyDescent="0.25">
      <c r="A12265" s="46">
        <v>10504</v>
      </c>
      <c r="B12265" s="45" t="s">
        <v>14198</v>
      </c>
      <c r="C12265" s="46" t="s">
        <v>9027</v>
      </c>
      <c r="D12265" s="48">
        <v>2353.29</v>
      </c>
    </row>
    <row r="12266" spans="1:4" x14ac:dyDescent="0.25">
      <c r="A12266" s="46">
        <v>34390</v>
      </c>
      <c r="B12266" s="45" t="s">
        <v>14199</v>
      </c>
      <c r="C12266" s="46" t="s">
        <v>9027</v>
      </c>
      <c r="D12266" s="47">
        <v>693.6</v>
      </c>
    </row>
    <row r="12267" spans="1:4" x14ac:dyDescent="0.25">
      <c r="A12267" s="46">
        <v>34389</v>
      </c>
      <c r="B12267" s="45" t="s">
        <v>14200</v>
      </c>
      <c r="C12267" s="46" t="s">
        <v>9027</v>
      </c>
      <c r="D12267" s="47">
        <v>216.75</v>
      </c>
    </row>
    <row r="12268" spans="1:4" x14ac:dyDescent="0.25">
      <c r="A12268" s="46">
        <v>34388</v>
      </c>
      <c r="B12268" s="45" t="s">
        <v>14201</v>
      </c>
      <c r="C12268" s="46" t="s">
        <v>9027</v>
      </c>
      <c r="D12268" s="47">
        <v>308.04000000000002</v>
      </c>
    </row>
    <row r="12269" spans="1:4" x14ac:dyDescent="0.25">
      <c r="A12269" s="46">
        <v>34387</v>
      </c>
      <c r="B12269" s="45" t="s">
        <v>14202</v>
      </c>
      <c r="C12269" s="46" t="s">
        <v>9027</v>
      </c>
      <c r="D12269" s="47">
        <v>500.07</v>
      </c>
    </row>
    <row r="12270" spans="1:4" x14ac:dyDescent="0.25">
      <c r="A12270" s="46">
        <v>11188</v>
      </c>
      <c r="B12270" s="45" t="s">
        <v>14203</v>
      </c>
      <c r="C12270" s="46" t="s">
        <v>9027</v>
      </c>
      <c r="D12270" s="47">
        <v>247.71</v>
      </c>
    </row>
    <row r="12271" spans="1:4" x14ac:dyDescent="0.25">
      <c r="A12271" s="46">
        <v>11189</v>
      </c>
      <c r="B12271" s="45" t="s">
        <v>14204</v>
      </c>
      <c r="C12271" s="46" t="s">
        <v>9027</v>
      </c>
      <c r="D12271" s="47">
        <v>371.57</v>
      </c>
    </row>
    <row r="12272" spans="1:4" x14ac:dyDescent="0.25">
      <c r="A12272" s="46">
        <v>21107</v>
      </c>
      <c r="B12272" s="45" t="s">
        <v>14205</v>
      </c>
      <c r="C12272" s="46" t="s">
        <v>9027</v>
      </c>
      <c r="D12272" s="47">
        <v>267.39</v>
      </c>
    </row>
    <row r="12273" spans="1:4" x14ac:dyDescent="0.25">
      <c r="A12273" s="46">
        <v>34386</v>
      </c>
      <c r="B12273" s="45" t="s">
        <v>14206</v>
      </c>
      <c r="C12273" s="46" t="s">
        <v>9027</v>
      </c>
      <c r="D12273" s="47">
        <v>464.46</v>
      </c>
    </row>
    <row r="12274" spans="1:4" x14ac:dyDescent="0.25">
      <c r="A12274" s="46">
        <v>10490</v>
      </c>
      <c r="B12274" s="45" t="s">
        <v>14207</v>
      </c>
      <c r="C12274" s="46" t="s">
        <v>9027</v>
      </c>
      <c r="D12274" s="47">
        <v>139.34</v>
      </c>
    </row>
    <row r="12275" spans="1:4" x14ac:dyDescent="0.25">
      <c r="A12275" s="46">
        <v>10492</v>
      </c>
      <c r="B12275" s="45" t="s">
        <v>14208</v>
      </c>
      <c r="C12275" s="46" t="s">
        <v>9027</v>
      </c>
      <c r="D12275" s="47">
        <v>185.78</v>
      </c>
    </row>
    <row r="12276" spans="1:4" x14ac:dyDescent="0.25">
      <c r="A12276" s="46">
        <v>10493</v>
      </c>
      <c r="B12276" s="45" t="s">
        <v>14209</v>
      </c>
      <c r="C12276" s="46" t="s">
        <v>9027</v>
      </c>
      <c r="D12276" s="47">
        <v>216.75</v>
      </c>
    </row>
    <row r="12277" spans="1:4" x14ac:dyDescent="0.25">
      <c r="A12277" s="46">
        <v>10491</v>
      </c>
      <c r="B12277" s="45" t="s">
        <v>14210</v>
      </c>
      <c r="C12277" s="46" t="s">
        <v>9027</v>
      </c>
      <c r="D12277" s="47">
        <v>263.19</v>
      </c>
    </row>
    <row r="12278" spans="1:4" x14ac:dyDescent="0.25">
      <c r="A12278" s="46">
        <v>34385</v>
      </c>
      <c r="B12278" s="45" t="s">
        <v>14211</v>
      </c>
      <c r="C12278" s="46" t="s">
        <v>9027</v>
      </c>
      <c r="D12278" s="47">
        <v>383.95</v>
      </c>
    </row>
    <row r="12279" spans="1:4" x14ac:dyDescent="0.25">
      <c r="A12279" s="46">
        <v>10499</v>
      </c>
      <c r="B12279" s="45" t="s">
        <v>14212</v>
      </c>
      <c r="C12279" s="46" t="s">
        <v>9027</v>
      </c>
      <c r="D12279" s="47">
        <v>154.82</v>
      </c>
    </row>
    <row r="12280" spans="1:4" x14ac:dyDescent="0.25">
      <c r="A12280" s="46">
        <v>34384</v>
      </c>
      <c r="B12280" s="45" t="s">
        <v>14213</v>
      </c>
      <c r="C12280" s="46" t="s">
        <v>9027</v>
      </c>
      <c r="D12280" s="47">
        <v>464.46</v>
      </c>
    </row>
    <row r="12281" spans="1:4" x14ac:dyDescent="0.25">
      <c r="A12281" s="46">
        <v>11185</v>
      </c>
      <c r="B12281" s="45" t="s">
        <v>14214</v>
      </c>
      <c r="C12281" s="46" t="s">
        <v>9027</v>
      </c>
      <c r="D12281" s="47">
        <v>479.94</v>
      </c>
    </row>
    <row r="12282" spans="1:4" x14ac:dyDescent="0.25">
      <c r="A12282" s="46">
        <v>10507</v>
      </c>
      <c r="B12282" s="45" t="s">
        <v>14215</v>
      </c>
      <c r="C12282" s="46" t="s">
        <v>9027</v>
      </c>
      <c r="D12282" s="47">
        <v>501.21</v>
      </c>
    </row>
    <row r="12283" spans="1:4" x14ac:dyDescent="0.25">
      <c r="A12283" s="46">
        <v>10505</v>
      </c>
      <c r="B12283" s="45" t="s">
        <v>14216</v>
      </c>
      <c r="C12283" s="46" t="s">
        <v>9027</v>
      </c>
      <c r="D12283" s="47">
        <v>295.75</v>
      </c>
    </row>
    <row r="12284" spans="1:4" x14ac:dyDescent="0.25">
      <c r="A12284" s="46">
        <v>10506</v>
      </c>
      <c r="B12284" s="45" t="s">
        <v>14217</v>
      </c>
      <c r="C12284" s="46" t="s">
        <v>9027</v>
      </c>
      <c r="D12284" s="47">
        <v>386.07</v>
      </c>
    </row>
    <row r="12285" spans="1:4" x14ac:dyDescent="0.25">
      <c r="A12285" s="46">
        <v>5031</v>
      </c>
      <c r="B12285" s="45" t="s">
        <v>14218</v>
      </c>
      <c r="C12285" s="46" t="s">
        <v>9027</v>
      </c>
      <c r="D12285" s="47">
        <v>542.11</v>
      </c>
    </row>
    <row r="12286" spans="1:4" x14ac:dyDescent="0.25">
      <c r="A12286" s="46">
        <v>10502</v>
      </c>
      <c r="B12286" s="45" t="s">
        <v>14219</v>
      </c>
      <c r="C12286" s="46" t="s">
        <v>9027</v>
      </c>
      <c r="D12286" s="47">
        <v>631.67999999999995</v>
      </c>
    </row>
    <row r="12287" spans="1:4" x14ac:dyDescent="0.25">
      <c r="A12287" s="46">
        <v>10501</v>
      </c>
      <c r="B12287" s="45" t="s">
        <v>14220</v>
      </c>
      <c r="C12287" s="46" t="s">
        <v>9027</v>
      </c>
      <c r="D12287" s="47">
        <v>356.88</v>
      </c>
    </row>
    <row r="12288" spans="1:4" x14ac:dyDescent="0.25">
      <c r="A12288" s="46">
        <v>10503</v>
      </c>
      <c r="B12288" s="45" t="s">
        <v>14221</v>
      </c>
      <c r="C12288" s="46" t="s">
        <v>9027</v>
      </c>
      <c r="D12288" s="47">
        <v>482.15</v>
      </c>
    </row>
    <row r="12289" spans="1:4" x14ac:dyDescent="0.25">
      <c r="A12289" s="46">
        <v>4500</v>
      </c>
      <c r="B12289" s="45" t="s">
        <v>14222</v>
      </c>
      <c r="C12289" s="46" t="s">
        <v>372</v>
      </c>
      <c r="D12289" s="47">
        <v>13.57</v>
      </c>
    </row>
    <row r="12290" spans="1:4" x14ac:dyDescent="0.25">
      <c r="A12290" s="46">
        <v>4448</v>
      </c>
      <c r="B12290" s="45" t="s">
        <v>14223</v>
      </c>
      <c r="C12290" s="46" t="s">
        <v>372</v>
      </c>
      <c r="D12290" s="47">
        <v>18.64</v>
      </c>
    </row>
    <row r="12291" spans="1:4" x14ac:dyDescent="0.25">
      <c r="A12291" s="46">
        <v>20213</v>
      </c>
      <c r="B12291" s="45" t="s">
        <v>14224</v>
      </c>
      <c r="C12291" s="46" t="s">
        <v>372</v>
      </c>
      <c r="D12291" s="47">
        <v>26.67</v>
      </c>
    </row>
    <row r="12292" spans="1:4" x14ac:dyDescent="0.25">
      <c r="A12292" s="46">
        <v>20211</v>
      </c>
      <c r="B12292" s="45" t="s">
        <v>14225</v>
      </c>
      <c r="C12292" s="46" t="s">
        <v>372</v>
      </c>
      <c r="D12292" s="47">
        <v>35.31</v>
      </c>
    </row>
    <row r="12293" spans="1:4" x14ac:dyDescent="0.25">
      <c r="A12293" s="46">
        <v>40270</v>
      </c>
      <c r="B12293" s="45" t="s">
        <v>14226</v>
      </c>
      <c r="C12293" s="46" t="s">
        <v>372</v>
      </c>
      <c r="D12293" s="47">
        <v>93.93</v>
      </c>
    </row>
    <row r="12294" spans="1:4" x14ac:dyDescent="0.25">
      <c r="A12294" s="46">
        <v>4425</v>
      </c>
      <c r="B12294" s="45" t="s">
        <v>14227</v>
      </c>
      <c r="C12294" s="46" t="s">
        <v>372</v>
      </c>
      <c r="D12294" s="47">
        <v>29.19</v>
      </c>
    </row>
    <row r="12295" spans="1:4" x14ac:dyDescent="0.25">
      <c r="A12295" s="46">
        <v>4472</v>
      </c>
      <c r="B12295" s="45" t="s">
        <v>14228</v>
      </c>
      <c r="C12295" s="46" t="s">
        <v>372</v>
      </c>
      <c r="D12295" s="47">
        <v>36.46</v>
      </c>
    </row>
    <row r="12296" spans="1:4" x14ac:dyDescent="0.25">
      <c r="A12296" s="46">
        <v>35272</v>
      </c>
      <c r="B12296" s="45" t="s">
        <v>14229</v>
      </c>
      <c r="C12296" s="46" t="s">
        <v>372</v>
      </c>
      <c r="D12296" s="47">
        <v>52.71</v>
      </c>
    </row>
    <row r="12297" spans="1:4" x14ac:dyDescent="0.25">
      <c r="A12297" s="46">
        <v>4481</v>
      </c>
      <c r="B12297" s="45" t="s">
        <v>14230</v>
      </c>
      <c r="C12297" s="46" t="s">
        <v>372</v>
      </c>
      <c r="D12297" s="47">
        <v>56.42</v>
      </c>
    </row>
    <row r="12298" spans="1:4" x14ac:dyDescent="0.25">
      <c r="A12298" s="46">
        <v>34345</v>
      </c>
      <c r="B12298" s="45" t="s">
        <v>14231</v>
      </c>
      <c r="C12298" s="46" t="s">
        <v>370</v>
      </c>
      <c r="D12298" s="47">
        <v>12.29</v>
      </c>
    </row>
    <row r="12299" spans="1:4" x14ac:dyDescent="0.25">
      <c r="A12299" s="46">
        <v>41096</v>
      </c>
      <c r="B12299" s="45" t="s">
        <v>14232</v>
      </c>
      <c r="C12299" s="46" t="s">
        <v>9201</v>
      </c>
      <c r="D12299" s="48">
        <v>2162.48</v>
      </c>
    </row>
    <row r="12300" spans="1:4" x14ac:dyDescent="0.25">
      <c r="A12300" s="46">
        <v>41776</v>
      </c>
      <c r="B12300" s="45" t="s">
        <v>14233</v>
      </c>
      <c r="C12300" s="46" t="s">
        <v>370</v>
      </c>
      <c r="D12300" s="47">
        <v>16.829999999999998</v>
      </c>
    </row>
  </sheetData>
  <autoFilter ref="A1:D12300" xr:uid="{5A475C14-69F7-4C6A-95F2-071D9B708998}"/>
  <mergeCells count="2">
    <mergeCell ref="A2:D2"/>
    <mergeCell ref="A7095:D7095"/>
  </mergeCells>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43AC13-50A5-46BA-BED3-B7F763550B7A}">
  <sheetPr>
    <tabColor rgb="FF00B050"/>
    <pageSetUpPr fitToPage="1"/>
  </sheetPr>
  <dimension ref="A1:W982"/>
  <sheetViews>
    <sheetView workbookViewId="0">
      <selection activeCell="D40" sqref="D40"/>
    </sheetView>
  </sheetViews>
  <sheetFormatPr defaultColWidth="14.42578125" defaultRowHeight="15" customHeight="1" x14ac:dyDescent="0.25"/>
  <cols>
    <col min="1" max="1" width="18.28515625" style="207" customWidth="1"/>
    <col min="2" max="2" width="3.28515625" style="227" bestFit="1" customWidth="1"/>
    <col min="3" max="3" width="10.7109375" style="207" customWidth="1"/>
    <col min="4" max="4" width="24" style="207" customWidth="1"/>
    <col min="5" max="6" width="10.7109375" style="207" customWidth="1"/>
    <col min="7" max="7" width="18.28515625" style="207" customWidth="1"/>
    <col min="8" max="9" width="11.42578125" style="207" customWidth="1"/>
    <col min="10" max="12" width="8.85546875" style="207" customWidth="1"/>
    <col min="13" max="13" width="9.5703125" style="207" customWidth="1"/>
    <col min="14" max="14" width="10.7109375" style="207" customWidth="1"/>
    <col min="15" max="23" width="8.85546875" style="207" customWidth="1"/>
    <col min="24" max="16384" width="14.42578125" style="207"/>
  </cols>
  <sheetData>
    <row r="1" spans="1:23" ht="22.5" customHeight="1" x14ac:dyDescent="0.25">
      <c r="A1" s="352" t="s">
        <v>18597</v>
      </c>
      <c r="B1" s="352"/>
      <c r="C1" s="352"/>
      <c r="D1" s="352"/>
      <c r="E1" s="352"/>
      <c r="F1" s="352"/>
      <c r="G1" s="352"/>
      <c r="H1" s="229"/>
      <c r="I1" s="229"/>
      <c r="J1" s="229"/>
      <c r="K1" s="229"/>
      <c r="L1" s="229"/>
      <c r="M1" s="229"/>
      <c r="N1" s="229"/>
      <c r="O1" s="229"/>
      <c r="P1" s="229"/>
      <c r="Q1" s="229"/>
      <c r="R1" s="229"/>
      <c r="S1" s="229"/>
      <c r="T1" s="229"/>
      <c r="U1" s="229"/>
      <c r="V1" s="229"/>
      <c r="W1" s="229"/>
    </row>
    <row r="2" spans="1:23" ht="41.25" customHeight="1" x14ac:dyDescent="0.25">
      <c r="A2" s="350" t="s">
        <v>18640</v>
      </c>
      <c r="B2" s="350"/>
      <c r="C2" s="350"/>
      <c r="D2" s="350"/>
      <c r="E2" s="350"/>
      <c r="F2" s="350"/>
      <c r="G2" s="350"/>
      <c r="H2" s="229"/>
      <c r="J2" s="229"/>
      <c r="K2" s="229"/>
      <c r="L2" s="229"/>
      <c r="M2" s="229"/>
      <c r="N2" s="229"/>
      <c r="O2" s="229"/>
      <c r="P2" s="229"/>
      <c r="Q2" s="229"/>
      <c r="R2" s="229"/>
      <c r="S2" s="229"/>
      <c r="T2" s="229"/>
      <c r="U2" s="229"/>
      <c r="V2" s="229"/>
      <c r="W2" s="229"/>
    </row>
    <row r="3" spans="1:23" ht="10.5" customHeight="1" x14ac:dyDescent="0.25">
      <c r="A3" s="351" t="s">
        <v>18598</v>
      </c>
      <c r="B3" s="351"/>
      <c r="C3" s="351"/>
      <c r="D3" s="351"/>
      <c r="E3" s="351"/>
      <c r="F3" s="351"/>
      <c r="G3" s="351"/>
      <c r="H3" s="229"/>
      <c r="I3" s="229"/>
      <c r="J3" s="229"/>
      <c r="K3" s="229"/>
      <c r="L3" s="229"/>
      <c r="M3" s="229"/>
      <c r="N3" s="229"/>
      <c r="O3" s="229"/>
      <c r="P3" s="229"/>
      <c r="Q3" s="229"/>
      <c r="R3" s="229"/>
      <c r="S3" s="229"/>
      <c r="T3" s="229"/>
      <c r="U3" s="229"/>
      <c r="V3" s="229"/>
      <c r="W3" s="229"/>
    </row>
    <row r="4" spans="1:23" ht="15" customHeight="1" x14ac:dyDescent="0.25">
      <c r="H4" s="229"/>
      <c r="I4" s="229"/>
      <c r="J4" s="229"/>
      <c r="K4" s="229"/>
      <c r="L4" s="229"/>
      <c r="M4" s="229"/>
      <c r="N4" s="229"/>
      <c r="O4" s="229"/>
      <c r="P4" s="229"/>
      <c r="Q4" s="229"/>
      <c r="R4" s="229"/>
      <c r="S4" s="229"/>
      <c r="T4" s="229"/>
      <c r="U4" s="229"/>
      <c r="V4" s="229"/>
      <c r="W4" s="229"/>
    </row>
    <row r="5" spans="1:23" ht="6.75" customHeight="1" x14ac:dyDescent="0.25">
      <c r="A5" s="230"/>
      <c r="B5" s="231"/>
      <c r="C5" s="230"/>
      <c r="D5" s="230"/>
      <c r="E5" s="230"/>
      <c r="F5" s="230"/>
      <c r="G5" s="230"/>
      <c r="H5" s="229"/>
      <c r="I5" s="229"/>
      <c r="J5" s="229"/>
      <c r="K5" s="229"/>
      <c r="L5" s="229"/>
      <c r="M5" s="229"/>
      <c r="N5" s="229"/>
      <c r="O5" s="229"/>
      <c r="P5" s="229"/>
      <c r="Q5" s="229"/>
      <c r="R5" s="229"/>
      <c r="S5" s="229"/>
      <c r="T5" s="229"/>
      <c r="U5" s="229"/>
      <c r="V5" s="229"/>
      <c r="W5" s="229"/>
    </row>
    <row r="6" spans="1:23" ht="15" customHeight="1" x14ac:dyDescent="0.25">
      <c r="A6" s="348" t="s">
        <v>18599</v>
      </c>
      <c r="B6" s="349"/>
      <c r="C6" s="349"/>
      <c r="D6" s="349"/>
      <c r="E6" s="349"/>
      <c r="F6" s="349"/>
      <c r="G6" s="349"/>
      <c r="H6" s="229"/>
      <c r="I6" s="229"/>
      <c r="J6" s="229"/>
      <c r="K6" s="229"/>
      <c r="L6" s="229"/>
      <c r="M6" s="229"/>
      <c r="N6" s="229"/>
      <c r="O6" s="229"/>
      <c r="P6" s="229"/>
      <c r="Q6" s="229"/>
      <c r="R6" s="229"/>
      <c r="S6" s="229"/>
      <c r="T6" s="229"/>
      <c r="U6" s="229"/>
      <c r="V6" s="229"/>
      <c r="W6" s="229"/>
    </row>
    <row r="7" spans="1:23" s="234" customFormat="1" ht="6.75" customHeight="1" x14ac:dyDescent="0.25">
      <c r="A7" s="235"/>
      <c r="B7" s="231"/>
      <c r="C7" s="235"/>
      <c r="D7" s="235"/>
      <c r="E7" s="235"/>
      <c r="F7" s="235"/>
      <c r="G7" s="235"/>
      <c r="H7" s="229"/>
      <c r="I7" s="229"/>
      <c r="J7" s="229"/>
      <c r="K7" s="229"/>
      <c r="L7" s="229"/>
      <c r="M7" s="229"/>
      <c r="N7" s="229"/>
      <c r="O7" s="229"/>
      <c r="P7" s="229"/>
      <c r="Q7" s="229"/>
      <c r="R7" s="229"/>
      <c r="S7" s="229"/>
      <c r="T7" s="229"/>
      <c r="U7" s="229"/>
      <c r="V7" s="229"/>
      <c r="W7" s="229"/>
    </row>
    <row r="8" spans="1:23" ht="15" customHeight="1" x14ac:dyDescent="0.25">
      <c r="A8" s="208"/>
      <c r="B8" s="216"/>
      <c r="C8" s="212" t="s">
        <v>18600</v>
      </c>
      <c r="D8" s="225" t="s">
        <v>18601</v>
      </c>
      <c r="E8" s="211"/>
      <c r="F8" s="208"/>
      <c r="G8" s="209"/>
      <c r="H8" s="229"/>
      <c r="I8" s="229"/>
      <c r="J8" s="229"/>
      <c r="K8" s="229"/>
      <c r="L8" s="229"/>
      <c r="M8" s="229"/>
      <c r="N8" s="229"/>
      <c r="O8" s="229"/>
      <c r="P8" s="229"/>
      <c r="Q8" s="229"/>
      <c r="R8" s="229"/>
      <c r="S8" s="229"/>
      <c r="T8" s="229"/>
      <c r="U8" s="229"/>
      <c r="V8" s="229"/>
      <c r="W8" s="229"/>
    </row>
    <row r="9" spans="1:23" ht="15" customHeight="1" x14ac:dyDescent="0.25">
      <c r="A9" s="208"/>
      <c r="B9" s="216"/>
      <c r="C9" s="211"/>
      <c r="D9" s="213" t="s">
        <v>18602</v>
      </c>
      <c r="E9" s="211"/>
      <c r="F9" s="208"/>
      <c r="G9" s="209"/>
      <c r="H9" s="229"/>
      <c r="I9" s="229"/>
      <c r="J9" s="229"/>
      <c r="K9" s="229"/>
      <c r="L9" s="229"/>
      <c r="M9" s="229"/>
      <c r="N9" s="229"/>
      <c r="O9" s="229"/>
      <c r="P9" s="229"/>
      <c r="Q9" s="229"/>
      <c r="R9" s="229"/>
      <c r="S9" s="229"/>
      <c r="T9" s="229"/>
      <c r="U9" s="229"/>
      <c r="V9" s="229"/>
      <c r="W9" s="229"/>
    </row>
    <row r="10" spans="1:23" ht="15" customHeight="1" x14ac:dyDescent="0.25">
      <c r="A10" s="208"/>
      <c r="B10" s="228"/>
      <c r="C10" s="208"/>
      <c r="D10" s="208"/>
      <c r="E10" s="208"/>
      <c r="F10" s="208"/>
      <c r="G10" s="209"/>
      <c r="H10" s="229"/>
      <c r="I10" s="229"/>
      <c r="J10" s="229"/>
      <c r="K10" s="229"/>
      <c r="L10" s="229"/>
      <c r="M10" s="229"/>
      <c r="N10" s="229"/>
      <c r="O10" s="229"/>
      <c r="P10" s="229"/>
      <c r="Q10" s="229"/>
      <c r="R10" s="229"/>
      <c r="S10" s="229"/>
      <c r="T10" s="229"/>
      <c r="U10" s="229"/>
      <c r="V10" s="229"/>
      <c r="W10" s="229"/>
    </row>
    <row r="11" spans="1:23" ht="12.75" customHeight="1" x14ac:dyDescent="0.25">
      <c r="A11" s="214"/>
      <c r="B11" s="354" t="s">
        <v>18603</v>
      </c>
      <c r="C11" s="354"/>
      <c r="D11" s="354"/>
      <c r="E11" s="354"/>
      <c r="F11" s="354"/>
      <c r="G11" s="209"/>
      <c r="H11" s="229"/>
      <c r="I11" s="229"/>
      <c r="J11" s="229"/>
      <c r="K11" s="229"/>
      <c r="L11" s="229"/>
      <c r="M11" s="229"/>
      <c r="N11" s="229"/>
      <c r="O11" s="229"/>
      <c r="P11" s="229"/>
      <c r="Q11" s="229"/>
      <c r="R11" s="229"/>
      <c r="S11" s="229"/>
      <c r="T11" s="229"/>
      <c r="U11" s="229"/>
      <c r="V11" s="229"/>
      <c r="W11" s="229"/>
    </row>
    <row r="12" spans="1:23" ht="12.75" customHeight="1" x14ac:dyDescent="0.25">
      <c r="A12" s="208"/>
      <c r="B12" s="216"/>
      <c r="C12" s="210"/>
      <c r="D12" s="210"/>
      <c r="E12" s="210"/>
      <c r="F12" s="210"/>
      <c r="G12" s="209"/>
      <c r="H12" s="229"/>
      <c r="I12" s="229"/>
      <c r="J12" s="229"/>
      <c r="K12" s="229"/>
      <c r="L12" s="229"/>
      <c r="M12" s="229"/>
      <c r="N12" s="229"/>
      <c r="O12" s="229"/>
      <c r="P12" s="229"/>
      <c r="Q12" s="229"/>
      <c r="R12" s="229"/>
      <c r="S12" s="229"/>
      <c r="T12" s="229"/>
      <c r="U12" s="229"/>
      <c r="V12" s="229"/>
      <c r="W12" s="229"/>
    </row>
    <row r="13" spans="1:23" ht="12.75" customHeight="1" x14ac:dyDescent="0.25">
      <c r="A13" s="214"/>
      <c r="B13" s="216" t="s">
        <v>18638</v>
      </c>
      <c r="C13" s="343" t="s">
        <v>18604</v>
      </c>
      <c r="D13" s="344"/>
      <c r="E13" s="345"/>
      <c r="F13" s="217">
        <v>3.2199999999999999E-2</v>
      </c>
      <c r="G13" s="218"/>
      <c r="H13" s="229"/>
      <c r="I13" s="229"/>
      <c r="J13" s="229"/>
      <c r="K13" s="229"/>
      <c r="L13" s="229"/>
      <c r="M13" s="229"/>
      <c r="N13" s="229"/>
      <c r="O13" s="229"/>
      <c r="P13" s="229"/>
      <c r="Q13" s="229"/>
      <c r="R13" s="229"/>
      <c r="S13" s="229"/>
      <c r="T13" s="229"/>
      <c r="U13" s="229"/>
      <c r="V13" s="229"/>
      <c r="W13" s="229"/>
    </row>
    <row r="14" spans="1:23" ht="12.75" customHeight="1" x14ac:dyDescent="0.25">
      <c r="A14" s="214"/>
      <c r="B14" s="216"/>
      <c r="C14" s="216"/>
      <c r="D14" s="216"/>
      <c r="E14" s="216"/>
      <c r="F14" s="217"/>
      <c r="G14" s="218"/>
      <c r="H14" s="229"/>
      <c r="I14" s="229"/>
      <c r="J14" s="229"/>
      <c r="K14" s="229"/>
      <c r="L14" s="229"/>
      <c r="M14" s="229"/>
      <c r="N14" s="229"/>
      <c r="O14" s="229"/>
      <c r="P14" s="229"/>
      <c r="Q14" s="229"/>
      <c r="R14" s="229"/>
      <c r="S14" s="229"/>
      <c r="T14" s="229"/>
      <c r="U14" s="229"/>
      <c r="V14" s="229"/>
      <c r="W14" s="229"/>
    </row>
    <row r="15" spans="1:23" ht="12.75" customHeight="1" x14ac:dyDescent="0.25">
      <c r="A15" s="214"/>
      <c r="B15" s="216" t="s">
        <v>18639</v>
      </c>
      <c r="C15" s="343" t="s">
        <v>18605</v>
      </c>
      <c r="D15" s="344"/>
      <c r="E15" s="345"/>
      <c r="F15" s="217">
        <f ca="1">'ADM LOCAL'!$I$45</f>
        <v>1.9099999999999999E-2</v>
      </c>
      <c r="G15" s="218"/>
      <c r="H15" s="229"/>
      <c r="I15" s="229"/>
      <c r="J15" s="229"/>
      <c r="K15" s="229"/>
      <c r="L15" s="229"/>
      <c r="M15" s="229"/>
      <c r="N15" s="229"/>
      <c r="O15" s="229"/>
      <c r="P15" s="229"/>
      <c r="Q15" s="229"/>
      <c r="R15" s="229"/>
      <c r="S15" s="229"/>
      <c r="T15" s="229"/>
      <c r="U15" s="229"/>
      <c r="V15" s="229"/>
      <c r="W15" s="229"/>
    </row>
    <row r="16" spans="1:23" ht="12.75" customHeight="1" x14ac:dyDescent="0.25">
      <c r="A16" s="208"/>
      <c r="B16" s="216"/>
      <c r="C16" s="219"/>
      <c r="D16" s="219"/>
      <c r="E16" s="219"/>
      <c r="F16" s="217"/>
      <c r="G16" s="209"/>
      <c r="H16" s="229"/>
      <c r="I16" s="229"/>
      <c r="J16" s="229"/>
      <c r="K16" s="229"/>
      <c r="L16" s="229"/>
      <c r="M16" s="229"/>
      <c r="N16" s="229"/>
      <c r="O16" s="229"/>
      <c r="P16" s="229"/>
      <c r="Q16" s="229"/>
      <c r="R16" s="229"/>
      <c r="S16" s="229"/>
      <c r="T16" s="229"/>
      <c r="U16" s="229"/>
      <c r="V16" s="229"/>
      <c r="W16" s="229"/>
    </row>
    <row r="17" spans="1:23" ht="12.75" customHeight="1" x14ac:dyDescent="0.25">
      <c r="A17" s="208"/>
      <c r="B17" s="216" t="s">
        <v>18657</v>
      </c>
      <c r="C17" s="343" t="s">
        <v>18606</v>
      </c>
      <c r="D17" s="344"/>
      <c r="E17" s="345"/>
      <c r="F17" s="217">
        <v>6.0000000000000001E-3</v>
      </c>
      <c r="G17" s="209"/>
      <c r="H17" s="229"/>
      <c r="I17" s="229"/>
      <c r="J17" s="229"/>
      <c r="K17" s="229"/>
      <c r="L17" s="229"/>
      <c r="M17" s="229"/>
      <c r="N17" s="229"/>
      <c r="O17" s="229"/>
      <c r="P17" s="229"/>
      <c r="Q17" s="229"/>
      <c r="R17" s="229"/>
      <c r="S17" s="229"/>
      <c r="T17" s="229"/>
      <c r="U17" s="229"/>
      <c r="V17" s="229"/>
      <c r="W17" s="229"/>
    </row>
    <row r="18" spans="1:23" ht="12.75" customHeight="1" x14ac:dyDescent="0.25">
      <c r="A18" s="208"/>
      <c r="B18" s="216"/>
      <c r="C18" s="220"/>
      <c r="D18" s="220"/>
      <c r="E18" s="210"/>
      <c r="F18" s="217"/>
      <c r="G18" s="209"/>
      <c r="H18" s="229"/>
      <c r="I18" s="229"/>
      <c r="J18" s="229"/>
      <c r="K18" s="229"/>
      <c r="L18" s="229"/>
      <c r="M18" s="229"/>
      <c r="N18" s="229"/>
      <c r="O18" s="229"/>
      <c r="P18" s="229"/>
      <c r="Q18" s="229"/>
      <c r="R18" s="229"/>
      <c r="S18" s="229"/>
      <c r="T18" s="229"/>
      <c r="U18" s="229"/>
      <c r="V18" s="229"/>
      <c r="W18" s="229"/>
    </row>
    <row r="19" spans="1:23" ht="12.75" customHeight="1" x14ac:dyDescent="0.25">
      <c r="A19" s="208"/>
      <c r="B19" s="216" t="s">
        <v>18607</v>
      </c>
      <c r="C19" s="343" t="s">
        <v>18608</v>
      </c>
      <c r="D19" s="344"/>
      <c r="E19" s="345"/>
      <c r="F19" s="217">
        <f>E20+E21</f>
        <v>0.02</v>
      </c>
      <c r="G19" s="209"/>
      <c r="H19" s="229"/>
      <c r="I19" s="229"/>
      <c r="J19" s="229"/>
      <c r="K19" s="229"/>
      <c r="L19" s="229"/>
      <c r="M19" s="229"/>
      <c r="N19" s="229"/>
      <c r="O19" s="229"/>
      <c r="P19" s="229"/>
      <c r="Q19" s="229"/>
      <c r="R19" s="229"/>
      <c r="S19" s="229"/>
      <c r="T19" s="229"/>
      <c r="U19" s="229"/>
      <c r="V19" s="229"/>
      <c r="W19" s="229"/>
    </row>
    <row r="20" spans="1:23" ht="12.75" customHeight="1" x14ac:dyDescent="0.25">
      <c r="A20" s="208"/>
      <c r="B20" s="215" t="s">
        <v>18609</v>
      </c>
      <c r="C20" s="210"/>
      <c r="D20" s="215" t="s">
        <v>18610</v>
      </c>
      <c r="E20" s="221">
        <v>1.2500000000000001E-2</v>
      </c>
      <c r="F20" s="217"/>
      <c r="G20" s="209"/>
      <c r="H20" s="229"/>
      <c r="I20" s="229"/>
      <c r="J20" s="229"/>
      <c r="K20" s="229"/>
      <c r="L20" s="229"/>
      <c r="M20" s="229"/>
      <c r="N20" s="229"/>
      <c r="O20" s="229"/>
      <c r="P20" s="229"/>
      <c r="Q20" s="229"/>
      <c r="R20" s="229"/>
      <c r="S20" s="229"/>
      <c r="T20" s="229"/>
      <c r="U20" s="229"/>
      <c r="V20" s="229"/>
      <c r="W20" s="229"/>
    </row>
    <row r="21" spans="1:23" ht="12.75" customHeight="1" x14ac:dyDescent="0.25">
      <c r="A21" s="208"/>
      <c r="B21" s="215" t="s">
        <v>18611</v>
      </c>
      <c r="C21" s="210"/>
      <c r="D21" s="215" t="s">
        <v>18612</v>
      </c>
      <c r="E21" s="221">
        <v>7.4999999999999997E-3</v>
      </c>
      <c r="F21" s="217"/>
      <c r="G21" s="209"/>
      <c r="H21" s="229"/>
      <c r="I21" s="229"/>
      <c r="J21" s="229"/>
      <c r="K21" s="229"/>
      <c r="L21" s="229"/>
      <c r="M21" s="229"/>
      <c r="N21" s="229"/>
      <c r="O21" s="229"/>
      <c r="P21" s="229"/>
      <c r="Q21" s="229"/>
      <c r="R21" s="229"/>
      <c r="S21" s="229"/>
      <c r="T21" s="229"/>
      <c r="U21" s="229"/>
      <c r="V21" s="229"/>
      <c r="W21" s="229"/>
    </row>
    <row r="22" spans="1:23" ht="12.75" customHeight="1" x14ac:dyDescent="0.25">
      <c r="A22" s="208"/>
      <c r="B22" s="216"/>
      <c r="C22" s="219"/>
      <c r="D22" s="219"/>
      <c r="E22" s="222"/>
      <c r="F22" s="217"/>
      <c r="G22" s="209"/>
      <c r="H22" s="229"/>
      <c r="I22" s="229"/>
      <c r="J22" s="229"/>
      <c r="K22" s="229"/>
      <c r="L22" s="229"/>
      <c r="M22" s="229"/>
      <c r="N22" s="229"/>
      <c r="O22" s="229"/>
      <c r="P22" s="229"/>
      <c r="Q22" s="229"/>
      <c r="R22" s="229"/>
      <c r="S22" s="229"/>
      <c r="T22" s="229"/>
      <c r="U22" s="229"/>
      <c r="V22" s="229"/>
      <c r="W22" s="229"/>
    </row>
    <row r="23" spans="1:23" ht="12.75" customHeight="1" x14ac:dyDescent="0.25">
      <c r="A23" s="208"/>
      <c r="B23" s="215" t="s">
        <v>18613</v>
      </c>
      <c r="C23" s="343" t="s">
        <v>18614</v>
      </c>
      <c r="D23" s="344"/>
      <c r="E23" s="345"/>
      <c r="F23" s="217">
        <v>0.06</v>
      </c>
      <c r="G23" s="209"/>
      <c r="H23" s="229"/>
      <c r="I23" s="229"/>
      <c r="J23" s="229"/>
      <c r="K23" s="229"/>
      <c r="L23" s="229"/>
      <c r="M23" s="229"/>
      <c r="N23" s="229"/>
      <c r="O23" s="229"/>
      <c r="P23" s="229"/>
      <c r="Q23" s="229"/>
      <c r="R23" s="229"/>
      <c r="S23" s="229"/>
      <c r="T23" s="229"/>
      <c r="U23" s="229"/>
      <c r="V23" s="229"/>
      <c r="W23" s="229"/>
    </row>
    <row r="24" spans="1:23" ht="12.75" customHeight="1" x14ac:dyDescent="0.25">
      <c r="A24" s="208"/>
      <c r="B24" s="216"/>
      <c r="C24" s="216"/>
      <c r="D24" s="216"/>
      <c r="E24" s="216"/>
      <c r="F24" s="217"/>
      <c r="G24" s="209"/>
      <c r="H24" s="229"/>
      <c r="I24" s="229"/>
      <c r="J24" s="229"/>
      <c r="K24" s="229"/>
      <c r="L24" s="229"/>
      <c r="M24" s="229"/>
      <c r="N24" s="229"/>
      <c r="O24" s="229"/>
      <c r="P24" s="229"/>
      <c r="Q24" s="229"/>
      <c r="R24" s="229"/>
      <c r="S24" s="229"/>
      <c r="T24" s="229"/>
      <c r="U24" s="229"/>
      <c r="V24" s="229"/>
      <c r="W24" s="229"/>
    </row>
    <row r="25" spans="1:23" ht="12.75" customHeight="1" x14ac:dyDescent="0.25">
      <c r="A25" s="208"/>
      <c r="B25" s="215" t="s">
        <v>18615</v>
      </c>
      <c r="C25" s="343" t="s">
        <v>18616</v>
      </c>
      <c r="D25" s="344"/>
      <c r="E25" s="345"/>
      <c r="F25" s="217">
        <f>SUM(E26:E28)</f>
        <v>7.6499999999999999E-2</v>
      </c>
      <c r="G25" s="209"/>
      <c r="H25" s="229"/>
      <c r="I25" s="229"/>
      <c r="J25" s="229"/>
      <c r="K25" s="229"/>
      <c r="L25" s="229"/>
      <c r="M25" s="229"/>
      <c r="N25" s="229"/>
      <c r="O25" s="229"/>
      <c r="P25" s="229"/>
      <c r="Q25" s="229"/>
      <c r="R25" s="229"/>
      <c r="S25" s="229"/>
      <c r="T25" s="229"/>
      <c r="U25" s="229"/>
      <c r="V25" s="229"/>
      <c r="W25" s="229"/>
    </row>
    <row r="26" spans="1:23" ht="12.75" customHeight="1" x14ac:dyDescent="0.25">
      <c r="A26" s="208"/>
      <c r="B26" s="216" t="s">
        <v>18658</v>
      </c>
      <c r="C26" s="210"/>
      <c r="D26" s="215" t="s">
        <v>18617</v>
      </c>
      <c r="E26" s="221">
        <v>6.4999999999999997E-3</v>
      </c>
      <c r="F26" s="223"/>
      <c r="G26" s="209"/>
      <c r="H26" s="229"/>
      <c r="I26" s="229"/>
      <c r="J26" s="229"/>
      <c r="K26" s="229"/>
      <c r="L26" s="229"/>
      <c r="M26" s="229"/>
      <c r="N26" s="229"/>
      <c r="O26" s="229"/>
      <c r="P26" s="229"/>
      <c r="Q26" s="229"/>
      <c r="R26" s="229"/>
      <c r="S26" s="229"/>
      <c r="T26" s="229"/>
      <c r="U26" s="229"/>
      <c r="V26" s="229"/>
      <c r="W26" s="229"/>
    </row>
    <row r="27" spans="1:23" ht="12.75" customHeight="1" x14ac:dyDescent="0.25">
      <c r="A27" s="208"/>
      <c r="B27" s="216" t="s">
        <v>18659</v>
      </c>
      <c r="C27" s="210"/>
      <c r="D27" s="215" t="s">
        <v>18618</v>
      </c>
      <c r="E27" s="221">
        <v>0.03</v>
      </c>
      <c r="F27" s="223"/>
      <c r="G27" s="209"/>
      <c r="H27" s="229"/>
      <c r="I27" s="229"/>
      <c r="J27" s="229"/>
      <c r="K27" s="229"/>
      <c r="L27" s="229"/>
      <c r="M27" s="229"/>
      <c r="N27" s="229"/>
      <c r="O27" s="229"/>
      <c r="P27" s="229"/>
      <c r="Q27" s="229"/>
      <c r="R27" s="229"/>
      <c r="S27" s="229"/>
      <c r="T27" s="229"/>
      <c r="U27" s="229"/>
      <c r="V27" s="229"/>
      <c r="W27" s="229"/>
    </row>
    <row r="28" spans="1:23" ht="12.75" customHeight="1" x14ac:dyDescent="0.25">
      <c r="A28" s="224"/>
      <c r="B28" s="216" t="s">
        <v>18660</v>
      </c>
      <c r="C28" s="210"/>
      <c r="D28" s="215" t="s">
        <v>18619</v>
      </c>
      <c r="E28" s="221">
        <v>0.04</v>
      </c>
      <c r="F28" s="216"/>
      <c r="G28" s="209"/>
      <c r="H28" s="229"/>
      <c r="I28" s="229"/>
      <c r="J28" s="229"/>
      <c r="K28" s="229"/>
      <c r="L28" s="229"/>
      <c r="M28" s="229"/>
      <c r="N28" s="229"/>
      <c r="O28" s="229"/>
      <c r="P28" s="229"/>
      <c r="Q28" s="229"/>
      <c r="R28" s="229"/>
      <c r="S28" s="229"/>
      <c r="T28" s="229"/>
      <c r="U28" s="229"/>
      <c r="V28" s="229"/>
      <c r="W28" s="229"/>
    </row>
    <row r="29" spans="1:23" ht="12.75" customHeight="1" x14ac:dyDescent="0.25">
      <c r="A29" s="208"/>
      <c r="B29" s="216"/>
      <c r="C29" s="210"/>
      <c r="D29" s="210"/>
      <c r="E29" s="210"/>
      <c r="F29" s="223"/>
      <c r="G29" s="209"/>
      <c r="H29" s="229"/>
      <c r="I29" s="229"/>
      <c r="J29" s="229"/>
      <c r="K29" s="229"/>
      <c r="L29" s="229"/>
      <c r="M29" s="229"/>
      <c r="N29" s="229"/>
      <c r="O29" s="229"/>
      <c r="P29" s="229"/>
      <c r="Q29" s="229"/>
      <c r="R29" s="229"/>
      <c r="S29" s="229"/>
      <c r="T29" s="229"/>
      <c r="U29" s="229"/>
      <c r="V29" s="229"/>
      <c r="W29" s="229"/>
    </row>
    <row r="30" spans="1:23" ht="54.75" customHeight="1" x14ac:dyDescent="0.25">
      <c r="A30" s="208"/>
      <c r="B30" s="216"/>
      <c r="C30" s="346" t="s">
        <v>18620</v>
      </c>
      <c r="D30" s="344"/>
      <c r="E30" s="345"/>
      <c r="F30" s="226">
        <f ca="1">(1+F13+F15+F17+F19+F23)/(1-F25)-1</f>
        <v>0.23151055766107209</v>
      </c>
      <c r="G30" s="209"/>
      <c r="H30" s="232"/>
      <c r="I30" s="229"/>
      <c r="J30" s="229"/>
      <c r="K30" s="229"/>
      <c r="L30" s="229"/>
      <c r="M30" s="229"/>
      <c r="N30" s="229"/>
      <c r="O30" s="229"/>
      <c r="P30" s="229"/>
      <c r="Q30" s="229"/>
      <c r="R30" s="229"/>
      <c r="S30" s="229"/>
      <c r="T30" s="229"/>
      <c r="U30" s="229"/>
      <c r="V30" s="229"/>
      <c r="W30" s="229"/>
    </row>
    <row r="31" spans="1:23" ht="12.75" customHeight="1" x14ac:dyDescent="0.25">
      <c r="A31" s="353" t="s">
        <v>18621</v>
      </c>
      <c r="B31" s="353"/>
      <c r="C31" s="353"/>
      <c r="D31" s="353"/>
      <c r="E31" s="353"/>
      <c r="F31" s="353"/>
      <c r="G31" s="353"/>
      <c r="H31" s="229"/>
      <c r="I31" s="229"/>
      <c r="J31" s="229"/>
      <c r="K31" s="229"/>
      <c r="L31" s="229"/>
      <c r="M31" s="229"/>
      <c r="N31" s="229"/>
      <c r="O31" s="229"/>
      <c r="P31" s="229"/>
      <c r="Q31" s="229"/>
      <c r="R31" s="229"/>
      <c r="S31" s="229"/>
      <c r="T31" s="229"/>
      <c r="U31" s="229"/>
      <c r="V31" s="229"/>
      <c r="W31" s="229"/>
    </row>
    <row r="32" spans="1:23" ht="28.5" customHeight="1" x14ac:dyDescent="0.25">
      <c r="A32" s="347" t="s">
        <v>18699</v>
      </c>
      <c r="B32" s="347"/>
      <c r="C32" s="347"/>
      <c r="D32" s="347"/>
      <c r="E32" s="347"/>
      <c r="F32" s="347"/>
      <c r="G32" s="347"/>
      <c r="H32" s="229"/>
      <c r="I32" s="229"/>
      <c r="J32" s="229"/>
      <c r="K32" s="229"/>
      <c r="L32" s="229"/>
      <c r="M32" s="229"/>
      <c r="N32" s="229"/>
      <c r="O32" s="229"/>
      <c r="P32" s="229"/>
      <c r="Q32" s="229"/>
      <c r="R32" s="229"/>
      <c r="S32" s="229"/>
      <c r="T32" s="229"/>
      <c r="U32" s="229"/>
      <c r="V32" s="229"/>
      <c r="W32" s="229"/>
    </row>
    <row r="33" spans="1:23" s="234" customFormat="1" ht="6.75" customHeight="1" x14ac:dyDescent="0.25">
      <c r="A33" s="235"/>
      <c r="B33" s="231"/>
      <c r="C33" s="235"/>
      <c r="D33" s="235"/>
      <c r="E33" s="235"/>
      <c r="F33" s="235"/>
      <c r="G33" s="235"/>
      <c r="H33" s="229"/>
      <c r="I33" s="229"/>
      <c r="J33" s="229"/>
      <c r="K33" s="229"/>
      <c r="L33" s="229"/>
      <c r="M33" s="229"/>
      <c r="N33" s="229"/>
      <c r="O33" s="229"/>
      <c r="P33" s="229"/>
      <c r="Q33" s="229"/>
      <c r="R33" s="229"/>
      <c r="S33" s="229"/>
      <c r="T33" s="229"/>
      <c r="U33" s="229"/>
      <c r="V33" s="229"/>
      <c r="W33" s="229"/>
    </row>
    <row r="34" spans="1:23" ht="12.75" customHeight="1" x14ac:dyDescent="0.25">
      <c r="A34" s="348" t="s">
        <v>18623</v>
      </c>
      <c r="B34" s="349"/>
      <c r="C34" s="349"/>
      <c r="D34" s="349"/>
      <c r="E34" s="349"/>
      <c r="F34" s="349"/>
      <c r="G34" s="349"/>
      <c r="H34" s="229"/>
      <c r="I34" s="229"/>
      <c r="J34" s="229"/>
      <c r="K34" s="229"/>
      <c r="L34" s="229"/>
      <c r="M34" s="229"/>
      <c r="N34" s="229"/>
      <c r="O34" s="229"/>
      <c r="P34" s="229"/>
      <c r="Q34" s="229"/>
      <c r="R34" s="229"/>
      <c r="S34" s="229"/>
      <c r="T34" s="229"/>
      <c r="U34" s="229"/>
      <c r="V34" s="229"/>
      <c r="W34" s="229"/>
    </row>
    <row r="35" spans="1:23" s="234" customFormat="1" ht="6.75" customHeight="1" x14ac:dyDescent="0.25">
      <c r="A35" s="235"/>
      <c r="B35" s="231"/>
      <c r="C35" s="235"/>
      <c r="D35" s="235"/>
      <c r="E35" s="235"/>
      <c r="F35" s="235"/>
      <c r="G35" s="235"/>
      <c r="H35" s="229"/>
      <c r="I35" s="229"/>
      <c r="J35" s="229"/>
      <c r="K35" s="229"/>
      <c r="L35" s="229"/>
      <c r="M35" s="229"/>
      <c r="N35" s="229"/>
      <c r="O35" s="229"/>
      <c r="P35" s="229"/>
      <c r="Q35" s="229"/>
      <c r="R35" s="229"/>
      <c r="S35" s="229"/>
      <c r="T35" s="229"/>
      <c r="U35" s="229"/>
      <c r="V35" s="229"/>
      <c r="W35" s="229"/>
    </row>
    <row r="36" spans="1:23" ht="12.75" customHeight="1" x14ac:dyDescent="0.25">
      <c r="A36" s="208"/>
      <c r="B36" s="216"/>
      <c r="C36" s="212" t="s">
        <v>18600</v>
      </c>
      <c r="D36" s="225" t="s">
        <v>18624</v>
      </c>
      <c r="E36" s="211"/>
      <c r="F36" s="208"/>
      <c r="G36" s="209"/>
      <c r="H36" s="229"/>
      <c r="I36" s="229"/>
      <c r="J36" s="229"/>
      <c r="K36" s="229"/>
      <c r="L36" s="229"/>
      <c r="M36" s="229"/>
      <c r="N36" s="229"/>
      <c r="O36" s="229"/>
      <c r="P36" s="229"/>
      <c r="Q36" s="229"/>
      <c r="R36" s="229"/>
      <c r="S36" s="229"/>
      <c r="T36" s="229"/>
      <c r="U36" s="229"/>
      <c r="V36" s="229"/>
      <c r="W36" s="229"/>
    </row>
    <row r="37" spans="1:23" ht="12.75" customHeight="1" x14ac:dyDescent="0.25">
      <c r="A37" s="208"/>
      <c r="B37" s="216"/>
      <c r="C37" s="211"/>
      <c r="D37" s="213" t="s">
        <v>18602</v>
      </c>
      <c r="E37" s="211"/>
      <c r="F37" s="208"/>
      <c r="G37" s="209"/>
      <c r="H37" s="229"/>
      <c r="I37" s="229"/>
      <c r="J37" s="229"/>
      <c r="K37" s="229"/>
      <c r="L37" s="229"/>
      <c r="M37" s="229"/>
      <c r="N37" s="229"/>
      <c r="O37" s="229"/>
      <c r="P37" s="229"/>
      <c r="Q37" s="229"/>
      <c r="R37" s="229"/>
      <c r="S37" s="229"/>
      <c r="T37" s="229"/>
      <c r="U37" s="229"/>
      <c r="V37" s="229"/>
      <c r="W37" s="229"/>
    </row>
    <row r="38" spans="1:23" ht="12.75" customHeight="1" x14ac:dyDescent="0.25">
      <c r="A38" s="208"/>
      <c r="B38" s="228"/>
      <c r="C38" s="208"/>
      <c r="D38" s="208"/>
      <c r="E38" s="208"/>
      <c r="F38" s="208"/>
      <c r="G38" s="209"/>
      <c r="H38" s="229"/>
      <c r="I38" s="229"/>
      <c r="J38" s="229"/>
      <c r="K38" s="229"/>
      <c r="L38" s="229"/>
      <c r="M38" s="229"/>
      <c r="N38" s="229"/>
      <c r="O38" s="229"/>
      <c r="P38" s="229"/>
      <c r="Q38" s="229"/>
      <c r="R38" s="229"/>
      <c r="S38" s="229"/>
      <c r="T38" s="229"/>
      <c r="U38" s="229"/>
      <c r="V38" s="229"/>
      <c r="W38" s="229"/>
    </row>
    <row r="39" spans="1:23" ht="12.75" customHeight="1" x14ac:dyDescent="0.25">
      <c r="A39" s="214"/>
      <c r="B39" s="354" t="s">
        <v>18603</v>
      </c>
      <c r="C39" s="354"/>
      <c r="D39" s="354"/>
      <c r="E39" s="354"/>
      <c r="F39" s="354"/>
      <c r="G39" s="209"/>
      <c r="H39" s="229"/>
      <c r="I39" s="229"/>
      <c r="J39" s="229"/>
      <c r="K39" s="229"/>
      <c r="L39" s="229"/>
      <c r="M39" s="229"/>
      <c r="N39" s="229"/>
      <c r="O39" s="229"/>
      <c r="P39" s="229"/>
      <c r="Q39" s="229"/>
      <c r="R39" s="229"/>
      <c r="S39" s="229"/>
      <c r="T39" s="229"/>
      <c r="U39" s="229"/>
      <c r="V39" s="229"/>
      <c r="W39" s="229"/>
    </row>
    <row r="40" spans="1:23" ht="12.75" customHeight="1" x14ac:dyDescent="0.25">
      <c r="A40" s="208"/>
      <c r="B40" s="216"/>
      <c r="C40" s="210"/>
      <c r="D40" s="210"/>
      <c r="E40" s="210"/>
      <c r="F40" s="210"/>
      <c r="G40" s="209"/>
      <c r="H40" s="229"/>
      <c r="I40" s="229"/>
      <c r="J40" s="229"/>
      <c r="K40" s="229"/>
      <c r="L40" s="229"/>
      <c r="M40" s="229"/>
      <c r="N40" s="229"/>
      <c r="O40" s="229"/>
      <c r="P40" s="229"/>
      <c r="Q40" s="229"/>
      <c r="R40" s="229"/>
      <c r="S40" s="229"/>
      <c r="T40" s="229"/>
      <c r="U40" s="229"/>
      <c r="V40" s="229"/>
      <c r="W40" s="229"/>
    </row>
    <row r="41" spans="1:23" ht="12.75" customHeight="1" x14ac:dyDescent="0.25">
      <c r="A41" s="214"/>
      <c r="B41" s="216" t="s">
        <v>18638</v>
      </c>
      <c r="C41" s="343" t="s">
        <v>18604</v>
      </c>
      <c r="D41" s="344"/>
      <c r="E41" s="345"/>
      <c r="F41" s="217">
        <f>F13</f>
        <v>3.2199999999999999E-2</v>
      </c>
      <c r="G41" s="218"/>
      <c r="H41" s="229"/>
      <c r="I41" s="229"/>
      <c r="J41" s="229"/>
      <c r="K41" s="229"/>
      <c r="L41" s="229"/>
      <c r="M41" s="229"/>
      <c r="N41" s="229"/>
      <c r="O41" s="229"/>
      <c r="P41" s="229"/>
      <c r="Q41" s="229"/>
      <c r="R41" s="229"/>
      <c r="S41" s="229"/>
      <c r="T41" s="229"/>
      <c r="U41" s="229"/>
      <c r="V41" s="229"/>
      <c r="W41" s="229"/>
    </row>
    <row r="42" spans="1:23" ht="12.75" customHeight="1" x14ac:dyDescent="0.25">
      <c r="A42" s="208"/>
      <c r="B42" s="216"/>
      <c r="C42" s="219"/>
      <c r="D42" s="219"/>
      <c r="E42" s="219"/>
      <c r="F42" s="217"/>
      <c r="G42" s="209"/>
      <c r="H42" s="229"/>
      <c r="I42" s="229"/>
      <c r="J42" s="229"/>
      <c r="K42" s="229"/>
      <c r="L42" s="229"/>
      <c r="M42" s="229"/>
      <c r="N42" s="229"/>
      <c r="O42" s="229"/>
      <c r="P42" s="229"/>
      <c r="Q42" s="229"/>
      <c r="R42" s="229"/>
      <c r="S42" s="229"/>
      <c r="T42" s="229"/>
      <c r="U42" s="229"/>
      <c r="V42" s="229"/>
      <c r="W42" s="229"/>
    </row>
    <row r="43" spans="1:23" ht="12.75" customHeight="1" x14ac:dyDescent="0.25">
      <c r="A43" s="208"/>
      <c r="B43" s="216" t="s">
        <v>18657</v>
      </c>
      <c r="C43" s="343" t="s">
        <v>18606</v>
      </c>
      <c r="D43" s="344"/>
      <c r="E43" s="345"/>
      <c r="F43" s="217">
        <f>F17</f>
        <v>6.0000000000000001E-3</v>
      </c>
      <c r="G43" s="209"/>
      <c r="H43" s="229"/>
      <c r="I43" s="229"/>
      <c r="J43" s="229"/>
      <c r="K43" s="229"/>
      <c r="L43" s="229"/>
      <c r="M43" s="229"/>
      <c r="N43" s="229"/>
      <c r="O43" s="229"/>
      <c r="P43" s="229"/>
      <c r="Q43" s="229"/>
      <c r="R43" s="229"/>
      <c r="S43" s="229"/>
      <c r="T43" s="229"/>
      <c r="U43" s="229"/>
      <c r="V43" s="229"/>
      <c r="W43" s="229"/>
    </row>
    <row r="44" spans="1:23" ht="12.75" customHeight="1" x14ac:dyDescent="0.25">
      <c r="A44" s="208"/>
      <c r="B44" s="216"/>
      <c r="C44" s="220"/>
      <c r="D44" s="220"/>
      <c r="E44" s="210"/>
      <c r="F44" s="217"/>
      <c r="G44" s="209"/>
      <c r="H44" s="229"/>
      <c r="I44" s="229"/>
      <c r="J44" s="229"/>
      <c r="K44" s="229"/>
      <c r="L44" s="229"/>
      <c r="M44" s="229"/>
      <c r="N44" s="229"/>
      <c r="O44" s="229"/>
      <c r="P44" s="229"/>
      <c r="Q44" s="229"/>
      <c r="R44" s="229"/>
      <c r="S44" s="229"/>
      <c r="T44" s="229"/>
      <c r="U44" s="229"/>
      <c r="V44" s="229"/>
      <c r="W44" s="229"/>
    </row>
    <row r="45" spans="1:23" ht="12.75" customHeight="1" x14ac:dyDescent="0.25">
      <c r="A45" s="208"/>
      <c r="B45" s="216" t="s">
        <v>18607</v>
      </c>
      <c r="C45" s="343" t="s">
        <v>18608</v>
      </c>
      <c r="D45" s="344"/>
      <c r="E45" s="345"/>
      <c r="F45" s="217">
        <f>E46+E47</f>
        <v>0.02</v>
      </c>
      <c r="G45" s="209"/>
      <c r="H45" s="229"/>
      <c r="I45" s="229"/>
      <c r="J45" s="229"/>
      <c r="K45" s="229"/>
      <c r="L45" s="229"/>
      <c r="M45" s="229"/>
      <c r="N45" s="229"/>
      <c r="O45" s="229"/>
      <c r="P45" s="229"/>
      <c r="Q45" s="229"/>
      <c r="R45" s="229"/>
      <c r="S45" s="229"/>
      <c r="T45" s="229"/>
      <c r="U45" s="229"/>
      <c r="V45" s="229"/>
      <c r="W45" s="229"/>
    </row>
    <row r="46" spans="1:23" ht="12.75" customHeight="1" x14ac:dyDescent="0.25">
      <c r="A46" s="208"/>
      <c r="B46" s="215" t="s">
        <v>18609</v>
      </c>
      <c r="C46" s="210"/>
      <c r="D46" s="215" t="s">
        <v>18610</v>
      </c>
      <c r="E46" s="221">
        <f t="shared" ref="E46:E47" si="0">E20</f>
        <v>1.2500000000000001E-2</v>
      </c>
      <c r="F46" s="217"/>
      <c r="G46" s="209"/>
      <c r="H46" s="229"/>
      <c r="I46" s="229"/>
      <c r="J46" s="229"/>
      <c r="K46" s="229"/>
      <c r="L46" s="229"/>
      <c r="M46" s="229"/>
      <c r="N46" s="229"/>
      <c r="O46" s="229"/>
      <c r="P46" s="229"/>
      <c r="Q46" s="229"/>
      <c r="R46" s="229"/>
      <c r="S46" s="229"/>
      <c r="T46" s="229"/>
      <c r="U46" s="229"/>
      <c r="V46" s="229"/>
      <c r="W46" s="229"/>
    </row>
    <row r="47" spans="1:23" ht="12.75" customHeight="1" x14ac:dyDescent="0.25">
      <c r="A47" s="208"/>
      <c r="B47" s="215" t="s">
        <v>18611</v>
      </c>
      <c r="C47" s="210"/>
      <c r="D47" s="215" t="s">
        <v>18612</v>
      </c>
      <c r="E47" s="221">
        <f t="shared" si="0"/>
        <v>7.4999999999999997E-3</v>
      </c>
      <c r="F47" s="217"/>
      <c r="G47" s="209"/>
      <c r="H47" s="229"/>
      <c r="I47" s="229"/>
      <c r="J47" s="229"/>
      <c r="K47" s="229"/>
      <c r="L47" s="229"/>
      <c r="M47" s="229"/>
      <c r="N47" s="229"/>
      <c r="O47" s="229"/>
      <c r="P47" s="229"/>
      <c r="Q47" s="229"/>
      <c r="R47" s="229"/>
      <c r="S47" s="229"/>
      <c r="T47" s="229"/>
      <c r="U47" s="229"/>
      <c r="V47" s="229"/>
      <c r="W47" s="229"/>
    </row>
    <row r="48" spans="1:23" ht="12.75" customHeight="1" x14ac:dyDescent="0.25">
      <c r="A48" s="208"/>
      <c r="B48" s="216"/>
      <c r="C48" s="219"/>
      <c r="D48" s="219"/>
      <c r="E48" s="222"/>
      <c r="F48" s="217"/>
      <c r="G48" s="209"/>
      <c r="H48" s="229"/>
      <c r="I48" s="229"/>
      <c r="J48" s="229"/>
      <c r="K48" s="229"/>
      <c r="L48" s="229"/>
      <c r="M48" s="229"/>
      <c r="N48" s="229"/>
      <c r="O48" s="229"/>
      <c r="P48" s="229"/>
      <c r="Q48" s="229"/>
      <c r="R48" s="229"/>
      <c r="S48" s="229"/>
      <c r="T48" s="229"/>
      <c r="U48" s="229"/>
      <c r="V48" s="229"/>
      <c r="W48" s="229"/>
    </row>
    <row r="49" spans="1:23" ht="12.75" customHeight="1" x14ac:dyDescent="0.25">
      <c r="A49" s="208"/>
      <c r="B49" s="215" t="s">
        <v>18613</v>
      </c>
      <c r="C49" s="343" t="s">
        <v>18614</v>
      </c>
      <c r="D49" s="344"/>
      <c r="E49" s="345"/>
      <c r="F49" s="217">
        <v>4.0399999999999998E-2</v>
      </c>
      <c r="G49" s="209"/>
      <c r="H49" s="229"/>
      <c r="I49" s="229"/>
      <c r="J49" s="229"/>
      <c r="K49" s="229"/>
      <c r="L49" s="229"/>
      <c r="M49" s="229"/>
      <c r="N49" s="229"/>
      <c r="O49" s="229"/>
      <c r="P49" s="229"/>
      <c r="Q49" s="229"/>
      <c r="R49" s="229"/>
      <c r="S49" s="229"/>
      <c r="T49" s="229"/>
      <c r="U49" s="229"/>
      <c r="V49" s="229"/>
      <c r="W49" s="229"/>
    </row>
    <row r="50" spans="1:23" ht="12.75" customHeight="1" x14ac:dyDescent="0.25">
      <c r="A50" s="208"/>
      <c r="B50" s="216"/>
      <c r="C50" s="216"/>
      <c r="D50" s="216"/>
      <c r="E50" s="216"/>
      <c r="F50" s="217"/>
      <c r="G50" s="209"/>
      <c r="H50" s="229"/>
      <c r="I50" s="229"/>
      <c r="J50" s="229"/>
      <c r="K50" s="229"/>
      <c r="L50" s="229"/>
      <c r="M50" s="229"/>
      <c r="N50" s="229"/>
      <c r="O50" s="229"/>
      <c r="P50" s="229"/>
      <c r="Q50" s="229"/>
      <c r="R50" s="229"/>
      <c r="S50" s="229"/>
      <c r="T50" s="229"/>
      <c r="U50" s="229"/>
      <c r="V50" s="229"/>
      <c r="W50" s="229"/>
    </row>
    <row r="51" spans="1:23" ht="12.75" customHeight="1" x14ac:dyDescent="0.25">
      <c r="A51" s="208"/>
      <c r="B51" s="215" t="s">
        <v>18615</v>
      </c>
      <c r="C51" s="343" t="s">
        <v>18616</v>
      </c>
      <c r="D51" s="344"/>
      <c r="E51" s="345"/>
      <c r="F51" s="217">
        <f>E52+E53+E54</f>
        <v>3.6499999999999998E-2</v>
      </c>
      <c r="G51" s="209"/>
      <c r="H51" s="229"/>
      <c r="I51" s="229"/>
      <c r="J51" s="229"/>
      <c r="K51" s="229"/>
      <c r="L51" s="229"/>
      <c r="M51" s="229"/>
      <c r="N51" s="229"/>
      <c r="O51" s="229"/>
      <c r="P51" s="229"/>
      <c r="Q51" s="229"/>
      <c r="R51" s="229"/>
      <c r="S51" s="229"/>
      <c r="T51" s="229"/>
      <c r="U51" s="229"/>
      <c r="V51" s="229"/>
      <c r="W51" s="229"/>
    </row>
    <row r="52" spans="1:23" ht="12.75" customHeight="1" x14ac:dyDescent="0.25">
      <c r="A52" s="208"/>
      <c r="B52" s="216" t="s">
        <v>18658</v>
      </c>
      <c r="C52" s="210"/>
      <c r="D52" s="215" t="s">
        <v>18617</v>
      </c>
      <c r="E52" s="221">
        <v>6.4999999999999997E-3</v>
      </c>
      <c r="F52" s="223"/>
      <c r="G52" s="209"/>
      <c r="H52" s="229"/>
      <c r="I52" s="229"/>
      <c r="J52" s="229"/>
      <c r="K52" s="229"/>
      <c r="L52" s="229"/>
      <c r="M52" s="229"/>
      <c r="N52" s="229"/>
      <c r="O52" s="229"/>
      <c r="P52" s="229"/>
      <c r="Q52" s="229"/>
      <c r="R52" s="229"/>
      <c r="S52" s="229"/>
      <c r="T52" s="229"/>
      <c r="U52" s="229"/>
      <c r="V52" s="229"/>
      <c r="W52" s="229"/>
    </row>
    <row r="53" spans="1:23" ht="12.75" customHeight="1" x14ac:dyDescent="0.25">
      <c r="A53" s="208"/>
      <c r="B53" s="216" t="s">
        <v>18659</v>
      </c>
      <c r="C53" s="210"/>
      <c r="D53" s="215" t="s">
        <v>18618</v>
      </c>
      <c r="E53" s="221">
        <v>0.03</v>
      </c>
      <c r="F53" s="223"/>
      <c r="G53" s="209"/>
      <c r="H53" s="229"/>
      <c r="I53" s="229"/>
      <c r="J53" s="229"/>
      <c r="K53" s="229"/>
      <c r="L53" s="229"/>
      <c r="M53" s="229"/>
      <c r="N53" s="229"/>
      <c r="O53" s="229"/>
      <c r="P53" s="229"/>
      <c r="Q53" s="229"/>
      <c r="R53" s="229"/>
      <c r="S53" s="229"/>
      <c r="T53" s="229"/>
      <c r="U53" s="229"/>
      <c r="V53" s="229"/>
      <c r="W53" s="229"/>
    </row>
    <row r="54" spans="1:23" ht="12.75" customHeight="1" x14ac:dyDescent="0.25">
      <c r="A54" s="224"/>
      <c r="B54" s="216" t="s">
        <v>18660</v>
      </c>
      <c r="C54" s="210"/>
      <c r="D54" s="215" t="s">
        <v>18619</v>
      </c>
      <c r="E54" s="221">
        <v>0</v>
      </c>
      <c r="F54" s="216"/>
      <c r="G54" s="209"/>
      <c r="H54" s="229"/>
      <c r="I54" s="229"/>
      <c r="J54" s="229"/>
      <c r="K54" s="229"/>
      <c r="L54" s="229"/>
      <c r="M54" s="229"/>
      <c r="N54" s="229"/>
      <c r="O54" s="229"/>
      <c r="P54" s="229"/>
      <c r="Q54" s="229"/>
      <c r="R54" s="229"/>
      <c r="S54" s="229"/>
      <c r="T54" s="229"/>
      <c r="U54" s="229"/>
      <c r="V54" s="229"/>
      <c r="W54" s="229"/>
    </row>
    <row r="55" spans="1:23" ht="12.75" customHeight="1" x14ac:dyDescent="0.25">
      <c r="A55" s="208"/>
      <c r="B55" s="216"/>
      <c r="C55" s="210"/>
      <c r="D55" s="210"/>
      <c r="E55" s="210"/>
      <c r="F55" s="223"/>
      <c r="G55" s="209"/>
      <c r="H55" s="229"/>
      <c r="I55" s="229"/>
      <c r="J55" s="229"/>
      <c r="K55" s="229"/>
      <c r="L55" s="229"/>
      <c r="M55" s="229"/>
      <c r="N55" s="229"/>
      <c r="O55" s="229"/>
      <c r="P55" s="229"/>
      <c r="Q55" s="229"/>
      <c r="R55" s="229"/>
      <c r="S55" s="229"/>
      <c r="T55" s="229"/>
      <c r="U55" s="229"/>
      <c r="V55" s="229"/>
      <c r="W55" s="229"/>
    </row>
    <row r="56" spans="1:23" ht="54.75" customHeight="1" x14ac:dyDescent="0.25">
      <c r="A56" s="208"/>
      <c r="B56" s="216" t="s">
        <v>18625</v>
      </c>
      <c r="C56" s="346" t="s">
        <v>18620</v>
      </c>
      <c r="D56" s="344"/>
      <c r="E56" s="345"/>
      <c r="F56" s="226">
        <f>(1+F41+F43+F45+F49)/(1-F51)-1</f>
        <v>0.14021795537104298</v>
      </c>
      <c r="G56" s="209"/>
      <c r="H56" s="232"/>
      <c r="I56" s="229"/>
      <c r="J56" s="229"/>
      <c r="K56" s="229"/>
      <c r="L56" s="229"/>
      <c r="M56" s="229"/>
      <c r="N56" s="229"/>
      <c r="O56" s="229"/>
      <c r="P56" s="229"/>
      <c r="Q56" s="229"/>
      <c r="R56" s="229"/>
      <c r="S56" s="229"/>
      <c r="T56" s="229"/>
      <c r="U56" s="229"/>
      <c r="V56" s="229"/>
      <c r="W56" s="229"/>
    </row>
    <row r="57" spans="1:23" ht="12.75" customHeight="1" x14ac:dyDescent="0.25">
      <c r="A57" s="353" t="s">
        <v>18621</v>
      </c>
      <c r="B57" s="353"/>
      <c r="C57" s="353"/>
      <c r="D57" s="353"/>
      <c r="E57" s="353"/>
      <c r="F57" s="353"/>
      <c r="G57" s="353"/>
      <c r="H57" s="229"/>
      <c r="I57" s="229"/>
      <c r="J57" s="229"/>
      <c r="K57" s="229"/>
      <c r="L57" s="229"/>
      <c r="M57" s="229"/>
      <c r="N57" s="229"/>
      <c r="O57" s="229"/>
      <c r="P57" s="229"/>
      <c r="Q57" s="229"/>
      <c r="R57" s="229"/>
      <c r="S57" s="229"/>
      <c r="T57" s="229"/>
      <c r="U57" s="229"/>
      <c r="V57" s="229"/>
      <c r="W57" s="229"/>
    </row>
    <row r="58" spans="1:23" ht="12.75" customHeight="1" x14ac:dyDescent="0.25">
      <c r="A58" s="347" t="s">
        <v>18622</v>
      </c>
      <c r="B58" s="347"/>
      <c r="C58" s="347"/>
      <c r="D58" s="347"/>
      <c r="E58" s="347"/>
      <c r="F58" s="347"/>
      <c r="G58" s="347"/>
      <c r="H58" s="229"/>
      <c r="I58" s="229"/>
      <c r="J58" s="229"/>
      <c r="K58" s="229"/>
      <c r="L58" s="229"/>
      <c r="M58" s="229"/>
      <c r="N58" s="229"/>
      <c r="O58" s="229"/>
      <c r="P58" s="229"/>
      <c r="Q58" s="229"/>
      <c r="R58" s="229"/>
      <c r="S58" s="229"/>
      <c r="T58" s="229"/>
      <c r="U58" s="229"/>
      <c r="V58" s="229"/>
      <c r="W58" s="229"/>
    </row>
    <row r="59" spans="1:23" ht="12.75" customHeight="1" x14ac:dyDescent="0.25">
      <c r="A59" s="229"/>
      <c r="B59" s="233"/>
      <c r="C59" s="229"/>
      <c r="D59" s="229"/>
      <c r="E59" s="229"/>
      <c r="F59" s="229"/>
      <c r="G59" s="229"/>
      <c r="H59" s="229"/>
      <c r="I59" s="229"/>
      <c r="J59" s="229"/>
      <c r="K59" s="229"/>
      <c r="L59" s="229"/>
      <c r="M59" s="229"/>
      <c r="N59" s="229"/>
      <c r="O59" s="229"/>
      <c r="P59" s="229"/>
      <c r="Q59" s="229"/>
      <c r="R59" s="229"/>
      <c r="S59" s="229"/>
      <c r="T59" s="229"/>
      <c r="U59" s="229"/>
      <c r="V59" s="229"/>
      <c r="W59" s="229"/>
    </row>
    <row r="60" spans="1:23" ht="12.75" customHeight="1" x14ac:dyDescent="0.25">
      <c r="A60" s="229"/>
      <c r="B60" s="233"/>
      <c r="C60" s="229"/>
      <c r="D60" s="229"/>
      <c r="E60" s="229"/>
      <c r="F60" s="229"/>
      <c r="G60" s="229"/>
      <c r="H60" s="229"/>
      <c r="I60" s="229"/>
      <c r="J60" s="229"/>
      <c r="K60" s="229"/>
      <c r="L60" s="229"/>
      <c r="M60" s="229"/>
      <c r="N60" s="229"/>
      <c r="O60" s="229"/>
      <c r="P60" s="229"/>
      <c r="Q60" s="229"/>
      <c r="R60" s="229"/>
      <c r="S60" s="229"/>
      <c r="T60" s="229"/>
      <c r="U60" s="229"/>
      <c r="V60" s="229"/>
      <c r="W60" s="229"/>
    </row>
    <row r="61" spans="1:23" ht="12.75" customHeight="1" x14ac:dyDescent="0.25">
      <c r="A61" s="229"/>
      <c r="B61" s="233"/>
      <c r="C61" s="229"/>
      <c r="D61" s="229"/>
      <c r="E61" s="229"/>
      <c r="F61" s="229"/>
      <c r="G61" s="229"/>
      <c r="H61" s="229"/>
      <c r="I61" s="229"/>
      <c r="J61" s="229"/>
      <c r="K61" s="229"/>
      <c r="L61" s="229"/>
      <c r="M61" s="229"/>
      <c r="N61" s="229"/>
      <c r="O61" s="229"/>
      <c r="P61" s="229"/>
      <c r="Q61" s="229"/>
      <c r="R61" s="229"/>
      <c r="S61" s="229"/>
      <c r="T61" s="229"/>
      <c r="U61" s="229"/>
      <c r="V61" s="229"/>
      <c r="W61" s="229"/>
    </row>
    <row r="62" spans="1:23" ht="12.75" customHeight="1" x14ac:dyDescent="0.25">
      <c r="A62" s="229"/>
      <c r="B62" s="233"/>
      <c r="C62" s="229"/>
      <c r="D62" s="229"/>
      <c r="E62" s="229"/>
      <c r="F62" s="229"/>
      <c r="G62" s="229"/>
      <c r="H62" s="229"/>
      <c r="I62" s="229"/>
      <c r="J62" s="229"/>
      <c r="K62" s="229"/>
      <c r="L62" s="229"/>
      <c r="M62" s="229"/>
      <c r="N62" s="229"/>
      <c r="O62" s="229"/>
      <c r="P62" s="229"/>
      <c r="Q62" s="229"/>
      <c r="R62" s="229"/>
      <c r="S62" s="229"/>
      <c r="T62" s="229"/>
      <c r="U62" s="229"/>
      <c r="V62" s="229"/>
      <c r="W62" s="229"/>
    </row>
    <row r="63" spans="1:23" ht="12.75" customHeight="1" x14ac:dyDescent="0.25">
      <c r="A63" s="229"/>
      <c r="B63" s="233"/>
      <c r="C63" s="229"/>
      <c r="D63" s="229"/>
      <c r="E63" s="229"/>
      <c r="F63" s="229"/>
      <c r="G63" s="229"/>
      <c r="H63" s="229"/>
      <c r="I63" s="229"/>
      <c r="J63" s="229"/>
      <c r="K63" s="229"/>
      <c r="L63" s="229"/>
      <c r="M63" s="229"/>
      <c r="N63" s="229"/>
      <c r="O63" s="229"/>
      <c r="P63" s="229"/>
      <c r="Q63" s="229"/>
      <c r="R63" s="229"/>
      <c r="S63" s="229"/>
      <c r="T63" s="229"/>
      <c r="U63" s="229"/>
      <c r="V63" s="229"/>
      <c r="W63" s="229"/>
    </row>
    <row r="64" spans="1:23" ht="12.75" customHeight="1" x14ac:dyDescent="0.25">
      <c r="A64" s="229"/>
      <c r="B64" s="233"/>
      <c r="C64" s="229"/>
      <c r="D64" s="229"/>
      <c r="E64" s="229"/>
      <c r="F64" s="229"/>
      <c r="G64" s="229"/>
      <c r="H64" s="229"/>
      <c r="I64" s="229"/>
      <c r="J64" s="229"/>
      <c r="K64" s="229"/>
      <c r="L64" s="229"/>
      <c r="M64" s="229"/>
      <c r="N64" s="229"/>
      <c r="O64" s="229"/>
      <c r="P64" s="229"/>
      <c r="Q64" s="229"/>
      <c r="R64" s="229"/>
      <c r="S64" s="229"/>
      <c r="T64" s="229"/>
      <c r="U64" s="229"/>
      <c r="V64" s="229"/>
      <c r="W64" s="229"/>
    </row>
    <row r="65" spans="1:23" ht="12.75" customHeight="1" x14ac:dyDescent="0.25">
      <c r="A65" s="229"/>
      <c r="B65" s="233"/>
      <c r="C65" s="229"/>
      <c r="D65" s="229"/>
      <c r="E65" s="229"/>
      <c r="F65" s="229"/>
      <c r="G65" s="229"/>
      <c r="H65" s="229"/>
      <c r="I65" s="229"/>
      <c r="J65" s="229"/>
      <c r="K65" s="229"/>
      <c r="L65" s="229"/>
      <c r="M65" s="229"/>
      <c r="N65" s="229"/>
      <c r="O65" s="229"/>
      <c r="P65" s="229"/>
      <c r="Q65" s="229"/>
      <c r="R65" s="229"/>
      <c r="S65" s="229"/>
      <c r="T65" s="229"/>
      <c r="U65" s="229"/>
      <c r="V65" s="229"/>
      <c r="W65" s="229"/>
    </row>
    <row r="66" spans="1:23" ht="12.75" customHeight="1" x14ac:dyDescent="0.25">
      <c r="A66" s="229"/>
      <c r="B66" s="233"/>
      <c r="C66" s="229"/>
      <c r="D66" s="229"/>
      <c r="E66" s="229"/>
      <c r="F66" s="229"/>
      <c r="G66" s="229"/>
      <c r="H66" s="229"/>
      <c r="I66" s="229"/>
      <c r="J66" s="229"/>
      <c r="K66" s="229"/>
      <c r="L66" s="229"/>
      <c r="M66" s="229"/>
      <c r="N66" s="229"/>
      <c r="O66" s="229"/>
      <c r="P66" s="229"/>
      <c r="Q66" s="229"/>
      <c r="R66" s="229"/>
      <c r="S66" s="229"/>
      <c r="T66" s="229"/>
      <c r="U66" s="229"/>
      <c r="V66" s="229"/>
      <c r="W66" s="229"/>
    </row>
    <row r="67" spans="1:23" ht="12.75" customHeight="1" x14ac:dyDescent="0.25">
      <c r="A67" s="229"/>
      <c r="B67" s="233"/>
      <c r="C67" s="229"/>
      <c r="D67" s="229"/>
      <c r="E67" s="229"/>
      <c r="F67" s="229"/>
      <c r="G67" s="229"/>
      <c r="H67" s="229"/>
      <c r="I67" s="229"/>
      <c r="J67" s="229"/>
      <c r="K67" s="229"/>
      <c r="L67" s="229"/>
      <c r="M67" s="229"/>
      <c r="N67" s="229"/>
      <c r="O67" s="229"/>
      <c r="P67" s="229"/>
      <c r="Q67" s="229"/>
      <c r="R67" s="229"/>
      <c r="S67" s="229"/>
      <c r="T67" s="229"/>
      <c r="U67" s="229"/>
      <c r="V67" s="229"/>
      <c r="W67" s="229"/>
    </row>
    <row r="68" spans="1:23" ht="12.75" customHeight="1" x14ac:dyDescent="0.25">
      <c r="A68" s="229"/>
      <c r="B68" s="233"/>
      <c r="C68" s="229"/>
      <c r="D68" s="229"/>
      <c r="E68" s="229"/>
      <c r="F68" s="229"/>
      <c r="G68" s="229"/>
      <c r="H68" s="229"/>
      <c r="I68" s="229"/>
      <c r="J68" s="229"/>
      <c r="K68" s="229"/>
      <c r="L68" s="229"/>
      <c r="M68" s="229"/>
      <c r="N68" s="229"/>
      <c r="O68" s="229"/>
      <c r="P68" s="229"/>
      <c r="Q68" s="229"/>
      <c r="R68" s="229"/>
      <c r="S68" s="229"/>
      <c r="T68" s="229"/>
      <c r="U68" s="229"/>
      <c r="V68" s="229"/>
      <c r="W68" s="229"/>
    </row>
    <row r="69" spans="1:23" ht="12.75" customHeight="1" x14ac:dyDescent="0.25">
      <c r="A69" s="229"/>
      <c r="B69" s="233"/>
      <c r="C69" s="229"/>
      <c r="D69" s="229"/>
      <c r="E69" s="229"/>
      <c r="F69" s="229"/>
      <c r="G69" s="229"/>
      <c r="H69" s="229"/>
      <c r="I69" s="229"/>
      <c r="J69" s="229"/>
      <c r="K69" s="229"/>
      <c r="L69" s="229"/>
      <c r="M69" s="229"/>
      <c r="N69" s="229"/>
      <c r="O69" s="229"/>
      <c r="P69" s="229"/>
      <c r="Q69" s="229"/>
      <c r="R69" s="229"/>
      <c r="S69" s="229"/>
      <c r="T69" s="229"/>
      <c r="U69" s="229"/>
      <c r="V69" s="229"/>
      <c r="W69" s="229"/>
    </row>
    <row r="70" spans="1:23" ht="12.75" customHeight="1" x14ac:dyDescent="0.25">
      <c r="A70" s="229"/>
      <c r="B70" s="233"/>
      <c r="C70" s="229"/>
      <c r="D70" s="229"/>
      <c r="E70" s="229"/>
      <c r="F70" s="229"/>
      <c r="G70" s="229"/>
      <c r="H70" s="229"/>
      <c r="I70" s="229"/>
      <c r="J70" s="229"/>
      <c r="K70" s="229"/>
      <c r="L70" s="229"/>
      <c r="M70" s="229"/>
      <c r="N70" s="229"/>
      <c r="O70" s="229"/>
      <c r="P70" s="229"/>
      <c r="Q70" s="229"/>
      <c r="R70" s="229"/>
      <c r="S70" s="229"/>
      <c r="T70" s="229"/>
      <c r="U70" s="229"/>
      <c r="V70" s="229"/>
      <c r="W70" s="229"/>
    </row>
    <row r="71" spans="1:23" ht="12.75" customHeight="1" x14ac:dyDescent="0.25">
      <c r="A71" s="229"/>
      <c r="B71" s="233"/>
      <c r="C71" s="229"/>
      <c r="D71" s="229"/>
      <c r="E71" s="229"/>
      <c r="F71" s="229"/>
      <c r="G71" s="229"/>
      <c r="H71" s="229"/>
      <c r="I71" s="229"/>
      <c r="J71" s="229"/>
      <c r="K71" s="229"/>
      <c r="L71" s="229"/>
      <c r="M71" s="229"/>
      <c r="N71" s="229"/>
      <c r="O71" s="229"/>
      <c r="P71" s="229"/>
      <c r="Q71" s="229"/>
      <c r="R71" s="229"/>
      <c r="S71" s="229"/>
      <c r="T71" s="229"/>
      <c r="U71" s="229"/>
      <c r="V71" s="229"/>
      <c r="W71" s="229"/>
    </row>
    <row r="72" spans="1:23" ht="12.75" customHeight="1" x14ac:dyDescent="0.25">
      <c r="A72" s="229"/>
      <c r="B72" s="233"/>
      <c r="C72" s="229"/>
      <c r="D72" s="229"/>
      <c r="E72" s="229"/>
      <c r="F72" s="229"/>
      <c r="G72" s="229"/>
      <c r="H72" s="229"/>
      <c r="I72" s="229"/>
      <c r="J72" s="229"/>
      <c r="K72" s="229"/>
      <c r="L72" s="229"/>
      <c r="M72" s="229"/>
      <c r="N72" s="229"/>
      <c r="O72" s="229"/>
      <c r="P72" s="229"/>
      <c r="Q72" s="229"/>
      <c r="R72" s="229"/>
      <c r="S72" s="229"/>
      <c r="T72" s="229"/>
      <c r="U72" s="229"/>
      <c r="V72" s="229"/>
      <c r="W72" s="229"/>
    </row>
    <row r="73" spans="1:23" ht="12.75" customHeight="1" x14ac:dyDescent="0.25">
      <c r="A73" s="229"/>
      <c r="B73" s="233"/>
      <c r="C73" s="229"/>
      <c r="D73" s="229"/>
      <c r="E73" s="229"/>
      <c r="F73" s="229"/>
      <c r="G73" s="229"/>
      <c r="H73" s="229"/>
      <c r="I73" s="229"/>
      <c r="J73" s="229"/>
      <c r="K73" s="229"/>
      <c r="L73" s="229"/>
      <c r="M73" s="229"/>
      <c r="N73" s="229"/>
      <c r="O73" s="229"/>
      <c r="P73" s="229"/>
      <c r="Q73" s="229"/>
      <c r="R73" s="229"/>
      <c r="S73" s="229"/>
      <c r="T73" s="229"/>
      <c r="U73" s="229"/>
      <c r="V73" s="229"/>
      <c r="W73" s="229"/>
    </row>
    <row r="74" spans="1:23" ht="12.75" customHeight="1" x14ac:dyDescent="0.25">
      <c r="A74" s="229"/>
      <c r="B74" s="233"/>
      <c r="C74" s="229"/>
      <c r="D74" s="229"/>
      <c r="E74" s="229"/>
      <c r="F74" s="229"/>
      <c r="G74" s="229"/>
      <c r="H74" s="229"/>
      <c r="I74" s="229"/>
      <c r="J74" s="229"/>
      <c r="K74" s="229"/>
      <c r="L74" s="229"/>
      <c r="M74" s="229"/>
      <c r="N74" s="229"/>
      <c r="O74" s="229"/>
      <c r="P74" s="229"/>
      <c r="Q74" s="229"/>
      <c r="R74" s="229"/>
      <c r="S74" s="229"/>
      <c r="T74" s="229"/>
      <c r="U74" s="229"/>
      <c r="V74" s="229"/>
      <c r="W74" s="229"/>
    </row>
    <row r="75" spans="1:23" ht="12.75" customHeight="1" x14ac:dyDescent="0.25">
      <c r="A75" s="229"/>
      <c r="B75" s="233"/>
      <c r="C75" s="229"/>
      <c r="D75" s="229"/>
      <c r="E75" s="229"/>
      <c r="F75" s="229"/>
      <c r="G75" s="229"/>
      <c r="H75" s="229"/>
      <c r="I75" s="229"/>
      <c r="J75" s="229"/>
      <c r="K75" s="229"/>
      <c r="L75" s="229"/>
      <c r="M75" s="229"/>
      <c r="N75" s="229"/>
      <c r="O75" s="229"/>
      <c r="P75" s="229"/>
      <c r="Q75" s="229"/>
      <c r="R75" s="229"/>
      <c r="S75" s="229"/>
      <c r="T75" s="229"/>
      <c r="U75" s="229"/>
      <c r="V75" s="229"/>
      <c r="W75" s="229"/>
    </row>
    <row r="76" spans="1:23" ht="12.75" customHeight="1" x14ac:dyDescent="0.25">
      <c r="A76" s="229"/>
      <c r="B76" s="233"/>
      <c r="C76" s="229"/>
      <c r="D76" s="229"/>
      <c r="E76" s="229"/>
      <c r="F76" s="229"/>
      <c r="G76" s="229"/>
      <c r="H76" s="229"/>
      <c r="I76" s="229"/>
      <c r="J76" s="229"/>
      <c r="K76" s="229"/>
      <c r="L76" s="229"/>
      <c r="M76" s="229"/>
      <c r="N76" s="229"/>
      <c r="O76" s="229"/>
      <c r="P76" s="229"/>
      <c r="Q76" s="229"/>
      <c r="R76" s="229"/>
      <c r="S76" s="229"/>
      <c r="T76" s="229"/>
      <c r="U76" s="229"/>
      <c r="V76" s="229"/>
      <c r="W76" s="229"/>
    </row>
    <row r="77" spans="1:23" ht="12.75" customHeight="1" x14ac:dyDescent="0.25">
      <c r="A77" s="229"/>
      <c r="B77" s="233"/>
      <c r="C77" s="229"/>
      <c r="D77" s="229"/>
      <c r="E77" s="229"/>
      <c r="F77" s="229"/>
      <c r="G77" s="229"/>
      <c r="H77" s="229"/>
      <c r="I77" s="229"/>
      <c r="J77" s="229"/>
      <c r="K77" s="229"/>
      <c r="L77" s="229"/>
      <c r="M77" s="229"/>
      <c r="N77" s="229"/>
      <c r="O77" s="229"/>
      <c r="P77" s="229"/>
      <c r="Q77" s="229"/>
      <c r="R77" s="229"/>
      <c r="S77" s="229"/>
      <c r="T77" s="229"/>
      <c r="U77" s="229"/>
      <c r="V77" s="229"/>
      <c r="W77" s="229"/>
    </row>
    <row r="78" spans="1:23" ht="12.75" customHeight="1" x14ac:dyDescent="0.25">
      <c r="A78" s="229"/>
      <c r="B78" s="233"/>
      <c r="C78" s="229"/>
      <c r="D78" s="229"/>
      <c r="E78" s="229"/>
      <c r="F78" s="229"/>
      <c r="G78" s="229"/>
      <c r="H78" s="229"/>
      <c r="I78" s="229"/>
      <c r="J78" s="229"/>
      <c r="K78" s="229"/>
      <c r="L78" s="229"/>
      <c r="M78" s="229"/>
      <c r="N78" s="229"/>
      <c r="O78" s="229"/>
      <c r="P78" s="229"/>
      <c r="Q78" s="229"/>
      <c r="R78" s="229"/>
      <c r="S78" s="229"/>
      <c r="T78" s="229"/>
      <c r="U78" s="229"/>
      <c r="V78" s="229"/>
      <c r="W78" s="229"/>
    </row>
    <row r="79" spans="1:23" ht="12.75" customHeight="1" x14ac:dyDescent="0.25">
      <c r="A79" s="229"/>
      <c r="B79" s="233"/>
      <c r="C79" s="229"/>
      <c r="D79" s="229"/>
      <c r="E79" s="229"/>
      <c r="F79" s="229"/>
      <c r="G79" s="229"/>
      <c r="H79" s="229"/>
      <c r="I79" s="229"/>
      <c r="J79" s="229"/>
      <c r="K79" s="229"/>
      <c r="L79" s="229"/>
      <c r="M79" s="229"/>
      <c r="N79" s="229"/>
      <c r="O79" s="229"/>
      <c r="P79" s="229"/>
      <c r="Q79" s="229"/>
      <c r="R79" s="229"/>
      <c r="S79" s="229"/>
      <c r="T79" s="229"/>
      <c r="U79" s="229"/>
      <c r="V79" s="229"/>
      <c r="W79" s="229"/>
    </row>
    <row r="80" spans="1:23" ht="12.75" customHeight="1" x14ac:dyDescent="0.25">
      <c r="A80" s="229"/>
      <c r="B80" s="233"/>
      <c r="C80" s="229"/>
      <c r="D80" s="229"/>
      <c r="E80" s="229"/>
      <c r="F80" s="229"/>
      <c r="G80" s="229"/>
      <c r="H80" s="229"/>
      <c r="I80" s="229"/>
      <c r="J80" s="229"/>
      <c r="K80" s="229"/>
      <c r="L80" s="229"/>
      <c r="M80" s="229"/>
      <c r="N80" s="229"/>
      <c r="O80" s="229"/>
      <c r="P80" s="229"/>
      <c r="Q80" s="229"/>
      <c r="R80" s="229"/>
      <c r="S80" s="229"/>
      <c r="T80" s="229"/>
      <c r="U80" s="229"/>
      <c r="V80" s="229"/>
      <c r="W80" s="229"/>
    </row>
    <row r="81" spans="1:23" ht="12.75" customHeight="1" x14ac:dyDescent="0.25">
      <c r="A81" s="229"/>
      <c r="B81" s="233"/>
      <c r="C81" s="229"/>
      <c r="D81" s="229"/>
      <c r="E81" s="229"/>
      <c r="F81" s="229"/>
      <c r="G81" s="229"/>
      <c r="H81" s="229"/>
      <c r="I81" s="229"/>
      <c r="J81" s="229"/>
      <c r="K81" s="229"/>
      <c r="L81" s="229"/>
      <c r="M81" s="229"/>
      <c r="N81" s="229"/>
      <c r="O81" s="229"/>
      <c r="P81" s="229"/>
      <c r="Q81" s="229"/>
      <c r="R81" s="229"/>
      <c r="S81" s="229"/>
      <c r="T81" s="229"/>
      <c r="U81" s="229"/>
      <c r="V81" s="229"/>
      <c r="W81" s="229"/>
    </row>
    <row r="82" spans="1:23" ht="12.75" customHeight="1" x14ac:dyDescent="0.25">
      <c r="A82" s="229"/>
      <c r="B82" s="233"/>
      <c r="C82" s="229"/>
      <c r="D82" s="229"/>
      <c r="E82" s="229"/>
      <c r="F82" s="229"/>
      <c r="G82" s="229"/>
      <c r="H82" s="229"/>
      <c r="I82" s="229"/>
      <c r="J82" s="229"/>
      <c r="K82" s="229"/>
      <c r="L82" s="229"/>
      <c r="M82" s="229"/>
      <c r="N82" s="229"/>
      <c r="O82" s="229"/>
      <c r="P82" s="229"/>
      <c r="Q82" s="229"/>
      <c r="R82" s="229"/>
      <c r="S82" s="229"/>
      <c r="T82" s="229"/>
      <c r="U82" s="229"/>
      <c r="V82" s="229"/>
      <c r="W82" s="229"/>
    </row>
    <row r="83" spans="1:23" ht="12.75" customHeight="1" x14ac:dyDescent="0.25">
      <c r="A83" s="229"/>
      <c r="B83" s="233"/>
      <c r="C83" s="229"/>
      <c r="D83" s="229"/>
      <c r="E83" s="229"/>
      <c r="F83" s="229"/>
      <c r="G83" s="229"/>
      <c r="H83" s="229"/>
      <c r="I83" s="229"/>
      <c r="J83" s="229"/>
      <c r="K83" s="229"/>
      <c r="L83" s="229"/>
      <c r="M83" s="229"/>
      <c r="N83" s="229"/>
      <c r="O83" s="229"/>
      <c r="P83" s="229"/>
      <c r="Q83" s="229"/>
      <c r="R83" s="229"/>
      <c r="S83" s="229"/>
      <c r="T83" s="229"/>
      <c r="U83" s="229"/>
      <c r="V83" s="229"/>
      <c r="W83" s="229"/>
    </row>
    <row r="84" spans="1:23" ht="12.75" customHeight="1" x14ac:dyDescent="0.25">
      <c r="A84" s="229"/>
      <c r="B84" s="233"/>
      <c r="C84" s="229"/>
      <c r="D84" s="229"/>
      <c r="E84" s="229"/>
      <c r="F84" s="229"/>
      <c r="G84" s="229"/>
      <c r="H84" s="229"/>
      <c r="I84" s="229"/>
      <c r="J84" s="229"/>
      <c r="K84" s="229"/>
      <c r="L84" s="229"/>
      <c r="M84" s="229"/>
      <c r="N84" s="229"/>
      <c r="O84" s="229"/>
      <c r="P84" s="229"/>
      <c r="Q84" s="229"/>
      <c r="R84" s="229"/>
      <c r="S84" s="229"/>
      <c r="T84" s="229"/>
      <c r="U84" s="229"/>
      <c r="V84" s="229"/>
      <c r="W84" s="229"/>
    </row>
    <row r="85" spans="1:23" ht="12.75" customHeight="1" x14ac:dyDescent="0.25">
      <c r="A85" s="229"/>
      <c r="B85" s="233"/>
      <c r="C85" s="229"/>
      <c r="D85" s="229"/>
      <c r="E85" s="229"/>
      <c r="F85" s="229"/>
      <c r="G85" s="229"/>
      <c r="H85" s="229"/>
      <c r="I85" s="229"/>
      <c r="J85" s="229"/>
      <c r="K85" s="229"/>
      <c r="L85" s="229"/>
      <c r="M85" s="229"/>
      <c r="N85" s="229"/>
      <c r="O85" s="229"/>
      <c r="P85" s="229"/>
      <c r="Q85" s="229"/>
      <c r="R85" s="229"/>
      <c r="S85" s="229"/>
      <c r="T85" s="229"/>
      <c r="U85" s="229"/>
      <c r="V85" s="229"/>
      <c r="W85" s="229"/>
    </row>
    <row r="86" spans="1:23" ht="12.75" customHeight="1" x14ac:dyDescent="0.25">
      <c r="A86" s="229"/>
      <c r="B86" s="233"/>
      <c r="C86" s="229"/>
      <c r="D86" s="229"/>
      <c r="E86" s="229"/>
      <c r="F86" s="229"/>
      <c r="G86" s="229"/>
      <c r="H86" s="229"/>
      <c r="I86" s="229"/>
      <c r="J86" s="229"/>
      <c r="K86" s="229"/>
      <c r="L86" s="229"/>
      <c r="M86" s="229"/>
      <c r="N86" s="229"/>
      <c r="O86" s="229"/>
      <c r="P86" s="229"/>
      <c r="Q86" s="229"/>
      <c r="R86" s="229"/>
      <c r="S86" s="229"/>
      <c r="T86" s="229"/>
      <c r="U86" s="229"/>
      <c r="V86" s="229"/>
      <c r="W86" s="229"/>
    </row>
    <row r="87" spans="1:23" ht="12.75" customHeight="1" x14ac:dyDescent="0.25">
      <c r="A87" s="229"/>
      <c r="B87" s="233"/>
      <c r="C87" s="229"/>
      <c r="D87" s="229"/>
      <c r="E87" s="229"/>
      <c r="F87" s="229"/>
      <c r="G87" s="229"/>
      <c r="H87" s="229"/>
      <c r="I87" s="229"/>
      <c r="J87" s="229"/>
      <c r="K87" s="229"/>
      <c r="L87" s="229"/>
      <c r="M87" s="229"/>
      <c r="N87" s="229"/>
      <c r="O87" s="229"/>
      <c r="P87" s="229"/>
      <c r="Q87" s="229"/>
      <c r="R87" s="229"/>
      <c r="S87" s="229"/>
      <c r="T87" s="229"/>
      <c r="U87" s="229"/>
      <c r="V87" s="229"/>
      <c r="W87" s="229"/>
    </row>
    <row r="88" spans="1:23" ht="12.75" customHeight="1" x14ac:dyDescent="0.25">
      <c r="A88" s="229"/>
      <c r="B88" s="233"/>
      <c r="C88" s="229"/>
      <c r="D88" s="229"/>
      <c r="E88" s="229"/>
      <c r="F88" s="229"/>
      <c r="G88" s="229"/>
      <c r="H88" s="229"/>
      <c r="I88" s="229"/>
      <c r="J88" s="229"/>
      <c r="K88" s="229"/>
      <c r="L88" s="229"/>
      <c r="M88" s="229"/>
      <c r="N88" s="229"/>
      <c r="O88" s="229"/>
      <c r="P88" s="229"/>
      <c r="Q88" s="229"/>
      <c r="R88" s="229"/>
      <c r="S88" s="229"/>
      <c r="T88" s="229"/>
      <c r="U88" s="229"/>
      <c r="V88" s="229"/>
      <c r="W88" s="229"/>
    </row>
    <row r="89" spans="1:23" ht="12.75" customHeight="1" x14ac:dyDescent="0.25">
      <c r="A89" s="229"/>
      <c r="B89" s="233"/>
      <c r="C89" s="229"/>
      <c r="D89" s="229"/>
      <c r="E89" s="229"/>
      <c r="F89" s="229"/>
      <c r="G89" s="229"/>
      <c r="H89" s="229"/>
      <c r="I89" s="229"/>
      <c r="J89" s="229"/>
      <c r="K89" s="229"/>
      <c r="L89" s="229"/>
      <c r="M89" s="229"/>
      <c r="N89" s="229"/>
      <c r="O89" s="229"/>
      <c r="P89" s="229"/>
      <c r="Q89" s="229"/>
      <c r="R89" s="229"/>
      <c r="S89" s="229"/>
      <c r="T89" s="229"/>
      <c r="U89" s="229"/>
      <c r="V89" s="229"/>
      <c r="W89" s="229"/>
    </row>
    <row r="90" spans="1:23" ht="12.75" customHeight="1" x14ac:dyDescent="0.25">
      <c r="A90" s="229"/>
      <c r="B90" s="233"/>
      <c r="C90" s="229"/>
      <c r="D90" s="229"/>
      <c r="E90" s="229"/>
      <c r="F90" s="229"/>
      <c r="G90" s="229"/>
      <c r="H90" s="229"/>
      <c r="I90" s="229"/>
      <c r="J90" s="229"/>
      <c r="K90" s="229"/>
      <c r="L90" s="229"/>
      <c r="M90" s="229"/>
      <c r="N90" s="229"/>
      <c r="O90" s="229"/>
      <c r="P90" s="229"/>
      <c r="Q90" s="229"/>
      <c r="R90" s="229"/>
      <c r="S90" s="229"/>
      <c r="T90" s="229"/>
      <c r="U90" s="229"/>
      <c r="V90" s="229"/>
      <c r="W90" s="229"/>
    </row>
    <row r="91" spans="1:23" ht="12.75" customHeight="1" x14ac:dyDescent="0.25">
      <c r="A91" s="229"/>
      <c r="B91" s="233"/>
      <c r="C91" s="229"/>
      <c r="D91" s="229"/>
      <c r="E91" s="229"/>
      <c r="F91" s="229"/>
      <c r="G91" s="229"/>
      <c r="H91" s="229"/>
      <c r="I91" s="229"/>
      <c r="J91" s="229"/>
      <c r="K91" s="229"/>
      <c r="L91" s="229"/>
      <c r="M91" s="229"/>
      <c r="N91" s="229"/>
      <c r="O91" s="229"/>
      <c r="P91" s="229"/>
      <c r="Q91" s="229"/>
      <c r="R91" s="229"/>
      <c r="S91" s="229"/>
      <c r="T91" s="229"/>
      <c r="U91" s="229"/>
      <c r="V91" s="229"/>
      <c r="W91" s="229"/>
    </row>
    <row r="92" spans="1:23" ht="12.75" customHeight="1" x14ac:dyDescent="0.25">
      <c r="A92" s="229"/>
      <c r="B92" s="233"/>
      <c r="C92" s="229"/>
      <c r="D92" s="229"/>
      <c r="E92" s="229"/>
      <c r="F92" s="229"/>
      <c r="G92" s="229"/>
      <c r="H92" s="229"/>
      <c r="I92" s="229"/>
      <c r="J92" s="229"/>
      <c r="K92" s="229"/>
      <c r="L92" s="229"/>
      <c r="M92" s="229"/>
      <c r="N92" s="229"/>
      <c r="O92" s="229"/>
      <c r="P92" s="229"/>
      <c r="Q92" s="229"/>
      <c r="R92" s="229"/>
      <c r="S92" s="229"/>
      <c r="T92" s="229"/>
      <c r="U92" s="229"/>
      <c r="V92" s="229"/>
      <c r="W92" s="229"/>
    </row>
    <row r="93" spans="1:23" ht="12.75" customHeight="1" x14ac:dyDescent="0.25">
      <c r="A93" s="229"/>
      <c r="B93" s="233"/>
      <c r="C93" s="229"/>
      <c r="D93" s="229"/>
      <c r="E93" s="229"/>
      <c r="F93" s="229"/>
      <c r="G93" s="229"/>
      <c r="H93" s="229"/>
      <c r="I93" s="229"/>
      <c r="J93" s="229"/>
      <c r="K93" s="229"/>
      <c r="L93" s="229"/>
      <c r="M93" s="229"/>
      <c r="N93" s="229"/>
      <c r="O93" s="229"/>
      <c r="P93" s="229"/>
      <c r="Q93" s="229"/>
      <c r="R93" s="229"/>
      <c r="S93" s="229"/>
      <c r="T93" s="229"/>
      <c r="U93" s="229"/>
      <c r="V93" s="229"/>
      <c r="W93" s="229"/>
    </row>
    <row r="94" spans="1:23" ht="12.75" customHeight="1" x14ac:dyDescent="0.25">
      <c r="A94" s="229"/>
      <c r="B94" s="233"/>
      <c r="C94" s="229"/>
      <c r="D94" s="229"/>
      <c r="E94" s="229"/>
      <c r="F94" s="229"/>
      <c r="G94" s="229"/>
      <c r="H94" s="229"/>
      <c r="I94" s="229"/>
      <c r="J94" s="229"/>
      <c r="K94" s="229"/>
      <c r="L94" s="229"/>
      <c r="M94" s="229"/>
      <c r="N94" s="229"/>
      <c r="O94" s="229"/>
      <c r="P94" s="229"/>
      <c r="Q94" s="229"/>
      <c r="R94" s="229"/>
      <c r="S94" s="229"/>
      <c r="T94" s="229"/>
      <c r="U94" s="229"/>
      <c r="V94" s="229"/>
      <c r="W94" s="229"/>
    </row>
    <row r="95" spans="1:23" ht="12.75" customHeight="1" x14ac:dyDescent="0.25">
      <c r="A95" s="229"/>
      <c r="B95" s="233"/>
      <c r="C95" s="229"/>
      <c r="D95" s="229"/>
      <c r="E95" s="229"/>
      <c r="F95" s="229"/>
      <c r="G95" s="229"/>
      <c r="H95" s="229"/>
      <c r="I95" s="229"/>
      <c r="J95" s="229"/>
      <c r="K95" s="229"/>
      <c r="L95" s="229"/>
      <c r="M95" s="229"/>
      <c r="N95" s="229"/>
      <c r="O95" s="229"/>
      <c r="P95" s="229"/>
      <c r="Q95" s="229"/>
      <c r="R95" s="229"/>
      <c r="S95" s="229"/>
      <c r="T95" s="229"/>
      <c r="U95" s="229"/>
      <c r="V95" s="229"/>
      <c r="W95" s="229"/>
    </row>
    <row r="96" spans="1:23" ht="12.75" customHeight="1" x14ac:dyDescent="0.25">
      <c r="A96" s="229"/>
      <c r="B96" s="233"/>
      <c r="C96" s="229"/>
      <c r="D96" s="229"/>
      <c r="E96" s="229"/>
      <c r="F96" s="229"/>
      <c r="G96" s="229"/>
      <c r="H96" s="229"/>
      <c r="I96" s="229"/>
      <c r="J96" s="229"/>
      <c r="K96" s="229"/>
      <c r="L96" s="229"/>
      <c r="M96" s="229"/>
      <c r="N96" s="229"/>
      <c r="O96" s="229"/>
      <c r="P96" s="229"/>
      <c r="Q96" s="229"/>
      <c r="R96" s="229"/>
      <c r="S96" s="229"/>
      <c r="T96" s="229"/>
      <c r="U96" s="229"/>
      <c r="V96" s="229"/>
      <c r="W96" s="229"/>
    </row>
    <row r="97" spans="1:23" ht="12.75" customHeight="1" x14ac:dyDescent="0.25">
      <c r="A97" s="229"/>
      <c r="B97" s="233"/>
      <c r="C97" s="229"/>
      <c r="D97" s="229"/>
      <c r="E97" s="229"/>
      <c r="F97" s="229"/>
      <c r="G97" s="229"/>
      <c r="H97" s="229"/>
      <c r="I97" s="229"/>
      <c r="J97" s="229"/>
      <c r="K97" s="229"/>
      <c r="L97" s="229"/>
      <c r="M97" s="229"/>
      <c r="N97" s="229"/>
      <c r="O97" s="229"/>
      <c r="P97" s="229"/>
      <c r="Q97" s="229"/>
      <c r="R97" s="229"/>
      <c r="S97" s="229"/>
      <c r="T97" s="229"/>
      <c r="U97" s="229"/>
      <c r="V97" s="229"/>
      <c r="W97" s="229"/>
    </row>
    <row r="98" spans="1:23" ht="12.75" customHeight="1" x14ac:dyDescent="0.25">
      <c r="A98" s="229"/>
      <c r="B98" s="233"/>
      <c r="C98" s="229"/>
      <c r="D98" s="229"/>
      <c r="E98" s="229"/>
      <c r="F98" s="229"/>
      <c r="G98" s="229"/>
      <c r="H98" s="229"/>
      <c r="I98" s="229"/>
      <c r="J98" s="229"/>
      <c r="K98" s="229"/>
      <c r="L98" s="229"/>
      <c r="M98" s="229"/>
      <c r="N98" s="229"/>
      <c r="O98" s="229"/>
      <c r="P98" s="229"/>
      <c r="Q98" s="229"/>
      <c r="R98" s="229"/>
      <c r="S98" s="229"/>
      <c r="T98" s="229"/>
      <c r="U98" s="229"/>
      <c r="V98" s="229"/>
      <c r="W98" s="229"/>
    </row>
    <row r="99" spans="1:23" ht="12.75" customHeight="1" x14ac:dyDescent="0.25">
      <c r="A99" s="229"/>
      <c r="B99" s="233"/>
      <c r="C99" s="229"/>
      <c r="D99" s="229"/>
      <c r="E99" s="229"/>
      <c r="F99" s="229"/>
      <c r="G99" s="229"/>
      <c r="H99" s="229"/>
      <c r="I99" s="229"/>
      <c r="J99" s="229"/>
      <c r="K99" s="229"/>
      <c r="L99" s="229"/>
      <c r="M99" s="229"/>
      <c r="N99" s="229"/>
      <c r="O99" s="229"/>
      <c r="P99" s="229"/>
      <c r="Q99" s="229"/>
      <c r="R99" s="229"/>
      <c r="S99" s="229"/>
      <c r="T99" s="229"/>
      <c r="U99" s="229"/>
      <c r="V99" s="229"/>
      <c r="W99" s="229"/>
    </row>
    <row r="100" spans="1:23" ht="12.75" customHeight="1" x14ac:dyDescent="0.25">
      <c r="A100" s="229"/>
      <c r="B100" s="233"/>
      <c r="C100" s="229"/>
      <c r="D100" s="229"/>
      <c r="E100" s="229"/>
      <c r="F100" s="229"/>
      <c r="G100" s="229"/>
      <c r="H100" s="229"/>
      <c r="I100" s="229"/>
      <c r="J100" s="229"/>
      <c r="K100" s="229"/>
      <c r="L100" s="229"/>
      <c r="M100" s="229"/>
      <c r="N100" s="229"/>
      <c r="O100" s="229"/>
      <c r="P100" s="229"/>
      <c r="Q100" s="229"/>
      <c r="R100" s="229"/>
      <c r="S100" s="229"/>
      <c r="T100" s="229"/>
      <c r="U100" s="229"/>
      <c r="V100" s="229"/>
      <c r="W100" s="229"/>
    </row>
    <row r="101" spans="1:23" ht="12.75" customHeight="1" x14ac:dyDescent="0.25">
      <c r="A101" s="229"/>
      <c r="B101" s="233"/>
      <c r="C101" s="229"/>
      <c r="D101" s="229"/>
      <c r="E101" s="229"/>
      <c r="F101" s="229"/>
      <c r="G101" s="229"/>
      <c r="H101" s="229"/>
      <c r="I101" s="229"/>
      <c r="J101" s="229"/>
      <c r="K101" s="229"/>
      <c r="L101" s="229"/>
      <c r="M101" s="229"/>
      <c r="N101" s="229"/>
      <c r="O101" s="229"/>
      <c r="P101" s="229"/>
      <c r="Q101" s="229"/>
      <c r="R101" s="229"/>
      <c r="S101" s="229"/>
      <c r="T101" s="229"/>
      <c r="U101" s="229"/>
      <c r="V101" s="229"/>
      <c r="W101" s="229"/>
    </row>
    <row r="102" spans="1:23" ht="12.75" customHeight="1" x14ac:dyDescent="0.25">
      <c r="A102" s="229"/>
      <c r="B102" s="233"/>
      <c r="C102" s="229"/>
      <c r="D102" s="229"/>
      <c r="E102" s="229"/>
      <c r="F102" s="229"/>
      <c r="G102" s="229"/>
      <c r="H102" s="229"/>
      <c r="I102" s="229"/>
      <c r="J102" s="229"/>
      <c r="K102" s="229"/>
      <c r="L102" s="229"/>
      <c r="M102" s="229"/>
      <c r="N102" s="229"/>
      <c r="O102" s="229"/>
      <c r="P102" s="229"/>
      <c r="Q102" s="229"/>
      <c r="R102" s="229"/>
      <c r="S102" s="229"/>
      <c r="T102" s="229"/>
      <c r="U102" s="229"/>
      <c r="V102" s="229"/>
      <c r="W102" s="229"/>
    </row>
    <row r="103" spans="1:23" ht="12.75" customHeight="1" x14ac:dyDescent="0.25">
      <c r="A103" s="229"/>
      <c r="B103" s="233"/>
      <c r="C103" s="229"/>
      <c r="D103" s="229"/>
      <c r="E103" s="229"/>
      <c r="F103" s="229"/>
      <c r="G103" s="229"/>
      <c r="H103" s="229"/>
      <c r="I103" s="229"/>
      <c r="J103" s="229"/>
      <c r="K103" s="229"/>
      <c r="L103" s="229"/>
      <c r="M103" s="229"/>
      <c r="N103" s="229"/>
      <c r="O103" s="229"/>
      <c r="P103" s="229"/>
      <c r="Q103" s="229"/>
      <c r="R103" s="229"/>
      <c r="S103" s="229"/>
      <c r="T103" s="229"/>
      <c r="U103" s="229"/>
      <c r="V103" s="229"/>
      <c r="W103" s="229"/>
    </row>
    <row r="104" spans="1:23" ht="12.75" customHeight="1" x14ac:dyDescent="0.25">
      <c r="A104" s="229"/>
      <c r="B104" s="233"/>
      <c r="C104" s="229"/>
      <c r="D104" s="229"/>
      <c r="E104" s="229"/>
      <c r="F104" s="229"/>
      <c r="G104" s="229"/>
      <c r="H104" s="229"/>
      <c r="I104" s="229"/>
      <c r="J104" s="229"/>
      <c r="K104" s="229"/>
      <c r="L104" s="229"/>
      <c r="M104" s="229"/>
      <c r="N104" s="229"/>
      <c r="O104" s="229"/>
      <c r="P104" s="229"/>
      <c r="Q104" s="229"/>
      <c r="R104" s="229"/>
      <c r="S104" s="229"/>
      <c r="T104" s="229"/>
      <c r="U104" s="229"/>
      <c r="V104" s="229"/>
      <c r="W104" s="229"/>
    </row>
    <row r="105" spans="1:23" ht="12.75" customHeight="1" x14ac:dyDescent="0.25">
      <c r="A105" s="229"/>
      <c r="B105" s="233"/>
      <c r="C105" s="229"/>
      <c r="D105" s="229"/>
      <c r="E105" s="229"/>
      <c r="F105" s="229"/>
      <c r="G105" s="229"/>
      <c r="H105" s="229"/>
      <c r="I105" s="229"/>
      <c r="J105" s="229"/>
      <c r="K105" s="229"/>
      <c r="L105" s="229"/>
      <c r="M105" s="229"/>
      <c r="N105" s="229"/>
      <c r="O105" s="229"/>
      <c r="P105" s="229"/>
      <c r="Q105" s="229"/>
      <c r="R105" s="229"/>
      <c r="S105" s="229"/>
      <c r="T105" s="229"/>
      <c r="U105" s="229"/>
      <c r="V105" s="229"/>
      <c r="W105" s="229"/>
    </row>
    <row r="106" spans="1:23" ht="12.75" customHeight="1" x14ac:dyDescent="0.25">
      <c r="A106" s="229"/>
      <c r="B106" s="233"/>
      <c r="C106" s="229"/>
      <c r="D106" s="229"/>
      <c r="E106" s="229"/>
      <c r="F106" s="229"/>
      <c r="G106" s="229"/>
      <c r="H106" s="229"/>
      <c r="I106" s="229"/>
      <c r="J106" s="229"/>
      <c r="K106" s="229"/>
      <c r="L106" s="229"/>
      <c r="M106" s="229"/>
      <c r="N106" s="229"/>
      <c r="O106" s="229"/>
      <c r="P106" s="229"/>
      <c r="Q106" s="229"/>
      <c r="R106" s="229"/>
      <c r="S106" s="229"/>
      <c r="T106" s="229"/>
      <c r="U106" s="229"/>
      <c r="V106" s="229"/>
      <c r="W106" s="229"/>
    </row>
    <row r="107" spans="1:23" ht="12.75" customHeight="1" x14ac:dyDescent="0.25">
      <c r="A107" s="229"/>
      <c r="B107" s="233"/>
      <c r="C107" s="229"/>
      <c r="D107" s="229"/>
      <c r="E107" s="229"/>
      <c r="F107" s="229"/>
      <c r="G107" s="229"/>
      <c r="H107" s="229"/>
      <c r="I107" s="229"/>
      <c r="J107" s="229"/>
      <c r="K107" s="229"/>
      <c r="L107" s="229"/>
      <c r="M107" s="229"/>
      <c r="N107" s="229"/>
      <c r="O107" s="229"/>
      <c r="P107" s="229"/>
      <c r="Q107" s="229"/>
      <c r="R107" s="229"/>
      <c r="S107" s="229"/>
      <c r="T107" s="229"/>
      <c r="U107" s="229"/>
      <c r="V107" s="229"/>
      <c r="W107" s="229"/>
    </row>
    <row r="108" spans="1:23" ht="12.75" customHeight="1" x14ac:dyDescent="0.25">
      <c r="A108" s="229"/>
      <c r="B108" s="233"/>
      <c r="C108" s="229"/>
      <c r="D108" s="229"/>
      <c r="E108" s="229"/>
      <c r="F108" s="229"/>
      <c r="G108" s="229"/>
      <c r="H108" s="229"/>
      <c r="I108" s="229"/>
      <c r="J108" s="229"/>
      <c r="K108" s="229"/>
      <c r="L108" s="229"/>
      <c r="M108" s="229"/>
      <c r="N108" s="229"/>
      <c r="O108" s="229"/>
      <c r="P108" s="229"/>
      <c r="Q108" s="229"/>
      <c r="R108" s="229"/>
      <c r="S108" s="229"/>
      <c r="T108" s="229"/>
      <c r="U108" s="229"/>
      <c r="V108" s="229"/>
      <c r="W108" s="229"/>
    </row>
    <row r="109" spans="1:23" ht="12.75" customHeight="1" x14ac:dyDescent="0.25">
      <c r="A109" s="229"/>
      <c r="B109" s="233"/>
      <c r="C109" s="229"/>
      <c r="D109" s="229"/>
      <c r="E109" s="229"/>
      <c r="F109" s="229"/>
      <c r="G109" s="229"/>
      <c r="H109" s="229"/>
      <c r="I109" s="229"/>
      <c r="J109" s="229"/>
      <c r="K109" s="229"/>
      <c r="L109" s="229"/>
      <c r="M109" s="229"/>
      <c r="N109" s="229"/>
      <c r="O109" s="229"/>
      <c r="P109" s="229"/>
      <c r="Q109" s="229"/>
      <c r="R109" s="229"/>
      <c r="S109" s="229"/>
      <c r="T109" s="229"/>
      <c r="U109" s="229"/>
      <c r="V109" s="229"/>
      <c r="W109" s="229"/>
    </row>
    <row r="110" spans="1:23" ht="12.75" customHeight="1" x14ac:dyDescent="0.25">
      <c r="A110" s="229"/>
      <c r="B110" s="233"/>
      <c r="C110" s="229"/>
      <c r="D110" s="229"/>
      <c r="E110" s="229"/>
      <c r="F110" s="229"/>
      <c r="G110" s="229"/>
      <c r="H110" s="229"/>
      <c r="I110" s="229"/>
      <c r="J110" s="229"/>
      <c r="K110" s="229"/>
      <c r="L110" s="229"/>
      <c r="M110" s="229"/>
      <c r="N110" s="229"/>
      <c r="O110" s="229"/>
      <c r="P110" s="229"/>
      <c r="Q110" s="229"/>
      <c r="R110" s="229"/>
      <c r="S110" s="229"/>
      <c r="T110" s="229"/>
      <c r="U110" s="229"/>
      <c r="V110" s="229"/>
      <c r="W110" s="229"/>
    </row>
    <row r="111" spans="1:23" ht="12.75" customHeight="1" x14ac:dyDescent="0.25">
      <c r="A111" s="229"/>
      <c r="B111" s="233"/>
      <c r="C111" s="229"/>
      <c r="D111" s="229"/>
      <c r="E111" s="229"/>
      <c r="F111" s="229"/>
      <c r="G111" s="229"/>
      <c r="H111" s="229"/>
      <c r="I111" s="229"/>
      <c r="J111" s="229"/>
      <c r="K111" s="229"/>
      <c r="L111" s="229"/>
      <c r="M111" s="229"/>
      <c r="N111" s="229"/>
      <c r="O111" s="229"/>
      <c r="P111" s="229"/>
      <c r="Q111" s="229"/>
      <c r="R111" s="229"/>
      <c r="S111" s="229"/>
      <c r="T111" s="229"/>
      <c r="U111" s="229"/>
      <c r="V111" s="229"/>
      <c r="W111" s="229"/>
    </row>
    <row r="112" spans="1:23" ht="12.75" customHeight="1" x14ac:dyDescent="0.25">
      <c r="A112" s="229"/>
      <c r="B112" s="233"/>
      <c r="C112" s="229"/>
      <c r="D112" s="229"/>
      <c r="E112" s="229"/>
      <c r="F112" s="229"/>
      <c r="G112" s="229"/>
      <c r="H112" s="229"/>
      <c r="I112" s="229"/>
      <c r="J112" s="229"/>
      <c r="K112" s="229"/>
      <c r="L112" s="229"/>
      <c r="M112" s="229"/>
      <c r="N112" s="229"/>
      <c r="O112" s="229"/>
      <c r="P112" s="229"/>
      <c r="Q112" s="229"/>
      <c r="R112" s="229"/>
      <c r="S112" s="229"/>
      <c r="T112" s="229"/>
      <c r="U112" s="229"/>
      <c r="V112" s="229"/>
      <c r="W112" s="229"/>
    </row>
    <row r="113" spans="1:23" ht="12.75" customHeight="1" x14ac:dyDescent="0.25">
      <c r="A113" s="229"/>
      <c r="B113" s="233"/>
      <c r="C113" s="229"/>
      <c r="D113" s="229"/>
      <c r="E113" s="229"/>
      <c r="F113" s="229"/>
      <c r="G113" s="229"/>
      <c r="H113" s="229"/>
      <c r="I113" s="229"/>
      <c r="J113" s="229"/>
      <c r="K113" s="229"/>
      <c r="L113" s="229"/>
      <c r="M113" s="229"/>
      <c r="N113" s="229"/>
      <c r="O113" s="229"/>
      <c r="P113" s="229"/>
      <c r="Q113" s="229"/>
      <c r="R113" s="229"/>
      <c r="S113" s="229"/>
      <c r="T113" s="229"/>
      <c r="U113" s="229"/>
      <c r="V113" s="229"/>
      <c r="W113" s="229"/>
    </row>
    <row r="114" spans="1:23" ht="12.75" customHeight="1" x14ac:dyDescent="0.25">
      <c r="A114" s="229"/>
      <c r="B114" s="233"/>
      <c r="C114" s="229"/>
      <c r="D114" s="229"/>
      <c r="E114" s="229"/>
      <c r="F114" s="229"/>
      <c r="G114" s="229"/>
      <c r="H114" s="229"/>
      <c r="I114" s="229"/>
      <c r="J114" s="229"/>
      <c r="K114" s="229"/>
      <c r="L114" s="229"/>
      <c r="M114" s="229"/>
      <c r="N114" s="229"/>
      <c r="O114" s="229"/>
      <c r="P114" s="229"/>
      <c r="Q114" s="229"/>
      <c r="R114" s="229"/>
      <c r="S114" s="229"/>
      <c r="T114" s="229"/>
      <c r="U114" s="229"/>
      <c r="V114" s="229"/>
      <c r="W114" s="229"/>
    </row>
    <row r="115" spans="1:23" ht="12.75" customHeight="1" x14ac:dyDescent="0.25">
      <c r="A115" s="229"/>
      <c r="B115" s="233"/>
      <c r="C115" s="229"/>
      <c r="D115" s="229"/>
      <c r="E115" s="229"/>
      <c r="F115" s="229"/>
      <c r="G115" s="229"/>
      <c r="H115" s="229"/>
      <c r="I115" s="229"/>
      <c r="J115" s="229"/>
      <c r="K115" s="229"/>
      <c r="L115" s="229"/>
      <c r="M115" s="229"/>
      <c r="N115" s="229"/>
      <c r="O115" s="229"/>
      <c r="P115" s="229"/>
      <c r="Q115" s="229"/>
      <c r="R115" s="229"/>
      <c r="S115" s="229"/>
      <c r="T115" s="229"/>
      <c r="U115" s="229"/>
      <c r="V115" s="229"/>
      <c r="W115" s="229"/>
    </row>
    <row r="116" spans="1:23" ht="12.75" customHeight="1" x14ac:dyDescent="0.25">
      <c r="A116" s="229"/>
      <c r="B116" s="233"/>
      <c r="C116" s="229"/>
      <c r="D116" s="229"/>
      <c r="E116" s="229"/>
      <c r="F116" s="229"/>
      <c r="G116" s="229"/>
      <c r="H116" s="229"/>
      <c r="I116" s="229"/>
      <c r="J116" s="229"/>
      <c r="K116" s="229"/>
      <c r="L116" s="229"/>
      <c r="M116" s="229"/>
      <c r="N116" s="229"/>
      <c r="O116" s="229"/>
      <c r="P116" s="229"/>
      <c r="Q116" s="229"/>
      <c r="R116" s="229"/>
      <c r="S116" s="229"/>
      <c r="T116" s="229"/>
      <c r="U116" s="229"/>
      <c r="V116" s="229"/>
      <c r="W116" s="229"/>
    </row>
    <row r="117" spans="1:23" ht="12.75" customHeight="1" x14ac:dyDescent="0.25">
      <c r="A117" s="229"/>
      <c r="B117" s="233"/>
      <c r="C117" s="229"/>
      <c r="D117" s="229"/>
      <c r="E117" s="229"/>
      <c r="F117" s="229"/>
      <c r="G117" s="229"/>
      <c r="H117" s="229"/>
      <c r="I117" s="229"/>
      <c r="J117" s="229"/>
      <c r="K117" s="229"/>
      <c r="L117" s="229"/>
      <c r="M117" s="229"/>
      <c r="N117" s="229"/>
      <c r="O117" s="229"/>
      <c r="P117" s="229"/>
      <c r="Q117" s="229"/>
      <c r="R117" s="229"/>
      <c r="S117" s="229"/>
      <c r="T117" s="229"/>
      <c r="U117" s="229"/>
      <c r="V117" s="229"/>
      <c r="W117" s="229"/>
    </row>
    <row r="118" spans="1:23" ht="12.75" customHeight="1" x14ac:dyDescent="0.25">
      <c r="A118" s="229"/>
      <c r="B118" s="233"/>
      <c r="C118" s="229"/>
      <c r="D118" s="229"/>
      <c r="E118" s="229"/>
      <c r="F118" s="229"/>
      <c r="G118" s="229"/>
      <c r="H118" s="229"/>
      <c r="I118" s="229"/>
      <c r="J118" s="229"/>
      <c r="K118" s="229"/>
      <c r="L118" s="229"/>
      <c r="M118" s="229"/>
      <c r="N118" s="229"/>
      <c r="O118" s="229"/>
      <c r="P118" s="229"/>
      <c r="Q118" s="229"/>
      <c r="R118" s="229"/>
      <c r="S118" s="229"/>
      <c r="T118" s="229"/>
      <c r="U118" s="229"/>
      <c r="V118" s="229"/>
      <c r="W118" s="229"/>
    </row>
    <row r="119" spans="1:23" ht="12.75" customHeight="1" x14ac:dyDescent="0.25">
      <c r="A119" s="229"/>
      <c r="B119" s="233"/>
      <c r="C119" s="229"/>
      <c r="D119" s="229"/>
      <c r="E119" s="229"/>
      <c r="F119" s="229"/>
      <c r="G119" s="229"/>
      <c r="H119" s="229"/>
      <c r="I119" s="229"/>
      <c r="J119" s="229"/>
      <c r="K119" s="229"/>
      <c r="L119" s="229"/>
      <c r="M119" s="229"/>
      <c r="N119" s="229"/>
      <c r="O119" s="229"/>
      <c r="P119" s="229"/>
      <c r="Q119" s="229"/>
      <c r="R119" s="229"/>
      <c r="S119" s="229"/>
      <c r="T119" s="229"/>
      <c r="U119" s="229"/>
      <c r="V119" s="229"/>
      <c r="W119" s="229"/>
    </row>
    <row r="120" spans="1:23" ht="12.75" customHeight="1" x14ac:dyDescent="0.25">
      <c r="A120" s="229"/>
      <c r="B120" s="233"/>
      <c r="C120" s="229"/>
      <c r="D120" s="229"/>
      <c r="E120" s="229"/>
      <c r="F120" s="229"/>
      <c r="G120" s="229"/>
      <c r="H120" s="229"/>
      <c r="I120" s="229"/>
      <c r="J120" s="229"/>
      <c r="K120" s="229"/>
      <c r="L120" s="229"/>
      <c r="M120" s="229"/>
      <c r="N120" s="229"/>
      <c r="O120" s="229"/>
      <c r="P120" s="229"/>
      <c r="Q120" s="229"/>
      <c r="R120" s="229"/>
      <c r="S120" s="229"/>
      <c r="T120" s="229"/>
      <c r="U120" s="229"/>
      <c r="V120" s="229"/>
      <c r="W120" s="229"/>
    </row>
    <row r="121" spans="1:23" ht="12.75" customHeight="1" x14ac:dyDescent="0.25">
      <c r="A121" s="229"/>
      <c r="B121" s="233"/>
      <c r="C121" s="229"/>
      <c r="D121" s="229"/>
      <c r="E121" s="229"/>
      <c r="F121" s="229"/>
      <c r="G121" s="229"/>
      <c r="H121" s="229"/>
      <c r="I121" s="229"/>
      <c r="J121" s="229"/>
      <c r="K121" s="229"/>
      <c r="L121" s="229"/>
      <c r="M121" s="229"/>
      <c r="N121" s="229"/>
      <c r="O121" s="229"/>
      <c r="P121" s="229"/>
      <c r="Q121" s="229"/>
      <c r="R121" s="229"/>
      <c r="S121" s="229"/>
      <c r="T121" s="229"/>
      <c r="U121" s="229"/>
      <c r="V121" s="229"/>
      <c r="W121" s="229"/>
    </row>
    <row r="122" spans="1:23" ht="12.75" customHeight="1" x14ac:dyDescent="0.25">
      <c r="A122" s="229"/>
      <c r="B122" s="233"/>
      <c r="C122" s="229"/>
      <c r="D122" s="229"/>
      <c r="E122" s="229"/>
      <c r="F122" s="229"/>
      <c r="G122" s="229"/>
      <c r="H122" s="229"/>
      <c r="I122" s="229"/>
      <c r="J122" s="229"/>
      <c r="K122" s="229"/>
      <c r="L122" s="229"/>
      <c r="M122" s="229"/>
      <c r="N122" s="229"/>
      <c r="O122" s="229"/>
      <c r="P122" s="229"/>
      <c r="Q122" s="229"/>
      <c r="R122" s="229"/>
      <c r="S122" s="229"/>
      <c r="T122" s="229"/>
      <c r="U122" s="229"/>
      <c r="V122" s="229"/>
      <c r="W122" s="229"/>
    </row>
    <row r="123" spans="1:23" ht="12.75" customHeight="1" x14ac:dyDescent="0.25">
      <c r="A123" s="229"/>
      <c r="B123" s="233"/>
      <c r="C123" s="229"/>
      <c r="D123" s="229"/>
      <c r="E123" s="229"/>
      <c r="F123" s="229"/>
      <c r="G123" s="229"/>
      <c r="H123" s="229"/>
      <c r="I123" s="229"/>
      <c r="J123" s="229"/>
      <c r="K123" s="229"/>
      <c r="L123" s="229"/>
      <c r="M123" s="229"/>
      <c r="N123" s="229"/>
      <c r="O123" s="229"/>
      <c r="P123" s="229"/>
      <c r="Q123" s="229"/>
      <c r="R123" s="229"/>
      <c r="S123" s="229"/>
      <c r="T123" s="229"/>
      <c r="U123" s="229"/>
      <c r="V123" s="229"/>
      <c r="W123" s="229"/>
    </row>
    <row r="124" spans="1:23" ht="12.75" customHeight="1" x14ac:dyDescent="0.25">
      <c r="A124" s="229"/>
      <c r="B124" s="233"/>
      <c r="C124" s="229"/>
      <c r="D124" s="229"/>
      <c r="E124" s="229"/>
      <c r="F124" s="229"/>
      <c r="G124" s="229"/>
      <c r="H124" s="229"/>
      <c r="I124" s="229"/>
      <c r="J124" s="229"/>
      <c r="K124" s="229"/>
      <c r="L124" s="229"/>
      <c r="M124" s="229"/>
      <c r="N124" s="229"/>
      <c r="O124" s="229"/>
      <c r="P124" s="229"/>
      <c r="Q124" s="229"/>
      <c r="R124" s="229"/>
      <c r="S124" s="229"/>
      <c r="T124" s="229"/>
      <c r="U124" s="229"/>
      <c r="V124" s="229"/>
      <c r="W124" s="229"/>
    </row>
    <row r="125" spans="1:23" ht="12.75" customHeight="1" x14ac:dyDescent="0.25">
      <c r="A125" s="229"/>
      <c r="B125" s="233"/>
      <c r="C125" s="229"/>
      <c r="D125" s="229"/>
      <c r="E125" s="229"/>
      <c r="F125" s="229"/>
      <c r="G125" s="229"/>
      <c r="H125" s="229"/>
      <c r="I125" s="229"/>
      <c r="J125" s="229"/>
      <c r="K125" s="229"/>
      <c r="L125" s="229"/>
      <c r="M125" s="229"/>
      <c r="N125" s="229"/>
      <c r="O125" s="229"/>
      <c r="P125" s="229"/>
      <c r="Q125" s="229"/>
      <c r="R125" s="229"/>
      <c r="S125" s="229"/>
      <c r="T125" s="229"/>
      <c r="U125" s="229"/>
      <c r="V125" s="229"/>
      <c r="W125" s="229"/>
    </row>
    <row r="126" spans="1:23" ht="12.75" customHeight="1" x14ac:dyDescent="0.25">
      <c r="A126" s="229"/>
      <c r="B126" s="233"/>
      <c r="C126" s="229"/>
      <c r="D126" s="229"/>
      <c r="E126" s="229"/>
      <c r="F126" s="229"/>
      <c r="G126" s="229"/>
      <c r="H126" s="229"/>
      <c r="I126" s="229"/>
      <c r="J126" s="229"/>
      <c r="K126" s="229"/>
      <c r="L126" s="229"/>
      <c r="M126" s="229"/>
      <c r="N126" s="229"/>
      <c r="O126" s="229"/>
      <c r="P126" s="229"/>
      <c r="Q126" s="229"/>
      <c r="R126" s="229"/>
      <c r="S126" s="229"/>
      <c r="T126" s="229"/>
      <c r="U126" s="229"/>
      <c r="V126" s="229"/>
      <c r="W126" s="229"/>
    </row>
    <row r="127" spans="1:23" ht="12.75" customHeight="1" x14ac:dyDescent="0.25">
      <c r="A127" s="229"/>
      <c r="B127" s="233"/>
      <c r="C127" s="229"/>
      <c r="D127" s="229"/>
      <c r="E127" s="229"/>
      <c r="F127" s="229"/>
      <c r="G127" s="229"/>
      <c r="H127" s="229"/>
      <c r="I127" s="229"/>
      <c r="J127" s="229"/>
      <c r="K127" s="229"/>
      <c r="L127" s="229"/>
      <c r="M127" s="229"/>
      <c r="N127" s="229"/>
      <c r="O127" s="229"/>
      <c r="P127" s="229"/>
      <c r="Q127" s="229"/>
      <c r="R127" s="229"/>
      <c r="S127" s="229"/>
      <c r="T127" s="229"/>
      <c r="U127" s="229"/>
      <c r="V127" s="229"/>
      <c r="W127" s="229"/>
    </row>
    <row r="128" spans="1:23" ht="12.75" customHeight="1" x14ac:dyDescent="0.25">
      <c r="A128" s="229"/>
      <c r="B128" s="233"/>
      <c r="C128" s="229"/>
      <c r="D128" s="229"/>
      <c r="E128" s="229"/>
      <c r="F128" s="229"/>
      <c r="G128" s="229"/>
      <c r="H128" s="229"/>
      <c r="I128" s="229"/>
      <c r="J128" s="229"/>
      <c r="K128" s="229"/>
      <c r="L128" s="229"/>
      <c r="M128" s="229"/>
      <c r="N128" s="229"/>
      <c r="O128" s="229"/>
      <c r="P128" s="229"/>
      <c r="Q128" s="229"/>
      <c r="R128" s="229"/>
      <c r="S128" s="229"/>
      <c r="T128" s="229"/>
      <c r="U128" s="229"/>
      <c r="V128" s="229"/>
      <c r="W128" s="229"/>
    </row>
    <row r="129" spans="1:23" ht="12.75" customHeight="1" x14ac:dyDescent="0.25">
      <c r="A129" s="229"/>
      <c r="B129" s="233"/>
      <c r="C129" s="229"/>
      <c r="D129" s="229"/>
      <c r="E129" s="229"/>
      <c r="F129" s="229"/>
      <c r="G129" s="229"/>
      <c r="H129" s="229"/>
      <c r="I129" s="229"/>
      <c r="J129" s="229"/>
      <c r="K129" s="229"/>
      <c r="L129" s="229"/>
      <c r="M129" s="229"/>
      <c r="N129" s="229"/>
      <c r="O129" s="229"/>
      <c r="P129" s="229"/>
      <c r="Q129" s="229"/>
      <c r="R129" s="229"/>
      <c r="S129" s="229"/>
      <c r="T129" s="229"/>
      <c r="U129" s="229"/>
      <c r="V129" s="229"/>
      <c r="W129" s="229"/>
    </row>
    <row r="130" spans="1:23" ht="12.75" customHeight="1" x14ac:dyDescent="0.25">
      <c r="A130" s="229"/>
      <c r="B130" s="233"/>
      <c r="C130" s="229"/>
      <c r="D130" s="229"/>
      <c r="E130" s="229"/>
      <c r="F130" s="229"/>
      <c r="G130" s="229"/>
      <c r="H130" s="229"/>
      <c r="I130" s="229"/>
      <c r="J130" s="229"/>
      <c r="K130" s="229"/>
      <c r="L130" s="229"/>
      <c r="M130" s="229"/>
      <c r="N130" s="229"/>
      <c r="O130" s="229"/>
      <c r="P130" s="229"/>
      <c r="Q130" s="229"/>
      <c r="R130" s="229"/>
      <c r="S130" s="229"/>
      <c r="T130" s="229"/>
      <c r="U130" s="229"/>
      <c r="V130" s="229"/>
      <c r="W130" s="229"/>
    </row>
    <row r="131" spans="1:23" ht="12.75" customHeight="1" x14ac:dyDescent="0.25">
      <c r="A131" s="229"/>
      <c r="B131" s="233"/>
      <c r="C131" s="229"/>
      <c r="D131" s="229"/>
      <c r="E131" s="229"/>
      <c r="F131" s="229"/>
      <c r="G131" s="229"/>
      <c r="H131" s="229"/>
      <c r="I131" s="229"/>
      <c r="J131" s="229"/>
      <c r="K131" s="229"/>
      <c r="L131" s="229"/>
      <c r="M131" s="229"/>
      <c r="N131" s="229"/>
      <c r="O131" s="229"/>
      <c r="P131" s="229"/>
      <c r="Q131" s="229"/>
      <c r="R131" s="229"/>
      <c r="S131" s="229"/>
      <c r="T131" s="229"/>
      <c r="U131" s="229"/>
      <c r="V131" s="229"/>
      <c r="W131" s="229"/>
    </row>
    <row r="132" spans="1:23" ht="12.75" customHeight="1" x14ac:dyDescent="0.25">
      <c r="A132" s="229"/>
      <c r="B132" s="233"/>
      <c r="C132" s="229"/>
      <c r="D132" s="229"/>
      <c r="E132" s="229"/>
      <c r="F132" s="229"/>
      <c r="G132" s="229"/>
      <c r="H132" s="229"/>
      <c r="I132" s="229"/>
      <c r="J132" s="229"/>
      <c r="K132" s="229"/>
      <c r="L132" s="229"/>
      <c r="M132" s="229"/>
      <c r="N132" s="229"/>
      <c r="O132" s="229"/>
      <c r="P132" s="229"/>
      <c r="Q132" s="229"/>
      <c r="R132" s="229"/>
      <c r="S132" s="229"/>
      <c r="T132" s="229"/>
      <c r="U132" s="229"/>
      <c r="V132" s="229"/>
      <c r="W132" s="229"/>
    </row>
    <row r="133" spans="1:23" ht="12.75" customHeight="1" x14ac:dyDescent="0.25">
      <c r="A133" s="229"/>
      <c r="B133" s="233"/>
      <c r="C133" s="229"/>
      <c r="D133" s="229"/>
      <c r="E133" s="229"/>
      <c r="F133" s="229"/>
      <c r="G133" s="229"/>
      <c r="H133" s="229"/>
      <c r="I133" s="229"/>
      <c r="J133" s="229"/>
      <c r="K133" s="229"/>
      <c r="L133" s="229"/>
      <c r="M133" s="229"/>
      <c r="N133" s="229"/>
      <c r="O133" s="229"/>
      <c r="P133" s="229"/>
      <c r="Q133" s="229"/>
      <c r="R133" s="229"/>
      <c r="S133" s="229"/>
      <c r="T133" s="229"/>
      <c r="U133" s="229"/>
      <c r="V133" s="229"/>
      <c r="W133" s="229"/>
    </row>
    <row r="134" spans="1:23" ht="12.75" customHeight="1" x14ac:dyDescent="0.25">
      <c r="A134" s="229"/>
      <c r="B134" s="233"/>
      <c r="C134" s="229"/>
      <c r="D134" s="229"/>
      <c r="E134" s="229"/>
      <c r="F134" s="229"/>
      <c r="G134" s="229"/>
      <c r="H134" s="229"/>
      <c r="I134" s="229"/>
      <c r="J134" s="229"/>
      <c r="K134" s="229"/>
      <c r="L134" s="229"/>
      <c r="M134" s="229"/>
      <c r="N134" s="229"/>
      <c r="O134" s="229"/>
      <c r="P134" s="229"/>
      <c r="Q134" s="229"/>
      <c r="R134" s="229"/>
      <c r="S134" s="229"/>
      <c r="T134" s="229"/>
      <c r="U134" s="229"/>
      <c r="V134" s="229"/>
      <c r="W134" s="229"/>
    </row>
    <row r="135" spans="1:23" ht="12.75" customHeight="1" x14ac:dyDescent="0.25">
      <c r="A135" s="229"/>
      <c r="B135" s="233"/>
      <c r="C135" s="229"/>
      <c r="D135" s="229"/>
      <c r="E135" s="229"/>
      <c r="F135" s="229"/>
      <c r="G135" s="229"/>
      <c r="H135" s="229"/>
      <c r="I135" s="229"/>
      <c r="J135" s="229"/>
      <c r="K135" s="229"/>
      <c r="L135" s="229"/>
      <c r="M135" s="229"/>
      <c r="N135" s="229"/>
      <c r="O135" s="229"/>
      <c r="P135" s="229"/>
      <c r="Q135" s="229"/>
      <c r="R135" s="229"/>
      <c r="S135" s="229"/>
      <c r="T135" s="229"/>
      <c r="U135" s="229"/>
      <c r="V135" s="229"/>
      <c r="W135" s="229"/>
    </row>
    <row r="136" spans="1:23" ht="12.75" customHeight="1" x14ac:dyDescent="0.25">
      <c r="A136" s="229"/>
      <c r="B136" s="233"/>
      <c r="C136" s="229"/>
      <c r="D136" s="229"/>
      <c r="E136" s="229"/>
      <c r="F136" s="229"/>
      <c r="G136" s="229"/>
      <c r="H136" s="229"/>
      <c r="I136" s="229"/>
      <c r="J136" s="229"/>
      <c r="K136" s="229"/>
      <c r="L136" s="229"/>
      <c r="M136" s="229"/>
      <c r="N136" s="229"/>
      <c r="O136" s="229"/>
      <c r="P136" s="229"/>
      <c r="Q136" s="229"/>
      <c r="R136" s="229"/>
      <c r="S136" s="229"/>
      <c r="T136" s="229"/>
      <c r="U136" s="229"/>
      <c r="V136" s="229"/>
      <c r="W136" s="229"/>
    </row>
    <row r="137" spans="1:23" ht="12.75" customHeight="1" x14ac:dyDescent="0.25">
      <c r="A137" s="229"/>
      <c r="B137" s="233"/>
      <c r="C137" s="229"/>
      <c r="D137" s="229"/>
      <c r="E137" s="229"/>
      <c r="F137" s="229"/>
      <c r="G137" s="229"/>
      <c r="H137" s="229"/>
      <c r="I137" s="229"/>
      <c r="J137" s="229"/>
      <c r="K137" s="229"/>
      <c r="L137" s="229"/>
      <c r="M137" s="229"/>
      <c r="N137" s="229"/>
      <c r="O137" s="229"/>
      <c r="P137" s="229"/>
      <c r="Q137" s="229"/>
      <c r="R137" s="229"/>
      <c r="S137" s="229"/>
      <c r="T137" s="229"/>
      <c r="U137" s="229"/>
      <c r="V137" s="229"/>
      <c r="W137" s="229"/>
    </row>
    <row r="138" spans="1:23" ht="12.75" customHeight="1" x14ac:dyDescent="0.25">
      <c r="A138" s="229"/>
      <c r="B138" s="233"/>
      <c r="C138" s="229"/>
      <c r="D138" s="229"/>
      <c r="E138" s="229"/>
      <c r="F138" s="229"/>
      <c r="G138" s="229"/>
      <c r="H138" s="229"/>
      <c r="I138" s="229"/>
      <c r="J138" s="229"/>
      <c r="K138" s="229"/>
      <c r="L138" s="229"/>
      <c r="M138" s="229"/>
      <c r="N138" s="229"/>
      <c r="O138" s="229"/>
      <c r="P138" s="229"/>
      <c r="Q138" s="229"/>
      <c r="R138" s="229"/>
      <c r="S138" s="229"/>
      <c r="T138" s="229"/>
      <c r="U138" s="229"/>
      <c r="V138" s="229"/>
      <c r="W138" s="229"/>
    </row>
    <row r="139" spans="1:23" ht="12.75" customHeight="1" x14ac:dyDescent="0.25">
      <c r="A139" s="229"/>
      <c r="B139" s="233"/>
      <c r="C139" s="229"/>
      <c r="D139" s="229"/>
      <c r="E139" s="229"/>
      <c r="F139" s="229"/>
      <c r="G139" s="229"/>
      <c r="H139" s="229"/>
      <c r="I139" s="229"/>
      <c r="J139" s="229"/>
      <c r="K139" s="229"/>
      <c r="L139" s="229"/>
      <c r="M139" s="229"/>
      <c r="N139" s="229"/>
      <c r="O139" s="229"/>
      <c r="P139" s="229"/>
      <c r="Q139" s="229"/>
      <c r="R139" s="229"/>
      <c r="S139" s="229"/>
      <c r="T139" s="229"/>
      <c r="U139" s="229"/>
      <c r="V139" s="229"/>
      <c r="W139" s="229"/>
    </row>
    <row r="140" spans="1:23" ht="12.75" customHeight="1" x14ac:dyDescent="0.25">
      <c r="A140" s="229"/>
      <c r="B140" s="233"/>
      <c r="C140" s="229"/>
      <c r="D140" s="229"/>
      <c r="E140" s="229"/>
      <c r="F140" s="229"/>
      <c r="G140" s="229"/>
      <c r="H140" s="229"/>
      <c r="I140" s="229"/>
      <c r="J140" s="229"/>
      <c r="K140" s="229"/>
      <c r="L140" s="229"/>
      <c r="M140" s="229"/>
      <c r="N140" s="229"/>
      <c r="O140" s="229"/>
      <c r="P140" s="229"/>
      <c r="Q140" s="229"/>
      <c r="R140" s="229"/>
      <c r="S140" s="229"/>
      <c r="T140" s="229"/>
      <c r="U140" s="229"/>
      <c r="V140" s="229"/>
      <c r="W140" s="229"/>
    </row>
    <row r="141" spans="1:23" ht="12.75" customHeight="1" x14ac:dyDescent="0.25">
      <c r="A141" s="229"/>
      <c r="B141" s="233"/>
      <c r="C141" s="229"/>
      <c r="D141" s="229"/>
      <c r="E141" s="229"/>
      <c r="F141" s="229"/>
      <c r="G141" s="229"/>
      <c r="H141" s="229"/>
      <c r="I141" s="229"/>
      <c r="J141" s="229"/>
      <c r="K141" s="229"/>
      <c r="L141" s="229"/>
      <c r="M141" s="229"/>
      <c r="N141" s="229"/>
      <c r="O141" s="229"/>
      <c r="P141" s="229"/>
      <c r="Q141" s="229"/>
      <c r="R141" s="229"/>
      <c r="S141" s="229"/>
      <c r="T141" s="229"/>
      <c r="U141" s="229"/>
      <c r="V141" s="229"/>
      <c r="W141" s="229"/>
    </row>
    <row r="142" spans="1:23" ht="12.75" customHeight="1" x14ac:dyDescent="0.25">
      <c r="A142" s="229"/>
      <c r="B142" s="233"/>
      <c r="C142" s="229"/>
      <c r="D142" s="229"/>
      <c r="E142" s="229"/>
      <c r="F142" s="229"/>
      <c r="G142" s="229"/>
      <c r="H142" s="229"/>
      <c r="I142" s="229"/>
      <c r="J142" s="229"/>
      <c r="K142" s="229"/>
      <c r="L142" s="229"/>
      <c r="M142" s="229"/>
      <c r="N142" s="229"/>
      <c r="O142" s="229"/>
      <c r="P142" s="229"/>
      <c r="Q142" s="229"/>
      <c r="R142" s="229"/>
      <c r="S142" s="229"/>
      <c r="T142" s="229"/>
      <c r="U142" s="229"/>
      <c r="V142" s="229"/>
      <c r="W142" s="229"/>
    </row>
    <row r="143" spans="1:23" ht="12.75" customHeight="1" x14ac:dyDescent="0.25">
      <c r="A143" s="229"/>
      <c r="B143" s="233"/>
      <c r="C143" s="229"/>
      <c r="D143" s="229"/>
      <c r="E143" s="229"/>
      <c r="F143" s="229"/>
      <c r="G143" s="229"/>
      <c r="H143" s="229"/>
      <c r="I143" s="229"/>
      <c r="J143" s="229"/>
      <c r="K143" s="229"/>
      <c r="L143" s="229"/>
      <c r="M143" s="229"/>
      <c r="N143" s="229"/>
      <c r="O143" s="229"/>
      <c r="P143" s="229"/>
      <c r="Q143" s="229"/>
      <c r="R143" s="229"/>
      <c r="S143" s="229"/>
      <c r="T143" s="229"/>
      <c r="U143" s="229"/>
      <c r="V143" s="229"/>
      <c r="W143" s="229"/>
    </row>
    <row r="144" spans="1:23" ht="12.75" customHeight="1" x14ac:dyDescent="0.25">
      <c r="A144" s="229"/>
      <c r="B144" s="233"/>
      <c r="C144" s="229"/>
      <c r="D144" s="229"/>
      <c r="E144" s="229"/>
      <c r="F144" s="229"/>
      <c r="G144" s="229"/>
      <c r="H144" s="229"/>
      <c r="I144" s="229"/>
      <c r="J144" s="229"/>
      <c r="K144" s="229"/>
      <c r="L144" s="229"/>
      <c r="M144" s="229"/>
      <c r="N144" s="229"/>
      <c r="O144" s="229"/>
      <c r="P144" s="229"/>
      <c r="Q144" s="229"/>
      <c r="R144" s="229"/>
      <c r="S144" s="229"/>
      <c r="T144" s="229"/>
      <c r="U144" s="229"/>
      <c r="V144" s="229"/>
      <c r="W144" s="229"/>
    </row>
    <row r="145" spans="1:23" ht="12.75" customHeight="1" x14ac:dyDescent="0.25">
      <c r="A145" s="229"/>
      <c r="B145" s="233"/>
      <c r="C145" s="229"/>
      <c r="D145" s="229"/>
      <c r="E145" s="229"/>
      <c r="F145" s="229"/>
      <c r="G145" s="229"/>
      <c r="H145" s="229"/>
      <c r="I145" s="229"/>
      <c r="J145" s="229"/>
      <c r="K145" s="229"/>
      <c r="L145" s="229"/>
      <c r="M145" s="229"/>
      <c r="N145" s="229"/>
      <c r="O145" s="229"/>
      <c r="P145" s="229"/>
      <c r="Q145" s="229"/>
      <c r="R145" s="229"/>
      <c r="S145" s="229"/>
      <c r="T145" s="229"/>
      <c r="U145" s="229"/>
      <c r="V145" s="229"/>
      <c r="W145" s="229"/>
    </row>
    <row r="146" spans="1:23" ht="12.75" customHeight="1" x14ac:dyDescent="0.25">
      <c r="A146" s="229"/>
      <c r="B146" s="233"/>
      <c r="C146" s="229"/>
      <c r="D146" s="229"/>
      <c r="E146" s="229"/>
      <c r="F146" s="229"/>
      <c r="G146" s="229"/>
      <c r="H146" s="229"/>
      <c r="I146" s="229"/>
      <c r="J146" s="229"/>
      <c r="K146" s="229"/>
      <c r="L146" s="229"/>
      <c r="M146" s="229"/>
      <c r="N146" s="229"/>
      <c r="O146" s="229"/>
      <c r="P146" s="229"/>
      <c r="Q146" s="229"/>
      <c r="R146" s="229"/>
      <c r="S146" s="229"/>
      <c r="T146" s="229"/>
      <c r="U146" s="229"/>
      <c r="V146" s="229"/>
      <c r="W146" s="229"/>
    </row>
    <row r="147" spans="1:23" ht="12.75" customHeight="1" x14ac:dyDescent="0.25">
      <c r="A147" s="229"/>
      <c r="B147" s="233"/>
      <c r="C147" s="229"/>
      <c r="D147" s="229"/>
      <c r="E147" s="229"/>
      <c r="F147" s="229"/>
      <c r="G147" s="229"/>
      <c r="H147" s="229"/>
      <c r="I147" s="229"/>
      <c r="J147" s="229"/>
      <c r="K147" s="229"/>
      <c r="L147" s="229"/>
      <c r="M147" s="229"/>
      <c r="N147" s="229"/>
      <c r="O147" s="229"/>
      <c r="P147" s="229"/>
      <c r="Q147" s="229"/>
      <c r="R147" s="229"/>
      <c r="S147" s="229"/>
      <c r="T147" s="229"/>
      <c r="U147" s="229"/>
      <c r="V147" s="229"/>
      <c r="W147" s="229"/>
    </row>
    <row r="148" spans="1:23" ht="12.75" customHeight="1" x14ac:dyDescent="0.25">
      <c r="A148" s="229"/>
      <c r="B148" s="233"/>
      <c r="C148" s="229"/>
      <c r="D148" s="229"/>
      <c r="E148" s="229"/>
      <c r="F148" s="229"/>
      <c r="G148" s="229"/>
      <c r="H148" s="229"/>
      <c r="I148" s="229"/>
      <c r="J148" s="229"/>
      <c r="K148" s="229"/>
      <c r="L148" s="229"/>
      <c r="M148" s="229"/>
      <c r="N148" s="229"/>
      <c r="O148" s="229"/>
      <c r="P148" s="229"/>
      <c r="Q148" s="229"/>
      <c r="R148" s="229"/>
      <c r="S148" s="229"/>
      <c r="T148" s="229"/>
      <c r="U148" s="229"/>
      <c r="V148" s="229"/>
      <c r="W148" s="229"/>
    </row>
    <row r="149" spans="1:23" ht="12.75" customHeight="1" x14ac:dyDescent="0.25">
      <c r="A149" s="229"/>
      <c r="B149" s="233"/>
      <c r="C149" s="229"/>
      <c r="D149" s="229"/>
      <c r="E149" s="229"/>
      <c r="F149" s="229"/>
      <c r="G149" s="229"/>
      <c r="H149" s="229"/>
      <c r="I149" s="229"/>
      <c r="J149" s="229"/>
      <c r="K149" s="229"/>
      <c r="L149" s="229"/>
      <c r="M149" s="229"/>
      <c r="N149" s="229"/>
      <c r="O149" s="229"/>
      <c r="P149" s="229"/>
      <c r="Q149" s="229"/>
      <c r="R149" s="229"/>
      <c r="S149" s="229"/>
      <c r="T149" s="229"/>
      <c r="U149" s="229"/>
      <c r="V149" s="229"/>
      <c r="W149" s="229"/>
    </row>
    <row r="150" spans="1:23" ht="12.75" customHeight="1" x14ac:dyDescent="0.25">
      <c r="A150" s="229"/>
      <c r="B150" s="233"/>
      <c r="C150" s="229"/>
      <c r="D150" s="229"/>
      <c r="E150" s="229"/>
      <c r="F150" s="229"/>
      <c r="G150" s="229"/>
      <c r="H150" s="229"/>
      <c r="I150" s="229"/>
      <c r="J150" s="229"/>
      <c r="K150" s="229"/>
      <c r="L150" s="229"/>
      <c r="M150" s="229"/>
      <c r="N150" s="229"/>
      <c r="O150" s="229"/>
      <c r="P150" s="229"/>
      <c r="Q150" s="229"/>
      <c r="R150" s="229"/>
      <c r="S150" s="229"/>
      <c r="T150" s="229"/>
      <c r="U150" s="229"/>
      <c r="V150" s="229"/>
      <c r="W150" s="229"/>
    </row>
    <row r="151" spans="1:23" ht="12.75" customHeight="1" x14ac:dyDescent="0.25">
      <c r="A151" s="229"/>
      <c r="B151" s="233"/>
      <c r="C151" s="229"/>
      <c r="D151" s="229"/>
      <c r="E151" s="229"/>
      <c r="F151" s="229"/>
      <c r="G151" s="229"/>
      <c r="H151" s="229"/>
      <c r="I151" s="229"/>
      <c r="J151" s="229"/>
      <c r="K151" s="229"/>
      <c r="L151" s="229"/>
      <c r="M151" s="229"/>
      <c r="N151" s="229"/>
      <c r="O151" s="229"/>
      <c r="P151" s="229"/>
      <c r="Q151" s="229"/>
      <c r="R151" s="229"/>
      <c r="S151" s="229"/>
      <c r="T151" s="229"/>
      <c r="U151" s="229"/>
      <c r="V151" s="229"/>
      <c r="W151" s="229"/>
    </row>
    <row r="152" spans="1:23" ht="12.75" customHeight="1" x14ac:dyDescent="0.25">
      <c r="A152" s="229"/>
      <c r="B152" s="233"/>
      <c r="C152" s="229"/>
      <c r="D152" s="229"/>
      <c r="E152" s="229"/>
      <c r="F152" s="229"/>
      <c r="G152" s="229"/>
      <c r="H152" s="229"/>
      <c r="I152" s="229"/>
      <c r="J152" s="229"/>
      <c r="K152" s="229"/>
      <c r="L152" s="229"/>
      <c r="M152" s="229"/>
      <c r="N152" s="229"/>
      <c r="O152" s="229"/>
      <c r="P152" s="229"/>
      <c r="Q152" s="229"/>
      <c r="R152" s="229"/>
      <c r="S152" s="229"/>
      <c r="T152" s="229"/>
      <c r="U152" s="229"/>
      <c r="V152" s="229"/>
      <c r="W152" s="229"/>
    </row>
    <row r="153" spans="1:23" ht="12.75" customHeight="1" x14ac:dyDescent="0.25">
      <c r="A153" s="229"/>
      <c r="B153" s="233"/>
      <c r="C153" s="229"/>
      <c r="D153" s="229"/>
      <c r="E153" s="229"/>
      <c r="F153" s="229"/>
      <c r="G153" s="229"/>
      <c r="H153" s="229"/>
      <c r="I153" s="229"/>
      <c r="J153" s="229"/>
      <c r="K153" s="229"/>
      <c r="L153" s="229"/>
      <c r="M153" s="229"/>
      <c r="N153" s="229"/>
      <c r="O153" s="229"/>
      <c r="P153" s="229"/>
      <c r="Q153" s="229"/>
      <c r="R153" s="229"/>
      <c r="S153" s="229"/>
      <c r="T153" s="229"/>
      <c r="U153" s="229"/>
      <c r="V153" s="229"/>
      <c r="W153" s="229"/>
    </row>
    <row r="154" spans="1:23" ht="12.75" customHeight="1" x14ac:dyDescent="0.25">
      <c r="A154" s="229"/>
      <c r="B154" s="233"/>
      <c r="C154" s="229"/>
      <c r="D154" s="229"/>
      <c r="E154" s="229"/>
      <c r="F154" s="229"/>
      <c r="G154" s="229"/>
      <c r="H154" s="229"/>
      <c r="I154" s="229"/>
      <c r="J154" s="229"/>
      <c r="K154" s="229"/>
      <c r="L154" s="229"/>
      <c r="M154" s="229"/>
      <c r="N154" s="229"/>
      <c r="O154" s="229"/>
      <c r="P154" s="229"/>
      <c r="Q154" s="229"/>
      <c r="R154" s="229"/>
      <c r="S154" s="229"/>
      <c r="T154" s="229"/>
      <c r="U154" s="229"/>
      <c r="V154" s="229"/>
      <c r="W154" s="229"/>
    </row>
    <row r="155" spans="1:23" ht="12.75" customHeight="1" x14ac:dyDescent="0.25">
      <c r="A155" s="229"/>
      <c r="B155" s="233"/>
      <c r="C155" s="229"/>
      <c r="D155" s="229"/>
      <c r="E155" s="229"/>
      <c r="F155" s="229"/>
      <c r="G155" s="229"/>
      <c r="H155" s="229"/>
      <c r="I155" s="229"/>
      <c r="J155" s="229"/>
      <c r="K155" s="229"/>
      <c r="L155" s="229"/>
      <c r="M155" s="229"/>
      <c r="N155" s="229"/>
      <c r="O155" s="229"/>
      <c r="P155" s="229"/>
      <c r="Q155" s="229"/>
      <c r="R155" s="229"/>
      <c r="S155" s="229"/>
      <c r="T155" s="229"/>
      <c r="U155" s="229"/>
      <c r="V155" s="229"/>
      <c r="W155" s="229"/>
    </row>
    <row r="156" spans="1:23" ht="12.75" customHeight="1" x14ac:dyDescent="0.25">
      <c r="A156" s="229"/>
      <c r="B156" s="233"/>
      <c r="C156" s="229"/>
      <c r="D156" s="229"/>
      <c r="E156" s="229"/>
      <c r="F156" s="229"/>
      <c r="G156" s="229"/>
      <c r="H156" s="229"/>
      <c r="I156" s="229"/>
      <c r="J156" s="229"/>
      <c r="K156" s="229"/>
      <c r="L156" s="229"/>
      <c r="M156" s="229"/>
      <c r="N156" s="229"/>
      <c r="O156" s="229"/>
      <c r="P156" s="229"/>
      <c r="Q156" s="229"/>
      <c r="R156" s="229"/>
      <c r="S156" s="229"/>
      <c r="T156" s="229"/>
      <c r="U156" s="229"/>
      <c r="V156" s="229"/>
      <c r="W156" s="229"/>
    </row>
    <row r="157" spans="1:23" ht="12.75" customHeight="1" x14ac:dyDescent="0.25">
      <c r="A157" s="229"/>
      <c r="B157" s="233"/>
      <c r="C157" s="229"/>
      <c r="D157" s="229"/>
      <c r="E157" s="229"/>
      <c r="F157" s="229"/>
      <c r="G157" s="229"/>
      <c r="H157" s="229"/>
      <c r="I157" s="229"/>
      <c r="J157" s="229"/>
      <c r="K157" s="229"/>
      <c r="L157" s="229"/>
      <c r="M157" s="229"/>
      <c r="N157" s="229"/>
      <c r="O157" s="229"/>
      <c r="P157" s="229"/>
      <c r="Q157" s="229"/>
      <c r="R157" s="229"/>
      <c r="S157" s="229"/>
      <c r="T157" s="229"/>
      <c r="U157" s="229"/>
      <c r="V157" s="229"/>
      <c r="W157" s="229"/>
    </row>
    <row r="158" spans="1:23" ht="12.75" customHeight="1" x14ac:dyDescent="0.25">
      <c r="A158" s="229"/>
      <c r="B158" s="233"/>
      <c r="C158" s="229"/>
      <c r="D158" s="229"/>
      <c r="E158" s="229"/>
      <c r="F158" s="229"/>
      <c r="G158" s="229"/>
      <c r="H158" s="229"/>
      <c r="I158" s="229"/>
      <c r="J158" s="229"/>
      <c r="K158" s="229"/>
      <c r="L158" s="229"/>
      <c r="M158" s="229"/>
      <c r="N158" s="229"/>
      <c r="O158" s="229"/>
      <c r="P158" s="229"/>
      <c r="Q158" s="229"/>
      <c r="R158" s="229"/>
      <c r="S158" s="229"/>
      <c r="T158" s="229"/>
      <c r="U158" s="229"/>
      <c r="V158" s="229"/>
      <c r="W158" s="229"/>
    </row>
    <row r="159" spans="1:23" ht="12.75" customHeight="1" x14ac:dyDescent="0.25">
      <c r="A159" s="229"/>
      <c r="B159" s="233"/>
      <c r="C159" s="229"/>
      <c r="D159" s="229"/>
      <c r="E159" s="229"/>
      <c r="F159" s="229"/>
      <c r="G159" s="229"/>
      <c r="H159" s="229"/>
      <c r="I159" s="229"/>
      <c r="J159" s="229"/>
      <c r="K159" s="229"/>
      <c r="L159" s="229"/>
      <c r="M159" s="229"/>
      <c r="N159" s="229"/>
      <c r="O159" s="229"/>
      <c r="P159" s="229"/>
      <c r="Q159" s="229"/>
      <c r="R159" s="229"/>
      <c r="S159" s="229"/>
      <c r="T159" s="229"/>
      <c r="U159" s="229"/>
      <c r="V159" s="229"/>
      <c r="W159" s="229"/>
    </row>
    <row r="160" spans="1:23" ht="12.75" customHeight="1" x14ac:dyDescent="0.25">
      <c r="A160" s="229"/>
      <c r="B160" s="233"/>
      <c r="C160" s="229"/>
      <c r="D160" s="229"/>
      <c r="E160" s="229"/>
      <c r="F160" s="229"/>
      <c r="G160" s="229"/>
      <c r="H160" s="229"/>
      <c r="I160" s="229"/>
      <c r="J160" s="229"/>
      <c r="K160" s="229"/>
      <c r="L160" s="229"/>
      <c r="M160" s="229"/>
      <c r="N160" s="229"/>
      <c r="O160" s="229"/>
      <c r="P160" s="229"/>
      <c r="Q160" s="229"/>
      <c r="R160" s="229"/>
      <c r="S160" s="229"/>
      <c r="T160" s="229"/>
      <c r="U160" s="229"/>
      <c r="V160" s="229"/>
      <c r="W160" s="229"/>
    </row>
    <row r="161" spans="1:23" ht="12.75" customHeight="1" x14ac:dyDescent="0.25">
      <c r="A161" s="229"/>
      <c r="B161" s="233"/>
      <c r="C161" s="229"/>
      <c r="D161" s="229"/>
      <c r="E161" s="229"/>
      <c r="F161" s="229"/>
      <c r="G161" s="229"/>
      <c r="H161" s="229"/>
      <c r="I161" s="229"/>
      <c r="J161" s="229"/>
      <c r="K161" s="229"/>
      <c r="L161" s="229"/>
      <c r="M161" s="229"/>
      <c r="N161" s="229"/>
      <c r="O161" s="229"/>
      <c r="P161" s="229"/>
      <c r="Q161" s="229"/>
      <c r="R161" s="229"/>
      <c r="S161" s="229"/>
      <c r="T161" s="229"/>
      <c r="U161" s="229"/>
      <c r="V161" s="229"/>
      <c r="W161" s="229"/>
    </row>
    <row r="162" spans="1:23" ht="12.75" customHeight="1" x14ac:dyDescent="0.25">
      <c r="A162" s="229"/>
      <c r="B162" s="233"/>
      <c r="C162" s="229"/>
      <c r="D162" s="229"/>
      <c r="E162" s="229"/>
      <c r="F162" s="229"/>
      <c r="G162" s="229"/>
      <c r="H162" s="229"/>
      <c r="I162" s="229"/>
      <c r="J162" s="229"/>
      <c r="K162" s="229"/>
      <c r="L162" s="229"/>
      <c r="M162" s="229"/>
      <c r="N162" s="229"/>
      <c r="O162" s="229"/>
      <c r="P162" s="229"/>
      <c r="Q162" s="229"/>
      <c r="R162" s="229"/>
      <c r="S162" s="229"/>
      <c r="T162" s="229"/>
      <c r="U162" s="229"/>
      <c r="V162" s="229"/>
      <c r="W162" s="229"/>
    </row>
    <row r="163" spans="1:23" ht="12.75" customHeight="1" x14ac:dyDescent="0.25">
      <c r="A163" s="229"/>
      <c r="B163" s="233"/>
      <c r="C163" s="229"/>
      <c r="D163" s="229"/>
      <c r="E163" s="229"/>
      <c r="F163" s="229"/>
      <c r="G163" s="229"/>
      <c r="H163" s="229"/>
      <c r="I163" s="229"/>
      <c r="J163" s="229"/>
      <c r="K163" s="229"/>
      <c r="L163" s="229"/>
      <c r="M163" s="229"/>
      <c r="N163" s="229"/>
      <c r="O163" s="229"/>
      <c r="P163" s="229"/>
      <c r="Q163" s="229"/>
      <c r="R163" s="229"/>
      <c r="S163" s="229"/>
      <c r="T163" s="229"/>
      <c r="U163" s="229"/>
      <c r="V163" s="229"/>
      <c r="W163" s="229"/>
    </row>
    <row r="164" spans="1:23" ht="12.75" customHeight="1" x14ac:dyDescent="0.25">
      <c r="A164" s="229"/>
      <c r="B164" s="233"/>
      <c r="C164" s="229"/>
      <c r="D164" s="229"/>
      <c r="E164" s="229"/>
      <c r="F164" s="229"/>
      <c r="G164" s="229"/>
      <c r="H164" s="229"/>
      <c r="I164" s="229"/>
      <c r="J164" s="229"/>
      <c r="K164" s="229"/>
      <c r="L164" s="229"/>
      <c r="M164" s="229"/>
      <c r="N164" s="229"/>
      <c r="O164" s="229"/>
      <c r="P164" s="229"/>
      <c r="Q164" s="229"/>
      <c r="R164" s="229"/>
      <c r="S164" s="229"/>
      <c r="T164" s="229"/>
      <c r="U164" s="229"/>
      <c r="V164" s="229"/>
      <c r="W164" s="229"/>
    </row>
    <row r="165" spans="1:23" ht="12.75" customHeight="1" x14ac:dyDescent="0.25">
      <c r="A165" s="229"/>
      <c r="B165" s="233"/>
      <c r="C165" s="229"/>
      <c r="D165" s="229"/>
      <c r="E165" s="229"/>
      <c r="F165" s="229"/>
      <c r="G165" s="229"/>
      <c r="H165" s="229"/>
      <c r="I165" s="229"/>
      <c r="J165" s="229"/>
      <c r="K165" s="229"/>
      <c r="L165" s="229"/>
      <c r="M165" s="229"/>
      <c r="N165" s="229"/>
      <c r="O165" s="229"/>
      <c r="P165" s="229"/>
      <c r="Q165" s="229"/>
      <c r="R165" s="229"/>
      <c r="S165" s="229"/>
      <c r="T165" s="229"/>
      <c r="U165" s="229"/>
      <c r="V165" s="229"/>
      <c r="W165" s="229"/>
    </row>
    <row r="166" spans="1:23" ht="12.75" customHeight="1" x14ac:dyDescent="0.25">
      <c r="A166" s="229"/>
      <c r="B166" s="233"/>
      <c r="C166" s="229"/>
      <c r="D166" s="229"/>
      <c r="E166" s="229"/>
      <c r="F166" s="229"/>
      <c r="G166" s="229"/>
      <c r="H166" s="229"/>
      <c r="I166" s="229"/>
      <c r="J166" s="229"/>
      <c r="K166" s="229"/>
      <c r="L166" s="229"/>
      <c r="M166" s="229"/>
      <c r="N166" s="229"/>
      <c r="O166" s="229"/>
      <c r="P166" s="229"/>
      <c r="Q166" s="229"/>
      <c r="R166" s="229"/>
      <c r="S166" s="229"/>
      <c r="T166" s="229"/>
      <c r="U166" s="229"/>
      <c r="V166" s="229"/>
      <c r="W166" s="229"/>
    </row>
    <row r="167" spans="1:23" ht="12.75" customHeight="1" x14ac:dyDescent="0.25">
      <c r="A167" s="229"/>
      <c r="B167" s="233"/>
      <c r="C167" s="229"/>
      <c r="D167" s="229"/>
      <c r="E167" s="229"/>
      <c r="F167" s="229"/>
      <c r="G167" s="229"/>
      <c r="H167" s="229"/>
      <c r="I167" s="229"/>
      <c r="J167" s="229"/>
      <c r="K167" s="229"/>
      <c r="L167" s="229"/>
      <c r="M167" s="229"/>
      <c r="N167" s="229"/>
      <c r="O167" s="229"/>
      <c r="P167" s="229"/>
      <c r="Q167" s="229"/>
      <c r="R167" s="229"/>
      <c r="S167" s="229"/>
      <c r="T167" s="229"/>
      <c r="U167" s="229"/>
      <c r="V167" s="229"/>
      <c r="W167" s="229"/>
    </row>
    <row r="168" spans="1:23" ht="12.75" customHeight="1" x14ac:dyDescent="0.25">
      <c r="A168" s="229"/>
      <c r="B168" s="233"/>
      <c r="C168" s="229"/>
      <c r="D168" s="229"/>
      <c r="E168" s="229"/>
      <c r="F168" s="229"/>
      <c r="G168" s="229"/>
      <c r="H168" s="229"/>
      <c r="I168" s="229"/>
      <c r="J168" s="229"/>
      <c r="K168" s="229"/>
      <c r="L168" s="229"/>
      <c r="M168" s="229"/>
      <c r="N168" s="229"/>
      <c r="O168" s="229"/>
      <c r="P168" s="229"/>
      <c r="Q168" s="229"/>
      <c r="R168" s="229"/>
      <c r="S168" s="229"/>
      <c r="T168" s="229"/>
      <c r="U168" s="229"/>
      <c r="V168" s="229"/>
      <c r="W168" s="229"/>
    </row>
    <row r="169" spans="1:23" ht="12.75" customHeight="1" x14ac:dyDescent="0.25">
      <c r="A169" s="229"/>
      <c r="B169" s="233"/>
      <c r="C169" s="229"/>
      <c r="D169" s="229"/>
      <c r="E169" s="229"/>
      <c r="F169" s="229"/>
      <c r="G169" s="229"/>
      <c r="H169" s="229"/>
      <c r="I169" s="229"/>
      <c r="J169" s="229"/>
      <c r="K169" s="229"/>
      <c r="L169" s="229"/>
      <c r="M169" s="229"/>
      <c r="N169" s="229"/>
      <c r="O169" s="229"/>
      <c r="P169" s="229"/>
      <c r="Q169" s="229"/>
      <c r="R169" s="229"/>
      <c r="S169" s="229"/>
      <c r="T169" s="229"/>
      <c r="U169" s="229"/>
      <c r="V169" s="229"/>
      <c r="W169" s="229"/>
    </row>
    <row r="170" spans="1:23" ht="12.75" customHeight="1" x14ac:dyDescent="0.25">
      <c r="A170" s="229"/>
      <c r="B170" s="233"/>
      <c r="C170" s="229"/>
      <c r="D170" s="229"/>
      <c r="E170" s="229"/>
      <c r="F170" s="229"/>
      <c r="G170" s="229"/>
      <c r="H170" s="229"/>
      <c r="I170" s="229"/>
      <c r="J170" s="229"/>
      <c r="K170" s="229"/>
      <c r="L170" s="229"/>
      <c r="M170" s="229"/>
      <c r="N170" s="229"/>
      <c r="O170" s="229"/>
      <c r="P170" s="229"/>
      <c r="Q170" s="229"/>
      <c r="R170" s="229"/>
      <c r="S170" s="229"/>
      <c r="T170" s="229"/>
      <c r="U170" s="229"/>
      <c r="V170" s="229"/>
      <c r="W170" s="229"/>
    </row>
    <row r="171" spans="1:23" ht="12.75" customHeight="1" x14ac:dyDescent="0.25">
      <c r="A171" s="229"/>
      <c r="B171" s="233"/>
      <c r="C171" s="229"/>
      <c r="D171" s="229"/>
      <c r="E171" s="229"/>
      <c r="F171" s="229"/>
      <c r="G171" s="229"/>
      <c r="H171" s="229"/>
      <c r="I171" s="229"/>
      <c r="J171" s="229"/>
      <c r="K171" s="229"/>
      <c r="L171" s="229"/>
      <c r="M171" s="229"/>
      <c r="N171" s="229"/>
      <c r="O171" s="229"/>
      <c r="P171" s="229"/>
      <c r="Q171" s="229"/>
      <c r="R171" s="229"/>
      <c r="S171" s="229"/>
      <c r="T171" s="229"/>
      <c r="U171" s="229"/>
      <c r="V171" s="229"/>
      <c r="W171" s="229"/>
    </row>
    <row r="172" spans="1:23" ht="12.75" customHeight="1" x14ac:dyDescent="0.25">
      <c r="A172" s="229"/>
      <c r="B172" s="233"/>
      <c r="C172" s="229"/>
      <c r="D172" s="229"/>
      <c r="E172" s="229"/>
      <c r="F172" s="229"/>
      <c r="G172" s="229"/>
      <c r="H172" s="229"/>
      <c r="I172" s="229"/>
      <c r="J172" s="229"/>
      <c r="K172" s="229"/>
      <c r="L172" s="229"/>
      <c r="M172" s="229"/>
      <c r="N172" s="229"/>
      <c r="O172" s="229"/>
      <c r="P172" s="229"/>
      <c r="Q172" s="229"/>
      <c r="R172" s="229"/>
      <c r="S172" s="229"/>
      <c r="T172" s="229"/>
      <c r="U172" s="229"/>
      <c r="V172" s="229"/>
      <c r="W172" s="229"/>
    </row>
    <row r="173" spans="1:23" ht="12.75" customHeight="1" x14ac:dyDescent="0.25">
      <c r="A173" s="229"/>
      <c r="B173" s="233"/>
      <c r="C173" s="229"/>
      <c r="D173" s="229"/>
      <c r="E173" s="229"/>
      <c r="F173" s="229"/>
      <c r="G173" s="229"/>
      <c r="H173" s="229"/>
      <c r="I173" s="229"/>
      <c r="J173" s="229"/>
      <c r="K173" s="229"/>
      <c r="L173" s="229"/>
      <c r="M173" s="229"/>
      <c r="N173" s="229"/>
      <c r="O173" s="229"/>
      <c r="P173" s="229"/>
      <c r="Q173" s="229"/>
      <c r="R173" s="229"/>
      <c r="S173" s="229"/>
      <c r="T173" s="229"/>
      <c r="U173" s="229"/>
      <c r="V173" s="229"/>
      <c r="W173" s="229"/>
    </row>
    <row r="174" spans="1:23" ht="12.75" customHeight="1" x14ac:dyDescent="0.25">
      <c r="A174" s="229"/>
      <c r="B174" s="233"/>
      <c r="C174" s="229"/>
      <c r="D174" s="229"/>
      <c r="E174" s="229"/>
      <c r="F174" s="229"/>
      <c r="G174" s="229"/>
      <c r="H174" s="229"/>
      <c r="I174" s="229"/>
      <c r="J174" s="229"/>
      <c r="K174" s="229"/>
      <c r="L174" s="229"/>
      <c r="M174" s="229"/>
      <c r="N174" s="229"/>
      <c r="O174" s="229"/>
      <c r="P174" s="229"/>
      <c r="Q174" s="229"/>
      <c r="R174" s="229"/>
      <c r="S174" s="229"/>
      <c r="T174" s="229"/>
      <c r="U174" s="229"/>
      <c r="V174" s="229"/>
      <c r="W174" s="229"/>
    </row>
    <row r="175" spans="1:23" ht="12.75" customHeight="1" x14ac:dyDescent="0.25">
      <c r="A175" s="229"/>
      <c r="B175" s="233"/>
      <c r="C175" s="229"/>
      <c r="D175" s="229"/>
      <c r="E175" s="229"/>
      <c r="F175" s="229"/>
      <c r="G175" s="229"/>
      <c r="H175" s="229"/>
      <c r="I175" s="229"/>
      <c r="J175" s="229"/>
      <c r="K175" s="229"/>
      <c r="L175" s="229"/>
      <c r="M175" s="229"/>
      <c r="N175" s="229"/>
      <c r="O175" s="229"/>
      <c r="P175" s="229"/>
      <c r="Q175" s="229"/>
      <c r="R175" s="229"/>
      <c r="S175" s="229"/>
      <c r="T175" s="229"/>
      <c r="U175" s="229"/>
      <c r="V175" s="229"/>
      <c r="W175" s="229"/>
    </row>
    <row r="176" spans="1:23" ht="12.75" customHeight="1" x14ac:dyDescent="0.25">
      <c r="A176" s="229"/>
      <c r="B176" s="233"/>
      <c r="C176" s="229"/>
      <c r="D176" s="229"/>
      <c r="E176" s="229"/>
      <c r="F176" s="229"/>
      <c r="G176" s="229"/>
      <c r="H176" s="229"/>
      <c r="I176" s="229"/>
      <c r="J176" s="229"/>
      <c r="K176" s="229"/>
      <c r="L176" s="229"/>
      <c r="M176" s="229"/>
      <c r="N176" s="229"/>
      <c r="O176" s="229"/>
      <c r="P176" s="229"/>
      <c r="Q176" s="229"/>
      <c r="R176" s="229"/>
      <c r="S176" s="229"/>
      <c r="T176" s="229"/>
      <c r="U176" s="229"/>
      <c r="V176" s="229"/>
      <c r="W176" s="229"/>
    </row>
    <row r="177" spans="1:23" ht="12.75" customHeight="1" x14ac:dyDescent="0.25">
      <c r="A177" s="229"/>
      <c r="B177" s="233"/>
      <c r="C177" s="229"/>
      <c r="D177" s="229"/>
      <c r="E177" s="229"/>
      <c r="F177" s="229"/>
      <c r="G177" s="229"/>
      <c r="H177" s="229"/>
      <c r="I177" s="229"/>
      <c r="J177" s="229"/>
      <c r="K177" s="229"/>
      <c r="L177" s="229"/>
      <c r="M177" s="229"/>
      <c r="N177" s="229"/>
      <c r="O177" s="229"/>
      <c r="P177" s="229"/>
      <c r="Q177" s="229"/>
      <c r="R177" s="229"/>
      <c r="S177" s="229"/>
      <c r="T177" s="229"/>
      <c r="U177" s="229"/>
      <c r="V177" s="229"/>
      <c r="W177" s="229"/>
    </row>
    <row r="178" spans="1:23" ht="12.75" customHeight="1" x14ac:dyDescent="0.25">
      <c r="A178" s="229"/>
      <c r="B178" s="233"/>
      <c r="C178" s="229"/>
      <c r="D178" s="229"/>
      <c r="E178" s="229"/>
      <c r="F178" s="229"/>
      <c r="G178" s="229"/>
      <c r="H178" s="229"/>
      <c r="I178" s="229"/>
      <c r="J178" s="229"/>
      <c r="K178" s="229"/>
      <c r="L178" s="229"/>
      <c r="M178" s="229"/>
      <c r="N178" s="229"/>
      <c r="O178" s="229"/>
      <c r="P178" s="229"/>
      <c r="Q178" s="229"/>
      <c r="R178" s="229"/>
      <c r="S178" s="229"/>
      <c r="T178" s="229"/>
      <c r="U178" s="229"/>
      <c r="V178" s="229"/>
      <c r="W178" s="229"/>
    </row>
    <row r="179" spans="1:23" ht="12.75" customHeight="1" x14ac:dyDescent="0.25">
      <c r="A179" s="229"/>
      <c r="B179" s="233"/>
      <c r="C179" s="229"/>
      <c r="D179" s="229"/>
      <c r="E179" s="229"/>
      <c r="F179" s="229"/>
      <c r="G179" s="229"/>
      <c r="H179" s="229"/>
      <c r="I179" s="229"/>
      <c r="J179" s="229"/>
      <c r="K179" s="229"/>
      <c r="L179" s="229"/>
      <c r="M179" s="229"/>
      <c r="N179" s="229"/>
      <c r="O179" s="229"/>
      <c r="P179" s="229"/>
      <c r="Q179" s="229"/>
      <c r="R179" s="229"/>
      <c r="S179" s="229"/>
      <c r="T179" s="229"/>
      <c r="U179" s="229"/>
      <c r="V179" s="229"/>
      <c r="W179" s="229"/>
    </row>
    <row r="180" spans="1:23" ht="12.75" customHeight="1" x14ac:dyDescent="0.25">
      <c r="A180" s="229"/>
      <c r="B180" s="233"/>
      <c r="C180" s="229"/>
      <c r="D180" s="229"/>
      <c r="E180" s="229"/>
      <c r="F180" s="229"/>
      <c r="G180" s="229"/>
      <c r="H180" s="229"/>
      <c r="I180" s="229"/>
      <c r="J180" s="229"/>
      <c r="K180" s="229"/>
      <c r="L180" s="229"/>
      <c r="M180" s="229"/>
      <c r="N180" s="229"/>
      <c r="O180" s="229"/>
      <c r="P180" s="229"/>
      <c r="Q180" s="229"/>
      <c r="R180" s="229"/>
      <c r="S180" s="229"/>
      <c r="T180" s="229"/>
      <c r="U180" s="229"/>
      <c r="V180" s="229"/>
      <c r="W180" s="229"/>
    </row>
    <row r="181" spans="1:23" ht="12.75" customHeight="1" x14ac:dyDescent="0.25">
      <c r="A181" s="229"/>
      <c r="B181" s="233"/>
      <c r="C181" s="229"/>
      <c r="D181" s="229"/>
      <c r="E181" s="229"/>
      <c r="F181" s="229"/>
      <c r="G181" s="229"/>
      <c r="H181" s="229"/>
      <c r="I181" s="229"/>
      <c r="J181" s="229"/>
      <c r="K181" s="229"/>
      <c r="L181" s="229"/>
      <c r="M181" s="229"/>
      <c r="N181" s="229"/>
      <c r="O181" s="229"/>
      <c r="P181" s="229"/>
      <c r="Q181" s="229"/>
      <c r="R181" s="229"/>
      <c r="S181" s="229"/>
      <c r="T181" s="229"/>
      <c r="U181" s="229"/>
      <c r="V181" s="229"/>
      <c r="W181" s="229"/>
    </row>
    <row r="182" spans="1:23" ht="12.75" customHeight="1" x14ac:dyDescent="0.25">
      <c r="A182" s="229"/>
      <c r="B182" s="233"/>
      <c r="C182" s="229"/>
      <c r="D182" s="229"/>
      <c r="E182" s="229"/>
      <c r="F182" s="229"/>
      <c r="G182" s="229"/>
      <c r="H182" s="229"/>
      <c r="I182" s="229"/>
      <c r="J182" s="229"/>
      <c r="K182" s="229"/>
      <c r="L182" s="229"/>
      <c r="M182" s="229"/>
      <c r="N182" s="229"/>
      <c r="O182" s="229"/>
      <c r="P182" s="229"/>
      <c r="Q182" s="229"/>
      <c r="R182" s="229"/>
      <c r="S182" s="229"/>
      <c r="T182" s="229"/>
      <c r="U182" s="229"/>
      <c r="V182" s="229"/>
      <c r="W182" s="229"/>
    </row>
    <row r="183" spans="1:23" ht="12.75" customHeight="1" x14ac:dyDescent="0.25">
      <c r="A183" s="229"/>
      <c r="B183" s="233"/>
      <c r="C183" s="229"/>
      <c r="D183" s="229"/>
      <c r="E183" s="229"/>
      <c r="F183" s="229"/>
      <c r="G183" s="229"/>
      <c r="H183" s="229"/>
      <c r="I183" s="229"/>
      <c r="J183" s="229"/>
      <c r="K183" s="229"/>
      <c r="L183" s="229"/>
      <c r="M183" s="229"/>
      <c r="N183" s="229"/>
      <c r="O183" s="229"/>
      <c r="P183" s="229"/>
      <c r="Q183" s="229"/>
      <c r="R183" s="229"/>
      <c r="S183" s="229"/>
      <c r="T183" s="229"/>
      <c r="U183" s="229"/>
      <c r="V183" s="229"/>
      <c r="W183" s="229"/>
    </row>
    <row r="184" spans="1:23" ht="12.75" customHeight="1" x14ac:dyDescent="0.25">
      <c r="A184" s="229"/>
      <c r="B184" s="233"/>
      <c r="C184" s="229"/>
      <c r="D184" s="229"/>
      <c r="E184" s="229"/>
      <c r="F184" s="229"/>
      <c r="G184" s="229"/>
      <c r="H184" s="229"/>
      <c r="I184" s="229"/>
      <c r="J184" s="229"/>
      <c r="K184" s="229"/>
      <c r="L184" s="229"/>
      <c r="M184" s="229"/>
      <c r="N184" s="229"/>
      <c r="O184" s="229"/>
      <c r="P184" s="229"/>
      <c r="Q184" s="229"/>
      <c r="R184" s="229"/>
      <c r="S184" s="229"/>
      <c r="T184" s="229"/>
      <c r="U184" s="229"/>
      <c r="V184" s="229"/>
      <c r="W184" s="229"/>
    </row>
    <row r="185" spans="1:23" ht="12.75" customHeight="1" x14ac:dyDescent="0.25">
      <c r="A185" s="229"/>
      <c r="B185" s="233"/>
      <c r="C185" s="229"/>
      <c r="D185" s="229"/>
      <c r="E185" s="229"/>
      <c r="F185" s="229"/>
      <c r="G185" s="229"/>
      <c r="H185" s="229"/>
      <c r="I185" s="229"/>
      <c r="J185" s="229"/>
      <c r="K185" s="229"/>
      <c r="L185" s="229"/>
      <c r="M185" s="229"/>
      <c r="N185" s="229"/>
      <c r="O185" s="229"/>
      <c r="P185" s="229"/>
      <c r="Q185" s="229"/>
      <c r="R185" s="229"/>
      <c r="S185" s="229"/>
      <c r="T185" s="229"/>
      <c r="U185" s="229"/>
      <c r="V185" s="229"/>
      <c r="W185" s="229"/>
    </row>
    <row r="186" spans="1:23" ht="12.75" customHeight="1" x14ac:dyDescent="0.25">
      <c r="A186" s="229"/>
      <c r="B186" s="233"/>
      <c r="C186" s="229"/>
      <c r="D186" s="229"/>
      <c r="E186" s="229"/>
      <c r="F186" s="229"/>
      <c r="G186" s="229"/>
      <c r="H186" s="229"/>
      <c r="I186" s="229"/>
      <c r="J186" s="229"/>
      <c r="K186" s="229"/>
      <c r="L186" s="229"/>
      <c r="M186" s="229"/>
      <c r="N186" s="229"/>
      <c r="O186" s="229"/>
      <c r="P186" s="229"/>
      <c r="Q186" s="229"/>
      <c r="R186" s="229"/>
      <c r="S186" s="229"/>
      <c r="T186" s="229"/>
      <c r="U186" s="229"/>
      <c r="V186" s="229"/>
      <c r="W186" s="229"/>
    </row>
    <row r="187" spans="1:23" ht="12.75" customHeight="1" x14ac:dyDescent="0.25">
      <c r="A187" s="229"/>
      <c r="B187" s="233"/>
      <c r="C187" s="229"/>
      <c r="D187" s="229"/>
      <c r="E187" s="229"/>
      <c r="F187" s="229"/>
      <c r="G187" s="229"/>
      <c r="H187" s="229"/>
      <c r="I187" s="229"/>
      <c r="J187" s="229"/>
      <c r="K187" s="229"/>
      <c r="L187" s="229"/>
      <c r="M187" s="229"/>
      <c r="N187" s="229"/>
      <c r="O187" s="229"/>
      <c r="P187" s="229"/>
      <c r="Q187" s="229"/>
      <c r="R187" s="229"/>
      <c r="S187" s="229"/>
      <c r="T187" s="229"/>
      <c r="U187" s="229"/>
      <c r="V187" s="229"/>
      <c r="W187" s="229"/>
    </row>
    <row r="188" spans="1:23" ht="12.75" customHeight="1" x14ac:dyDescent="0.25">
      <c r="A188" s="229"/>
      <c r="B188" s="233"/>
      <c r="C188" s="229"/>
      <c r="D188" s="229"/>
      <c r="E188" s="229"/>
      <c r="F188" s="229"/>
      <c r="G188" s="229"/>
      <c r="H188" s="229"/>
      <c r="I188" s="229"/>
      <c r="J188" s="229"/>
      <c r="K188" s="229"/>
      <c r="L188" s="229"/>
      <c r="M188" s="229"/>
      <c r="N188" s="229"/>
      <c r="O188" s="229"/>
      <c r="P188" s="229"/>
      <c r="Q188" s="229"/>
      <c r="R188" s="229"/>
      <c r="S188" s="229"/>
      <c r="T188" s="229"/>
      <c r="U188" s="229"/>
      <c r="V188" s="229"/>
      <c r="W188" s="229"/>
    </row>
    <row r="189" spans="1:23" ht="12.75" customHeight="1" x14ac:dyDescent="0.25">
      <c r="A189" s="229"/>
      <c r="B189" s="233"/>
      <c r="C189" s="229"/>
      <c r="D189" s="229"/>
      <c r="E189" s="229"/>
      <c r="F189" s="229"/>
      <c r="G189" s="229"/>
      <c r="H189" s="229"/>
      <c r="I189" s="229"/>
      <c r="J189" s="229"/>
      <c r="K189" s="229"/>
      <c r="L189" s="229"/>
      <c r="M189" s="229"/>
      <c r="N189" s="229"/>
      <c r="O189" s="229"/>
      <c r="P189" s="229"/>
      <c r="Q189" s="229"/>
      <c r="R189" s="229"/>
      <c r="S189" s="229"/>
      <c r="T189" s="229"/>
      <c r="U189" s="229"/>
      <c r="V189" s="229"/>
      <c r="W189" s="229"/>
    </row>
    <row r="190" spans="1:23" ht="12.75" customHeight="1" x14ac:dyDescent="0.25">
      <c r="A190" s="229"/>
      <c r="B190" s="233"/>
      <c r="C190" s="229"/>
      <c r="D190" s="229"/>
      <c r="E190" s="229"/>
      <c r="F190" s="229"/>
      <c r="G190" s="229"/>
      <c r="H190" s="229"/>
      <c r="I190" s="229"/>
      <c r="J190" s="229"/>
      <c r="K190" s="229"/>
      <c r="L190" s="229"/>
      <c r="M190" s="229"/>
      <c r="N190" s="229"/>
      <c r="O190" s="229"/>
      <c r="P190" s="229"/>
      <c r="Q190" s="229"/>
      <c r="R190" s="229"/>
      <c r="S190" s="229"/>
      <c r="T190" s="229"/>
      <c r="U190" s="229"/>
      <c r="V190" s="229"/>
      <c r="W190" s="229"/>
    </row>
    <row r="191" spans="1:23" ht="12.75" customHeight="1" x14ac:dyDescent="0.25">
      <c r="A191" s="229"/>
      <c r="B191" s="233"/>
      <c r="C191" s="229"/>
      <c r="D191" s="229"/>
      <c r="E191" s="229"/>
      <c r="F191" s="229"/>
      <c r="G191" s="229"/>
      <c r="H191" s="229"/>
      <c r="I191" s="229"/>
      <c r="J191" s="229"/>
      <c r="K191" s="229"/>
      <c r="L191" s="229"/>
      <c r="M191" s="229"/>
      <c r="N191" s="229"/>
      <c r="O191" s="229"/>
      <c r="P191" s="229"/>
      <c r="Q191" s="229"/>
      <c r="R191" s="229"/>
      <c r="S191" s="229"/>
      <c r="T191" s="229"/>
      <c r="U191" s="229"/>
      <c r="V191" s="229"/>
      <c r="W191" s="229"/>
    </row>
    <row r="192" spans="1:23" ht="12.75" customHeight="1" x14ac:dyDescent="0.25">
      <c r="A192" s="229"/>
      <c r="B192" s="233"/>
      <c r="C192" s="229"/>
      <c r="D192" s="229"/>
      <c r="E192" s="229"/>
      <c r="F192" s="229"/>
      <c r="G192" s="229"/>
      <c r="H192" s="229"/>
      <c r="I192" s="229"/>
      <c r="J192" s="229"/>
      <c r="K192" s="229"/>
      <c r="L192" s="229"/>
      <c r="M192" s="229"/>
      <c r="N192" s="229"/>
      <c r="O192" s="229"/>
      <c r="P192" s="229"/>
      <c r="Q192" s="229"/>
      <c r="R192" s="229"/>
      <c r="S192" s="229"/>
      <c r="T192" s="229"/>
      <c r="U192" s="229"/>
      <c r="V192" s="229"/>
      <c r="W192" s="229"/>
    </row>
    <row r="193" spans="1:23" ht="12.75" customHeight="1" x14ac:dyDescent="0.25">
      <c r="A193" s="229"/>
      <c r="B193" s="233"/>
      <c r="C193" s="229"/>
      <c r="D193" s="229"/>
      <c r="E193" s="229"/>
      <c r="F193" s="229"/>
      <c r="G193" s="229"/>
      <c r="H193" s="229"/>
      <c r="I193" s="229"/>
      <c r="J193" s="229"/>
      <c r="K193" s="229"/>
      <c r="L193" s="229"/>
      <c r="M193" s="229"/>
      <c r="N193" s="229"/>
      <c r="O193" s="229"/>
      <c r="P193" s="229"/>
      <c r="Q193" s="229"/>
      <c r="R193" s="229"/>
      <c r="S193" s="229"/>
      <c r="T193" s="229"/>
      <c r="U193" s="229"/>
      <c r="V193" s="229"/>
      <c r="W193" s="229"/>
    </row>
    <row r="194" spans="1:23" ht="12.75" customHeight="1" x14ac:dyDescent="0.25">
      <c r="A194" s="229"/>
      <c r="B194" s="233"/>
      <c r="C194" s="229"/>
      <c r="D194" s="229"/>
      <c r="E194" s="229"/>
      <c r="F194" s="229"/>
      <c r="G194" s="229"/>
      <c r="H194" s="229"/>
      <c r="I194" s="229"/>
      <c r="J194" s="229"/>
      <c r="K194" s="229"/>
      <c r="L194" s="229"/>
      <c r="M194" s="229"/>
      <c r="N194" s="229"/>
      <c r="O194" s="229"/>
      <c r="P194" s="229"/>
      <c r="Q194" s="229"/>
      <c r="R194" s="229"/>
      <c r="S194" s="229"/>
      <c r="T194" s="229"/>
      <c r="U194" s="229"/>
      <c r="V194" s="229"/>
      <c r="W194" s="229"/>
    </row>
    <row r="195" spans="1:23" ht="12.75" customHeight="1" x14ac:dyDescent="0.25">
      <c r="A195" s="229"/>
      <c r="B195" s="233"/>
      <c r="C195" s="229"/>
      <c r="D195" s="229"/>
      <c r="E195" s="229"/>
      <c r="F195" s="229"/>
      <c r="G195" s="229"/>
      <c r="H195" s="229"/>
      <c r="I195" s="229"/>
      <c r="J195" s="229"/>
      <c r="K195" s="229"/>
      <c r="L195" s="229"/>
      <c r="M195" s="229"/>
      <c r="N195" s="229"/>
      <c r="O195" s="229"/>
      <c r="P195" s="229"/>
      <c r="Q195" s="229"/>
      <c r="R195" s="229"/>
      <c r="S195" s="229"/>
      <c r="T195" s="229"/>
      <c r="U195" s="229"/>
      <c r="V195" s="229"/>
      <c r="W195" s="229"/>
    </row>
    <row r="196" spans="1:23" ht="12.75" customHeight="1" x14ac:dyDescent="0.25">
      <c r="A196" s="229"/>
      <c r="B196" s="233"/>
      <c r="C196" s="229"/>
      <c r="D196" s="229"/>
      <c r="E196" s="229"/>
      <c r="F196" s="229"/>
      <c r="G196" s="229"/>
      <c r="H196" s="229"/>
      <c r="I196" s="229"/>
      <c r="J196" s="229"/>
      <c r="K196" s="229"/>
      <c r="L196" s="229"/>
      <c r="M196" s="229"/>
      <c r="N196" s="229"/>
      <c r="O196" s="229"/>
      <c r="P196" s="229"/>
      <c r="Q196" s="229"/>
      <c r="R196" s="229"/>
      <c r="S196" s="229"/>
      <c r="T196" s="229"/>
      <c r="U196" s="229"/>
      <c r="V196" s="229"/>
      <c r="W196" s="229"/>
    </row>
    <row r="197" spans="1:23" ht="12.75" customHeight="1" x14ac:dyDescent="0.25">
      <c r="A197" s="229"/>
      <c r="B197" s="233"/>
      <c r="C197" s="229"/>
      <c r="D197" s="229"/>
      <c r="E197" s="229"/>
      <c r="F197" s="229"/>
      <c r="G197" s="229"/>
      <c r="H197" s="229"/>
      <c r="I197" s="229"/>
      <c r="J197" s="229"/>
      <c r="K197" s="229"/>
      <c r="L197" s="229"/>
      <c r="M197" s="229"/>
      <c r="N197" s="229"/>
      <c r="O197" s="229"/>
      <c r="P197" s="229"/>
      <c r="Q197" s="229"/>
      <c r="R197" s="229"/>
      <c r="S197" s="229"/>
      <c r="T197" s="229"/>
      <c r="U197" s="229"/>
      <c r="V197" s="229"/>
      <c r="W197" s="229"/>
    </row>
    <row r="198" spans="1:23" ht="12.75" customHeight="1" x14ac:dyDescent="0.25">
      <c r="A198" s="229"/>
      <c r="B198" s="233"/>
      <c r="C198" s="229"/>
      <c r="D198" s="229"/>
      <c r="E198" s="229"/>
      <c r="F198" s="229"/>
      <c r="G198" s="229"/>
      <c r="H198" s="229"/>
      <c r="I198" s="229"/>
      <c r="J198" s="229"/>
      <c r="K198" s="229"/>
      <c r="L198" s="229"/>
      <c r="M198" s="229"/>
      <c r="N198" s="229"/>
      <c r="O198" s="229"/>
      <c r="P198" s="229"/>
      <c r="Q198" s="229"/>
      <c r="R198" s="229"/>
      <c r="S198" s="229"/>
      <c r="T198" s="229"/>
      <c r="U198" s="229"/>
      <c r="V198" s="229"/>
      <c r="W198" s="229"/>
    </row>
    <row r="199" spans="1:23" ht="12.75" customHeight="1" x14ac:dyDescent="0.25">
      <c r="A199" s="229"/>
      <c r="B199" s="233"/>
      <c r="C199" s="229"/>
      <c r="D199" s="229"/>
      <c r="E199" s="229"/>
      <c r="F199" s="229"/>
      <c r="G199" s="229"/>
      <c r="H199" s="229"/>
      <c r="I199" s="229"/>
      <c r="J199" s="229"/>
      <c r="K199" s="229"/>
      <c r="L199" s="229"/>
      <c r="M199" s="229"/>
      <c r="N199" s="229"/>
      <c r="O199" s="229"/>
      <c r="P199" s="229"/>
      <c r="Q199" s="229"/>
      <c r="R199" s="229"/>
      <c r="S199" s="229"/>
      <c r="T199" s="229"/>
      <c r="U199" s="229"/>
      <c r="V199" s="229"/>
      <c r="W199" s="229"/>
    </row>
    <row r="200" spans="1:23" ht="12.75" customHeight="1" x14ac:dyDescent="0.25">
      <c r="A200" s="229"/>
      <c r="B200" s="233"/>
      <c r="C200" s="229"/>
      <c r="D200" s="229"/>
      <c r="E200" s="229"/>
      <c r="F200" s="229"/>
      <c r="G200" s="229"/>
      <c r="H200" s="229"/>
      <c r="I200" s="229"/>
      <c r="J200" s="229"/>
      <c r="K200" s="229"/>
      <c r="L200" s="229"/>
      <c r="M200" s="229"/>
      <c r="N200" s="229"/>
      <c r="O200" s="229"/>
      <c r="P200" s="229"/>
      <c r="Q200" s="229"/>
      <c r="R200" s="229"/>
      <c r="S200" s="229"/>
      <c r="T200" s="229"/>
      <c r="U200" s="229"/>
      <c r="V200" s="229"/>
      <c r="W200" s="229"/>
    </row>
    <row r="201" spans="1:23" ht="12.75" customHeight="1" x14ac:dyDescent="0.25">
      <c r="A201" s="229"/>
      <c r="B201" s="233"/>
      <c r="C201" s="229"/>
      <c r="D201" s="229"/>
      <c r="E201" s="229"/>
      <c r="F201" s="229"/>
      <c r="G201" s="229"/>
      <c r="H201" s="229"/>
      <c r="I201" s="229"/>
      <c r="J201" s="229"/>
      <c r="K201" s="229"/>
      <c r="L201" s="229"/>
      <c r="M201" s="229"/>
      <c r="N201" s="229"/>
      <c r="O201" s="229"/>
      <c r="P201" s="229"/>
      <c r="Q201" s="229"/>
      <c r="R201" s="229"/>
      <c r="S201" s="229"/>
      <c r="T201" s="229"/>
      <c r="U201" s="229"/>
      <c r="V201" s="229"/>
      <c r="W201" s="229"/>
    </row>
    <row r="202" spans="1:23" ht="12.75" customHeight="1" x14ac:dyDescent="0.25">
      <c r="A202" s="229"/>
      <c r="B202" s="233"/>
      <c r="C202" s="229"/>
      <c r="D202" s="229"/>
      <c r="E202" s="229"/>
      <c r="F202" s="229"/>
      <c r="G202" s="229"/>
      <c r="H202" s="229"/>
      <c r="I202" s="229"/>
      <c r="J202" s="229"/>
      <c r="K202" s="229"/>
      <c r="L202" s="229"/>
      <c r="M202" s="229"/>
      <c r="N202" s="229"/>
      <c r="O202" s="229"/>
      <c r="P202" s="229"/>
      <c r="Q202" s="229"/>
      <c r="R202" s="229"/>
      <c r="S202" s="229"/>
      <c r="T202" s="229"/>
      <c r="U202" s="229"/>
      <c r="V202" s="229"/>
      <c r="W202" s="229"/>
    </row>
    <row r="203" spans="1:23" ht="12.75" customHeight="1" x14ac:dyDescent="0.25">
      <c r="A203" s="229"/>
      <c r="B203" s="233"/>
      <c r="C203" s="229"/>
      <c r="D203" s="229"/>
      <c r="E203" s="229"/>
      <c r="F203" s="229"/>
      <c r="G203" s="229"/>
      <c r="H203" s="229"/>
      <c r="I203" s="229"/>
      <c r="J203" s="229"/>
      <c r="K203" s="229"/>
      <c r="L203" s="229"/>
      <c r="M203" s="229"/>
      <c r="N203" s="229"/>
      <c r="O203" s="229"/>
      <c r="P203" s="229"/>
      <c r="Q203" s="229"/>
      <c r="R203" s="229"/>
      <c r="S203" s="229"/>
      <c r="T203" s="229"/>
      <c r="U203" s="229"/>
      <c r="V203" s="229"/>
      <c r="W203" s="229"/>
    </row>
    <row r="204" spans="1:23" ht="12.75" customHeight="1" x14ac:dyDescent="0.25">
      <c r="A204" s="229"/>
      <c r="B204" s="233"/>
      <c r="C204" s="229"/>
      <c r="D204" s="229"/>
      <c r="E204" s="229"/>
      <c r="F204" s="229"/>
      <c r="G204" s="229"/>
      <c r="H204" s="229"/>
      <c r="I204" s="229"/>
      <c r="J204" s="229"/>
      <c r="K204" s="229"/>
      <c r="L204" s="229"/>
      <c r="M204" s="229"/>
      <c r="N204" s="229"/>
      <c r="O204" s="229"/>
      <c r="P204" s="229"/>
      <c r="Q204" s="229"/>
      <c r="R204" s="229"/>
      <c r="S204" s="229"/>
      <c r="T204" s="229"/>
      <c r="U204" s="229"/>
      <c r="V204" s="229"/>
      <c r="W204" s="229"/>
    </row>
    <row r="205" spans="1:23" ht="12.75" customHeight="1" x14ac:dyDescent="0.25">
      <c r="A205" s="229"/>
      <c r="B205" s="233"/>
      <c r="C205" s="229"/>
      <c r="D205" s="229"/>
      <c r="E205" s="229"/>
      <c r="F205" s="229"/>
      <c r="G205" s="229"/>
      <c r="H205" s="229"/>
      <c r="I205" s="229"/>
      <c r="J205" s="229"/>
      <c r="K205" s="229"/>
      <c r="L205" s="229"/>
      <c r="M205" s="229"/>
      <c r="N205" s="229"/>
      <c r="O205" s="229"/>
      <c r="P205" s="229"/>
      <c r="Q205" s="229"/>
      <c r="R205" s="229"/>
      <c r="S205" s="229"/>
      <c r="T205" s="229"/>
      <c r="U205" s="229"/>
      <c r="V205" s="229"/>
      <c r="W205" s="229"/>
    </row>
    <row r="206" spans="1:23" ht="12.75" customHeight="1" x14ac:dyDescent="0.25">
      <c r="A206" s="229"/>
      <c r="B206" s="233"/>
      <c r="C206" s="229"/>
      <c r="D206" s="229"/>
      <c r="E206" s="229"/>
      <c r="F206" s="229"/>
      <c r="G206" s="229"/>
      <c r="H206" s="229"/>
      <c r="I206" s="229"/>
      <c r="J206" s="229"/>
      <c r="K206" s="229"/>
      <c r="L206" s="229"/>
      <c r="M206" s="229"/>
      <c r="N206" s="229"/>
      <c r="O206" s="229"/>
      <c r="P206" s="229"/>
      <c r="Q206" s="229"/>
      <c r="R206" s="229"/>
      <c r="S206" s="229"/>
      <c r="T206" s="229"/>
      <c r="U206" s="229"/>
      <c r="V206" s="229"/>
      <c r="W206" s="229"/>
    </row>
    <row r="207" spans="1:23" ht="12.75" customHeight="1" x14ac:dyDescent="0.25">
      <c r="A207" s="229"/>
      <c r="B207" s="233"/>
      <c r="C207" s="229"/>
      <c r="D207" s="229"/>
      <c r="E207" s="229"/>
      <c r="F207" s="229"/>
      <c r="G207" s="229"/>
      <c r="H207" s="229"/>
      <c r="I207" s="229"/>
      <c r="J207" s="229"/>
      <c r="K207" s="229"/>
      <c r="L207" s="229"/>
      <c r="M207" s="229"/>
      <c r="N207" s="229"/>
      <c r="O207" s="229"/>
      <c r="P207" s="229"/>
      <c r="Q207" s="229"/>
      <c r="R207" s="229"/>
      <c r="S207" s="229"/>
      <c r="T207" s="229"/>
      <c r="U207" s="229"/>
      <c r="V207" s="229"/>
      <c r="W207" s="229"/>
    </row>
    <row r="208" spans="1:23" ht="12.75" customHeight="1" x14ac:dyDescent="0.25">
      <c r="A208" s="229"/>
      <c r="B208" s="233"/>
      <c r="C208" s="229"/>
      <c r="D208" s="229"/>
      <c r="E208" s="229"/>
      <c r="F208" s="229"/>
      <c r="G208" s="229"/>
      <c r="H208" s="229"/>
      <c r="I208" s="229"/>
      <c r="J208" s="229"/>
      <c r="K208" s="229"/>
      <c r="L208" s="229"/>
      <c r="M208" s="229"/>
      <c r="N208" s="229"/>
      <c r="O208" s="229"/>
      <c r="P208" s="229"/>
      <c r="Q208" s="229"/>
      <c r="R208" s="229"/>
      <c r="S208" s="229"/>
      <c r="T208" s="229"/>
      <c r="U208" s="229"/>
      <c r="V208" s="229"/>
      <c r="W208" s="229"/>
    </row>
    <row r="209" spans="1:23" ht="12.75" customHeight="1" x14ac:dyDescent="0.25">
      <c r="A209" s="229"/>
      <c r="B209" s="233"/>
      <c r="C209" s="229"/>
      <c r="D209" s="229"/>
      <c r="E209" s="229"/>
      <c r="F209" s="229"/>
      <c r="G209" s="229"/>
      <c r="H209" s="229"/>
      <c r="I209" s="229"/>
      <c r="J209" s="229"/>
      <c r="K209" s="229"/>
      <c r="L209" s="229"/>
      <c r="M209" s="229"/>
      <c r="N209" s="229"/>
      <c r="O209" s="229"/>
      <c r="P209" s="229"/>
      <c r="Q209" s="229"/>
      <c r="R209" s="229"/>
      <c r="S209" s="229"/>
      <c r="T209" s="229"/>
      <c r="U209" s="229"/>
      <c r="V209" s="229"/>
      <c r="W209" s="229"/>
    </row>
    <row r="210" spans="1:23" ht="12.75" customHeight="1" x14ac:dyDescent="0.25">
      <c r="A210" s="229"/>
      <c r="B210" s="233"/>
      <c r="C210" s="229"/>
      <c r="D210" s="229"/>
      <c r="E210" s="229"/>
      <c r="F210" s="229"/>
      <c r="G210" s="229"/>
      <c r="H210" s="229"/>
      <c r="I210" s="229"/>
      <c r="J210" s="229"/>
      <c r="K210" s="229"/>
      <c r="L210" s="229"/>
      <c r="M210" s="229"/>
      <c r="N210" s="229"/>
      <c r="O210" s="229"/>
      <c r="P210" s="229"/>
      <c r="Q210" s="229"/>
      <c r="R210" s="229"/>
      <c r="S210" s="229"/>
      <c r="T210" s="229"/>
      <c r="U210" s="229"/>
      <c r="V210" s="229"/>
      <c r="W210" s="229"/>
    </row>
    <row r="211" spans="1:23" ht="12.75" customHeight="1" x14ac:dyDescent="0.25">
      <c r="A211" s="229"/>
      <c r="B211" s="233"/>
      <c r="C211" s="229"/>
      <c r="D211" s="229"/>
      <c r="E211" s="229"/>
      <c r="F211" s="229"/>
      <c r="G211" s="229"/>
      <c r="H211" s="229"/>
      <c r="I211" s="229"/>
      <c r="J211" s="229"/>
      <c r="K211" s="229"/>
      <c r="L211" s="229"/>
      <c r="M211" s="229"/>
      <c r="N211" s="229"/>
      <c r="O211" s="229"/>
      <c r="P211" s="229"/>
      <c r="Q211" s="229"/>
      <c r="R211" s="229"/>
      <c r="S211" s="229"/>
      <c r="T211" s="229"/>
      <c r="U211" s="229"/>
      <c r="V211" s="229"/>
      <c r="W211" s="229"/>
    </row>
    <row r="212" spans="1:23" ht="12.75" customHeight="1" x14ac:dyDescent="0.25">
      <c r="A212" s="229"/>
      <c r="B212" s="233"/>
      <c r="C212" s="229"/>
      <c r="D212" s="229"/>
      <c r="E212" s="229"/>
      <c r="F212" s="229"/>
      <c r="G212" s="229"/>
      <c r="H212" s="229"/>
      <c r="I212" s="229"/>
      <c r="J212" s="229"/>
      <c r="K212" s="229"/>
      <c r="L212" s="229"/>
      <c r="M212" s="229"/>
      <c r="N212" s="229"/>
      <c r="O212" s="229"/>
      <c r="P212" s="229"/>
      <c r="Q212" s="229"/>
      <c r="R212" s="229"/>
      <c r="S212" s="229"/>
      <c r="T212" s="229"/>
      <c r="U212" s="229"/>
      <c r="V212" s="229"/>
      <c r="W212" s="229"/>
    </row>
    <row r="213" spans="1:23" ht="12.75" customHeight="1" x14ac:dyDescent="0.25">
      <c r="A213" s="229"/>
      <c r="B213" s="233"/>
      <c r="C213" s="229"/>
      <c r="D213" s="229"/>
      <c r="E213" s="229"/>
      <c r="F213" s="229"/>
      <c r="G213" s="229"/>
      <c r="H213" s="229"/>
      <c r="I213" s="229"/>
      <c r="J213" s="229"/>
      <c r="K213" s="229"/>
      <c r="L213" s="229"/>
      <c r="M213" s="229"/>
      <c r="N213" s="229"/>
      <c r="O213" s="229"/>
      <c r="P213" s="229"/>
      <c r="Q213" s="229"/>
      <c r="R213" s="229"/>
      <c r="S213" s="229"/>
      <c r="T213" s="229"/>
      <c r="U213" s="229"/>
      <c r="V213" s="229"/>
      <c r="W213" s="229"/>
    </row>
    <row r="214" spans="1:23" ht="12.75" customHeight="1" x14ac:dyDescent="0.25">
      <c r="A214" s="229"/>
      <c r="B214" s="233"/>
      <c r="C214" s="229"/>
      <c r="D214" s="229"/>
      <c r="E214" s="229"/>
      <c r="F214" s="229"/>
      <c r="G214" s="229"/>
      <c r="H214" s="229"/>
      <c r="I214" s="229"/>
      <c r="J214" s="229"/>
      <c r="K214" s="229"/>
      <c r="L214" s="229"/>
      <c r="M214" s="229"/>
      <c r="N214" s="229"/>
      <c r="O214" s="229"/>
      <c r="P214" s="229"/>
      <c r="Q214" s="229"/>
      <c r="R214" s="229"/>
      <c r="S214" s="229"/>
      <c r="T214" s="229"/>
      <c r="U214" s="229"/>
      <c r="V214" s="229"/>
      <c r="W214" s="229"/>
    </row>
    <row r="215" spans="1:23" ht="12.75" customHeight="1" x14ac:dyDescent="0.25">
      <c r="A215" s="229"/>
      <c r="B215" s="233"/>
      <c r="C215" s="229"/>
      <c r="D215" s="229"/>
      <c r="E215" s="229"/>
      <c r="F215" s="229"/>
      <c r="G215" s="229"/>
      <c r="H215" s="229"/>
      <c r="I215" s="229"/>
      <c r="J215" s="229"/>
      <c r="K215" s="229"/>
      <c r="L215" s="229"/>
      <c r="M215" s="229"/>
      <c r="N215" s="229"/>
      <c r="O215" s="229"/>
      <c r="P215" s="229"/>
      <c r="Q215" s="229"/>
      <c r="R215" s="229"/>
      <c r="S215" s="229"/>
      <c r="T215" s="229"/>
      <c r="U215" s="229"/>
      <c r="V215" s="229"/>
      <c r="W215" s="229"/>
    </row>
    <row r="216" spans="1:23" ht="12.75" customHeight="1" x14ac:dyDescent="0.25">
      <c r="A216" s="229"/>
      <c r="B216" s="233"/>
      <c r="C216" s="229"/>
      <c r="D216" s="229"/>
      <c r="E216" s="229"/>
      <c r="F216" s="229"/>
      <c r="G216" s="229"/>
      <c r="H216" s="229"/>
      <c r="I216" s="229"/>
      <c r="J216" s="229"/>
      <c r="K216" s="229"/>
      <c r="L216" s="229"/>
      <c r="M216" s="229"/>
      <c r="N216" s="229"/>
      <c r="O216" s="229"/>
      <c r="P216" s="229"/>
      <c r="Q216" s="229"/>
      <c r="R216" s="229"/>
      <c r="S216" s="229"/>
      <c r="T216" s="229"/>
      <c r="U216" s="229"/>
      <c r="V216" s="229"/>
      <c r="W216" s="229"/>
    </row>
    <row r="217" spans="1:23" ht="12.75" customHeight="1" x14ac:dyDescent="0.25">
      <c r="A217" s="229"/>
      <c r="B217" s="233"/>
      <c r="C217" s="229"/>
      <c r="D217" s="229"/>
      <c r="E217" s="229"/>
      <c r="F217" s="229"/>
      <c r="G217" s="229"/>
      <c r="H217" s="229"/>
      <c r="I217" s="229"/>
      <c r="J217" s="229"/>
      <c r="K217" s="229"/>
      <c r="L217" s="229"/>
      <c r="M217" s="229"/>
      <c r="N217" s="229"/>
      <c r="O217" s="229"/>
      <c r="P217" s="229"/>
      <c r="Q217" s="229"/>
      <c r="R217" s="229"/>
      <c r="S217" s="229"/>
      <c r="T217" s="229"/>
      <c r="U217" s="229"/>
      <c r="V217" s="229"/>
      <c r="W217" s="229"/>
    </row>
    <row r="218" spans="1:23" ht="12.75" customHeight="1" x14ac:dyDescent="0.25">
      <c r="A218" s="229"/>
      <c r="B218" s="233"/>
      <c r="C218" s="229"/>
      <c r="D218" s="229"/>
      <c r="E218" s="229"/>
      <c r="F218" s="229"/>
      <c r="G218" s="229"/>
      <c r="H218" s="229"/>
      <c r="I218" s="229"/>
      <c r="J218" s="229"/>
      <c r="K218" s="229"/>
      <c r="L218" s="229"/>
      <c r="M218" s="229"/>
      <c r="N218" s="229"/>
      <c r="O218" s="229"/>
      <c r="P218" s="229"/>
      <c r="Q218" s="229"/>
      <c r="R218" s="229"/>
      <c r="S218" s="229"/>
      <c r="T218" s="229"/>
      <c r="U218" s="229"/>
      <c r="V218" s="229"/>
      <c r="W218" s="229"/>
    </row>
    <row r="219" spans="1:23" ht="12.75" customHeight="1" x14ac:dyDescent="0.25">
      <c r="A219" s="229"/>
      <c r="B219" s="233"/>
      <c r="C219" s="229"/>
      <c r="D219" s="229"/>
      <c r="E219" s="229"/>
      <c r="F219" s="229"/>
      <c r="G219" s="229"/>
      <c r="H219" s="229"/>
      <c r="I219" s="229"/>
      <c r="J219" s="229"/>
      <c r="K219" s="229"/>
      <c r="L219" s="229"/>
      <c r="M219" s="229"/>
      <c r="N219" s="229"/>
      <c r="O219" s="229"/>
      <c r="P219" s="229"/>
      <c r="Q219" s="229"/>
      <c r="R219" s="229"/>
      <c r="S219" s="229"/>
      <c r="T219" s="229"/>
      <c r="U219" s="229"/>
      <c r="V219" s="229"/>
      <c r="W219" s="229"/>
    </row>
    <row r="220" spans="1:23" ht="12.75" customHeight="1" x14ac:dyDescent="0.25">
      <c r="A220" s="229"/>
      <c r="B220" s="233"/>
      <c r="C220" s="229"/>
      <c r="D220" s="229"/>
      <c r="E220" s="229"/>
      <c r="F220" s="229"/>
      <c r="G220" s="229"/>
      <c r="H220" s="229"/>
      <c r="I220" s="229"/>
      <c r="J220" s="229"/>
      <c r="K220" s="229"/>
      <c r="L220" s="229"/>
      <c r="M220" s="229"/>
      <c r="N220" s="229"/>
      <c r="O220" s="229"/>
      <c r="P220" s="229"/>
      <c r="Q220" s="229"/>
      <c r="R220" s="229"/>
      <c r="S220" s="229"/>
      <c r="T220" s="229"/>
      <c r="U220" s="229"/>
      <c r="V220" s="229"/>
      <c r="W220" s="229"/>
    </row>
    <row r="221" spans="1:23" ht="12.75" customHeight="1" x14ac:dyDescent="0.25">
      <c r="A221" s="229"/>
      <c r="B221" s="233"/>
      <c r="C221" s="229"/>
      <c r="D221" s="229"/>
      <c r="E221" s="229"/>
      <c r="F221" s="229"/>
      <c r="G221" s="229"/>
      <c r="H221" s="229"/>
      <c r="I221" s="229"/>
      <c r="J221" s="229"/>
      <c r="K221" s="229"/>
      <c r="L221" s="229"/>
      <c r="M221" s="229"/>
      <c r="N221" s="229"/>
      <c r="O221" s="229"/>
      <c r="P221" s="229"/>
      <c r="Q221" s="229"/>
      <c r="R221" s="229"/>
      <c r="S221" s="229"/>
      <c r="T221" s="229"/>
      <c r="U221" s="229"/>
      <c r="V221" s="229"/>
      <c r="W221" s="229"/>
    </row>
    <row r="222" spans="1:23" ht="12.75" customHeight="1" x14ac:dyDescent="0.25">
      <c r="A222" s="229"/>
      <c r="B222" s="233"/>
      <c r="C222" s="229"/>
      <c r="D222" s="229"/>
      <c r="E222" s="229"/>
      <c r="F222" s="229"/>
      <c r="G222" s="229"/>
      <c r="H222" s="229"/>
      <c r="I222" s="229"/>
      <c r="J222" s="229"/>
      <c r="K222" s="229"/>
      <c r="L222" s="229"/>
      <c r="M222" s="229"/>
      <c r="N222" s="229"/>
      <c r="O222" s="229"/>
      <c r="P222" s="229"/>
      <c r="Q222" s="229"/>
      <c r="R222" s="229"/>
      <c r="S222" s="229"/>
      <c r="T222" s="229"/>
      <c r="U222" s="229"/>
      <c r="V222" s="229"/>
      <c r="W222" s="229"/>
    </row>
    <row r="223" spans="1:23" ht="12.75" customHeight="1" x14ac:dyDescent="0.25">
      <c r="A223" s="229"/>
      <c r="B223" s="233"/>
      <c r="C223" s="229"/>
      <c r="D223" s="229"/>
      <c r="E223" s="229"/>
      <c r="F223" s="229"/>
      <c r="G223" s="229"/>
      <c r="H223" s="229"/>
      <c r="I223" s="229"/>
      <c r="J223" s="229"/>
      <c r="K223" s="229"/>
      <c r="L223" s="229"/>
      <c r="M223" s="229"/>
      <c r="N223" s="229"/>
      <c r="O223" s="229"/>
      <c r="P223" s="229"/>
      <c r="Q223" s="229"/>
      <c r="R223" s="229"/>
      <c r="S223" s="229"/>
      <c r="T223" s="229"/>
      <c r="U223" s="229"/>
      <c r="V223" s="229"/>
      <c r="W223" s="229"/>
    </row>
    <row r="224" spans="1:23" ht="12.75" customHeight="1" x14ac:dyDescent="0.25">
      <c r="A224" s="229"/>
      <c r="B224" s="233"/>
      <c r="C224" s="229"/>
      <c r="D224" s="229"/>
      <c r="E224" s="229"/>
      <c r="F224" s="229"/>
      <c r="G224" s="229"/>
      <c r="H224" s="229"/>
      <c r="I224" s="229"/>
      <c r="J224" s="229"/>
      <c r="K224" s="229"/>
      <c r="L224" s="229"/>
      <c r="M224" s="229"/>
      <c r="N224" s="229"/>
      <c r="O224" s="229"/>
      <c r="P224" s="229"/>
      <c r="Q224" s="229"/>
      <c r="R224" s="229"/>
      <c r="S224" s="229"/>
      <c r="T224" s="229"/>
      <c r="U224" s="229"/>
      <c r="V224" s="229"/>
      <c r="W224" s="229"/>
    </row>
    <row r="225" spans="1:23" ht="12.75" customHeight="1" x14ac:dyDescent="0.25">
      <c r="A225" s="229"/>
      <c r="B225" s="233"/>
      <c r="C225" s="229"/>
      <c r="D225" s="229"/>
      <c r="E225" s="229"/>
      <c r="F225" s="229"/>
      <c r="G225" s="229"/>
      <c r="H225" s="229"/>
      <c r="I225" s="229"/>
      <c r="J225" s="229"/>
      <c r="K225" s="229"/>
      <c r="L225" s="229"/>
      <c r="M225" s="229"/>
      <c r="N225" s="229"/>
      <c r="O225" s="229"/>
      <c r="P225" s="229"/>
      <c r="Q225" s="229"/>
      <c r="R225" s="229"/>
      <c r="S225" s="229"/>
      <c r="T225" s="229"/>
      <c r="U225" s="229"/>
      <c r="V225" s="229"/>
      <c r="W225" s="229"/>
    </row>
    <row r="226" spans="1:23" ht="12.75" customHeight="1" x14ac:dyDescent="0.25">
      <c r="A226" s="229"/>
      <c r="B226" s="233"/>
      <c r="C226" s="229"/>
      <c r="D226" s="229"/>
      <c r="E226" s="229"/>
      <c r="F226" s="229"/>
      <c r="G226" s="229"/>
      <c r="H226" s="229"/>
      <c r="I226" s="229"/>
      <c r="J226" s="229"/>
      <c r="K226" s="229"/>
      <c r="L226" s="229"/>
      <c r="M226" s="229"/>
      <c r="N226" s="229"/>
      <c r="O226" s="229"/>
      <c r="P226" s="229"/>
      <c r="Q226" s="229"/>
      <c r="R226" s="229"/>
      <c r="S226" s="229"/>
      <c r="T226" s="229"/>
      <c r="U226" s="229"/>
      <c r="V226" s="229"/>
      <c r="W226" s="229"/>
    </row>
    <row r="227" spans="1:23" ht="12.75" customHeight="1" x14ac:dyDescent="0.25">
      <c r="A227" s="229"/>
      <c r="B227" s="233"/>
      <c r="C227" s="229"/>
      <c r="D227" s="229"/>
      <c r="E227" s="229"/>
      <c r="F227" s="229"/>
      <c r="G227" s="229"/>
      <c r="H227" s="229"/>
      <c r="I227" s="229"/>
      <c r="J227" s="229"/>
      <c r="K227" s="229"/>
      <c r="L227" s="229"/>
      <c r="M227" s="229"/>
      <c r="N227" s="229"/>
      <c r="O227" s="229"/>
      <c r="P227" s="229"/>
      <c r="Q227" s="229"/>
      <c r="R227" s="229"/>
      <c r="S227" s="229"/>
      <c r="T227" s="229"/>
      <c r="U227" s="229"/>
      <c r="V227" s="229"/>
      <c r="W227" s="229"/>
    </row>
    <row r="228" spans="1:23" ht="12.75" customHeight="1" x14ac:dyDescent="0.25">
      <c r="A228" s="229"/>
      <c r="B228" s="233"/>
      <c r="C228" s="229"/>
      <c r="D228" s="229"/>
      <c r="E228" s="229"/>
      <c r="F228" s="229"/>
      <c r="G228" s="229"/>
      <c r="H228" s="229"/>
      <c r="I228" s="229"/>
      <c r="J228" s="229"/>
      <c r="K228" s="229"/>
      <c r="L228" s="229"/>
      <c r="M228" s="229"/>
      <c r="N228" s="229"/>
      <c r="O228" s="229"/>
      <c r="P228" s="229"/>
      <c r="Q228" s="229"/>
      <c r="R228" s="229"/>
      <c r="S228" s="229"/>
      <c r="T228" s="229"/>
      <c r="U228" s="229"/>
      <c r="V228" s="229"/>
      <c r="W228" s="229"/>
    </row>
    <row r="229" spans="1:23" ht="12.75" customHeight="1" x14ac:dyDescent="0.25">
      <c r="A229" s="229"/>
      <c r="B229" s="233"/>
      <c r="C229" s="229"/>
      <c r="D229" s="229"/>
      <c r="E229" s="229"/>
      <c r="F229" s="229"/>
      <c r="G229" s="229"/>
      <c r="H229" s="229"/>
      <c r="I229" s="229"/>
      <c r="J229" s="229"/>
      <c r="K229" s="229"/>
      <c r="L229" s="229"/>
      <c r="M229" s="229"/>
      <c r="N229" s="229"/>
      <c r="O229" s="229"/>
      <c r="P229" s="229"/>
      <c r="Q229" s="229"/>
      <c r="R229" s="229"/>
      <c r="S229" s="229"/>
      <c r="T229" s="229"/>
      <c r="U229" s="229"/>
      <c r="V229" s="229"/>
      <c r="W229" s="229"/>
    </row>
    <row r="230" spans="1:23" ht="12.75" customHeight="1" x14ac:dyDescent="0.25">
      <c r="A230" s="229"/>
      <c r="B230" s="233"/>
      <c r="C230" s="229"/>
      <c r="D230" s="229"/>
      <c r="E230" s="229"/>
      <c r="F230" s="229"/>
      <c r="G230" s="229"/>
      <c r="H230" s="229"/>
      <c r="I230" s="229"/>
      <c r="J230" s="229"/>
      <c r="K230" s="229"/>
      <c r="L230" s="229"/>
      <c r="M230" s="229"/>
      <c r="N230" s="229"/>
      <c r="O230" s="229"/>
      <c r="P230" s="229"/>
      <c r="Q230" s="229"/>
      <c r="R230" s="229"/>
      <c r="S230" s="229"/>
      <c r="T230" s="229"/>
      <c r="U230" s="229"/>
      <c r="V230" s="229"/>
      <c r="W230" s="229"/>
    </row>
    <row r="231" spans="1:23" ht="12.75" customHeight="1" x14ac:dyDescent="0.25">
      <c r="A231" s="229"/>
      <c r="B231" s="233"/>
      <c r="C231" s="229"/>
      <c r="D231" s="229"/>
      <c r="E231" s="229"/>
      <c r="F231" s="229"/>
      <c r="G231" s="229"/>
      <c r="H231" s="229"/>
      <c r="I231" s="229"/>
      <c r="J231" s="229"/>
      <c r="K231" s="229"/>
      <c r="L231" s="229"/>
      <c r="M231" s="229"/>
      <c r="N231" s="229"/>
      <c r="O231" s="229"/>
      <c r="P231" s="229"/>
      <c r="Q231" s="229"/>
      <c r="R231" s="229"/>
      <c r="S231" s="229"/>
      <c r="T231" s="229"/>
      <c r="U231" s="229"/>
      <c r="V231" s="229"/>
      <c r="W231" s="229"/>
    </row>
    <row r="232" spans="1:23" ht="12.75" customHeight="1" x14ac:dyDescent="0.25">
      <c r="A232" s="229"/>
      <c r="B232" s="233"/>
      <c r="C232" s="229"/>
      <c r="D232" s="229"/>
      <c r="E232" s="229"/>
      <c r="F232" s="229"/>
      <c r="G232" s="229"/>
      <c r="H232" s="229"/>
      <c r="I232" s="229"/>
      <c r="J232" s="229"/>
      <c r="K232" s="229"/>
      <c r="L232" s="229"/>
      <c r="M232" s="229"/>
      <c r="N232" s="229"/>
      <c r="O232" s="229"/>
      <c r="P232" s="229"/>
      <c r="Q232" s="229"/>
      <c r="R232" s="229"/>
      <c r="S232" s="229"/>
      <c r="T232" s="229"/>
      <c r="U232" s="229"/>
      <c r="V232" s="229"/>
      <c r="W232" s="229"/>
    </row>
    <row r="233" spans="1:23" ht="12.75" customHeight="1" x14ac:dyDescent="0.25">
      <c r="A233" s="229"/>
      <c r="B233" s="233"/>
      <c r="C233" s="229"/>
      <c r="D233" s="229"/>
      <c r="E233" s="229"/>
      <c r="F233" s="229"/>
      <c r="G233" s="229"/>
      <c r="H233" s="229"/>
      <c r="I233" s="229"/>
      <c r="J233" s="229"/>
      <c r="K233" s="229"/>
      <c r="L233" s="229"/>
      <c r="M233" s="229"/>
      <c r="N233" s="229"/>
      <c r="O233" s="229"/>
      <c r="P233" s="229"/>
      <c r="Q233" s="229"/>
      <c r="R233" s="229"/>
      <c r="S233" s="229"/>
      <c r="T233" s="229"/>
      <c r="U233" s="229"/>
      <c r="V233" s="229"/>
      <c r="W233" s="229"/>
    </row>
    <row r="234" spans="1:23" ht="12.75" customHeight="1" x14ac:dyDescent="0.25">
      <c r="A234" s="229"/>
      <c r="B234" s="233"/>
      <c r="C234" s="229"/>
      <c r="D234" s="229"/>
      <c r="E234" s="229"/>
      <c r="F234" s="229"/>
      <c r="G234" s="229"/>
      <c r="H234" s="229"/>
      <c r="I234" s="229"/>
      <c r="J234" s="229"/>
      <c r="K234" s="229"/>
      <c r="L234" s="229"/>
      <c r="M234" s="229"/>
      <c r="N234" s="229"/>
      <c r="O234" s="229"/>
      <c r="P234" s="229"/>
      <c r="Q234" s="229"/>
      <c r="R234" s="229"/>
      <c r="S234" s="229"/>
      <c r="T234" s="229"/>
      <c r="U234" s="229"/>
      <c r="V234" s="229"/>
      <c r="W234" s="229"/>
    </row>
    <row r="235" spans="1:23" ht="12.75" customHeight="1" x14ac:dyDescent="0.25">
      <c r="A235" s="229"/>
      <c r="B235" s="233"/>
      <c r="C235" s="229"/>
      <c r="D235" s="229"/>
      <c r="E235" s="229"/>
      <c r="F235" s="229"/>
      <c r="G235" s="229"/>
      <c r="H235" s="229"/>
      <c r="I235" s="229"/>
      <c r="J235" s="229"/>
      <c r="K235" s="229"/>
      <c r="L235" s="229"/>
      <c r="M235" s="229"/>
      <c r="N235" s="229"/>
      <c r="O235" s="229"/>
      <c r="P235" s="229"/>
      <c r="Q235" s="229"/>
      <c r="R235" s="229"/>
      <c r="S235" s="229"/>
      <c r="T235" s="229"/>
      <c r="U235" s="229"/>
      <c r="V235" s="229"/>
      <c r="W235" s="229"/>
    </row>
    <row r="236" spans="1:23" ht="12.75" customHeight="1" x14ac:dyDescent="0.25">
      <c r="A236" s="229"/>
      <c r="B236" s="233"/>
      <c r="C236" s="229"/>
      <c r="D236" s="229"/>
      <c r="E236" s="229"/>
      <c r="F236" s="229"/>
      <c r="G236" s="229"/>
      <c r="H236" s="229"/>
      <c r="I236" s="229"/>
      <c r="J236" s="229"/>
      <c r="K236" s="229"/>
      <c r="L236" s="229"/>
      <c r="M236" s="229"/>
      <c r="N236" s="229"/>
      <c r="O236" s="229"/>
      <c r="P236" s="229"/>
      <c r="Q236" s="229"/>
      <c r="R236" s="229"/>
      <c r="S236" s="229"/>
      <c r="T236" s="229"/>
      <c r="U236" s="229"/>
      <c r="V236" s="229"/>
      <c r="W236" s="229"/>
    </row>
    <row r="237" spans="1:23" ht="12.75" customHeight="1" x14ac:dyDescent="0.25">
      <c r="A237" s="229"/>
      <c r="B237" s="233"/>
      <c r="C237" s="229"/>
      <c r="D237" s="229"/>
      <c r="E237" s="229"/>
      <c r="F237" s="229"/>
      <c r="G237" s="229"/>
      <c r="H237" s="229"/>
      <c r="I237" s="229"/>
      <c r="J237" s="229"/>
      <c r="K237" s="229"/>
      <c r="L237" s="229"/>
      <c r="M237" s="229"/>
      <c r="N237" s="229"/>
      <c r="O237" s="229"/>
      <c r="P237" s="229"/>
      <c r="Q237" s="229"/>
      <c r="R237" s="229"/>
      <c r="S237" s="229"/>
      <c r="T237" s="229"/>
      <c r="U237" s="229"/>
      <c r="V237" s="229"/>
      <c r="W237" s="229"/>
    </row>
    <row r="238" spans="1:23" ht="12.75" customHeight="1" x14ac:dyDescent="0.25">
      <c r="A238" s="229"/>
      <c r="B238" s="233"/>
      <c r="C238" s="229"/>
      <c r="D238" s="229"/>
      <c r="E238" s="229"/>
      <c r="F238" s="229"/>
      <c r="G238" s="229"/>
      <c r="H238" s="229"/>
      <c r="I238" s="229"/>
      <c r="J238" s="229"/>
      <c r="K238" s="229"/>
      <c r="L238" s="229"/>
      <c r="M238" s="229"/>
      <c r="N238" s="229"/>
      <c r="O238" s="229"/>
      <c r="P238" s="229"/>
      <c r="Q238" s="229"/>
      <c r="R238" s="229"/>
      <c r="S238" s="229"/>
      <c r="T238" s="229"/>
      <c r="U238" s="229"/>
      <c r="V238" s="229"/>
      <c r="W238" s="229"/>
    </row>
    <row r="239" spans="1:23" ht="12.75" customHeight="1" x14ac:dyDescent="0.25">
      <c r="A239" s="229"/>
      <c r="B239" s="233"/>
      <c r="C239" s="229"/>
      <c r="D239" s="229"/>
      <c r="E239" s="229"/>
      <c r="F239" s="229"/>
      <c r="G239" s="229"/>
      <c r="H239" s="229"/>
      <c r="I239" s="229"/>
      <c r="J239" s="229"/>
      <c r="K239" s="229"/>
      <c r="L239" s="229"/>
      <c r="M239" s="229"/>
      <c r="N239" s="229"/>
      <c r="O239" s="229"/>
      <c r="P239" s="229"/>
      <c r="Q239" s="229"/>
      <c r="R239" s="229"/>
      <c r="S239" s="229"/>
      <c r="T239" s="229"/>
      <c r="U239" s="229"/>
      <c r="V239" s="229"/>
      <c r="W239" s="229"/>
    </row>
    <row r="240" spans="1:23" ht="12.75" customHeight="1" x14ac:dyDescent="0.25">
      <c r="A240" s="229"/>
      <c r="B240" s="233"/>
      <c r="C240" s="229"/>
      <c r="D240" s="229"/>
      <c r="E240" s="229"/>
      <c r="F240" s="229"/>
      <c r="G240" s="229"/>
      <c r="H240" s="229"/>
      <c r="I240" s="229"/>
      <c r="J240" s="229"/>
      <c r="K240" s="229"/>
      <c r="L240" s="229"/>
      <c r="M240" s="229"/>
      <c r="N240" s="229"/>
      <c r="O240" s="229"/>
      <c r="P240" s="229"/>
      <c r="Q240" s="229"/>
      <c r="R240" s="229"/>
      <c r="S240" s="229"/>
      <c r="T240" s="229"/>
      <c r="U240" s="229"/>
      <c r="V240" s="229"/>
      <c r="W240" s="229"/>
    </row>
    <row r="241" spans="1:23" ht="12.75" customHeight="1" x14ac:dyDescent="0.25">
      <c r="A241" s="229"/>
      <c r="B241" s="233"/>
      <c r="C241" s="229"/>
      <c r="D241" s="229"/>
      <c r="E241" s="229"/>
      <c r="F241" s="229"/>
      <c r="G241" s="229"/>
      <c r="H241" s="229"/>
      <c r="I241" s="229"/>
      <c r="J241" s="229"/>
      <c r="K241" s="229"/>
      <c r="L241" s="229"/>
      <c r="M241" s="229"/>
      <c r="N241" s="229"/>
      <c r="O241" s="229"/>
      <c r="P241" s="229"/>
      <c r="Q241" s="229"/>
      <c r="R241" s="229"/>
      <c r="S241" s="229"/>
      <c r="T241" s="229"/>
      <c r="U241" s="229"/>
      <c r="V241" s="229"/>
      <c r="W241" s="229"/>
    </row>
    <row r="242" spans="1:23" ht="12.75" customHeight="1" x14ac:dyDescent="0.25">
      <c r="A242" s="229"/>
      <c r="B242" s="233"/>
      <c r="C242" s="229"/>
      <c r="D242" s="229"/>
      <c r="E242" s="229"/>
      <c r="F242" s="229"/>
      <c r="G242" s="229"/>
      <c r="H242" s="229"/>
      <c r="I242" s="229"/>
      <c r="J242" s="229"/>
      <c r="K242" s="229"/>
      <c r="L242" s="229"/>
      <c r="M242" s="229"/>
      <c r="N242" s="229"/>
      <c r="O242" s="229"/>
      <c r="P242" s="229"/>
      <c r="Q242" s="229"/>
      <c r="R242" s="229"/>
      <c r="S242" s="229"/>
      <c r="T242" s="229"/>
      <c r="U242" s="229"/>
      <c r="V242" s="229"/>
      <c r="W242" s="229"/>
    </row>
    <row r="243" spans="1:23" ht="12.75" customHeight="1" x14ac:dyDescent="0.25">
      <c r="A243" s="229"/>
      <c r="B243" s="233"/>
      <c r="C243" s="229"/>
      <c r="D243" s="229"/>
      <c r="E243" s="229"/>
      <c r="F243" s="229"/>
      <c r="G243" s="229"/>
      <c r="H243" s="229"/>
      <c r="I243" s="229"/>
      <c r="J243" s="229"/>
      <c r="K243" s="229"/>
      <c r="L243" s="229"/>
      <c r="M243" s="229"/>
      <c r="N243" s="229"/>
      <c r="O243" s="229"/>
      <c r="P243" s="229"/>
      <c r="Q243" s="229"/>
      <c r="R243" s="229"/>
      <c r="S243" s="229"/>
      <c r="T243" s="229"/>
      <c r="U243" s="229"/>
      <c r="V243" s="229"/>
      <c r="W243" s="229"/>
    </row>
    <row r="244" spans="1:23" ht="12.75" customHeight="1" x14ac:dyDescent="0.25">
      <c r="A244" s="229"/>
      <c r="B244" s="233"/>
      <c r="C244" s="229"/>
      <c r="D244" s="229"/>
      <c r="E244" s="229"/>
      <c r="F244" s="229"/>
      <c r="G244" s="229"/>
      <c r="H244" s="229"/>
      <c r="I244" s="229"/>
      <c r="J244" s="229"/>
      <c r="K244" s="229"/>
      <c r="L244" s="229"/>
      <c r="M244" s="229"/>
      <c r="N244" s="229"/>
      <c r="O244" s="229"/>
      <c r="P244" s="229"/>
      <c r="Q244" s="229"/>
      <c r="R244" s="229"/>
      <c r="S244" s="229"/>
      <c r="T244" s="229"/>
      <c r="U244" s="229"/>
      <c r="V244" s="229"/>
      <c r="W244" s="229"/>
    </row>
    <row r="245" spans="1:23" ht="12.75" customHeight="1" x14ac:dyDescent="0.25">
      <c r="A245" s="229"/>
      <c r="B245" s="233"/>
      <c r="C245" s="229"/>
      <c r="D245" s="229"/>
      <c r="E245" s="229"/>
      <c r="F245" s="229"/>
      <c r="G245" s="229"/>
      <c r="H245" s="229"/>
      <c r="I245" s="229"/>
      <c r="J245" s="229"/>
      <c r="K245" s="229"/>
      <c r="L245" s="229"/>
      <c r="M245" s="229"/>
      <c r="N245" s="229"/>
      <c r="O245" s="229"/>
      <c r="P245" s="229"/>
      <c r="Q245" s="229"/>
      <c r="R245" s="229"/>
      <c r="S245" s="229"/>
      <c r="T245" s="229"/>
      <c r="U245" s="229"/>
      <c r="V245" s="229"/>
      <c r="W245" s="229"/>
    </row>
    <row r="246" spans="1:23" ht="12.75" customHeight="1" x14ac:dyDescent="0.25">
      <c r="A246" s="229"/>
      <c r="B246" s="233"/>
      <c r="C246" s="229"/>
      <c r="D246" s="229"/>
      <c r="E246" s="229"/>
      <c r="F246" s="229"/>
      <c r="G246" s="229"/>
      <c r="H246" s="229"/>
      <c r="I246" s="229"/>
      <c r="J246" s="229"/>
      <c r="K246" s="229"/>
      <c r="L246" s="229"/>
      <c r="M246" s="229"/>
      <c r="N246" s="229"/>
      <c r="O246" s="229"/>
      <c r="P246" s="229"/>
      <c r="Q246" s="229"/>
      <c r="R246" s="229"/>
      <c r="S246" s="229"/>
      <c r="T246" s="229"/>
      <c r="U246" s="229"/>
      <c r="V246" s="229"/>
      <c r="W246" s="229"/>
    </row>
    <row r="247" spans="1:23" ht="12.75" customHeight="1" x14ac:dyDescent="0.25">
      <c r="A247" s="229"/>
      <c r="B247" s="233"/>
      <c r="C247" s="229"/>
      <c r="D247" s="229"/>
      <c r="E247" s="229"/>
      <c r="F247" s="229"/>
      <c r="G247" s="229"/>
      <c r="H247" s="229"/>
      <c r="I247" s="229"/>
      <c r="J247" s="229"/>
      <c r="K247" s="229"/>
      <c r="L247" s="229"/>
      <c r="M247" s="229"/>
      <c r="N247" s="229"/>
      <c r="O247" s="229"/>
      <c r="P247" s="229"/>
      <c r="Q247" s="229"/>
      <c r="R247" s="229"/>
      <c r="S247" s="229"/>
      <c r="T247" s="229"/>
      <c r="U247" s="229"/>
      <c r="V247" s="229"/>
      <c r="W247" s="229"/>
    </row>
    <row r="248" spans="1:23" ht="12.75" customHeight="1" x14ac:dyDescent="0.25">
      <c r="A248" s="229"/>
      <c r="B248" s="233"/>
      <c r="C248" s="229"/>
      <c r="D248" s="229"/>
      <c r="E248" s="229"/>
      <c r="F248" s="229"/>
      <c r="G248" s="229"/>
      <c r="H248" s="229"/>
      <c r="I248" s="229"/>
      <c r="J248" s="229"/>
      <c r="K248" s="229"/>
      <c r="L248" s="229"/>
      <c r="M248" s="229"/>
      <c r="N248" s="229"/>
      <c r="O248" s="229"/>
      <c r="P248" s="229"/>
      <c r="Q248" s="229"/>
      <c r="R248" s="229"/>
      <c r="S248" s="229"/>
      <c r="T248" s="229"/>
      <c r="U248" s="229"/>
      <c r="V248" s="229"/>
      <c r="W248" s="229"/>
    </row>
    <row r="249" spans="1:23" ht="12.75" customHeight="1" x14ac:dyDescent="0.25">
      <c r="A249" s="229"/>
      <c r="B249" s="233"/>
      <c r="C249" s="229"/>
      <c r="D249" s="229"/>
      <c r="E249" s="229"/>
      <c r="F249" s="229"/>
      <c r="G249" s="229"/>
      <c r="H249" s="229"/>
      <c r="I249" s="229"/>
      <c r="J249" s="229"/>
      <c r="K249" s="229"/>
      <c r="L249" s="229"/>
      <c r="M249" s="229"/>
      <c r="N249" s="229"/>
      <c r="O249" s="229"/>
      <c r="P249" s="229"/>
      <c r="Q249" s="229"/>
      <c r="R249" s="229"/>
      <c r="S249" s="229"/>
      <c r="T249" s="229"/>
      <c r="U249" s="229"/>
      <c r="V249" s="229"/>
      <c r="W249" s="229"/>
    </row>
    <row r="250" spans="1:23" ht="12.75" customHeight="1" x14ac:dyDescent="0.25">
      <c r="A250" s="229"/>
      <c r="B250" s="233"/>
      <c r="C250" s="229"/>
      <c r="D250" s="229"/>
      <c r="E250" s="229"/>
      <c r="F250" s="229"/>
      <c r="G250" s="229"/>
      <c r="H250" s="229"/>
      <c r="I250" s="229"/>
      <c r="J250" s="229"/>
      <c r="K250" s="229"/>
      <c r="L250" s="229"/>
      <c r="M250" s="229"/>
      <c r="N250" s="229"/>
      <c r="O250" s="229"/>
      <c r="P250" s="229"/>
      <c r="Q250" s="229"/>
      <c r="R250" s="229"/>
      <c r="S250" s="229"/>
      <c r="T250" s="229"/>
      <c r="U250" s="229"/>
      <c r="V250" s="229"/>
      <c r="W250" s="229"/>
    </row>
    <row r="251" spans="1:23" ht="12.75" customHeight="1" x14ac:dyDescent="0.25">
      <c r="A251" s="229"/>
      <c r="B251" s="233"/>
      <c r="C251" s="229"/>
      <c r="D251" s="229"/>
      <c r="E251" s="229"/>
      <c r="F251" s="229"/>
      <c r="G251" s="229"/>
      <c r="H251" s="229"/>
      <c r="I251" s="229"/>
      <c r="J251" s="229"/>
      <c r="K251" s="229"/>
      <c r="L251" s="229"/>
      <c r="M251" s="229"/>
      <c r="N251" s="229"/>
      <c r="O251" s="229"/>
      <c r="P251" s="229"/>
      <c r="Q251" s="229"/>
      <c r="R251" s="229"/>
      <c r="S251" s="229"/>
      <c r="T251" s="229"/>
      <c r="U251" s="229"/>
      <c r="V251" s="229"/>
      <c r="W251" s="229"/>
    </row>
    <row r="252" spans="1:23" ht="12.75" customHeight="1" x14ac:dyDescent="0.25">
      <c r="A252" s="229"/>
      <c r="B252" s="233"/>
      <c r="C252" s="229"/>
      <c r="D252" s="229"/>
      <c r="E252" s="229"/>
      <c r="F252" s="229"/>
      <c r="G252" s="229"/>
      <c r="H252" s="229"/>
      <c r="I252" s="229"/>
      <c r="J252" s="229"/>
      <c r="K252" s="229"/>
      <c r="L252" s="229"/>
      <c r="M252" s="229"/>
      <c r="N252" s="229"/>
      <c r="O252" s="229"/>
      <c r="P252" s="229"/>
      <c r="Q252" s="229"/>
      <c r="R252" s="229"/>
      <c r="S252" s="229"/>
      <c r="T252" s="229"/>
      <c r="U252" s="229"/>
      <c r="V252" s="229"/>
      <c r="W252" s="229"/>
    </row>
    <row r="253" spans="1:23" ht="12.75" customHeight="1" x14ac:dyDescent="0.25">
      <c r="A253" s="229"/>
      <c r="B253" s="233"/>
      <c r="C253" s="229"/>
      <c r="D253" s="229"/>
      <c r="E253" s="229"/>
      <c r="F253" s="229"/>
      <c r="G253" s="229"/>
      <c r="H253" s="229"/>
      <c r="I253" s="229"/>
      <c r="J253" s="229"/>
      <c r="K253" s="229"/>
      <c r="L253" s="229"/>
      <c r="M253" s="229"/>
      <c r="N253" s="229"/>
      <c r="O253" s="229"/>
      <c r="P253" s="229"/>
      <c r="Q253" s="229"/>
      <c r="R253" s="229"/>
      <c r="S253" s="229"/>
      <c r="T253" s="229"/>
      <c r="U253" s="229"/>
      <c r="V253" s="229"/>
      <c r="W253" s="229"/>
    </row>
    <row r="254" spans="1:23" ht="12.75" customHeight="1" x14ac:dyDescent="0.25">
      <c r="A254" s="229"/>
      <c r="B254" s="233"/>
      <c r="C254" s="229"/>
      <c r="D254" s="229"/>
      <c r="E254" s="229"/>
      <c r="F254" s="229"/>
      <c r="G254" s="229"/>
      <c r="H254" s="229"/>
      <c r="I254" s="229"/>
      <c r="J254" s="229"/>
      <c r="K254" s="229"/>
      <c r="L254" s="229"/>
      <c r="M254" s="229"/>
      <c r="N254" s="229"/>
      <c r="O254" s="229"/>
      <c r="P254" s="229"/>
      <c r="Q254" s="229"/>
      <c r="R254" s="229"/>
      <c r="S254" s="229"/>
      <c r="T254" s="229"/>
      <c r="U254" s="229"/>
      <c r="V254" s="229"/>
      <c r="W254" s="229"/>
    </row>
    <row r="255" spans="1:23" ht="12.75" customHeight="1" x14ac:dyDescent="0.25">
      <c r="A255" s="229"/>
      <c r="B255" s="233"/>
      <c r="C255" s="229"/>
      <c r="D255" s="229"/>
      <c r="E255" s="229"/>
      <c r="F255" s="229"/>
      <c r="G255" s="229"/>
      <c r="H255" s="229"/>
      <c r="I255" s="229"/>
      <c r="J255" s="229"/>
      <c r="K255" s="229"/>
      <c r="L255" s="229"/>
      <c r="M255" s="229"/>
      <c r="N255" s="229"/>
      <c r="O255" s="229"/>
      <c r="P255" s="229"/>
      <c r="Q255" s="229"/>
      <c r="R255" s="229"/>
      <c r="S255" s="229"/>
      <c r="T255" s="229"/>
      <c r="U255" s="229"/>
      <c r="V255" s="229"/>
      <c r="W255" s="229"/>
    </row>
    <row r="256" spans="1:23" ht="12.75" customHeight="1" x14ac:dyDescent="0.25">
      <c r="A256" s="229"/>
      <c r="B256" s="233"/>
      <c r="C256" s="229"/>
      <c r="D256" s="229"/>
      <c r="E256" s="229"/>
      <c r="F256" s="229"/>
      <c r="G256" s="229"/>
      <c r="H256" s="229"/>
      <c r="I256" s="229"/>
      <c r="J256" s="229"/>
      <c r="K256" s="229"/>
      <c r="L256" s="229"/>
      <c r="M256" s="229"/>
      <c r="N256" s="229"/>
      <c r="O256" s="229"/>
      <c r="P256" s="229"/>
      <c r="Q256" s="229"/>
      <c r="R256" s="229"/>
      <c r="S256" s="229"/>
      <c r="T256" s="229"/>
      <c r="U256" s="229"/>
      <c r="V256" s="229"/>
      <c r="W256" s="229"/>
    </row>
    <row r="257" spans="1:23" ht="12.75" customHeight="1" x14ac:dyDescent="0.25">
      <c r="A257" s="229"/>
      <c r="B257" s="233"/>
      <c r="C257" s="229"/>
      <c r="D257" s="229"/>
      <c r="E257" s="229"/>
      <c r="F257" s="229"/>
      <c r="G257" s="229"/>
      <c r="H257" s="229"/>
      <c r="I257" s="229"/>
      <c r="J257" s="229"/>
      <c r="K257" s="229"/>
      <c r="L257" s="229"/>
      <c r="M257" s="229"/>
      <c r="N257" s="229"/>
      <c r="O257" s="229"/>
      <c r="P257" s="229"/>
      <c r="Q257" s="229"/>
      <c r="R257" s="229"/>
      <c r="S257" s="229"/>
      <c r="T257" s="229"/>
      <c r="U257" s="229"/>
      <c r="V257" s="229"/>
      <c r="W257" s="229"/>
    </row>
    <row r="258" spans="1:23" ht="15.75" customHeight="1" x14ac:dyDescent="0.25"/>
    <row r="259" spans="1:23" ht="15.75" customHeight="1" x14ac:dyDescent="0.25"/>
    <row r="260" spans="1:23" ht="15.75" customHeight="1" x14ac:dyDescent="0.25"/>
    <row r="261" spans="1:23" ht="15.75" customHeight="1" x14ac:dyDescent="0.25"/>
    <row r="262" spans="1:23" ht="15.75" customHeight="1" x14ac:dyDescent="0.25"/>
    <row r="263" spans="1:23" ht="15.75" customHeight="1" x14ac:dyDescent="0.25"/>
    <row r="264" spans="1:23" ht="15.75" customHeight="1" x14ac:dyDescent="0.25"/>
    <row r="265" spans="1:23" ht="15.75" customHeight="1" x14ac:dyDescent="0.25"/>
    <row r="266" spans="1:23" ht="15.75" customHeight="1" x14ac:dyDescent="0.25"/>
    <row r="267" spans="1:23" ht="15.75" customHeight="1" x14ac:dyDescent="0.25"/>
    <row r="268" spans="1:23" ht="15.75" customHeight="1" x14ac:dyDescent="0.25"/>
    <row r="269" spans="1:23" ht="15.75" customHeight="1" x14ac:dyDescent="0.25"/>
    <row r="270" spans="1:23" ht="15.75" customHeight="1" x14ac:dyDescent="0.25"/>
    <row r="271" spans="1:23" ht="15.75" customHeight="1" x14ac:dyDescent="0.25"/>
    <row r="272" spans="1:23"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sheetData>
  <mergeCells count="24">
    <mergeCell ref="C13:E13"/>
    <mergeCell ref="A2:G2"/>
    <mergeCell ref="A3:G3"/>
    <mergeCell ref="A1:G1"/>
    <mergeCell ref="A57:G57"/>
    <mergeCell ref="A32:G32"/>
    <mergeCell ref="A31:G31"/>
    <mergeCell ref="B11:F11"/>
    <mergeCell ref="B39:F39"/>
    <mergeCell ref="A6:G6"/>
    <mergeCell ref="C41:E41"/>
    <mergeCell ref="C15:E15"/>
    <mergeCell ref="C17:E17"/>
    <mergeCell ref="C19:E19"/>
    <mergeCell ref="C23:E23"/>
    <mergeCell ref="C25:E25"/>
    <mergeCell ref="C51:E51"/>
    <mergeCell ref="C56:E56"/>
    <mergeCell ref="A58:G58"/>
    <mergeCell ref="C30:E30"/>
    <mergeCell ref="A34:G34"/>
    <mergeCell ref="C43:E43"/>
    <mergeCell ref="C45:E45"/>
    <mergeCell ref="C49:E49"/>
  </mergeCells>
  <printOptions horizontalCentered="1"/>
  <pageMargins left="0.78740157480314965" right="0.39370078740157483" top="0.39370078740157483" bottom="0.39370078740157483" header="0.31496062992125984" footer="0.31496062992125984"/>
  <pageSetup paperSize="9" scale="94" fitToHeight="0"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71E24D-E4E5-4248-9570-D77314334A2E}">
  <sheetPr>
    <tabColor rgb="FF002060"/>
    <pageSetUpPr fitToPage="1"/>
  </sheetPr>
  <dimension ref="A1:AF282"/>
  <sheetViews>
    <sheetView topLeftCell="E1" zoomScaleNormal="100" workbookViewId="0">
      <pane ySplit="9" topLeftCell="A10" activePane="bottomLeft" state="frozen"/>
      <selection pane="bottomLeft" activeCell="I1" sqref="I1:R1048576"/>
    </sheetView>
  </sheetViews>
  <sheetFormatPr defaultRowHeight="12" x14ac:dyDescent="0.25"/>
  <cols>
    <col min="1" max="1" width="8.7109375" style="8" bestFit="1" customWidth="1"/>
    <col min="2" max="3" width="11.7109375" style="8" customWidth="1"/>
    <col min="4" max="4" width="45.7109375" style="11" customWidth="1"/>
    <col min="5" max="5" width="8.7109375" style="8" customWidth="1"/>
    <col min="6" max="6" width="11.7109375" style="9" customWidth="1"/>
    <col min="7" max="7" width="15.7109375" style="12" customWidth="1"/>
    <col min="8" max="8" width="16.42578125" style="12" customWidth="1"/>
    <col min="9" max="9" width="1.7109375" style="84" hidden="1" customWidth="1"/>
    <col min="10" max="10" width="15.7109375" style="12" hidden="1" customWidth="1"/>
    <col min="11" max="11" width="20.28515625" style="12" hidden="1" customWidth="1"/>
    <col min="12" max="12" width="11.7109375" style="8" hidden="1" customWidth="1"/>
    <col min="13" max="14" width="11.7109375" style="83" hidden="1" customWidth="1"/>
    <col min="15" max="15" width="11.7109375" style="8" hidden="1" customWidth="1"/>
    <col min="16" max="16" width="11.7109375" style="83" hidden="1" customWidth="1"/>
    <col min="17" max="17" width="11.7109375" style="116" hidden="1" customWidth="1"/>
    <col min="18" max="18" width="1.7109375" style="84" hidden="1" customWidth="1"/>
    <col min="19" max="19" width="15.7109375" style="115" customWidth="1"/>
    <col min="20" max="20" width="20.28515625" style="115" customWidth="1"/>
    <col min="21" max="22" width="14" style="115" customWidth="1"/>
    <col min="23" max="23" width="19.5703125" style="115" customWidth="1"/>
    <col min="24" max="24" width="16.28515625" style="115" customWidth="1"/>
    <col min="25" max="25" width="13.7109375" style="115" customWidth="1"/>
    <col min="26" max="26" width="3.5703125" style="84" customWidth="1"/>
    <col min="27" max="28" width="13.140625" style="10" customWidth="1"/>
    <col min="29" max="16384" width="9.140625" style="10"/>
  </cols>
  <sheetData>
    <row r="1" spans="1:26" ht="15" customHeight="1" x14ac:dyDescent="0.25">
      <c r="A1" s="336"/>
      <c r="B1" s="336"/>
      <c r="C1" s="336"/>
      <c r="D1" s="338" t="s">
        <v>18643</v>
      </c>
      <c r="E1" s="338"/>
      <c r="F1" s="371"/>
      <c r="G1" s="356" t="s">
        <v>18641</v>
      </c>
      <c r="H1" s="358" t="s">
        <v>18646</v>
      </c>
      <c r="J1" s="366" t="s">
        <v>1980</v>
      </c>
      <c r="K1" s="366"/>
      <c r="L1" s="366"/>
      <c r="M1" s="366"/>
      <c r="N1" s="366"/>
      <c r="O1" s="366"/>
      <c r="P1" s="366"/>
      <c r="Q1" s="366"/>
      <c r="S1" s="355" t="s">
        <v>18680</v>
      </c>
      <c r="T1" s="355"/>
      <c r="U1" s="362" t="s">
        <v>1970</v>
      </c>
      <c r="V1" s="362"/>
      <c r="W1" s="362"/>
      <c r="X1" s="362"/>
      <c r="Y1" s="362"/>
    </row>
    <row r="2" spans="1:26" ht="15" customHeight="1" x14ac:dyDescent="0.25">
      <c r="A2" s="336"/>
      <c r="B2" s="336"/>
      <c r="C2" s="336"/>
      <c r="D2" s="339" t="s">
        <v>18644</v>
      </c>
      <c r="E2" s="339"/>
      <c r="F2" s="372"/>
      <c r="G2" s="357"/>
      <c r="H2" s="359"/>
      <c r="J2" s="366"/>
      <c r="K2" s="366"/>
      <c r="L2" s="366"/>
      <c r="M2" s="366"/>
      <c r="N2" s="366"/>
      <c r="O2" s="366"/>
      <c r="P2" s="366"/>
      <c r="Q2" s="366"/>
      <c r="S2" s="355"/>
      <c r="T2" s="355"/>
      <c r="U2" s="363"/>
      <c r="V2" s="363"/>
      <c r="W2" s="363"/>
      <c r="X2" s="363"/>
      <c r="Y2" s="363"/>
    </row>
    <row r="3" spans="1:26" ht="15" customHeight="1" x14ac:dyDescent="0.25">
      <c r="A3" s="336"/>
      <c r="B3" s="336"/>
      <c r="C3" s="336"/>
      <c r="D3" s="339"/>
      <c r="E3" s="339"/>
      <c r="F3" s="372"/>
      <c r="G3" s="357"/>
      <c r="H3" s="359"/>
      <c r="J3" s="366"/>
      <c r="K3" s="366"/>
      <c r="L3" s="366"/>
      <c r="M3" s="366"/>
      <c r="N3" s="366"/>
      <c r="O3" s="366"/>
      <c r="P3" s="366"/>
      <c r="Q3" s="366"/>
      <c r="S3" s="355"/>
      <c r="T3" s="355"/>
      <c r="U3" s="364" t="s">
        <v>18634</v>
      </c>
      <c r="V3" s="365" t="s">
        <v>18635</v>
      </c>
      <c r="W3" s="365"/>
      <c r="X3" s="365" t="s">
        <v>1956</v>
      </c>
      <c r="Y3" s="365"/>
    </row>
    <row r="4" spans="1:26" ht="15" customHeight="1" x14ac:dyDescent="0.25">
      <c r="A4" s="336"/>
      <c r="B4" s="336"/>
      <c r="C4" s="336"/>
      <c r="D4" s="340" t="s">
        <v>18647</v>
      </c>
      <c r="E4" s="340"/>
      <c r="F4" s="370"/>
      <c r="G4" s="302" t="s">
        <v>18645</v>
      </c>
      <c r="H4" s="303">
        <f ca="1">BDI!$F$30</f>
        <v>0.23151055766107209</v>
      </c>
      <c r="J4" s="366"/>
      <c r="K4" s="366"/>
      <c r="L4" s="366"/>
      <c r="M4" s="366"/>
      <c r="N4" s="366"/>
      <c r="O4" s="366"/>
      <c r="P4" s="366"/>
      <c r="Q4" s="366"/>
      <c r="S4" s="355"/>
      <c r="T4" s="355"/>
      <c r="U4" s="364"/>
      <c r="V4" s="117" t="s">
        <v>0</v>
      </c>
      <c r="W4" s="117" t="s">
        <v>18636</v>
      </c>
      <c r="X4" s="117" t="s">
        <v>18637</v>
      </c>
      <c r="Y4" s="117" t="s">
        <v>18636</v>
      </c>
    </row>
    <row r="5" spans="1:26" ht="15" customHeight="1" x14ac:dyDescent="0.25">
      <c r="A5" s="336"/>
      <c r="B5" s="336"/>
      <c r="C5" s="336"/>
      <c r="D5" s="340"/>
      <c r="E5" s="340"/>
      <c r="F5" s="370"/>
      <c r="G5" s="302" t="s">
        <v>18695</v>
      </c>
      <c r="H5" s="303">
        <f>BDI!$F$56</f>
        <v>0.14021795537104298</v>
      </c>
      <c r="J5" s="366"/>
      <c r="K5" s="366"/>
      <c r="L5" s="366"/>
      <c r="M5" s="366"/>
      <c r="N5" s="366"/>
      <c r="O5" s="366"/>
      <c r="P5" s="366"/>
      <c r="Q5" s="366"/>
      <c r="S5" s="355"/>
      <c r="T5" s="355"/>
      <c r="U5" s="129" t="s">
        <v>18638</v>
      </c>
      <c r="V5" s="129">
        <f ca="1">COUNTIF($Y$10:$Y$268,U5)</f>
        <v>10</v>
      </c>
      <c r="W5" s="130">
        <f ca="1">V5/V8</f>
        <v>9.6153846153846159E-2</v>
      </c>
      <c r="X5" s="131">
        <f ca="1">SUMIF($Y$9:$Y$268,U5,$T$9:$T$268)</f>
        <v>24715433.25</v>
      </c>
      <c r="Y5" s="130">
        <f ca="1">X5/(SUM($X$5:$X$7))</f>
        <v>0.79464515287462556</v>
      </c>
    </row>
    <row r="6" spans="1:26" ht="15" customHeight="1" x14ac:dyDescent="0.25">
      <c r="A6" s="336"/>
      <c r="B6" s="336"/>
      <c r="C6" s="336"/>
      <c r="D6" s="339"/>
      <c r="E6" s="339"/>
      <c r="F6" s="372"/>
      <c r="G6" s="360" t="s">
        <v>18626</v>
      </c>
      <c r="H6" s="360"/>
      <c r="J6" s="366"/>
      <c r="K6" s="366"/>
      <c r="L6" s="366"/>
      <c r="M6" s="366"/>
      <c r="N6" s="366"/>
      <c r="O6" s="366"/>
      <c r="P6" s="366"/>
      <c r="Q6" s="366"/>
      <c r="S6" s="355"/>
      <c r="T6" s="355"/>
      <c r="U6" s="121" t="s">
        <v>18639</v>
      </c>
      <c r="V6" s="121">
        <f ca="1">COUNTIF($Y$10:$Y$268,U6)</f>
        <v>11</v>
      </c>
      <c r="W6" s="122">
        <f ca="1">V6/V8</f>
        <v>0.10576923076923077</v>
      </c>
      <c r="X6" s="123">
        <f ca="1">SUMIF($Y$9:$Y$268,U6,$T$9:$T$268)</f>
        <v>4821151.6899999995</v>
      </c>
      <c r="Y6" s="122">
        <f ca="1">X6/(SUM($X$5:$X$7))</f>
        <v>0.15500860466331534</v>
      </c>
    </row>
    <row r="7" spans="1:26" ht="15" customHeight="1" x14ac:dyDescent="0.25">
      <c r="A7" s="336"/>
      <c r="B7" s="336"/>
      <c r="C7" s="336"/>
      <c r="D7" s="338" t="s">
        <v>18648</v>
      </c>
      <c r="E7" s="338"/>
      <c r="F7" s="371"/>
      <c r="G7" s="360"/>
      <c r="H7" s="360"/>
      <c r="J7" s="366"/>
      <c r="K7" s="366"/>
      <c r="L7" s="366"/>
      <c r="M7" s="366"/>
      <c r="N7" s="366"/>
      <c r="O7" s="366"/>
      <c r="P7" s="366"/>
      <c r="Q7" s="366"/>
      <c r="S7" s="368" t="s">
        <v>18679</v>
      </c>
      <c r="T7" s="368"/>
      <c r="U7" s="118" t="s">
        <v>18615</v>
      </c>
      <c r="V7" s="118">
        <f ca="1">COUNTIF($Y$10:$Y$268,U7)</f>
        <v>83</v>
      </c>
      <c r="W7" s="119">
        <f ca="1">V7/V8</f>
        <v>0.79807692307692313</v>
      </c>
      <c r="X7" s="120">
        <f ca="1">SUMIF($Y$9:$Y$268,U7,$T$9:$T$268)</f>
        <v>1565892.8899999997</v>
      </c>
      <c r="Y7" s="119">
        <f ca="1">X7/(SUM($X$5:$X$7))</f>
        <v>5.0346242462059161E-2</v>
      </c>
    </row>
    <row r="8" spans="1:26" ht="15" customHeight="1" x14ac:dyDescent="0.25">
      <c r="A8" s="337"/>
      <c r="B8" s="337"/>
      <c r="C8" s="337"/>
      <c r="D8" s="339"/>
      <c r="E8" s="339"/>
      <c r="F8" s="372"/>
      <c r="G8" s="361"/>
      <c r="H8" s="361"/>
      <c r="J8" s="367"/>
      <c r="K8" s="367"/>
      <c r="L8" s="367"/>
      <c r="M8" s="367"/>
      <c r="N8" s="367"/>
      <c r="O8" s="367"/>
      <c r="P8" s="367"/>
      <c r="Q8" s="367"/>
      <c r="S8" s="368"/>
      <c r="T8" s="368"/>
      <c r="U8" s="124"/>
      <c r="V8" s="125">
        <f ca="1">SUM(V5:V7)</f>
        <v>104</v>
      </c>
      <c r="W8" s="126">
        <f ca="1">SUM(W5:W7)</f>
        <v>1</v>
      </c>
      <c r="X8" s="127">
        <f ca="1">SUM(X5:X7)</f>
        <v>31102477.829999998</v>
      </c>
      <c r="Y8" s="128">
        <f ca="1">X8/(SUM($X$5:$X$7))</f>
        <v>1</v>
      </c>
    </row>
    <row r="9" spans="1:26" s="257" customFormat="1" ht="22.5" x14ac:dyDescent="0.25">
      <c r="A9" s="132" t="s">
        <v>0</v>
      </c>
      <c r="B9" s="132" t="s">
        <v>18642</v>
      </c>
      <c r="C9" s="132" t="s">
        <v>1</v>
      </c>
      <c r="D9" s="132" t="s">
        <v>2</v>
      </c>
      <c r="E9" s="132" t="s">
        <v>3</v>
      </c>
      <c r="F9" s="250" t="s">
        <v>4</v>
      </c>
      <c r="G9" s="251" t="s">
        <v>18689</v>
      </c>
      <c r="H9" s="251" t="s">
        <v>1974</v>
      </c>
      <c r="I9" s="252"/>
      <c r="J9" s="251" t="s">
        <v>5</v>
      </c>
      <c r="K9" s="251" t="s">
        <v>18690</v>
      </c>
      <c r="L9" s="132" t="s">
        <v>6</v>
      </c>
      <c r="M9" s="253" t="s">
        <v>18481</v>
      </c>
      <c r="N9" s="253" t="s">
        <v>18691</v>
      </c>
      <c r="O9" s="253" t="s">
        <v>18628</v>
      </c>
      <c r="P9" s="253" t="s">
        <v>18627</v>
      </c>
      <c r="Q9" s="254" t="s">
        <v>18629</v>
      </c>
      <c r="R9" s="252"/>
      <c r="S9" s="255" t="s">
        <v>18542</v>
      </c>
      <c r="T9" s="251" t="s">
        <v>1974</v>
      </c>
      <c r="U9" s="256" t="s">
        <v>18630</v>
      </c>
      <c r="V9" s="256" t="s">
        <v>18631</v>
      </c>
      <c r="W9" s="251" t="s">
        <v>18632</v>
      </c>
      <c r="X9" s="256" t="s">
        <v>18633</v>
      </c>
      <c r="Y9" s="256" t="s">
        <v>18634</v>
      </c>
      <c r="Z9" s="252"/>
    </row>
    <row r="10" spans="1:26" ht="12.75" x14ac:dyDescent="0.25">
      <c r="A10" s="260">
        <v>1</v>
      </c>
      <c r="B10" s="133"/>
      <c r="C10" s="133"/>
      <c r="D10" s="134" t="s">
        <v>7</v>
      </c>
      <c r="E10" s="133"/>
      <c r="F10" s="135"/>
      <c r="G10" s="136"/>
      <c r="H10" s="137">
        <f ca="1">SUBTOTAL(9,OFFSET(H10,1,0):OFFSET(H26,-1,0))</f>
        <v>118079.67000000001</v>
      </c>
      <c r="I10" s="138"/>
      <c r="J10" s="139"/>
      <c r="K10" s="137">
        <f ca="1">SUBTOTAL(9,OFFSET(K10,1,0):OFFSET(K26,-1,0))</f>
        <v>95881.41</v>
      </c>
      <c r="L10" s="140"/>
      <c r="M10" s="141"/>
      <c r="N10" s="141">
        <v>1</v>
      </c>
      <c r="O10" s="245"/>
      <c r="P10" s="141"/>
      <c r="Q10" s="142"/>
      <c r="R10" s="138"/>
      <c r="S10" s="143"/>
      <c r="T10" s="137"/>
      <c r="U10" s="143"/>
      <c r="V10" s="143"/>
      <c r="W10" s="137"/>
      <c r="X10" s="143"/>
      <c r="Y10" s="143"/>
    </row>
    <row r="11" spans="1:26" ht="12.75" x14ac:dyDescent="0.25">
      <c r="A11" s="144" t="s">
        <v>8</v>
      </c>
      <c r="B11" s="144"/>
      <c r="C11" s="144"/>
      <c r="D11" s="145" t="s">
        <v>18519</v>
      </c>
      <c r="E11" s="144"/>
      <c r="F11" s="146"/>
      <c r="G11" s="147"/>
      <c r="H11" s="148">
        <f ca="1">SUBTOTAL(9,OFFSET(H11,1,0):OFFSET(H19,-1,0))</f>
        <v>78969.56</v>
      </c>
      <c r="I11" s="138"/>
      <c r="J11" s="149"/>
      <c r="K11" s="148">
        <f ca="1">SUBTOTAL(9,OFFSET(K11,1,0):OFFSET(K19,-1,0))</f>
        <v>64123.72</v>
      </c>
      <c r="L11" s="150"/>
      <c r="M11" s="151"/>
      <c r="N11" s="151">
        <v>2</v>
      </c>
      <c r="O11" s="246"/>
      <c r="P11" s="151"/>
      <c r="Q11" s="152"/>
      <c r="R11" s="138"/>
      <c r="S11" s="153"/>
      <c r="T11" s="148"/>
      <c r="U11" s="153"/>
      <c r="V11" s="153"/>
      <c r="W11" s="148"/>
      <c r="X11" s="153"/>
      <c r="Y11" s="153"/>
    </row>
    <row r="12" spans="1:26" ht="51" x14ac:dyDescent="0.25">
      <c r="A12" s="154" t="s">
        <v>9</v>
      </c>
      <c r="B12" s="154" t="s">
        <v>355</v>
      </c>
      <c r="C12" s="154">
        <v>20712</v>
      </c>
      <c r="D12" s="155" t="str">
        <f t="shared" ref="D12:D18" ca="1" si="0">PROPER(VLOOKUP($C12,INDIRECT("'"&amp;$B12&amp;"'!A:I"),2,FALSE))</f>
        <v>Rede De Água Com Padrão De Entrada D'Água Diâm. 3/4", Conf. Espec. Cesan, Incl. Tubos E Conexões Para Alimentação, Distribuição, Extravasor E Limpeza, Cons. O Padrão A 25M, Conf. Projeto (1 Utilização)</v>
      </c>
      <c r="E12" s="156" t="str">
        <f t="shared" ref="E12:E18" ca="1" si="1">LOWER(VLOOKUP($C12,INDIRECT("'"&amp;$B12&amp;"'!A:I"),M12-1,FALSE))</f>
        <v>m</v>
      </c>
      <c r="F12" s="157">
        <v>25</v>
      </c>
      <c r="G12" s="158">
        <f t="shared" ref="G12:G18" ca="1" si="2">ROUND(J12*(1+L12),2)</f>
        <v>52.07</v>
      </c>
      <c r="H12" s="158">
        <f t="shared" ref="H12:H18" ca="1" si="3">ROUND(G12*F12,2)</f>
        <v>1301.75</v>
      </c>
      <c r="I12" s="138"/>
      <c r="J12" s="159">
        <f t="shared" ref="J12:J18" ca="1" si="4">VLOOKUP($C12,INDIRECT("'"&amp;$B12&amp;"'!A:I"),M12,FALSE)</f>
        <v>42.28</v>
      </c>
      <c r="K12" s="158">
        <f t="shared" ref="K12:K18" ca="1" si="5">ROUND(J12*F12,2)</f>
        <v>1057</v>
      </c>
      <c r="L12" s="160">
        <f t="shared" ref="L12:L18" ca="1" si="6">$H$4</f>
        <v>0.23151055766107209</v>
      </c>
      <c r="M12" s="161">
        <f t="shared" ref="M12:M18" si="7">IF(OR($B12="TRANSMAR",$B12="SEDURB"),9,4)</f>
        <v>4</v>
      </c>
      <c r="N12" s="161">
        <v>3</v>
      </c>
      <c r="O12" s="247" t="str">
        <f t="shared" ref="O12:O75" si="8">CONCATENATE(B12,C12)</f>
        <v>DER-EDIF20712</v>
      </c>
      <c r="P12" s="161">
        <f>COUNTIF($O1:O$145,O12)</f>
        <v>1</v>
      </c>
      <c r="Q12" s="162">
        <f t="shared" ref="Q12:Q18" si="9">IF(COUNTIF(O:O,O12)&lt;&gt;1,SUMIF(O:O,O12,G:G)/COUNTIF(O:O,O12),0)</f>
        <v>0</v>
      </c>
      <c r="R12" s="138"/>
      <c r="S12" s="163">
        <f t="shared" ref="S12:S18" si="10">IF(P12=1,SUMIF(O:O,O12,F:F),"")</f>
        <v>25</v>
      </c>
      <c r="T12" s="158">
        <f t="shared" ref="T12:T18" ca="1" si="11">IF(P12=1,SUMIF(O:O,O12,H:H),"")</f>
        <v>1301.75</v>
      </c>
      <c r="U12" s="164">
        <f t="shared" ref="U12:U18" ca="1" si="12">IF(P12=1,T12/$T$269,"")</f>
        <v>4.1853578583517001E-5</v>
      </c>
      <c r="V12" s="165">
        <f t="shared" ref="V12:V18" ca="1" si="13">IF(P12=1,_xlfn.RANK.EQ(T12,$T$10:$T$268),"")</f>
        <v>82</v>
      </c>
      <c r="W12" s="158">
        <f t="shared" ref="W12:W18" ca="1" si="14">IF(P12=1,SUMIF($V$10:$V$268,"&lt;="&amp;V12,$T$10:$T$268),"")</f>
        <v>31089940.810000002</v>
      </c>
      <c r="X12" s="164">
        <f t="shared" ref="X12:X18" ca="1" si="15">IF(P12=1,W12/$T$269,"")</f>
        <v>0.99959691250103888</v>
      </c>
      <c r="Y12" s="165" t="str">
        <f t="shared" ref="Y12:Y18" ca="1" si="16">IF(P12=1,IF(X12&lt;=0.8,$U$5,IF(X12&lt;=0.95,$U$6,$U$7)),"")</f>
        <v>C</v>
      </c>
    </row>
    <row r="13" spans="1:26" ht="51" x14ac:dyDescent="0.25">
      <c r="A13" s="154" t="s">
        <v>12</v>
      </c>
      <c r="B13" s="154" t="s">
        <v>355</v>
      </c>
      <c r="C13" s="154">
        <v>20714</v>
      </c>
      <c r="D13" s="155" t="str">
        <f t="shared" ca="1" si="0"/>
        <v>Rede De Esgoto, Contendo Fossa E Filtro, Inclusive Tubos E Conexões De Ligação Entre Caixas, Considerando Distância De 25M, Conforme Projeto (1 Utilização)</v>
      </c>
      <c r="E13" s="156" t="str">
        <f t="shared" ca="1" si="1"/>
        <v>m</v>
      </c>
      <c r="F13" s="157">
        <v>25</v>
      </c>
      <c r="G13" s="158">
        <f t="shared" ca="1" si="2"/>
        <v>419.19</v>
      </c>
      <c r="H13" s="158">
        <f t="shared" ca="1" si="3"/>
        <v>10479.75</v>
      </c>
      <c r="I13" s="138"/>
      <c r="J13" s="159">
        <f t="shared" ca="1" si="4"/>
        <v>340.39</v>
      </c>
      <c r="K13" s="158">
        <f t="shared" ca="1" si="5"/>
        <v>8509.75</v>
      </c>
      <c r="L13" s="160">
        <f t="shared" ca="1" si="6"/>
        <v>0.23151055766107209</v>
      </c>
      <c r="M13" s="161">
        <f t="shared" si="7"/>
        <v>4</v>
      </c>
      <c r="N13" s="161">
        <v>4</v>
      </c>
      <c r="O13" s="247" t="str">
        <f t="shared" si="8"/>
        <v>DER-EDIF20714</v>
      </c>
      <c r="P13" s="161">
        <f>COUNTIF($O$12:O13,O13)</f>
        <v>1</v>
      </c>
      <c r="Q13" s="162">
        <f t="shared" si="9"/>
        <v>0</v>
      </c>
      <c r="R13" s="138"/>
      <c r="S13" s="163">
        <f t="shared" si="10"/>
        <v>25</v>
      </c>
      <c r="T13" s="158">
        <f t="shared" ca="1" si="11"/>
        <v>10479.75</v>
      </c>
      <c r="U13" s="164">
        <f t="shared" ca="1" si="12"/>
        <v>3.3694260815103692E-4</v>
      </c>
      <c r="V13" s="165">
        <f t="shared" ca="1" si="13"/>
        <v>53</v>
      </c>
      <c r="W13" s="158">
        <f t="shared" ca="1" si="14"/>
        <v>30973717.340000004</v>
      </c>
      <c r="X13" s="164">
        <f t="shared" ca="1" si="15"/>
        <v>0.99586012115485567</v>
      </c>
      <c r="Y13" s="165" t="str">
        <f t="shared" ca="1" si="16"/>
        <v>C</v>
      </c>
    </row>
    <row r="14" spans="1:26" ht="51" x14ac:dyDescent="0.25">
      <c r="A14" s="154" t="s">
        <v>14</v>
      </c>
      <c r="B14" s="154" t="s">
        <v>355</v>
      </c>
      <c r="C14" s="154">
        <v>20713</v>
      </c>
      <c r="D14" s="155" t="str">
        <f t="shared" ca="1" si="0"/>
        <v>Rede De Luz, Incl. Padrão Entrada De Energia Trifás., Cabo De Ligação Até Barracões, Quadro De Distrib., Disj. E Chave De Força (Quando Necessário), Cons. 20M Entre Padrão Entrada E Qdg, Conf. Projeto (1 Utilização)</v>
      </c>
      <c r="E14" s="156" t="str">
        <f t="shared" ca="1" si="1"/>
        <v>m</v>
      </c>
      <c r="F14" s="157">
        <v>20</v>
      </c>
      <c r="G14" s="158">
        <f t="shared" ca="1" si="2"/>
        <v>752.18</v>
      </c>
      <c r="H14" s="158">
        <f t="shared" ca="1" si="3"/>
        <v>15043.6</v>
      </c>
      <c r="I14" s="138"/>
      <c r="J14" s="159">
        <f t="shared" ca="1" si="4"/>
        <v>610.78</v>
      </c>
      <c r="K14" s="158">
        <f t="shared" ca="1" si="5"/>
        <v>12215.6</v>
      </c>
      <c r="L14" s="160">
        <f t="shared" ca="1" si="6"/>
        <v>0.23151055766107209</v>
      </c>
      <c r="M14" s="161">
        <f t="shared" si="7"/>
        <v>4</v>
      </c>
      <c r="N14" s="161">
        <v>5</v>
      </c>
      <c r="O14" s="247" t="str">
        <f t="shared" si="8"/>
        <v>DER-EDIF20713</v>
      </c>
      <c r="P14" s="161">
        <f>COUNTIF($O$12:O14,O14)</f>
        <v>1</v>
      </c>
      <c r="Q14" s="162">
        <f t="shared" si="9"/>
        <v>0</v>
      </c>
      <c r="R14" s="138"/>
      <c r="S14" s="163">
        <f t="shared" si="10"/>
        <v>20</v>
      </c>
      <c r="T14" s="158">
        <f t="shared" ca="1" si="11"/>
        <v>15043.6</v>
      </c>
      <c r="U14" s="164">
        <f t="shared" ca="1" si="12"/>
        <v>4.8367850568772528E-4</v>
      </c>
      <c r="V14" s="165">
        <f t="shared" ca="1" si="13"/>
        <v>48</v>
      </c>
      <c r="W14" s="158">
        <f t="shared" ca="1" si="14"/>
        <v>30913374.100000001</v>
      </c>
      <c r="X14" s="164">
        <f t="shared" ca="1" si="15"/>
        <v>0.99391997862570325</v>
      </c>
      <c r="Y14" s="165" t="str">
        <f t="shared" ca="1" si="16"/>
        <v>C</v>
      </c>
    </row>
    <row r="15" spans="1:26" ht="38.25" x14ac:dyDescent="0.25">
      <c r="A15" s="154" t="s">
        <v>16</v>
      </c>
      <c r="B15" s="154" t="s">
        <v>355</v>
      </c>
      <c r="C15" s="154">
        <v>20711</v>
      </c>
      <c r="D15" s="155" t="str">
        <f t="shared" ca="1" si="0"/>
        <v>Reservatório De Poliestileno De 1000 L, Incl. Suporte Em Madeira De 7X12Cm E 8X7Cm, Elevado De 4M, Conf. Projeto (1 Utilização)</v>
      </c>
      <c r="E15" s="156" t="str">
        <f t="shared" ca="1" si="1"/>
        <v>und</v>
      </c>
      <c r="F15" s="157">
        <v>1</v>
      </c>
      <c r="G15" s="158">
        <f t="shared" ca="1" si="2"/>
        <v>4196.7700000000004</v>
      </c>
      <c r="H15" s="158">
        <f t="shared" ca="1" si="3"/>
        <v>4196.7700000000004</v>
      </c>
      <c r="I15" s="138"/>
      <c r="J15" s="159">
        <f t="shared" ca="1" si="4"/>
        <v>3407.82</v>
      </c>
      <c r="K15" s="158">
        <f t="shared" ca="1" si="5"/>
        <v>3407.82</v>
      </c>
      <c r="L15" s="160">
        <f t="shared" ca="1" si="6"/>
        <v>0.23151055766107209</v>
      </c>
      <c r="M15" s="161">
        <f t="shared" si="7"/>
        <v>4</v>
      </c>
      <c r="N15" s="161">
        <v>6</v>
      </c>
      <c r="O15" s="247" t="str">
        <f t="shared" si="8"/>
        <v>DER-EDIF20711</v>
      </c>
      <c r="P15" s="161">
        <f>COUNTIF($O$12:O15,O15)</f>
        <v>1</v>
      </c>
      <c r="Q15" s="162">
        <f t="shared" si="9"/>
        <v>0</v>
      </c>
      <c r="R15" s="138"/>
      <c r="S15" s="163">
        <f t="shared" si="10"/>
        <v>1</v>
      </c>
      <c r="T15" s="158">
        <f t="shared" ca="1" si="11"/>
        <v>4196.7700000000004</v>
      </c>
      <c r="U15" s="164">
        <f t="shared" ca="1" si="12"/>
        <v>1.3493362242515588E-4</v>
      </c>
      <c r="V15" s="165">
        <f t="shared" ca="1" si="13"/>
        <v>66</v>
      </c>
      <c r="W15" s="158">
        <f t="shared" ca="1" si="14"/>
        <v>31053901.740000002</v>
      </c>
      <c r="X15" s="164">
        <f t="shared" ca="1" si="15"/>
        <v>0.998438192279551</v>
      </c>
      <c r="Y15" s="165" t="str">
        <f t="shared" ca="1" si="16"/>
        <v>C</v>
      </c>
    </row>
    <row r="16" spans="1:26" ht="63.75" x14ac:dyDescent="0.25">
      <c r="A16" s="154" t="s">
        <v>19</v>
      </c>
      <c r="B16" s="154" t="s">
        <v>355</v>
      </c>
      <c r="C16" s="154">
        <v>20350</v>
      </c>
      <c r="D16" s="155" t="str">
        <f t="shared" ca="1" si="0"/>
        <v>Tapume Telha Metálica Ondulada Em Aço Galvalume 0,50Mm Branca H=2,20M, Incl. Montagem Estr. Mad. 8"X8", C/Adesivo "Der-Es" 60X60Cm A Cada 10M, Incl. Faixas Pint. Esmalte Sint. Cores Azul C/ H=30Cm E Rosa C/ H=10Cm (Reaproveitamento 2X)</v>
      </c>
      <c r="E16" s="156" t="str">
        <f t="shared" ca="1" si="1"/>
        <v>m</v>
      </c>
      <c r="F16" s="157">
        <v>200</v>
      </c>
      <c r="G16" s="158">
        <f t="shared" ca="1" si="2"/>
        <v>221.01</v>
      </c>
      <c r="H16" s="158">
        <f t="shared" ca="1" si="3"/>
        <v>44202</v>
      </c>
      <c r="I16" s="138"/>
      <c r="J16" s="159">
        <f t="shared" ca="1" si="4"/>
        <v>179.46</v>
      </c>
      <c r="K16" s="158">
        <f t="shared" ca="1" si="5"/>
        <v>35892</v>
      </c>
      <c r="L16" s="160">
        <f t="shared" ca="1" si="6"/>
        <v>0.23151055766107209</v>
      </c>
      <c r="M16" s="161">
        <f t="shared" si="7"/>
        <v>4</v>
      </c>
      <c r="N16" s="161">
        <v>7</v>
      </c>
      <c r="O16" s="247" t="str">
        <f t="shared" si="8"/>
        <v>DER-EDIF20350</v>
      </c>
      <c r="P16" s="161">
        <f>COUNTIF($O$12:O16,O16)</f>
        <v>1</v>
      </c>
      <c r="Q16" s="162">
        <f t="shared" si="9"/>
        <v>0</v>
      </c>
      <c r="R16" s="138"/>
      <c r="S16" s="163">
        <f t="shared" si="10"/>
        <v>200</v>
      </c>
      <c r="T16" s="158">
        <f t="shared" ca="1" si="11"/>
        <v>44202</v>
      </c>
      <c r="U16" s="164">
        <f t="shared" ca="1" si="12"/>
        <v>1.42117294453514E-3</v>
      </c>
      <c r="V16" s="165">
        <f t="shared" ca="1" si="13"/>
        <v>35</v>
      </c>
      <c r="W16" s="158">
        <f t="shared" ca="1" si="14"/>
        <v>30598290.449999999</v>
      </c>
      <c r="X16" s="164">
        <f t="shared" ca="1" si="15"/>
        <v>0.98378947867897282</v>
      </c>
      <c r="Y16" s="165" t="str">
        <f t="shared" ca="1" si="16"/>
        <v>C</v>
      </c>
    </row>
    <row r="17" spans="1:27" ht="25.5" x14ac:dyDescent="0.25">
      <c r="A17" s="154" t="s">
        <v>20</v>
      </c>
      <c r="B17" s="154" t="s">
        <v>355</v>
      </c>
      <c r="C17" s="154">
        <v>20305</v>
      </c>
      <c r="D17" s="155" t="str">
        <f t="shared" ca="1" si="0"/>
        <v>Placa De Obra Nas Dimensões De 2.0 X 4.0 M, Padrão Iopes</v>
      </c>
      <c r="E17" s="156" t="str">
        <f t="shared" ca="1" si="1"/>
        <v>m2</v>
      </c>
      <c r="F17" s="157">
        <v>8</v>
      </c>
      <c r="G17" s="158">
        <f t="shared" ca="1" si="2"/>
        <v>352.74</v>
      </c>
      <c r="H17" s="158">
        <f t="shared" ca="1" si="3"/>
        <v>2821.92</v>
      </c>
      <c r="I17" s="138"/>
      <c r="J17" s="159">
        <f t="shared" ca="1" si="4"/>
        <v>286.43</v>
      </c>
      <c r="K17" s="158">
        <f t="shared" ca="1" si="5"/>
        <v>2291.44</v>
      </c>
      <c r="L17" s="160">
        <f t="shared" ca="1" si="6"/>
        <v>0.23151055766107209</v>
      </c>
      <c r="M17" s="161">
        <f t="shared" si="7"/>
        <v>4</v>
      </c>
      <c r="N17" s="161">
        <v>8</v>
      </c>
      <c r="O17" s="247" t="str">
        <f t="shared" si="8"/>
        <v>DER-EDIF20305</v>
      </c>
      <c r="P17" s="161">
        <f>COUNTIF($O$12:O17,O17)</f>
        <v>1</v>
      </c>
      <c r="Q17" s="162">
        <f t="shared" si="9"/>
        <v>0</v>
      </c>
      <c r="R17" s="138"/>
      <c r="S17" s="163">
        <f t="shared" si="10"/>
        <v>8</v>
      </c>
      <c r="T17" s="158">
        <f t="shared" ca="1" si="11"/>
        <v>2821.92</v>
      </c>
      <c r="U17" s="164">
        <f t="shared" ca="1" si="12"/>
        <v>9.0729748781561974E-5</v>
      </c>
      <c r="V17" s="165">
        <f t="shared" ca="1" si="13"/>
        <v>70</v>
      </c>
      <c r="W17" s="158">
        <f t="shared" ca="1" si="14"/>
        <v>31066433.939999998</v>
      </c>
      <c r="X17" s="164">
        <f t="shared" ca="1" si="15"/>
        <v>0.99884112480693654</v>
      </c>
      <c r="Y17" s="165" t="str">
        <f t="shared" ca="1" si="16"/>
        <v>C</v>
      </c>
      <c r="AA17" s="113"/>
    </row>
    <row r="18" spans="1:27" ht="38.25" x14ac:dyDescent="0.25">
      <c r="A18" s="154" t="s">
        <v>23</v>
      </c>
      <c r="B18" s="154" t="s">
        <v>355</v>
      </c>
      <c r="C18" s="154">
        <v>200576</v>
      </c>
      <c r="D18" s="155" t="str">
        <f t="shared" ca="1" si="0"/>
        <v>Placa Para Inauguração De Obra Em Alumínio Polido E=4Mm, Dimensões 40 X 50 Cm, Gravação Em Baixo Relevo, Inclusive Pintura E Fixação</v>
      </c>
      <c r="E18" s="156" t="str">
        <f t="shared" ca="1" si="1"/>
        <v>und</v>
      </c>
      <c r="F18" s="157">
        <v>1</v>
      </c>
      <c r="G18" s="158">
        <f t="shared" ca="1" si="2"/>
        <v>923.77</v>
      </c>
      <c r="H18" s="158">
        <f t="shared" ca="1" si="3"/>
        <v>923.77</v>
      </c>
      <c r="I18" s="138"/>
      <c r="J18" s="159">
        <f t="shared" ca="1" si="4"/>
        <v>750.11</v>
      </c>
      <c r="K18" s="158">
        <f t="shared" ca="1" si="5"/>
        <v>750.11</v>
      </c>
      <c r="L18" s="160">
        <f t="shared" ca="1" si="6"/>
        <v>0.23151055766107209</v>
      </c>
      <c r="M18" s="161">
        <f t="shared" si="7"/>
        <v>4</v>
      </c>
      <c r="N18" s="161">
        <v>9</v>
      </c>
      <c r="O18" s="247" t="str">
        <f t="shared" si="8"/>
        <v>DER-EDIF200576</v>
      </c>
      <c r="P18" s="161">
        <f>COUNTIF($O$12:O18,O18)</f>
        <v>1</v>
      </c>
      <c r="Q18" s="162">
        <f t="shared" si="9"/>
        <v>0</v>
      </c>
      <c r="R18" s="138"/>
      <c r="S18" s="163">
        <f t="shared" si="10"/>
        <v>1</v>
      </c>
      <c r="T18" s="158">
        <f t="shared" ca="1" si="11"/>
        <v>923.77</v>
      </c>
      <c r="U18" s="164">
        <f t="shared" ca="1" si="12"/>
        <v>2.9700849078621472E-5</v>
      </c>
      <c r="V18" s="165">
        <f t="shared" ca="1" si="13"/>
        <v>87</v>
      </c>
      <c r="W18" s="158">
        <f t="shared" ca="1" si="14"/>
        <v>31095186.339999996</v>
      </c>
      <c r="X18" s="164">
        <f t="shared" ca="1" si="15"/>
        <v>0.99976556562342567</v>
      </c>
      <c r="Y18" s="165" t="str">
        <f t="shared" ca="1" si="16"/>
        <v>C</v>
      </c>
    </row>
    <row r="19" spans="1:27" ht="12.75" x14ac:dyDescent="0.25">
      <c r="A19" s="144" t="s">
        <v>25</v>
      </c>
      <c r="B19" s="144"/>
      <c r="C19" s="144"/>
      <c r="D19" s="145" t="s">
        <v>7</v>
      </c>
      <c r="E19" s="144"/>
      <c r="F19" s="146"/>
      <c r="G19" s="147"/>
      <c r="H19" s="148">
        <f ca="1">SUBTOTAL(9,OFFSET(H19,1,0):OFFSET(H26,-1,0))</f>
        <v>39110.11</v>
      </c>
      <c r="I19" s="138"/>
      <c r="J19" s="149"/>
      <c r="K19" s="148">
        <f ca="1">SUBTOTAL(9,OFFSET(K19,1,0):OFFSET(K26,-1,0))</f>
        <v>31757.69</v>
      </c>
      <c r="L19" s="150"/>
      <c r="M19" s="151"/>
      <c r="N19" s="151">
        <v>10</v>
      </c>
      <c r="O19" s="246" t="str">
        <f t="shared" si="8"/>
        <v/>
      </c>
      <c r="P19" s="151"/>
      <c r="Q19" s="152"/>
      <c r="R19" s="138"/>
      <c r="S19" s="153"/>
      <c r="T19" s="148"/>
      <c r="U19" s="153"/>
      <c r="V19" s="153"/>
      <c r="W19" s="148"/>
      <c r="X19" s="153"/>
      <c r="Y19" s="153"/>
    </row>
    <row r="20" spans="1:27" ht="25.5" x14ac:dyDescent="0.25">
      <c r="A20" s="154" t="s">
        <v>26</v>
      </c>
      <c r="B20" s="154" t="s">
        <v>355</v>
      </c>
      <c r="C20" s="154">
        <v>20344</v>
      </c>
      <c r="D20" s="155" t="str">
        <f t="shared" ref="D20:D25" ca="1" si="17">PROPER(VLOOKUP($C20,INDIRECT("'"&amp;$B20&amp;"'!A:I"),2,FALSE))</f>
        <v>Mobilização E Desmobilização De Conteiner Locado Para Barracão De Obra</v>
      </c>
      <c r="E20" s="156" t="str">
        <f t="shared" ref="E20:E25" ca="1" si="18">LOWER(VLOOKUP($C20,INDIRECT("'"&amp;$B20&amp;"'!A:I"),M20-1,FALSE))</f>
        <v>und</v>
      </c>
      <c r="F20" s="157">
        <v>5</v>
      </c>
      <c r="G20" s="158">
        <f t="shared" ref="G20:G25" ca="1" si="19">ROUND(J20*(1+L20),2)</f>
        <v>1275.44</v>
      </c>
      <c r="H20" s="158">
        <f t="shared" ref="H20:H25" ca="1" si="20">ROUND(G20*F20,2)</f>
        <v>6377.2</v>
      </c>
      <c r="I20" s="138"/>
      <c r="J20" s="159">
        <f t="shared" ref="J20:J25" ca="1" si="21">VLOOKUP($C20,INDIRECT("'"&amp;$B20&amp;"'!A:I"),M20,FALSE)</f>
        <v>1035.67</v>
      </c>
      <c r="K20" s="158">
        <f t="shared" ref="K20:K25" ca="1" si="22">ROUND(J20*F20,2)</f>
        <v>5178.3500000000004</v>
      </c>
      <c r="L20" s="160">
        <f t="shared" ref="L20:L25" ca="1" si="23">$H$4</f>
        <v>0.23151055766107209</v>
      </c>
      <c r="M20" s="161">
        <f t="shared" ref="M20:M25" si="24">IF(OR($B20="TRANSMAR",$B20="SEDURB"),9,4)</f>
        <v>4</v>
      </c>
      <c r="N20" s="161">
        <v>11</v>
      </c>
      <c r="O20" s="247" t="str">
        <f t="shared" si="8"/>
        <v>DER-EDIF20344</v>
      </c>
      <c r="P20" s="161">
        <f>COUNTIF($O$12:O20,O20)</f>
        <v>1</v>
      </c>
      <c r="Q20" s="162">
        <f t="shared" ref="Q20:Q25" si="25">IF(COUNTIF(O:O,O20)&lt;&gt;1,SUMIF(O:O,O20,G:G)/COUNTIF(O:O,O20),0)</f>
        <v>0</v>
      </c>
      <c r="R20" s="138"/>
      <c r="S20" s="163">
        <f t="shared" ref="S20:S25" si="26">IF(P20=1,SUMIF(O:O,O20,F:F),"")</f>
        <v>5</v>
      </c>
      <c r="T20" s="158">
        <f t="shared" ref="T20:T25" ca="1" si="27">IF(P20=1,SUMIF(O:O,O20,H:H),"")</f>
        <v>6377.2</v>
      </c>
      <c r="U20" s="164">
        <f t="shared" ref="U20:U25" ca="1" si="28">IF(P20=1,T20/$T$269,"")</f>
        <v>2.0503832636282283E-4</v>
      </c>
      <c r="V20" s="165">
        <f t="shared" ref="V20:V25" ca="1" si="29">IF(P20=1,_xlfn.RANK.EQ(T20,$T$10:$T$268),"")</f>
        <v>58</v>
      </c>
      <c r="W20" s="158">
        <f t="shared" ref="W20:W25" ca="1" si="30">IF(P20=1,SUMIF($V$10:$V$268,"&lt;="&amp;V20,$T$10:$T$268),"")</f>
        <v>31014605.250000007</v>
      </c>
      <c r="X20" s="164">
        <f t="shared" ref="X20:X25" ca="1" si="31">IF(P20=1,W20/$T$269,"")</f>
        <v>0.99717474020943675</v>
      </c>
      <c r="Y20" s="165" t="str">
        <f t="shared" ref="Y20:Y25" ca="1" si="32">IF(P20=1,IF(X20&lt;=0.8,$U$5,IF(X20&lt;=0.95,$U$6,$U$7)),"")</f>
        <v>C</v>
      </c>
    </row>
    <row r="21" spans="1:27" ht="63.75" x14ac:dyDescent="0.25">
      <c r="A21" s="154" t="s">
        <v>28</v>
      </c>
      <c r="B21" s="154" t="s">
        <v>355</v>
      </c>
      <c r="C21" s="154">
        <v>20353</v>
      </c>
      <c r="D21" s="155" t="str">
        <f t="shared" ca="1" si="17"/>
        <v>Aluguel Mensal Container Para Refeitorio, Incl. Porta, 2 Janelas, Abert P/ Ar Cond., 2 Pt Iluminação, 2 Tomadas Elét. E 1 Tomada Telef. Isolamento Térmico (Paredes E Teto), Piso Em Comp. Naval Pintado, Cert. Nr18, Incl. Laudo Descontaminação.</v>
      </c>
      <c r="E21" s="156" t="str">
        <f t="shared" ca="1" si="18"/>
        <v>ms</v>
      </c>
      <c r="F21" s="157">
        <v>9</v>
      </c>
      <c r="G21" s="158">
        <f t="shared" ca="1" si="19"/>
        <v>885.46</v>
      </c>
      <c r="H21" s="158">
        <f t="shared" ca="1" si="20"/>
        <v>7969.14</v>
      </c>
      <c r="I21" s="138"/>
      <c r="J21" s="159">
        <f t="shared" ca="1" si="21"/>
        <v>719</v>
      </c>
      <c r="K21" s="158">
        <f t="shared" ca="1" si="22"/>
        <v>6471</v>
      </c>
      <c r="L21" s="160">
        <f t="shared" ca="1" si="23"/>
        <v>0.23151055766107209</v>
      </c>
      <c r="M21" s="161">
        <f t="shared" si="24"/>
        <v>4</v>
      </c>
      <c r="N21" s="161">
        <v>12</v>
      </c>
      <c r="O21" s="247" t="str">
        <f t="shared" si="8"/>
        <v>DER-EDIF20353</v>
      </c>
      <c r="P21" s="161">
        <f>COUNTIF($O$12:O21,O21)</f>
        <v>1</v>
      </c>
      <c r="Q21" s="162">
        <f t="shared" si="25"/>
        <v>0</v>
      </c>
      <c r="R21" s="138"/>
      <c r="S21" s="163">
        <f t="shared" si="26"/>
        <v>9</v>
      </c>
      <c r="T21" s="158">
        <f t="shared" ca="1" si="27"/>
        <v>7969.14</v>
      </c>
      <c r="U21" s="164">
        <f t="shared" ca="1" si="28"/>
        <v>2.5622202975459859E-4</v>
      </c>
      <c r="V21" s="165">
        <f t="shared" ca="1" si="29"/>
        <v>57</v>
      </c>
      <c r="W21" s="158">
        <f t="shared" ca="1" si="30"/>
        <v>31008228.050000004</v>
      </c>
      <c r="X21" s="164">
        <f t="shared" ca="1" si="31"/>
        <v>0.99696970188307388</v>
      </c>
      <c r="Y21" s="165" t="str">
        <f t="shared" ca="1" si="32"/>
        <v>C</v>
      </c>
    </row>
    <row r="22" spans="1:27" ht="63.75" x14ac:dyDescent="0.25">
      <c r="A22" s="154" t="s">
        <v>31</v>
      </c>
      <c r="B22" s="154" t="s">
        <v>355</v>
      </c>
      <c r="C22" s="154">
        <v>20355</v>
      </c>
      <c r="D22" s="155" t="str">
        <f t="shared" ca="1" si="17"/>
        <v>Aluguel Mensal Container Sanitário, Incl Porta, Básc, 2 Ptos Luz, 1 Pto Aterram., 3Vasos, 3Lavatórios, Calha Mictório, 6 Chuveiros (1 Eletrico), Torn.,Registros, Piso Comp. Naval Pintado, Cert Nr18 E Laudo Descontaminação</v>
      </c>
      <c r="E22" s="156" t="str">
        <f t="shared" ca="1" si="18"/>
        <v>ms</v>
      </c>
      <c r="F22" s="157">
        <v>9</v>
      </c>
      <c r="G22" s="158">
        <f t="shared" ca="1" si="19"/>
        <v>1043.4000000000001</v>
      </c>
      <c r="H22" s="158">
        <f t="shared" ca="1" si="20"/>
        <v>9390.6</v>
      </c>
      <c r="I22" s="138"/>
      <c r="J22" s="159">
        <f t="shared" ca="1" si="21"/>
        <v>847.25</v>
      </c>
      <c r="K22" s="158">
        <f t="shared" ca="1" si="22"/>
        <v>7625.25</v>
      </c>
      <c r="L22" s="160">
        <f t="shared" ca="1" si="23"/>
        <v>0.23151055766107209</v>
      </c>
      <c r="M22" s="161">
        <f t="shared" si="24"/>
        <v>4</v>
      </c>
      <c r="N22" s="161">
        <v>13</v>
      </c>
      <c r="O22" s="247" t="str">
        <f t="shared" si="8"/>
        <v>DER-EDIF20355</v>
      </c>
      <c r="P22" s="161">
        <f>COUNTIF($O$12:O22,O22)</f>
        <v>1</v>
      </c>
      <c r="Q22" s="162">
        <f t="shared" si="25"/>
        <v>0</v>
      </c>
      <c r="R22" s="138"/>
      <c r="S22" s="163">
        <f t="shared" si="26"/>
        <v>9</v>
      </c>
      <c r="T22" s="158">
        <f t="shared" ca="1" si="27"/>
        <v>9390.6</v>
      </c>
      <c r="U22" s="164">
        <f t="shared" ca="1" si="28"/>
        <v>3.0192449782705954E-4</v>
      </c>
      <c r="V22" s="165">
        <f t="shared" ca="1" si="29"/>
        <v>54</v>
      </c>
      <c r="W22" s="158">
        <f t="shared" ca="1" si="30"/>
        <v>30983107.940000005</v>
      </c>
      <c r="X22" s="164">
        <f t="shared" ca="1" si="31"/>
        <v>0.99616204565268274</v>
      </c>
      <c r="Y22" s="165" t="str">
        <f t="shared" ca="1" si="32"/>
        <v>C</v>
      </c>
    </row>
    <row r="23" spans="1:27" ht="76.5" x14ac:dyDescent="0.25">
      <c r="A23" s="154" t="s">
        <v>33</v>
      </c>
      <c r="B23" s="154" t="s">
        <v>355</v>
      </c>
      <c r="C23" s="154">
        <v>20352</v>
      </c>
      <c r="D23" s="155" t="str">
        <f t="shared" ca="1" si="17"/>
        <v>Aluguel Mensal Container Para Escritório, Dim. 6.00X2.40M, C/ Banheiro (Vaso+Lavat+Chuveiro E Básc), Incl. Porta, 2 Janelas, Abert P/ Ar Cond., 2 Pt Iluminação, 2 Tom. Elét. E 1 Tom.Telef. Isolam.Térmico(Teto E Paredes), Piso Em Comp. Naval, Cert. Nr18, Incl. Laudo Descontaminação.</v>
      </c>
      <c r="E23" s="156" t="str">
        <f t="shared" ca="1" si="18"/>
        <v>ms</v>
      </c>
      <c r="F23" s="157">
        <v>9</v>
      </c>
      <c r="G23" s="158">
        <f t="shared" ca="1" si="19"/>
        <v>969.61</v>
      </c>
      <c r="H23" s="158">
        <f t="shared" ca="1" si="20"/>
        <v>8726.49</v>
      </c>
      <c r="I23" s="138"/>
      <c r="J23" s="159">
        <f t="shared" ca="1" si="21"/>
        <v>787.33</v>
      </c>
      <c r="K23" s="158">
        <f t="shared" ca="1" si="22"/>
        <v>7085.97</v>
      </c>
      <c r="L23" s="160">
        <f t="shared" ca="1" si="23"/>
        <v>0.23151055766107209</v>
      </c>
      <c r="M23" s="161">
        <f t="shared" si="24"/>
        <v>4</v>
      </c>
      <c r="N23" s="161">
        <v>14</v>
      </c>
      <c r="O23" s="247" t="str">
        <f t="shared" si="8"/>
        <v>DER-EDIF20352</v>
      </c>
      <c r="P23" s="161">
        <f>COUNTIF($O$12:O23,O23)</f>
        <v>1</v>
      </c>
      <c r="Q23" s="162">
        <f t="shared" si="25"/>
        <v>0</v>
      </c>
      <c r="R23" s="138"/>
      <c r="S23" s="163">
        <f t="shared" si="26"/>
        <v>9</v>
      </c>
      <c r="T23" s="158">
        <f t="shared" ca="1" si="27"/>
        <v>8726.49</v>
      </c>
      <c r="U23" s="164">
        <f t="shared" ca="1" si="28"/>
        <v>2.8057217973748822E-4</v>
      </c>
      <c r="V23" s="165">
        <f t="shared" ca="1" si="29"/>
        <v>55</v>
      </c>
      <c r="W23" s="158">
        <f t="shared" ca="1" si="30"/>
        <v>30991834.430000007</v>
      </c>
      <c r="X23" s="164">
        <f t="shared" ca="1" si="31"/>
        <v>0.99644261783242039</v>
      </c>
      <c r="Y23" s="165" t="str">
        <f t="shared" ca="1" si="32"/>
        <v>C</v>
      </c>
    </row>
    <row r="24" spans="1:27" ht="12.75" x14ac:dyDescent="0.25">
      <c r="A24" s="154" t="s">
        <v>35</v>
      </c>
      <c r="B24" s="154" t="s">
        <v>355</v>
      </c>
      <c r="C24" s="154">
        <v>20356</v>
      </c>
      <c r="D24" s="155" t="str">
        <f t="shared" ca="1" si="17"/>
        <v>Mourao Reto De Concreto Base 10X10Cm H=2.50M</v>
      </c>
      <c r="E24" s="156" t="str">
        <f t="shared" ca="1" si="18"/>
        <v>un</v>
      </c>
      <c r="F24" s="157">
        <v>9</v>
      </c>
      <c r="G24" s="158">
        <f t="shared" ca="1" si="19"/>
        <v>75.040000000000006</v>
      </c>
      <c r="H24" s="158">
        <f t="shared" ca="1" si="20"/>
        <v>675.36</v>
      </c>
      <c r="I24" s="138"/>
      <c r="J24" s="159">
        <f t="shared" ca="1" si="21"/>
        <v>60.93</v>
      </c>
      <c r="K24" s="158">
        <f t="shared" ca="1" si="22"/>
        <v>548.37</v>
      </c>
      <c r="L24" s="160">
        <f t="shared" ca="1" si="23"/>
        <v>0.23151055766107209</v>
      </c>
      <c r="M24" s="161">
        <f t="shared" si="24"/>
        <v>4</v>
      </c>
      <c r="N24" s="161">
        <v>15</v>
      </c>
      <c r="O24" s="247" t="str">
        <f t="shared" si="8"/>
        <v>DER-EDIF20356</v>
      </c>
      <c r="P24" s="161">
        <f>COUNTIF($O$12:O24,O24)</f>
        <v>1</v>
      </c>
      <c r="Q24" s="162">
        <f t="shared" si="25"/>
        <v>0</v>
      </c>
      <c r="R24" s="138"/>
      <c r="S24" s="163">
        <f t="shared" si="26"/>
        <v>9</v>
      </c>
      <c r="T24" s="158">
        <f t="shared" ca="1" si="27"/>
        <v>675.36</v>
      </c>
      <c r="U24" s="164">
        <f t="shared" ca="1" si="28"/>
        <v>2.1714025605657035E-5</v>
      </c>
      <c r="V24" s="165">
        <f t="shared" ca="1" si="29"/>
        <v>92</v>
      </c>
      <c r="W24" s="158">
        <f t="shared" ca="1" si="30"/>
        <v>31099030.059999995</v>
      </c>
      <c r="X24" s="164">
        <f t="shared" ca="1" si="31"/>
        <v>0.99988914806020146</v>
      </c>
      <c r="Y24" s="165" t="str">
        <f t="shared" ca="1" si="32"/>
        <v>C</v>
      </c>
    </row>
    <row r="25" spans="1:27" ht="51" x14ac:dyDescent="0.25">
      <c r="A25" s="154" t="s">
        <v>37</v>
      </c>
      <c r="B25" s="154" t="s">
        <v>355</v>
      </c>
      <c r="C25" s="154">
        <v>20354</v>
      </c>
      <c r="D25" s="155" t="str">
        <f t="shared" ca="1" si="17"/>
        <v>Aluguel Mensal Container Para Vestiário, Incl. Porta, Venezianas De Circulação, 1 Pt Iluminação, Isolamento Térmico (Teto), Piso Em Comp. Naval Pintado, Cert. Nr18, Incl. Laudo Descontaminação.</v>
      </c>
      <c r="E25" s="156" t="str">
        <f t="shared" ca="1" si="18"/>
        <v>ms</v>
      </c>
      <c r="F25" s="157">
        <v>9</v>
      </c>
      <c r="G25" s="158">
        <f t="shared" ca="1" si="19"/>
        <v>663.48</v>
      </c>
      <c r="H25" s="158">
        <f t="shared" ca="1" si="20"/>
        <v>5971.32</v>
      </c>
      <c r="I25" s="138"/>
      <c r="J25" s="159">
        <f t="shared" ca="1" si="21"/>
        <v>538.75</v>
      </c>
      <c r="K25" s="158">
        <f t="shared" ca="1" si="22"/>
        <v>4848.75</v>
      </c>
      <c r="L25" s="160">
        <f t="shared" ca="1" si="23"/>
        <v>0.23151055766107209</v>
      </c>
      <c r="M25" s="161">
        <f t="shared" si="24"/>
        <v>4</v>
      </c>
      <c r="N25" s="161">
        <v>16</v>
      </c>
      <c r="O25" s="247" t="str">
        <f t="shared" si="8"/>
        <v>DER-EDIF20354</v>
      </c>
      <c r="P25" s="161">
        <f>COUNTIF($O$12:O25,O25)</f>
        <v>1</v>
      </c>
      <c r="Q25" s="162">
        <f t="shared" si="25"/>
        <v>0</v>
      </c>
      <c r="R25" s="138"/>
      <c r="S25" s="163">
        <f t="shared" si="26"/>
        <v>9</v>
      </c>
      <c r="T25" s="158">
        <f t="shared" ca="1" si="27"/>
        <v>5971.32</v>
      </c>
      <c r="U25" s="164">
        <f t="shared" ca="1" si="28"/>
        <v>1.9198856221803475E-4</v>
      </c>
      <c r="V25" s="165">
        <f t="shared" ca="1" si="29"/>
        <v>59</v>
      </c>
      <c r="W25" s="158">
        <f t="shared" ca="1" si="30"/>
        <v>31020576.570000008</v>
      </c>
      <c r="X25" s="164">
        <f t="shared" ca="1" si="31"/>
        <v>0.99736672877165478</v>
      </c>
      <c r="Y25" s="165" t="str">
        <f t="shared" ca="1" si="32"/>
        <v>C</v>
      </c>
    </row>
    <row r="26" spans="1:27" ht="12.75" x14ac:dyDescent="0.25">
      <c r="A26" s="260">
        <v>2</v>
      </c>
      <c r="B26" s="133"/>
      <c r="C26" s="133"/>
      <c r="D26" s="134" t="s">
        <v>39</v>
      </c>
      <c r="E26" s="133"/>
      <c r="F26" s="135"/>
      <c r="G26" s="136"/>
      <c r="H26" s="137">
        <f ca="1">SUBTOTAL(9,OFFSET(H26,1,0):OFFSET(H102,-1,0))</f>
        <v>24885814.779999997</v>
      </c>
      <c r="I26" s="138"/>
      <c r="J26" s="139"/>
      <c r="K26" s="137">
        <f ca="1">SUBTOTAL(9,OFFSET(K26,1,0):OFFSET(K102,-1,0))</f>
        <v>20459788.660000004</v>
      </c>
      <c r="L26" s="140"/>
      <c r="M26" s="141"/>
      <c r="N26" s="141">
        <v>17</v>
      </c>
      <c r="O26" s="245" t="str">
        <f t="shared" si="8"/>
        <v/>
      </c>
      <c r="P26" s="141"/>
      <c r="Q26" s="142"/>
      <c r="R26" s="138"/>
      <c r="S26" s="143"/>
      <c r="T26" s="137"/>
      <c r="U26" s="143"/>
      <c r="V26" s="143"/>
      <c r="W26" s="137"/>
      <c r="X26" s="143"/>
      <c r="Y26" s="143"/>
    </row>
    <row r="27" spans="1:27" ht="12.75" x14ac:dyDescent="0.25">
      <c r="A27" s="144" t="s">
        <v>40</v>
      </c>
      <c r="B27" s="144"/>
      <c r="C27" s="144"/>
      <c r="D27" s="145" t="s">
        <v>41</v>
      </c>
      <c r="E27" s="144"/>
      <c r="F27" s="146"/>
      <c r="G27" s="147"/>
      <c r="H27" s="148">
        <f ca="1">SUBTOTAL(9,OFFSET(H27,1,0):OFFSET(H42,-1,0))</f>
        <v>19098377.659999993</v>
      </c>
      <c r="I27" s="138"/>
      <c r="J27" s="149"/>
      <c r="K27" s="148">
        <f ca="1">SUBTOTAL(9,OFFSET(K27,1,0):OFFSET(K42,-1,0))</f>
        <v>15508098.050000003</v>
      </c>
      <c r="L27" s="150"/>
      <c r="M27" s="151"/>
      <c r="N27" s="151">
        <v>18</v>
      </c>
      <c r="O27" s="246" t="str">
        <f t="shared" si="8"/>
        <v/>
      </c>
      <c r="P27" s="151"/>
      <c r="Q27" s="152"/>
      <c r="R27" s="138"/>
      <c r="S27" s="153"/>
      <c r="T27" s="148"/>
      <c r="U27" s="153"/>
      <c r="V27" s="153"/>
      <c r="W27" s="148"/>
      <c r="X27" s="153"/>
      <c r="Y27" s="153"/>
    </row>
    <row r="28" spans="1:27" ht="38.25" x14ac:dyDescent="0.25">
      <c r="A28" s="154" t="s">
        <v>42</v>
      </c>
      <c r="B28" s="154" t="s">
        <v>343</v>
      </c>
      <c r="C28" s="165">
        <v>1106280</v>
      </c>
      <c r="D28" s="155" t="str">
        <f t="shared" ref="D28:D41" ca="1" si="33">PROPER(VLOOKUP($C28,INDIRECT("'"&amp;$B28&amp;"'!A:I"),2,FALSE))</f>
        <v>Concreto Para Bombeamento Fck = 30 Mpa - Confecção Em Central Dosadora De 30 M³/H - Areia E Brita Comerciais</v>
      </c>
      <c r="E28" s="156" t="str">
        <f t="shared" ref="E28:E41" ca="1" si="34">LOWER(VLOOKUP($C28,INDIRECT("'"&amp;$B28&amp;"'!A:I"),M28-1,FALSE))</f>
        <v>m3</v>
      </c>
      <c r="F28" s="157">
        <v>8681</v>
      </c>
      <c r="G28" s="158">
        <f t="shared" ref="G28:G41" ca="1" si="35">ROUND(J28*(1+L28),2)</f>
        <v>363.28</v>
      </c>
      <c r="H28" s="158">
        <f t="shared" ref="H28:H41" ca="1" si="36">ROUND(G28*F28,2)</f>
        <v>3153633.68</v>
      </c>
      <c r="I28" s="138"/>
      <c r="J28" s="159">
        <f t="shared" ref="J28:J41" ca="1" si="37">VLOOKUP($C28,INDIRECT("'"&amp;$B28&amp;"'!A:I"),M28,FALSE)</f>
        <v>294.99</v>
      </c>
      <c r="K28" s="158">
        <f t="shared" ref="K28:K41" ca="1" si="38">ROUND(J28*F28,2)</f>
        <v>2560808.19</v>
      </c>
      <c r="L28" s="160">
        <f t="shared" ref="L28:L41" ca="1" si="39">$H$4</f>
        <v>0.23151055766107209</v>
      </c>
      <c r="M28" s="161">
        <f t="shared" ref="M28:M41" si="40">IF(OR($B28="TRANSMAR",$B28="SEDURB"),9,4)</f>
        <v>4</v>
      </c>
      <c r="N28" s="161">
        <v>19</v>
      </c>
      <c r="O28" s="247" t="str">
        <f t="shared" si="8"/>
        <v>SICRO1106280</v>
      </c>
      <c r="P28" s="161">
        <f>COUNTIF($O$12:O28,O28)</f>
        <v>1</v>
      </c>
      <c r="Q28" s="162">
        <f t="shared" ref="Q28:Q41" ca="1" si="41">IF(COUNTIF(O:O,O28)&lt;&gt;1,SUMIF(O:O,O28,G:G)/COUNTIF(O:O,O28),0)</f>
        <v>363.28</v>
      </c>
      <c r="R28" s="138"/>
      <c r="S28" s="163">
        <f t="shared" ref="S28:S41" si="42">IF(P28=1,SUMIF(O:O,O28,F:F),"")</f>
        <v>8747.5999999999985</v>
      </c>
      <c r="T28" s="158">
        <f t="shared" ref="T28:T41" ca="1" si="43">IF(P28=1,SUMIF(O:O,O28,H:H),"")</f>
        <v>3177828.12</v>
      </c>
      <c r="U28" s="164">
        <f t="shared" ref="U28:U41" ca="1" si="44">IF(P28=1,T28/$T$269,"")</f>
        <v>0.10217282807400047</v>
      </c>
      <c r="V28" s="165">
        <f t="shared" ref="V28:V41" ca="1" si="45">IF(P28=1,_xlfn.RANK.EQ(T28,$T$10:$T$268),"")</f>
        <v>3</v>
      </c>
      <c r="W28" s="158">
        <f t="shared" ref="W28:W41" ca="1" si="46">IF(P28=1,SUMIF($V$10:$V$268,"&lt;="&amp;V28,$T$10:$T$268),"")</f>
        <v>13875043.349999998</v>
      </c>
      <c r="X28" s="164">
        <f t="shared" ref="X28:X41" ca="1" si="47">IF(P28=1,W28/$T$269,"")</f>
        <v>0.44610733028533123</v>
      </c>
      <c r="Y28" s="165" t="str">
        <f t="shared" ref="Y28:Y41" ca="1" si="48">IF(P28=1,IF(X28&lt;=0.8,$U$5,IF(X28&lt;=0.95,$U$6,$U$7)),"")</f>
        <v>A</v>
      </c>
    </row>
    <row r="29" spans="1:27" ht="25.5" x14ac:dyDescent="0.25">
      <c r="A29" s="154" t="s">
        <v>45</v>
      </c>
      <c r="B29" s="154" t="s">
        <v>46</v>
      </c>
      <c r="C29" s="165">
        <v>25950</v>
      </c>
      <c r="D29" s="155" t="str">
        <f t="shared" ca="1" si="33"/>
        <v>Servico De Bombeamento De Concreto Com Consumo Minimo De 40 M3</v>
      </c>
      <c r="E29" s="156" t="str">
        <f t="shared" ca="1" si="34"/>
        <v xml:space="preserve">m3    </v>
      </c>
      <c r="F29" s="157">
        <v>8681</v>
      </c>
      <c r="G29" s="158">
        <f t="shared" ca="1" si="35"/>
        <v>40.520000000000003</v>
      </c>
      <c r="H29" s="158">
        <f t="shared" ca="1" si="36"/>
        <v>351754.12</v>
      </c>
      <c r="I29" s="138"/>
      <c r="J29" s="159">
        <f t="shared" ca="1" si="37"/>
        <v>32.9</v>
      </c>
      <c r="K29" s="158">
        <f t="shared" ca="1" si="38"/>
        <v>285604.90000000002</v>
      </c>
      <c r="L29" s="160">
        <f t="shared" ca="1" si="39"/>
        <v>0.23151055766107209</v>
      </c>
      <c r="M29" s="161">
        <f t="shared" si="40"/>
        <v>4</v>
      </c>
      <c r="N29" s="161">
        <v>20</v>
      </c>
      <c r="O29" s="247" t="str">
        <f t="shared" si="8"/>
        <v>SINAPI25950</v>
      </c>
      <c r="P29" s="161">
        <f>COUNTIF($O$12:O29,O29)</f>
        <v>1</v>
      </c>
      <c r="Q29" s="162">
        <f t="shared" ca="1" si="41"/>
        <v>40.520000000000003</v>
      </c>
      <c r="R29" s="138"/>
      <c r="S29" s="163">
        <f t="shared" si="42"/>
        <v>8747.5999999999985</v>
      </c>
      <c r="T29" s="158">
        <f t="shared" ca="1" si="43"/>
        <v>354452.76</v>
      </c>
      <c r="U29" s="164">
        <f t="shared" ca="1" si="44"/>
        <v>1.1396286879050888E-2</v>
      </c>
      <c r="V29" s="165">
        <f t="shared" ca="1" si="45"/>
        <v>17</v>
      </c>
      <c r="W29" s="158">
        <f t="shared" ca="1" si="46"/>
        <v>28436746.629999999</v>
      </c>
      <c r="X29" s="164">
        <f t="shared" ca="1" si="47"/>
        <v>0.9142919990307411</v>
      </c>
      <c r="Y29" s="165" t="str">
        <f t="shared" ca="1" si="48"/>
        <v>B</v>
      </c>
    </row>
    <row r="30" spans="1:27" ht="38.25" x14ac:dyDescent="0.25">
      <c r="A30" s="154" t="s">
        <v>49</v>
      </c>
      <c r="B30" s="154" t="s">
        <v>343</v>
      </c>
      <c r="C30" s="165">
        <v>3108012</v>
      </c>
      <c r="D30" s="155" t="str">
        <f t="shared" ca="1" si="33"/>
        <v>Fôrmas De Compensado Plastificado 12 Mm - Uso Geral - Utilização De 2 Vezes - Confecção, Instalação E Retirada</v>
      </c>
      <c r="E30" s="156" t="str">
        <f t="shared" ca="1" si="34"/>
        <v>m2</v>
      </c>
      <c r="F30" s="157">
        <v>25311</v>
      </c>
      <c r="G30" s="158">
        <f t="shared" ca="1" si="35"/>
        <v>92.09</v>
      </c>
      <c r="H30" s="158">
        <f t="shared" ca="1" si="36"/>
        <v>2330889.9900000002</v>
      </c>
      <c r="I30" s="138"/>
      <c r="J30" s="159">
        <f t="shared" ca="1" si="37"/>
        <v>74.78</v>
      </c>
      <c r="K30" s="158">
        <f t="shared" ca="1" si="38"/>
        <v>1892756.58</v>
      </c>
      <c r="L30" s="160">
        <f t="shared" ca="1" si="39"/>
        <v>0.23151055766107209</v>
      </c>
      <c r="M30" s="161">
        <f t="shared" si="40"/>
        <v>4</v>
      </c>
      <c r="N30" s="161">
        <v>21</v>
      </c>
      <c r="O30" s="247" t="str">
        <f t="shared" si="8"/>
        <v>SICRO3108012</v>
      </c>
      <c r="P30" s="161">
        <f>COUNTIF($O$12:O30,O30)</f>
        <v>1</v>
      </c>
      <c r="Q30" s="162">
        <f t="shared" si="41"/>
        <v>0</v>
      </c>
      <c r="R30" s="138"/>
      <c r="S30" s="163">
        <f t="shared" si="42"/>
        <v>25311</v>
      </c>
      <c r="T30" s="158">
        <f t="shared" ca="1" si="43"/>
        <v>2330889.9900000002</v>
      </c>
      <c r="U30" s="164">
        <f t="shared" ca="1" si="44"/>
        <v>7.4942260315727427E-2</v>
      </c>
      <c r="V30" s="165">
        <f t="shared" ca="1" si="45"/>
        <v>5</v>
      </c>
      <c r="W30" s="158">
        <f t="shared" ca="1" si="46"/>
        <v>19351977.839999996</v>
      </c>
      <c r="X30" s="164">
        <f t="shared" ca="1" si="47"/>
        <v>0.62220051874240023</v>
      </c>
      <c r="Y30" s="165" t="str">
        <f t="shared" ca="1" si="48"/>
        <v>A</v>
      </c>
    </row>
    <row r="31" spans="1:27" ht="25.5" x14ac:dyDescent="0.25">
      <c r="A31" s="154" t="s">
        <v>51</v>
      </c>
      <c r="B31" s="154" t="s">
        <v>343</v>
      </c>
      <c r="C31" s="165">
        <v>407819</v>
      </c>
      <c r="D31" s="155" t="str">
        <f t="shared" ca="1" si="33"/>
        <v>Armação Em Aço Ca-50 - Fornecimento, Preparo E Colocação</v>
      </c>
      <c r="E31" s="156" t="str">
        <f t="shared" ca="1" si="34"/>
        <v>kg</v>
      </c>
      <c r="F31" s="157">
        <v>523774</v>
      </c>
      <c r="G31" s="158">
        <f t="shared" ca="1" si="35"/>
        <v>13.36</v>
      </c>
      <c r="H31" s="158">
        <f t="shared" ca="1" si="36"/>
        <v>6997620.6399999997</v>
      </c>
      <c r="I31" s="138"/>
      <c r="J31" s="159">
        <f t="shared" ca="1" si="37"/>
        <v>10.85</v>
      </c>
      <c r="K31" s="158">
        <f t="shared" ca="1" si="38"/>
        <v>5682947.9000000004</v>
      </c>
      <c r="L31" s="160">
        <f t="shared" ca="1" si="39"/>
        <v>0.23151055766107209</v>
      </c>
      <c r="M31" s="161">
        <f t="shared" si="40"/>
        <v>4</v>
      </c>
      <c r="N31" s="161">
        <v>22</v>
      </c>
      <c r="O31" s="247" t="str">
        <f t="shared" si="8"/>
        <v>SICRO407819</v>
      </c>
      <c r="P31" s="161">
        <f>COUNTIF($O$10:O33,O31)</f>
        <v>1</v>
      </c>
      <c r="Q31" s="162">
        <f t="shared" ca="1" si="41"/>
        <v>13.36</v>
      </c>
      <c r="R31" s="138"/>
      <c r="S31" s="163">
        <f t="shared" si="42"/>
        <v>524467</v>
      </c>
      <c r="T31" s="158">
        <f t="shared" ca="1" si="43"/>
        <v>7006879.1199999973</v>
      </c>
      <c r="U31" s="164">
        <f t="shared" ca="1" si="44"/>
        <v>0.22528363040071009</v>
      </c>
      <c r="V31" s="165">
        <f t="shared" ca="1" si="45"/>
        <v>1</v>
      </c>
      <c r="W31" s="158">
        <f t="shared" ca="1" si="46"/>
        <v>7006879.1199999973</v>
      </c>
      <c r="X31" s="164">
        <f t="shared" ca="1" si="47"/>
        <v>0.22528363040071009</v>
      </c>
      <c r="Y31" s="165" t="str">
        <f t="shared" ca="1" si="48"/>
        <v>A</v>
      </c>
    </row>
    <row r="32" spans="1:27" ht="25.5" x14ac:dyDescent="0.25">
      <c r="A32" s="154" t="s">
        <v>54</v>
      </c>
      <c r="B32" s="154" t="s">
        <v>343</v>
      </c>
      <c r="C32" s="165">
        <v>407820</v>
      </c>
      <c r="D32" s="155" t="str">
        <f t="shared" ca="1" si="33"/>
        <v>Armação Em Aço Ca-60 - Fornecimento, Preparo E Colocação</v>
      </c>
      <c r="E32" s="156" t="str">
        <f t="shared" ca="1" si="34"/>
        <v>kg</v>
      </c>
      <c r="F32" s="157">
        <v>222650</v>
      </c>
      <c r="G32" s="158">
        <f t="shared" ca="1" si="35"/>
        <v>14.13</v>
      </c>
      <c r="H32" s="158">
        <f t="shared" ca="1" si="36"/>
        <v>3146044.5</v>
      </c>
      <c r="I32" s="138"/>
      <c r="J32" s="159">
        <f t="shared" ca="1" si="37"/>
        <v>11.47</v>
      </c>
      <c r="K32" s="158">
        <f t="shared" ca="1" si="38"/>
        <v>2553795.5</v>
      </c>
      <c r="L32" s="160">
        <f t="shared" ca="1" si="39"/>
        <v>0.23151055766107209</v>
      </c>
      <c r="M32" s="161">
        <f t="shared" si="40"/>
        <v>4</v>
      </c>
      <c r="N32" s="161">
        <v>23</v>
      </c>
      <c r="O32" s="247" t="str">
        <f t="shared" si="8"/>
        <v>SICRO407820</v>
      </c>
      <c r="P32" s="161">
        <f>COUNTIF($O$12:O32,O32)</f>
        <v>1</v>
      </c>
      <c r="Q32" s="162">
        <f t="shared" si="41"/>
        <v>0</v>
      </c>
      <c r="R32" s="138"/>
      <c r="S32" s="163">
        <f t="shared" si="42"/>
        <v>222650</v>
      </c>
      <c r="T32" s="158">
        <f t="shared" ca="1" si="43"/>
        <v>3146044.5</v>
      </c>
      <c r="U32" s="164">
        <f t="shared" ca="1" si="44"/>
        <v>0.10115092814134162</v>
      </c>
      <c r="V32" s="165">
        <f t="shared" ca="1" si="45"/>
        <v>4</v>
      </c>
      <c r="W32" s="158">
        <f t="shared" ca="1" si="46"/>
        <v>17021087.849999998</v>
      </c>
      <c r="X32" s="164">
        <f t="shared" ca="1" si="47"/>
        <v>0.54725825842667286</v>
      </c>
      <c r="Y32" s="165" t="str">
        <f t="shared" ca="1" si="48"/>
        <v>A</v>
      </c>
    </row>
    <row r="33" spans="1:26" ht="25.5" x14ac:dyDescent="0.25">
      <c r="A33" s="154" t="s">
        <v>56</v>
      </c>
      <c r="B33" s="154" t="s">
        <v>343</v>
      </c>
      <c r="C33" s="165">
        <v>407818</v>
      </c>
      <c r="D33" s="155" t="str">
        <f t="shared" ca="1" si="33"/>
        <v>Armação Em Aço Ca-25 - Fornecimento, Preparo E Colocação</v>
      </c>
      <c r="E33" s="156" t="str">
        <f t="shared" ca="1" si="34"/>
        <v>kg</v>
      </c>
      <c r="F33" s="157">
        <v>3144</v>
      </c>
      <c r="G33" s="158">
        <f t="shared" ca="1" si="35"/>
        <v>13.36</v>
      </c>
      <c r="H33" s="158">
        <f t="shared" ca="1" si="36"/>
        <v>42003.839999999997</v>
      </c>
      <c r="I33" s="138"/>
      <c r="J33" s="159">
        <f t="shared" ca="1" si="37"/>
        <v>10.85</v>
      </c>
      <c r="K33" s="158">
        <f t="shared" ca="1" si="38"/>
        <v>34112.400000000001</v>
      </c>
      <c r="L33" s="160">
        <f t="shared" ca="1" si="39"/>
        <v>0.23151055766107209</v>
      </c>
      <c r="M33" s="161">
        <f t="shared" si="40"/>
        <v>4</v>
      </c>
      <c r="N33" s="161">
        <v>24</v>
      </c>
      <c r="O33" s="247" t="str">
        <f t="shared" si="8"/>
        <v>SICRO407818</v>
      </c>
      <c r="P33" s="161">
        <f>COUNTIF($O$12:O33,O33)</f>
        <v>1</v>
      </c>
      <c r="Q33" s="162">
        <f t="shared" si="41"/>
        <v>0</v>
      </c>
      <c r="R33" s="138"/>
      <c r="S33" s="163">
        <f t="shared" si="42"/>
        <v>3144</v>
      </c>
      <c r="T33" s="158">
        <f t="shared" ca="1" si="43"/>
        <v>42003.839999999997</v>
      </c>
      <c r="U33" s="164">
        <f t="shared" ca="1" si="44"/>
        <v>1.3504981895521219E-3</v>
      </c>
      <c r="V33" s="165">
        <f t="shared" ca="1" si="45"/>
        <v>36</v>
      </c>
      <c r="W33" s="158">
        <f t="shared" ca="1" si="46"/>
        <v>30640294.289999995</v>
      </c>
      <c r="X33" s="164">
        <f t="shared" ca="1" si="47"/>
        <v>0.98513997686852472</v>
      </c>
      <c r="Y33" s="165" t="str">
        <f t="shared" ca="1" si="48"/>
        <v>C</v>
      </c>
    </row>
    <row r="34" spans="1:26" ht="25.5" x14ac:dyDescent="0.25">
      <c r="A34" s="154" t="s">
        <v>58</v>
      </c>
      <c r="B34" s="154" t="s">
        <v>343</v>
      </c>
      <c r="C34" s="165">
        <v>1106057</v>
      </c>
      <c r="D34" s="155" t="str">
        <f t="shared" ca="1" si="33"/>
        <v>Concreto Magro - Confecção Em Betoneira E Lançamento Manual - Areia E Brita Comerciais</v>
      </c>
      <c r="E34" s="156" t="str">
        <f t="shared" ca="1" si="34"/>
        <v>m3</v>
      </c>
      <c r="F34" s="157">
        <v>1159.42</v>
      </c>
      <c r="G34" s="158">
        <f t="shared" ca="1" si="35"/>
        <v>361.89</v>
      </c>
      <c r="H34" s="158">
        <f t="shared" ca="1" si="36"/>
        <v>419582.5</v>
      </c>
      <c r="I34" s="138"/>
      <c r="J34" s="159">
        <f t="shared" ca="1" si="37"/>
        <v>293.86</v>
      </c>
      <c r="K34" s="158">
        <f t="shared" ca="1" si="38"/>
        <v>340707.16</v>
      </c>
      <c r="L34" s="160">
        <f t="shared" ca="1" si="39"/>
        <v>0.23151055766107209</v>
      </c>
      <c r="M34" s="161">
        <f t="shared" si="40"/>
        <v>4</v>
      </c>
      <c r="N34" s="161">
        <v>25</v>
      </c>
      <c r="O34" s="247" t="str">
        <f t="shared" si="8"/>
        <v>SICRO1106057</v>
      </c>
      <c r="P34" s="161">
        <f>COUNTIF($O$12:O34,O34)</f>
        <v>1</v>
      </c>
      <c r="Q34" s="162">
        <f t="shared" si="41"/>
        <v>0</v>
      </c>
      <c r="R34" s="138"/>
      <c r="S34" s="163">
        <f t="shared" si="42"/>
        <v>1159.42</v>
      </c>
      <c r="T34" s="158">
        <f t="shared" ca="1" si="43"/>
        <v>419582.5</v>
      </c>
      <c r="U34" s="164">
        <f t="shared" ca="1" si="44"/>
        <v>1.3490323899380466E-2</v>
      </c>
      <c r="V34" s="165">
        <f t="shared" ca="1" si="45"/>
        <v>16</v>
      </c>
      <c r="W34" s="158">
        <f t="shared" ca="1" si="46"/>
        <v>28082293.869999994</v>
      </c>
      <c r="X34" s="164">
        <f t="shared" ca="1" si="47"/>
        <v>0.90289571215169007</v>
      </c>
      <c r="Y34" s="165" t="str">
        <f t="shared" ca="1" si="48"/>
        <v>B</v>
      </c>
    </row>
    <row r="35" spans="1:26" ht="38.25" x14ac:dyDescent="0.25">
      <c r="A35" s="154" t="s">
        <v>60</v>
      </c>
      <c r="B35" s="154" t="s">
        <v>46</v>
      </c>
      <c r="C35" s="165">
        <v>100322</v>
      </c>
      <c r="D35" s="155" t="str">
        <f t="shared" ca="1" si="33"/>
        <v>Lastro Com Material Granular (Pedra Britada N.3), Aplicado Em Pisos Ou Lajes Sobre Solo, Espessura De *10 Cm*. Af_07/2019</v>
      </c>
      <c r="E35" s="156" t="str">
        <f t="shared" ca="1" si="34"/>
        <v>m3</v>
      </c>
      <c r="F35" s="157">
        <v>6956.52</v>
      </c>
      <c r="G35" s="158">
        <f t="shared" ca="1" si="35"/>
        <v>140.38999999999999</v>
      </c>
      <c r="H35" s="158">
        <f t="shared" ca="1" si="36"/>
        <v>976625.84</v>
      </c>
      <c r="I35" s="138"/>
      <c r="J35" s="159">
        <f t="shared" ca="1" si="37"/>
        <v>114</v>
      </c>
      <c r="K35" s="158">
        <f t="shared" ca="1" si="38"/>
        <v>793043.28</v>
      </c>
      <c r="L35" s="160">
        <f t="shared" ca="1" si="39"/>
        <v>0.23151055766107209</v>
      </c>
      <c r="M35" s="161">
        <f t="shared" si="40"/>
        <v>4</v>
      </c>
      <c r="N35" s="161">
        <v>26</v>
      </c>
      <c r="O35" s="247" t="str">
        <f t="shared" si="8"/>
        <v>SINAPI100322</v>
      </c>
      <c r="P35" s="161">
        <f>COUNTIF($O$12:O35,O35)</f>
        <v>1</v>
      </c>
      <c r="Q35" s="162">
        <f t="shared" si="41"/>
        <v>0</v>
      </c>
      <c r="R35" s="138"/>
      <c r="S35" s="163">
        <f t="shared" si="42"/>
        <v>6956.52</v>
      </c>
      <c r="T35" s="158">
        <f t="shared" ca="1" si="43"/>
        <v>976625.84</v>
      </c>
      <c r="U35" s="164">
        <f t="shared" ca="1" si="44"/>
        <v>3.1400258376134665E-2</v>
      </c>
      <c r="V35" s="165">
        <f t="shared" ca="1" si="45"/>
        <v>9</v>
      </c>
      <c r="W35" s="158">
        <f t="shared" ca="1" si="46"/>
        <v>23838957.149999999</v>
      </c>
      <c r="X35" s="164">
        <f t="shared" ca="1" si="47"/>
        <v>0.76646488682667135</v>
      </c>
      <c r="Y35" s="165" t="str">
        <f t="shared" ca="1" si="48"/>
        <v>A</v>
      </c>
    </row>
    <row r="36" spans="1:26" ht="25.5" x14ac:dyDescent="0.25">
      <c r="A36" s="154" t="s">
        <v>61</v>
      </c>
      <c r="B36" s="154" t="s">
        <v>356</v>
      </c>
      <c r="C36" s="154">
        <v>41221</v>
      </c>
      <c r="D36" s="155" t="str">
        <f t="shared" ca="1" si="33"/>
        <v>Lona Plástica Preta Para Isolamento De Concretagem Sobre Solo, Fornecimento E Colocação</v>
      </c>
      <c r="E36" s="156" t="str">
        <f t="shared" ca="1" si="34"/>
        <v>m2</v>
      </c>
      <c r="F36" s="157">
        <v>23188.400000000001</v>
      </c>
      <c r="G36" s="158">
        <f t="shared" ca="1" si="35"/>
        <v>4.57</v>
      </c>
      <c r="H36" s="158">
        <f t="shared" ca="1" si="36"/>
        <v>105970.99</v>
      </c>
      <c r="I36" s="138"/>
      <c r="J36" s="159">
        <f t="shared" ca="1" si="37"/>
        <v>3.71</v>
      </c>
      <c r="K36" s="158">
        <f t="shared" ca="1" si="38"/>
        <v>86028.96</v>
      </c>
      <c r="L36" s="160">
        <f t="shared" ca="1" si="39"/>
        <v>0.23151055766107209</v>
      </c>
      <c r="M36" s="161">
        <f t="shared" si="40"/>
        <v>4</v>
      </c>
      <c r="N36" s="161">
        <v>27</v>
      </c>
      <c r="O36" s="247" t="str">
        <f t="shared" si="8"/>
        <v>DER-ROD41221</v>
      </c>
      <c r="P36" s="161">
        <f>COUNTIF($O$12:O36,O36)</f>
        <v>1</v>
      </c>
      <c r="Q36" s="162">
        <f t="shared" si="41"/>
        <v>0</v>
      </c>
      <c r="R36" s="138"/>
      <c r="S36" s="163">
        <f t="shared" si="42"/>
        <v>23188.400000000001</v>
      </c>
      <c r="T36" s="158">
        <f t="shared" ca="1" si="43"/>
        <v>105970.99</v>
      </c>
      <c r="U36" s="164">
        <f t="shared" ca="1" si="44"/>
        <v>3.4071558728927171E-3</v>
      </c>
      <c r="V36" s="165">
        <f t="shared" ca="1" si="45"/>
        <v>24</v>
      </c>
      <c r="W36" s="158">
        <f t="shared" ca="1" si="46"/>
        <v>29882034.159999996</v>
      </c>
      <c r="X36" s="164">
        <f t="shared" ca="1" si="47"/>
        <v>0.96076056458682491</v>
      </c>
      <c r="Y36" s="165" t="str">
        <f t="shared" ca="1" si="48"/>
        <v>C</v>
      </c>
    </row>
    <row r="37" spans="1:26" ht="12.75" x14ac:dyDescent="0.25">
      <c r="A37" s="154" t="s">
        <v>64</v>
      </c>
      <c r="B37" s="154" t="s">
        <v>1953</v>
      </c>
      <c r="C37" s="154">
        <v>7050100030</v>
      </c>
      <c r="D37" s="155" t="str">
        <f t="shared" ca="1" si="33"/>
        <v>Escoramento Cavas Com Prancha Metalica</v>
      </c>
      <c r="E37" s="156" t="str">
        <f t="shared" ca="1" si="34"/>
        <v>m2</v>
      </c>
      <c r="F37" s="157">
        <v>13658.1</v>
      </c>
      <c r="G37" s="158">
        <f t="shared" ca="1" si="35"/>
        <v>76.59</v>
      </c>
      <c r="H37" s="158">
        <f t="shared" ca="1" si="36"/>
        <v>1046073.88</v>
      </c>
      <c r="I37" s="138"/>
      <c r="J37" s="159">
        <f t="shared" ca="1" si="37"/>
        <v>62.19</v>
      </c>
      <c r="K37" s="158">
        <f t="shared" ca="1" si="38"/>
        <v>849397.24</v>
      </c>
      <c r="L37" s="160">
        <f t="shared" ca="1" si="39"/>
        <v>0.23151055766107209</v>
      </c>
      <c r="M37" s="161">
        <f t="shared" si="40"/>
        <v>4</v>
      </c>
      <c r="N37" s="161">
        <v>28</v>
      </c>
      <c r="O37" s="247" t="str">
        <f t="shared" si="8"/>
        <v>CESAN7050100030</v>
      </c>
      <c r="P37" s="161">
        <f>COUNTIF($O$12:O37,O37)</f>
        <v>1</v>
      </c>
      <c r="Q37" s="162">
        <f t="shared" si="41"/>
        <v>0</v>
      </c>
      <c r="R37" s="138"/>
      <c r="S37" s="163">
        <f t="shared" si="42"/>
        <v>13658.1</v>
      </c>
      <c r="T37" s="158">
        <f t="shared" ca="1" si="43"/>
        <v>1046073.88</v>
      </c>
      <c r="U37" s="164">
        <f t="shared" ca="1" si="44"/>
        <v>3.3633136424616503E-2</v>
      </c>
      <c r="V37" s="165">
        <f t="shared" ca="1" si="45"/>
        <v>8</v>
      </c>
      <c r="W37" s="158">
        <f t="shared" ca="1" si="46"/>
        <v>22862331.310000002</v>
      </c>
      <c r="X37" s="164">
        <f t="shared" ca="1" si="47"/>
        <v>0.73506462845053688</v>
      </c>
      <c r="Y37" s="165" t="str">
        <f t="shared" ca="1" si="48"/>
        <v>A</v>
      </c>
    </row>
    <row r="38" spans="1:26" ht="63.75" x14ac:dyDescent="0.25">
      <c r="A38" s="154" t="s">
        <v>65</v>
      </c>
      <c r="B38" s="154" t="s">
        <v>46</v>
      </c>
      <c r="C38" s="165">
        <v>4085</v>
      </c>
      <c r="D38" s="155" t="str">
        <f t="shared" ca="1" si="33"/>
        <v>Locacao De Bomba Submersivel Para Drenagem E Esgotamento, Motor Eletrico Trifasico, Potencia De 4 Cv, Diametro De Recalque De 3". Faixa De Operacao: Q=60 M3/H (+ Ou - 1 M3/H) E Amt=2 M; Q=11 M3/H (+ Ou - 1 M3/H) E Amt = 23 M (+ Ou - 1 M)</v>
      </c>
      <c r="E38" s="156" t="str">
        <f t="shared" ca="1" si="34"/>
        <v xml:space="preserve">h     </v>
      </c>
      <c r="F38" s="157">
        <v>2160</v>
      </c>
      <c r="G38" s="158">
        <f t="shared" ca="1" si="35"/>
        <v>2.72</v>
      </c>
      <c r="H38" s="158">
        <f t="shared" ca="1" si="36"/>
        <v>5875.2</v>
      </c>
      <c r="I38" s="138"/>
      <c r="J38" s="159">
        <f t="shared" ca="1" si="37"/>
        <v>2.21</v>
      </c>
      <c r="K38" s="158">
        <f t="shared" ca="1" si="38"/>
        <v>4773.6000000000004</v>
      </c>
      <c r="L38" s="160">
        <f t="shared" ca="1" si="39"/>
        <v>0.23151055766107209</v>
      </c>
      <c r="M38" s="161">
        <f t="shared" si="40"/>
        <v>4</v>
      </c>
      <c r="N38" s="161">
        <v>29</v>
      </c>
      <c r="O38" s="247" t="str">
        <f t="shared" si="8"/>
        <v>SINAPI4085</v>
      </c>
      <c r="P38" s="161">
        <f>COUNTIF($O$12:O38,O38)</f>
        <v>1</v>
      </c>
      <c r="Q38" s="162">
        <f t="shared" si="41"/>
        <v>0</v>
      </c>
      <c r="R38" s="138"/>
      <c r="S38" s="163">
        <f t="shared" si="42"/>
        <v>2160</v>
      </c>
      <c r="T38" s="158">
        <f t="shared" ca="1" si="43"/>
        <v>5875.2</v>
      </c>
      <c r="U38" s="164">
        <f t="shared" ca="1" si="44"/>
        <v>1.8889813320059848E-4</v>
      </c>
      <c r="V38" s="165">
        <f t="shared" ca="1" si="45"/>
        <v>60</v>
      </c>
      <c r="W38" s="158">
        <f t="shared" ca="1" si="46"/>
        <v>31026451.770000003</v>
      </c>
      <c r="X38" s="164">
        <f t="shared" ca="1" si="47"/>
        <v>0.99755562690485522</v>
      </c>
      <c r="Y38" s="165" t="str">
        <f t="shared" ca="1" si="48"/>
        <v>C</v>
      </c>
    </row>
    <row r="39" spans="1:26" ht="12.75" x14ac:dyDescent="0.25">
      <c r="A39" s="154" t="s">
        <v>68</v>
      </c>
      <c r="B39" s="154" t="s">
        <v>1953</v>
      </c>
      <c r="C39" s="154">
        <v>7060100030</v>
      </c>
      <c r="D39" s="155" t="str">
        <f t="shared" ca="1" si="33"/>
        <v>Rebai Lencol Freatico C/ Pont Filtrantes</v>
      </c>
      <c r="E39" s="156" t="str">
        <f t="shared" ca="1" si="34"/>
        <v>un</v>
      </c>
      <c r="F39" s="157">
        <v>72</v>
      </c>
      <c r="G39" s="158">
        <f t="shared" ca="1" si="35"/>
        <v>4020.92</v>
      </c>
      <c r="H39" s="158">
        <f t="shared" ca="1" si="36"/>
        <v>289506.24</v>
      </c>
      <c r="I39" s="138"/>
      <c r="J39" s="159">
        <f t="shared" ca="1" si="37"/>
        <v>3265.03</v>
      </c>
      <c r="K39" s="158">
        <f t="shared" ca="1" si="38"/>
        <v>235082.16</v>
      </c>
      <c r="L39" s="160">
        <f t="shared" ca="1" si="39"/>
        <v>0.23151055766107209</v>
      </c>
      <c r="M39" s="161">
        <f t="shared" si="40"/>
        <v>4</v>
      </c>
      <c r="N39" s="161">
        <v>30</v>
      </c>
      <c r="O39" s="247" t="str">
        <f t="shared" si="8"/>
        <v>CESAN7060100030</v>
      </c>
      <c r="P39" s="161">
        <f>COUNTIF($O$12:O39,O39)</f>
        <v>1</v>
      </c>
      <c r="Q39" s="162">
        <f t="shared" si="41"/>
        <v>0</v>
      </c>
      <c r="R39" s="138"/>
      <c r="S39" s="163">
        <f t="shared" si="42"/>
        <v>72</v>
      </c>
      <c r="T39" s="158">
        <f t="shared" ca="1" si="43"/>
        <v>289506.24</v>
      </c>
      <c r="U39" s="164">
        <f t="shared" ca="1" si="44"/>
        <v>9.308140707707727E-3</v>
      </c>
      <c r="V39" s="165">
        <f t="shared" ca="1" si="45"/>
        <v>20</v>
      </c>
      <c r="W39" s="158">
        <f t="shared" ca="1" si="46"/>
        <v>29372323.099999998</v>
      </c>
      <c r="X39" s="164">
        <f t="shared" ca="1" si="47"/>
        <v>0.94437244712602397</v>
      </c>
      <c r="Y39" s="165" t="str">
        <f t="shared" ca="1" si="48"/>
        <v>B</v>
      </c>
    </row>
    <row r="40" spans="1:26" s="43" customFormat="1" ht="12.75" x14ac:dyDescent="0.25">
      <c r="A40" s="166" t="s">
        <v>69</v>
      </c>
      <c r="B40" s="166" t="s">
        <v>18494</v>
      </c>
      <c r="C40" s="166" t="s">
        <v>18506</v>
      </c>
      <c r="D40" s="155" t="str">
        <f t="shared" ca="1" si="33"/>
        <v>Barra Chata Em Qualquer Dimensão</v>
      </c>
      <c r="E40" s="156" t="str">
        <f t="shared" ca="1" si="34"/>
        <v>kg</v>
      </c>
      <c r="F40" s="167">
        <v>4078</v>
      </c>
      <c r="G40" s="159">
        <f t="shared" ca="1" si="35"/>
        <v>40.28</v>
      </c>
      <c r="H40" s="159">
        <f t="shared" ca="1" si="36"/>
        <v>164261.84</v>
      </c>
      <c r="I40" s="168"/>
      <c r="J40" s="159">
        <f t="shared" ca="1" si="37"/>
        <v>32.71</v>
      </c>
      <c r="K40" s="158">
        <f t="shared" ca="1" si="38"/>
        <v>133391.38</v>
      </c>
      <c r="L40" s="160">
        <f t="shared" ca="1" si="39"/>
        <v>0.23151055766107209</v>
      </c>
      <c r="M40" s="169">
        <f t="shared" si="40"/>
        <v>9</v>
      </c>
      <c r="N40" s="169">
        <v>31</v>
      </c>
      <c r="O40" s="247" t="str">
        <f t="shared" si="8"/>
        <v>TRANSMART05</v>
      </c>
      <c r="P40" s="161">
        <f>COUNTIF($O$12:O40,O40)</f>
        <v>1</v>
      </c>
      <c r="Q40" s="162">
        <f t="shared" si="41"/>
        <v>0</v>
      </c>
      <c r="R40" s="168"/>
      <c r="S40" s="163">
        <f t="shared" si="42"/>
        <v>4078</v>
      </c>
      <c r="T40" s="158">
        <f t="shared" ca="1" si="43"/>
        <v>164261.84</v>
      </c>
      <c r="U40" s="164">
        <f t="shared" ca="1" si="44"/>
        <v>5.2813104119171089E-3</v>
      </c>
      <c r="V40" s="165">
        <f t="shared" ca="1" si="45"/>
        <v>21</v>
      </c>
      <c r="W40" s="158">
        <f t="shared" ca="1" si="46"/>
        <v>29536584.939999994</v>
      </c>
      <c r="X40" s="164">
        <f t="shared" ca="1" si="47"/>
        <v>0.9496537575379409</v>
      </c>
      <c r="Y40" s="165" t="str">
        <f t="shared" ca="1" si="48"/>
        <v>B</v>
      </c>
      <c r="Z40" s="84"/>
    </row>
    <row r="41" spans="1:26" s="43" customFormat="1" ht="12.75" x14ac:dyDescent="0.25">
      <c r="A41" s="166" t="s">
        <v>71</v>
      </c>
      <c r="B41" s="166" t="s">
        <v>18494</v>
      </c>
      <c r="C41" s="166" t="s">
        <v>18509</v>
      </c>
      <c r="D41" s="155" t="str">
        <f t="shared" ca="1" si="33"/>
        <v>Selante Base De Alcatrão E Poliuretano</v>
      </c>
      <c r="E41" s="156" t="str">
        <f t="shared" ca="1" si="34"/>
        <v>m</v>
      </c>
      <c r="F41" s="167">
        <v>1180</v>
      </c>
      <c r="G41" s="159">
        <f t="shared" ca="1" si="35"/>
        <v>58.08</v>
      </c>
      <c r="H41" s="159">
        <f t="shared" ca="1" si="36"/>
        <v>68534.399999999994</v>
      </c>
      <c r="I41" s="168"/>
      <c r="J41" s="159">
        <f t="shared" ca="1" si="37"/>
        <v>47.16</v>
      </c>
      <c r="K41" s="158">
        <f t="shared" ca="1" si="38"/>
        <v>55648.800000000003</v>
      </c>
      <c r="L41" s="160">
        <f t="shared" ca="1" si="39"/>
        <v>0.23151055766107209</v>
      </c>
      <c r="M41" s="169">
        <f t="shared" si="40"/>
        <v>9</v>
      </c>
      <c r="N41" s="169">
        <v>32</v>
      </c>
      <c r="O41" s="247" t="str">
        <f t="shared" si="8"/>
        <v>TRANSMART08</v>
      </c>
      <c r="P41" s="161">
        <f>COUNTIF($O$12:O41,O41)</f>
        <v>1</v>
      </c>
      <c r="Q41" s="162">
        <f t="shared" si="41"/>
        <v>0</v>
      </c>
      <c r="R41" s="168"/>
      <c r="S41" s="163">
        <f t="shared" si="42"/>
        <v>1180</v>
      </c>
      <c r="T41" s="158">
        <f t="shared" ca="1" si="43"/>
        <v>68534.399999999994</v>
      </c>
      <c r="U41" s="164">
        <f t="shared" ca="1" si="44"/>
        <v>2.203502896926589E-3</v>
      </c>
      <c r="V41" s="165">
        <f t="shared" ca="1" si="45"/>
        <v>29</v>
      </c>
      <c r="W41" s="158">
        <f t="shared" ca="1" si="46"/>
        <v>30259440.489999995</v>
      </c>
      <c r="X41" s="164">
        <f t="shared" ca="1" si="47"/>
        <v>0.9728948495805424</v>
      </c>
      <c r="Y41" s="165" t="str">
        <f t="shared" ca="1" si="48"/>
        <v>C</v>
      </c>
      <c r="Z41" s="84"/>
    </row>
    <row r="42" spans="1:26" ht="12.75" x14ac:dyDescent="0.25">
      <c r="A42" s="144" t="s">
        <v>73</v>
      </c>
      <c r="B42" s="144"/>
      <c r="C42" s="144"/>
      <c r="D42" s="145" t="s">
        <v>74</v>
      </c>
      <c r="E42" s="144"/>
      <c r="F42" s="146"/>
      <c r="G42" s="147"/>
      <c r="H42" s="148">
        <f ca="1">SUBTOTAL(9,OFFSET(H42,1,0):OFFSET(H50,-1,0))</f>
        <v>5530657.1999999983</v>
      </c>
      <c r="I42" s="138"/>
      <c r="J42" s="149"/>
      <c r="K42" s="148">
        <f ca="1">SUBTOTAL(9,OFFSET(K42,1,0):OFFSET(K50,-1,0))</f>
        <v>4743172.53</v>
      </c>
      <c r="L42" s="150"/>
      <c r="M42" s="151"/>
      <c r="N42" s="151">
        <v>33</v>
      </c>
      <c r="O42" s="246" t="str">
        <f t="shared" si="8"/>
        <v/>
      </c>
      <c r="P42" s="151"/>
      <c r="Q42" s="152"/>
      <c r="R42" s="138"/>
      <c r="S42" s="153"/>
      <c r="T42" s="148"/>
      <c r="U42" s="153"/>
      <c r="V42" s="153"/>
      <c r="W42" s="148"/>
      <c r="X42" s="153"/>
      <c r="Y42" s="153"/>
    </row>
    <row r="43" spans="1:26" ht="25.5" x14ac:dyDescent="0.25">
      <c r="A43" s="154" t="s">
        <v>75</v>
      </c>
      <c r="B43" s="154" t="s">
        <v>356</v>
      </c>
      <c r="C43" s="154">
        <v>40106</v>
      </c>
      <c r="D43" s="155" t="str">
        <f t="shared" ref="D43:D49" ca="1" si="49">PROPER(VLOOKUP($C43,INDIRECT("'"&amp;$B43&amp;"'!A:I"),2,FALSE))</f>
        <v>Escavação, Carga E Transporte De Material De 1º Categoria</v>
      </c>
      <c r="E43" s="156" t="str">
        <f t="shared" ref="E43:E49" ca="1" si="50">LOWER(VLOOKUP($C43,INDIRECT("'"&amp;$B43&amp;"'!A:I"),M43-1,FALSE))</f>
        <v>m3</v>
      </c>
      <c r="F43" s="157">
        <v>56609.84</v>
      </c>
      <c r="G43" s="170">
        <f t="shared" ref="G43:G49" ca="1" si="51">ROUND(J43*(1+L43),2)</f>
        <v>11.28</v>
      </c>
      <c r="H43" s="158">
        <f t="shared" ref="H43:H49" ca="1" si="52">ROUND(G43*F43,2)</f>
        <v>638559</v>
      </c>
      <c r="I43" s="138"/>
      <c r="J43" s="159">
        <f t="shared" ref="J43:J49" ca="1" si="53">VLOOKUP($C43,INDIRECT("'"&amp;$B43&amp;"'!A:I"),M43,FALSE)</f>
        <v>9.16</v>
      </c>
      <c r="K43" s="158">
        <f t="shared" ref="K43:K49" ca="1" si="54">ROUND(J43*F43,2)</f>
        <v>518546.13</v>
      </c>
      <c r="L43" s="160">
        <f ca="1">$H$4</f>
        <v>0.23151055766107209</v>
      </c>
      <c r="M43" s="161">
        <f t="shared" ref="M43:M49" si="55">IF(OR($B43="TRANSMAR",$B43="SEDURB"),9,4)</f>
        <v>4</v>
      </c>
      <c r="N43" s="161">
        <v>34</v>
      </c>
      <c r="O43" s="247" t="str">
        <f t="shared" si="8"/>
        <v>DER-ROD40106</v>
      </c>
      <c r="P43" s="161">
        <f>COUNTIF($O$12:O43,O43)</f>
        <v>1</v>
      </c>
      <c r="Q43" s="162">
        <f t="shared" ref="Q43:Q49" ca="1" si="56">IF(COUNTIF(O:O,O43)&lt;&gt;1,SUMIF(O:O,O43,G:G)/COUNTIF(O:O,O43),0)</f>
        <v>11.28</v>
      </c>
      <c r="R43" s="138"/>
      <c r="S43" s="163">
        <f t="shared" ref="S43:S49" si="57">IF(P43=1,SUMIF(O:O,O43,F:F),"")</f>
        <v>72809.16</v>
      </c>
      <c r="T43" s="158">
        <f t="shared" ref="T43:T49" ca="1" si="58">IF(P43=1,SUMIF(O:O,O43,H:H),"")</f>
        <v>821287.33</v>
      </c>
      <c r="U43" s="164">
        <f t="shared" ref="U43:U49" ca="1" si="59">IF(P43=1,T43/$T$269,"")</f>
        <v>2.6405848900174271E-2</v>
      </c>
      <c r="V43" s="165">
        <f t="shared" ref="V43:V49" ca="1" si="60">IF(P43=1,_xlfn.RANK.EQ(T43,$T$10:$T$268),"")</f>
        <v>11</v>
      </c>
      <c r="W43" s="158">
        <f t="shared" ref="W43:W49" ca="1" si="61">IF(P43=1,SUMIF($V$10:$V$268,"&lt;="&amp;V43,$T$10:$T$268),"")</f>
        <v>25536720.579999998</v>
      </c>
      <c r="X43" s="164">
        <f t="shared" ref="X43:X49" ca="1" si="62">IF(P43=1,W43/$T$269,"")</f>
        <v>0.82105100177479995</v>
      </c>
      <c r="Y43" s="165" t="str">
        <f t="shared" ref="Y43:Y49" ca="1" si="63">IF(P43=1,IF(X43&lt;=0.8,$U$5,IF(X43&lt;=0.95,$U$6,$U$7)),"")</f>
        <v>B</v>
      </c>
    </row>
    <row r="44" spans="1:26" ht="25.5" x14ac:dyDescent="0.25">
      <c r="A44" s="154" t="s">
        <v>76</v>
      </c>
      <c r="B44" s="154" t="s">
        <v>355</v>
      </c>
      <c r="C44" s="154">
        <v>70114</v>
      </c>
      <c r="D44" s="155" t="str">
        <f t="shared" ca="1" si="49"/>
        <v>Remocao Residuos Classe A Conama (Cacamba) Classe Ii B (Nbr10004) Inclusive Destinacao Final</v>
      </c>
      <c r="E44" s="156" t="str">
        <f t="shared" ca="1" si="50"/>
        <v>m3</v>
      </c>
      <c r="F44" s="157">
        <v>62553.87</v>
      </c>
      <c r="G44" s="158">
        <f t="shared" ca="1" si="51"/>
        <v>45.61</v>
      </c>
      <c r="H44" s="158">
        <f t="shared" ca="1" si="52"/>
        <v>2853082.01</v>
      </c>
      <c r="I44" s="138"/>
      <c r="J44" s="159">
        <f t="shared" ca="1" si="53"/>
        <v>40</v>
      </c>
      <c r="K44" s="158">
        <f t="shared" ca="1" si="54"/>
        <v>2502154.7999999998</v>
      </c>
      <c r="L44" s="160">
        <f>$H$5</f>
        <v>0.14021795537104298</v>
      </c>
      <c r="M44" s="161">
        <f t="shared" si="55"/>
        <v>4</v>
      </c>
      <c r="N44" s="161">
        <v>35</v>
      </c>
      <c r="O44" s="247" t="str">
        <f t="shared" si="8"/>
        <v>DER-EDIF70114</v>
      </c>
      <c r="P44" s="161">
        <f>COUNTIF($O$11:O45,O44)</f>
        <v>1</v>
      </c>
      <c r="Q44" s="162">
        <f t="shared" ca="1" si="56"/>
        <v>45.609999999999992</v>
      </c>
      <c r="R44" s="138"/>
      <c r="S44" s="163">
        <f t="shared" si="57"/>
        <v>80910.679999999993</v>
      </c>
      <c r="T44" s="158">
        <f t="shared" ca="1" si="58"/>
        <v>3690336.11</v>
      </c>
      <c r="U44" s="164">
        <f t="shared" ca="1" si="59"/>
        <v>0.11865087181062066</v>
      </c>
      <c r="V44" s="165">
        <f t="shared" ca="1" si="60"/>
        <v>2</v>
      </c>
      <c r="W44" s="158">
        <f t="shared" ca="1" si="61"/>
        <v>10697215.229999997</v>
      </c>
      <c r="X44" s="164">
        <f t="shared" ca="1" si="62"/>
        <v>0.34393450221133071</v>
      </c>
      <c r="Y44" s="165" t="str">
        <f t="shared" ca="1" si="63"/>
        <v>A</v>
      </c>
    </row>
    <row r="45" spans="1:26" s="43" customFormat="1" ht="25.5" x14ac:dyDescent="0.25">
      <c r="A45" s="166" t="s">
        <v>77</v>
      </c>
      <c r="B45" s="166" t="s">
        <v>18483</v>
      </c>
      <c r="C45" s="166" t="s">
        <v>18484</v>
      </c>
      <c r="D45" s="155" t="str">
        <f t="shared" ca="1" si="49"/>
        <v>Destinação Final De Resíduos Classe Ii A Em Aterro Sanitário Controlado</v>
      </c>
      <c r="E45" s="156" t="str">
        <f t="shared" ca="1" si="50"/>
        <v>t</v>
      </c>
      <c r="F45" s="167">
        <v>11038.92</v>
      </c>
      <c r="G45" s="159">
        <f t="shared" ca="1" si="51"/>
        <v>89.36</v>
      </c>
      <c r="H45" s="159">
        <f t="shared" ca="1" si="52"/>
        <v>986437.89</v>
      </c>
      <c r="I45" s="168"/>
      <c r="J45" s="159">
        <f t="shared" ca="1" si="53"/>
        <v>78.37</v>
      </c>
      <c r="K45" s="158">
        <f t="shared" ca="1" si="54"/>
        <v>865120.16</v>
      </c>
      <c r="L45" s="160">
        <f>$H$5</f>
        <v>0.14021795537104298</v>
      </c>
      <c r="M45" s="169">
        <f t="shared" si="55"/>
        <v>4</v>
      </c>
      <c r="N45" s="169">
        <v>36</v>
      </c>
      <c r="O45" s="247" t="str">
        <f t="shared" si="8"/>
        <v>MERCADOMERC-01</v>
      </c>
      <c r="P45" s="161">
        <f>COUNTIF($O$12:O45,O45)</f>
        <v>1</v>
      </c>
      <c r="Q45" s="162">
        <f t="shared" ca="1" si="56"/>
        <v>89.36</v>
      </c>
      <c r="R45" s="168"/>
      <c r="S45" s="163">
        <f t="shared" si="57"/>
        <v>14197.79</v>
      </c>
      <c r="T45" s="158">
        <f t="shared" ca="1" si="58"/>
        <v>1268714.51</v>
      </c>
      <c r="U45" s="164">
        <f t="shared" ca="1" si="59"/>
        <v>4.0791428803021522E-2</v>
      </c>
      <c r="V45" s="165">
        <f t="shared" ca="1" si="60"/>
        <v>6</v>
      </c>
      <c r="W45" s="158">
        <f t="shared" ca="1" si="61"/>
        <v>20620692.349999998</v>
      </c>
      <c r="X45" s="164">
        <f t="shared" ca="1" si="62"/>
        <v>0.66299194754542179</v>
      </c>
      <c r="Y45" s="165" t="str">
        <f t="shared" ca="1" si="63"/>
        <v>A</v>
      </c>
      <c r="Z45" s="84"/>
    </row>
    <row r="46" spans="1:26" ht="25.5" x14ac:dyDescent="0.25">
      <c r="A46" s="154" t="s">
        <v>79</v>
      </c>
      <c r="B46" s="154" t="s">
        <v>343</v>
      </c>
      <c r="C46" s="165">
        <v>5503041</v>
      </c>
      <c r="D46" s="155" t="str">
        <f t="shared" ca="1" si="49"/>
        <v>Compactação De Aterros A 100% Do Proctor Intermediário</v>
      </c>
      <c r="E46" s="156" t="str">
        <f t="shared" ca="1" si="50"/>
        <v>m3</v>
      </c>
      <c r="F46" s="157">
        <v>3447.73</v>
      </c>
      <c r="G46" s="158">
        <f t="shared" ca="1" si="51"/>
        <v>6.99</v>
      </c>
      <c r="H46" s="158">
        <f t="shared" ca="1" si="52"/>
        <v>24099.63</v>
      </c>
      <c r="I46" s="138"/>
      <c r="J46" s="159">
        <f t="shared" ca="1" si="53"/>
        <v>5.68</v>
      </c>
      <c r="K46" s="158">
        <f t="shared" ca="1" si="54"/>
        <v>19583.11</v>
      </c>
      <c r="L46" s="160">
        <f ca="1">$H$4</f>
        <v>0.23151055766107209</v>
      </c>
      <c r="M46" s="161">
        <f t="shared" si="55"/>
        <v>4</v>
      </c>
      <c r="N46" s="161">
        <v>37</v>
      </c>
      <c r="O46" s="247" t="str">
        <f t="shared" si="8"/>
        <v>SICRO5503041</v>
      </c>
      <c r="P46" s="161">
        <f>COUNTIF($O$12:O46,O46)</f>
        <v>1</v>
      </c>
      <c r="Q46" s="162">
        <f t="shared" ca="1" si="56"/>
        <v>6.99</v>
      </c>
      <c r="R46" s="138"/>
      <c r="S46" s="163">
        <f t="shared" si="57"/>
        <v>8918.7900000000009</v>
      </c>
      <c r="T46" s="158">
        <f t="shared" ca="1" si="58"/>
        <v>62342.34</v>
      </c>
      <c r="U46" s="164">
        <f t="shared" ca="1" si="59"/>
        <v>2.0044171509662648E-3</v>
      </c>
      <c r="V46" s="165">
        <f t="shared" ca="1" si="60"/>
        <v>31</v>
      </c>
      <c r="W46" s="158">
        <f t="shared" ca="1" si="61"/>
        <v>30386295.029999997</v>
      </c>
      <c r="X46" s="164">
        <f t="shared" ca="1" si="62"/>
        <v>0.97697344874210645</v>
      </c>
      <c r="Y46" s="165" t="str">
        <f t="shared" ca="1" si="63"/>
        <v>C</v>
      </c>
    </row>
    <row r="47" spans="1:26" ht="12.75" x14ac:dyDescent="0.25">
      <c r="A47" s="154" t="s">
        <v>81</v>
      </c>
      <c r="B47" s="171" t="s">
        <v>356</v>
      </c>
      <c r="C47" s="165">
        <v>42045</v>
      </c>
      <c r="D47" s="155" t="str">
        <f t="shared" ca="1" si="49"/>
        <v>Aquisição De Solo De Jazida Comercial (Saibreira)</v>
      </c>
      <c r="E47" s="156" t="str">
        <f t="shared" ca="1" si="50"/>
        <v>m3</v>
      </c>
      <c r="F47" s="157">
        <v>3447.73</v>
      </c>
      <c r="G47" s="158">
        <f t="shared" ca="1" si="51"/>
        <v>9.41</v>
      </c>
      <c r="H47" s="158">
        <f t="shared" ca="1" si="52"/>
        <v>32443.14</v>
      </c>
      <c r="I47" s="138"/>
      <c r="J47" s="159">
        <f t="shared" ca="1" si="53"/>
        <v>8.25</v>
      </c>
      <c r="K47" s="158">
        <f t="shared" ca="1" si="54"/>
        <v>28443.77</v>
      </c>
      <c r="L47" s="160">
        <f>$H$5</f>
        <v>0.14021795537104298</v>
      </c>
      <c r="M47" s="161">
        <f t="shared" si="55"/>
        <v>4</v>
      </c>
      <c r="N47" s="161">
        <v>38</v>
      </c>
      <c r="O47" s="247" t="str">
        <f t="shared" si="8"/>
        <v>DER-ROD42045</v>
      </c>
      <c r="P47" s="161">
        <f>COUNTIF($O$12:O47,O47)</f>
        <v>1</v>
      </c>
      <c r="Q47" s="162">
        <f t="shared" ca="1" si="56"/>
        <v>9.41</v>
      </c>
      <c r="R47" s="138"/>
      <c r="S47" s="163">
        <f t="shared" si="57"/>
        <v>8918.7900000000009</v>
      </c>
      <c r="T47" s="158">
        <f t="shared" ca="1" si="58"/>
        <v>83925.81</v>
      </c>
      <c r="U47" s="164">
        <f t="shared" ca="1" si="59"/>
        <v>2.6983641129405163E-3</v>
      </c>
      <c r="V47" s="165">
        <f t="shared" ca="1" si="60"/>
        <v>25</v>
      </c>
      <c r="W47" s="158">
        <f t="shared" ca="1" si="61"/>
        <v>29965959.969999991</v>
      </c>
      <c r="X47" s="164">
        <f t="shared" ca="1" si="62"/>
        <v>0.96345892869976524</v>
      </c>
      <c r="Y47" s="165" t="str">
        <f t="shared" ca="1" si="63"/>
        <v>C</v>
      </c>
    </row>
    <row r="48" spans="1:26" ht="38.25" x14ac:dyDescent="0.25">
      <c r="A48" s="154" t="s">
        <v>82</v>
      </c>
      <c r="B48" s="154" t="s">
        <v>343</v>
      </c>
      <c r="C48" s="165">
        <v>5914336</v>
      </c>
      <c r="D48" s="155" t="str">
        <f t="shared" ca="1" si="49"/>
        <v>Transporte De Material De 3ª Categoria Com Caminhão Basculante De 12 M³ Para Rocha - Rodovia Pavimentada</v>
      </c>
      <c r="E48" s="156" t="str">
        <f t="shared" ca="1" si="50"/>
        <v>tkm</v>
      </c>
      <c r="F48" s="157">
        <v>199265.71</v>
      </c>
      <c r="G48" s="158">
        <f t="shared" ca="1" si="51"/>
        <v>0.6</v>
      </c>
      <c r="H48" s="158">
        <f t="shared" ca="1" si="52"/>
        <v>119559.43</v>
      </c>
      <c r="I48" s="138"/>
      <c r="J48" s="159">
        <f t="shared" ca="1" si="53"/>
        <v>0.49</v>
      </c>
      <c r="K48" s="158">
        <f t="shared" ca="1" si="54"/>
        <v>97640.2</v>
      </c>
      <c r="L48" s="160">
        <f ca="1">$H$4</f>
        <v>0.23151055766107209</v>
      </c>
      <c r="M48" s="161">
        <f t="shared" si="55"/>
        <v>4</v>
      </c>
      <c r="N48" s="161">
        <v>39</v>
      </c>
      <c r="O48" s="247" t="str">
        <f t="shared" si="8"/>
        <v>SICRO5914336</v>
      </c>
      <c r="P48" s="161">
        <f>COUNTIF($O$12:O48,O48)</f>
        <v>1</v>
      </c>
      <c r="Q48" s="162">
        <f t="shared" ca="1" si="56"/>
        <v>0.6</v>
      </c>
      <c r="R48" s="138"/>
      <c r="S48" s="163">
        <f t="shared" si="57"/>
        <v>526436.14</v>
      </c>
      <c r="T48" s="158">
        <f t="shared" ca="1" si="58"/>
        <v>315861.68999999994</v>
      </c>
      <c r="U48" s="164">
        <f t="shared" ca="1" si="59"/>
        <v>1.0155515317025146E-2</v>
      </c>
      <c r="V48" s="165">
        <f t="shared" ca="1" si="60"/>
        <v>19</v>
      </c>
      <c r="W48" s="158">
        <f t="shared" ca="1" si="61"/>
        <v>29082816.859999996</v>
      </c>
      <c r="X48" s="164">
        <f t="shared" ca="1" si="62"/>
        <v>0.93506430641831617</v>
      </c>
      <c r="Y48" s="165" t="str">
        <f t="shared" ca="1" si="63"/>
        <v>B</v>
      </c>
    </row>
    <row r="49" spans="1:29" ht="25.5" x14ac:dyDescent="0.25">
      <c r="A49" s="154" t="s">
        <v>84</v>
      </c>
      <c r="B49" s="154" t="s">
        <v>355</v>
      </c>
      <c r="C49" s="154">
        <v>30209</v>
      </c>
      <c r="D49" s="155" t="str">
        <f t="shared" ca="1" si="49"/>
        <v>Aterro Com Areia Em Áreas De Calçada, Inclusive Fornecimento E Adensamento</v>
      </c>
      <c r="E49" s="156" t="str">
        <f t="shared" ca="1" si="50"/>
        <v>m3</v>
      </c>
      <c r="F49" s="157">
        <v>6135.21</v>
      </c>
      <c r="G49" s="158">
        <f t="shared" ca="1" si="51"/>
        <v>142.86000000000001</v>
      </c>
      <c r="H49" s="158">
        <f t="shared" ca="1" si="52"/>
        <v>876476.1</v>
      </c>
      <c r="I49" s="138"/>
      <c r="J49" s="159">
        <f t="shared" ca="1" si="53"/>
        <v>116</v>
      </c>
      <c r="K49" s="158">
        <f t="shared" ca="1" si="54"/>
        <v>711684.36</v>
      </c>
      <c r="L49" s="160">
        <f ca="1">$H$4</f>
        <v>0.23151055766107209</v>
      </c>
      <c r="M49" s="161">
        <f t="shared" si="55"/>
        <v>4</v>
      </c>
      <c r="N49" s="161">
        <v>40</v>
      </c>
      <c r="O49" s="247" t="str">
        <f t="shared" si="8"/>
        <v>DER-EDIF30209</v>
      </c>
      <c r="P49" s="161">
        <f>COUNTIF($O$12:O49,O49)</f>
        <v>1</v>
      </c>
      <c r="Q49" s="162">
        <f t="shared" si="56"/>
        <v>0</v>
      </c>
      <c r="R49" s="138"/>
      <c r="S49" s="163">
        <f t="shared" si="57"/>
        <v>6135.21</v>
      </c>
      <c r="T49" s="158">
        <f t="shared" ca="1" si="58"/>
        <v>876476.1</v>
      </c>
      <c r="U49" s="164">
        <f t="shared" ca="1" si="59"/>
        <v>2.8180266047954296E-2</v>
      </c>
      <c r="V49" s="165">
        <f t="shared" ca="1" si="60"/>
        <v>10</v>
      </c>
      <c r="W49" s="158">
        <f t="shared" ca="1" si="61"/>
        <v>24715433.25</v>
      </c>
      <c r="X49" s="164">
        <f t="shared" ca="1" si="62"/>
        <v>0.79464515287462567</v>
      </c>
      <c r="Y49" s="165" t="str">
        <f t="shared" ca="1" si="63"/>
        <v>A</v>
      </c>
    </row>
    <row r="50" spans="1:29" ht="12.75" x14ac:dyDescent="0.25">
      <c r="A50" s="144" t="s">
        <v>86</v>
      </c>
      <c r="B50" s="144"/>
      <c r="C50" s="144"/>
      <c r="D50" s="145" t="s">
        <v>87</v>
      </c>
      <c r="E50" s="144"/>
      <c r="F50" s="146"/>
      <c r="G50" s="147"/>
      <c r="H50" s="148">
        <f ca="1">SUBTOTAL(9,OFFSET(H50,1,0):OFFSET(H52,-1,0))</f>
        <v>1136.4000000000001</v>
      </c>
      <c r="I50" s="138"/>
      <c r="J50" s="149"/>
      <c r="K50" s="148">
        <f ca="1">SUBTOTAL(9,OFFSET(K50,1,0):OFFSET(K52,-1,0))</f>
        <v>922.77</v>
      </c>
      <c r="L50" s="150"/>
      <c r="M50" s="151"/>
      <c r="N50" s="151">
        <v>41</v>
      </c>
      <c r="O50" s="246" t="str">
        <f t="shared" si="8"/>
        <v/>
      </c>
      <c r="P50" s="151"/>
      <c r="Q50" s="152"/>
      <c r="R50" s="138"/>
      <c r="S50" s="153"/>
      <c r="T50" s="148"/>
      <c r="U50" s="153"/>
      <c r="V50" s="153"/>
      <c r="W50" s="148"/>
      <c r="X50" s="153"/>
      <c r="Y50" s="153"/>
    </row>
    <row r="51" spans="1:29" ht="51" x14ac:dyDescent="0.25">
      <c r="A51" s="154" t="s">
        <v>88</v>
      </c>
      <c r="B51" s="166" t="s">
        <v>18494</v>
      </c>
      <c r="C51" s="154" t="s">
        <v>18508</v>
      </c>
      <c r="D51" s="155" t="str">
        <f ca="1">PROPER(VLOOKUP($C51,INDIRECT("'"&amp;$B51&amp;"'!A:I"),2,FALSE))</f>
        <v>Tampao Fofo Articulado, Classe B125 Carga Max 12,5 T, Redondo Tampa 600 Mm, Rede Pluvial/Esgoto, P = Chamine Cx Areia / Poco Visita Assentado Com Arg Cim/Areia 1:4, Fornecimento E Assentamento</v>
      </c>
      <c r="E51" s="156" t="str">
        <f ca="1">LOWER(VLOOKUP($C51,INDIRECT("'"&amp;$B51&amp;"'!A:I"),M51-1,FALSE))</f>
        <v>un</v>
      </c>
      <c r="F51" s="157">
        <v>1</v>
      </c>
      <c r="G51" s="158">
        <f ca="1">ROUND(J51*(1+L51),2)</f>
        <v>1136.4000000000001</v>
      </c>
      <c r="H51" s="158">
        <f ca="1">ROUND(G51*F51,2)</f>
        <v>1136.4000000000001</v>
      </c>
      <c r="I51" s="138"/>
      <c r="J51" s="159">
        <f ca="1">VLOOKUP($C51,INDIRECT("'"&amp;$B51&amp;"'!A:I"),M51,FALSE)</f>
        <v>922.77</v>
      </c>
      <c r="K51" s="158">
        <f ca="1">ROUND(J51*F51,2)</f>
        <v>922.77</v>
      </c>
      <c r="L51" s="160">
        <f ca="1">$H$4</f>
        <v>0.23151055766107209</v>
      </c>
      <c r="M51" s="161">
        <f>IF(OR($B51="TRANSMAR",$B51="SEDURB"),9,4)</f>
        <v>9</v>
      </c>
      <c r="N51" s="161">
        <v>42</v>
      </c>
      <c r="O51" s="247" t="str">
        <f t="shared" si="8"/>
        <v>TRANSMART07</v>
      </c>
      <c r="P51" s="161">
        <f>COUNTIF($O$12:O51,O51)</f>
        <v>1</v>
      </c>
      <c r="Q51" s="162">
        <f>IF(COUNTIF(O:O,O51)&lt;&gt;1,SUMIF(O:O,O51,G:G)/COUNTIF(O:O,O51),0)</f>
        <v>0</v>
      </c>
      <c r="R51" s="138"/>
      <c r="S51" s="163">
        <f>IF(P51=1,SUMIF(O:O,O51,F:F),"")</f>
        <v>1</v>
      </c>
      <c r="T51" s="158">
        <f ca="1">IF(P51=1,SUMIF(O:O,O51,H:H),"")</f>
        <v>1136.4000000000001</v>
      </c>
      <c r="U51" s="164">
        <f ca="1">IF(P51=1,T51/$T$269,"")</f>
        <v>3.6537281891537334E-5</v>
      </c>
      <c r="V51" s="165">
        <f ca="1">IF(P51=1,_xlfn.RANK.EQ(T51,$T$10:$T$268),"")</f>
        <v>84</v>
      </c>
      <c r="W51" s="158">
        <f ca="1">IF(P51=1,SUMIF($V$10:$V$268,"&lt;="&amp;V51,$T$10:$T$268),"")</f>
        <v>31092328.539999999</v>
      </c>
      <c r="X51" s="164">
        <f ca="1">IF(P51=1,W51/$T$269,"")</f>
        <v>0.99967368226880615</v>
      </c>
      <c r="Y51" s="165" t="str">
        <f ca="1">IF(P51=1,IF(X51&lt;=0.8,$U$5,IF(X51&lt;=0.95,$U$6,$U$7)),"")</f>
        <v>C</v>
      </c>
    </row>
    <row r="52" spans="1:29" ht="12.75" x14ac:dyDescent="0.25">
      <c r="A52" s="144" t="s">
        <v>91</v>
      </c>
      <c r="B52" s="144"/>
      <c r="C52" s="144"/>
      <c r="D52" s="145" t="s">
        <v>92</v>
      </c>
      <c r="E52" s="144"/>
      <c r="F52" s="146"/>
      <c r="G52" s="147"/>
      <c r="H52" s="148">
        <f ca="1">SUBTOTAL(9,OFFSET(H52,1,0):OFFSET(H71,-1,0))</f>
        <v>135004.92000000001</v>
      </c>
      <c r="I52" s="138"/>
      <c r="J52" s="149"/>
      <c r="K52" s="148">
        <f ca="1">SUBTOTAL(9,OFFSET(K52,1,0):OFFSET(K71,-1,0))</f>
        <v>109626.11000000003</v>
      </c>
      <c r="L52" s="150"/>
      <c r="M52" s="151"/>
      <c r="N52" s="151">
        <v>43</v>
      </c>
      <c r="O52" s="246" t="str">
        <f t="shared" si="8"/>
        <v/>
      </c>
      <c r="P52" s="151"/>
      <c r="Q52" s="152"/>
      <c r="R52" s="138"/>
      <c r="S52" s="153"/>
      <c r="T52" s="148"/>
      <c r="U52" s="153"/>
      <c r="V52" s="153"/>
      <c r="W52" s="148"/>
      <c r="X52" s="153"/>
      <c r="Y52" s="153"/>
    </row>
    <row r="53" spans="1:29" ht="51" x14ac:dyDescent="0.25">
      <c r="A53" s="154" t="s">
        <v>93</v>
      </c>
      <c r="B53" s="154" t="s">
        <v>355</v>
      </c>
      <c r="C53" s="154">
        <v>30304</v>
      </c>
      <c r="D53" s="155" t="str">
        <f t="shared" ref="D53:D70" ca="1" si="64">PROPER(VLOOKUP($C53,INDIRECT("'"&amp;$B53&amp;"'!A:I"),2,FALSE))</f>
        <v>Índice De Preço Para Remoção De Entulho Decorrente Da Execução De Obras (Classe A Conama - Nbr 10.004 - Classe Ii-B), Incluindo Aluguel Da Caçamba, Carga, Transporte E Descarga Em Área Licenciada</v>
      </c>
      <c r="E53" s="156" t="str">
        <f t="shared" ref="E53:E70" ca="1" si="65">LOWER(VLOOKUP($C53,INDIRECT("'"&amp;$B53&amp;"'!A:I"),M53-1,FALSE))</f>
        <v>m3</v>
      </c>
      <c r="F53" s="157">
        <f>F70*0.5*1.5</f>
        <v>204</v>
      </c>
      <c r="G53" s="158">
        <f t="shared" ref="G53:G70" ca="1" si="66">ROUND(J53*(1+L53),2)</f>
        <v>60.16</v>
      </c>
      <c r="H53" s="158">
        <f t="shared" ref="H53:H70" ca="1" si="67">ROUND(G53*F53,2)</f>
        <v>12272.64</v>
      </c>
      <c r="I53" s="138"/>
      <c r="J53" s="159">
        <f t="shared" ref="J53:J70" ca="1" si="68">VLOOKUP($C53,INDIRECT("'"&amp;$B53&amp;"'!A:I"),M53,FALSE)</f>
        <v>48.85</v>
      </c>
      <c r="K53" s="158">
        <f t="shared" ref="K53:K70" ca="1" si="69">ROUND(J53*F53,2)</f>
        <v>9965.4</v>
      </c>
      <c r="L53" s="160">
        <f t="shared" ref="L53:L70" ca="1" si="70">$H$4</f>
        <v>0.23151055766107209</v>
      </c>
      <c r="M53" s="161">
        <f t="shared" ref="M53:M70" si="71">IF(OR($B53="TRANSMAR",$B53="SEDURB"),9,4)</f>
        <v>4</v>
      </c>
      <c r="N53" s="161">
        <v>45</v>
      </c>
      <c r="O53" s="247" t="str">
        <f t="shared" si="8"/>
        <v>DER-EDIF30304</v>
      </c>
      <c r="P53" s="161">
        <f>COUNTIF($O$12:O53,O53)</f>
        <v>1</v>
      </c>
      <c r="Q53" s="162">
        <f t="shared" ref="Q53:Q70" ca="1" si="72">IF(COUNTIF(O:O,O53)&lt;&gt;1,SUMIF(O:O,O53,G:G)/COUNTIF(O:O,O53),0)</f>
        <v>60.16</v>
      </c>
      <c r="R53" s="138"/>
      <c r="S53" s="163">
        <f t="shared" ref="S53:S70" si="73">IF(P53=1,SUMIF(O:O,O53,F:F),"")</f>
        <v>276.75</v>
      </c>
      <c r="T53" s="158">
        <f t="shared" ref="T53:T70" ca="1" si="74">IF(P53=1,SUMIF(O:O,O53,H:H),"")</f>
        <v>16649.28</v>
      </c>
      <c r="U53" s="164">
        <f t="shared" ref="U53:U70" ca="1" si="75">IF(P53=1,T53/$T$269,"")</f>
        <v>5.3530397452581366E-4</v>
      </c>
      <c r="V53" s="165">
        <f t="shared" ref="V53:V70" ca="1" si="76">IF(P53=1,_xlfn.RANK.EQ(T53,$T$10:$T$268),"")</f>
        <v>46</v>
      </c>
      <c r="W53" s="158">
        <f t="shared" ref="W53:W70" ca="1" si="77">IF(P53=1,SUMIF($V$10:$V$268,"&lt;="&amp;V53,$T$10:$T$268),"")</f>
        <v>30882760.399999999</v>
      </c>
      <c r="X53" s="164">
        <f t="shared" ref="X53:X70" ca="1" si="78">IF(P53=1,W53/$T$269,"")</f>
        <v>0.99293569370257495</v>
      </c>
      <c r="Y53" s="165" t="str">
        <f t="shared" ref="Y53:Y70" ca="1" si="79">IF(P53=1,IF(X53&lt;=0.8,$U$5,IF(X53&lt;=0.95,$U$6,$U$7)),"")</f>
        <v>C</v>
      </c>
      <c r="AB53" s="82" t="s">
        <v>18513</v>
      </c>
      <c r="AC53" s="10" t="s">
        <v>18693</v>
      </c>
    </row>
    <row r="54" spans="1:29" ht="51" x14ac:dyDescent="0.25">
      <c r="A54" s="154" t="s">
        <v>94</v>
      </c>
      <c r="B54" s="154" t="s">
        <v>46</v>
      </c>
      <c r="C54" s="165">
        <v>97162</v>
      </c>
      <c r="D54" s="155" t="str">
        <f t="shared" ca="1" si="64"/>
        <v>Assentamento De Tubo De Ferro Fundido Para Rede De Água, Dn 300 Mm, Junta Elástica, Instalado Em Local Com Nível Baixo De Interferências (Não Inclui Fornecimento). Af_11/2017</v>
      </c>
      <c r="E54" s="156" t="str">
        <f t="shared" ca="1" si="65"/>
        <v>m</v>
      </c>
      <c r="F54" s="157">
        <v>12</v>
      </c>
      <c r="G54" s="158">
        <f t="shared" ca="1" si="66"/>
        <v>13.72</v>
      </c>
      <c r="H54" s="158">
        <f t="shared" ca="1" si="67"/>
        <v>164.64</v>
      </c>
      <c r="I54" s="138"/>
      <c r="J54" s="159">
        <f t="shared" ca="1" si="68"/>
        <v>11.14</v>
      </c>
      <c r="K54" s="158">
        <f t="shared" ca="1" si="69"/>
        <v>133.68</v>
      </c>
      <c r="L54" s="160">
        <f t="shared" ca="1" si="70"/>
        <v>0.23151055766107209</v>
      </c>
      <c r="M54" s="161">
        <f t="shared" si="71"/>
        <v>4</v>
      </c>
      <c r="N54" s="161">
        <v>46</v>
      </c>
      <c r="O54" s="247" t="str">
        <f t="shared" si="8"/>
        <v>SINAPI97162</v>
      </c>
      <c r="P54" s="161">
        <f>COUNTIF($O$12:O54,O54)</f>
        <v>1</v>
      </c>
      <c r="Q54" s="162">
        <f t="shared" si="72"/>
        <v>0</v>
      </c>
      <c r="R54" s="138"/>
      <c r="S54" s="163">
        <f t="shared" si="73"/>
        <v>12</v>
      </c>
      <c r="T54" s="158">
        <f t="shared" ca="1" si="74"/>
        <v>164.64</v>
      </c>
      <c r="U54" s="164">
        <f t="shared" ca="1" si="75"/>
        <v>5.2934689287422611E-6</v>
      </c>
      <c r="V54" s="165">
        <f t="shared" ca="1" si="76"/>
        <v>100</v>
      </c>
      <c r="W54" s="158">
        <f t="shared" ca="1" si="77"/>
        <v>31102214.539999992</v>
      </c>
      <c r="X54" s="164">
        <f t="shared" ca="1" si="78"/>
        <v>0.99999153475805247</v>
      </c>
      <c r="Y54" s="165" t="str">
        <f t="shared" ca="1" si="79"/>
        <v>C</v>
      </c>
      <c r="AB54" s="82" t="s">
        <v>18513</v>
      </c>
    </row>
    <row r="55" spans="1:29" ht="51" x14ac:dyDescent="0.25">
      <c r="A55" s="154" t="s">
        <v>97</v>
      </c>
      <c r="B55" s="154" t="s">
        <v>46</v>
      </c>
      <c r="C55" s="165">
        <v>97164</v>
      </c>
      <c r="D55" s="155" t="str">
        <f t="shared" ca="1" si="64"/>
        <v>Assentamento De Tubo De Ferro Fundido Para Rede De Água, Dn 400 Mm, Junta Elástica, Instalado Em Local Com Nível Baixo De Interferências (Não Inclui Fornecimento). Af_11/2017</v>
      </c>
      <c r="E55" s="156" t="str">
        <f t="shared" ca="1" si="65"/>
        <v>m</v>
      </c>
      <c r="F55" s="157">
        <v>18</v>
      </c>
      <c r="G55" s="158">
        <f t="shared" ca="1" si="66"/>
        <v>17.239999999999998</v>
      </c>
      <c r="H55" s="158">
        <f t="shared" ca="1" si="67"/>
        <v>310.32</v>
      </c>
      <c r="I55" s="138"/>
      <c r="J55" s="159">
        <f t="shared" ca="1" si="68"/>
        <v>14</v>
      </c>
      <c r="K55" s="158">
        <f t="shared" ca="1" si="69"/>
        <v>252</v>
      </c>
      <c r="L55" s="160">
        <f t="shared" ca="1" si="70"/>
        <v>0.23151055766107209</v>
      </c>
      <c r="M55" s="161">
        <f t="shared" si="71"/>
        <v>4</v>
      </c>
      <c r="N55" s="161">
        <v>47</v>
      </c>
      <c r="O55" s="247" t="str">
        <f t="shared" si="8"/>
        <v>SINAPI97164</v>
      </c>
      <c r="P55" s="161">
        <f>COUNTIF($O$12:O55,O55)</f>
        <v>1</v>
      </c>
      <c r="Q55" s="162">
        <f t="shared" si="72"/>
        <v>0</v>
      </c>
      <c r="R55" s="138"/>
      <c r="S55" s="163">
        <f t="shared" si="73"/>
        <v>18</v>
      </c>
      <c r="T55" s="158">
        <f t="shared" ca="1" si="74"/>
        <v>310.32</v>
      </c>
      <c r="U55" s="164">
        <f t="shared" ca="1" si="75"/>
        <v>9.9773401237080824E-6</v>
      </c>
      <c r="V55" s="165">
        <f t="shared" ca="1" si="76"/>
        <v>98</v>
      </c>
      <c r="W55" s="158">
        <f t="shared" ca="1" si="77"/>
        <v>31101758.069999993</v>
      </c>
      <c r="X55" s="164">
        <f t="shared" ca="1" si="78"/>
        <v>0.99997685843539763</v>
      </c>
      <c r="Y55" s="165" t="str">
        <f t="shared" ca="1" si="79"/>
        <v>C</v>
      </c>
      <c r="AB55" s="82" t="s">
        <v>18513</v>
      </c>
    </row>
    <row r="56" spans="1:29" ht="51" x14ac:dyDescent="0.25">
      <c r="A56" s="154" t="s">
        <v>99</v>
      </c>
      <c r="B56" s="154" t="s">
        <v>46</v>
      </c>
      <c r="C56" s="165">
        <v>97149</v>
      </c>
      <c r="D56" s="155" t="str">
        <f t="shared" ca="1" si="64"/>
        <v>Assentamento De Tubo De Ferro Fundido Para Rede De Água, Dn 450 Mm, Junta Elástica, Instalado Em Local Com Nível Alto De Interferências (Não Inclui Fornecimento). Af_11/2017</v>
      </c>
      <c r="E56" s="156" t="str">
        <f t="shared" ca="1" si="65"/>
        <v>m</v>
      </c>
      <c r="F56" s="157">
        <v>24</v>
      </c>
      <c r="G56" s="158">
        <f t="shared" ca="1" si="66"/>
        <v>31.29</v>
      </c>
      <c r="H56" s="158">
        <f t="shared" ca="1" si="67"/>
        <v>750.96</v>
      </c>
      <c r="I56" s="138"/>
      <c r="J56" s="159">
        <f t="shared" ca="1" si="68"/>
        <v>25.41</v>
      </c>
      <c r="K56" s="158">
        <f t="shared" ca="1" si="69"/>
        <v>609.84</v>
      </c>
      <c r="L56" s="160">
        <f t="shared" ca="1" si="70"/>
        <v>0.23151055766107209</v>
      </c>
      <c r="M56" s="161">
        <f t="shared" si="71"/>
        <v>4</v>
      </c>
      <c r="N56" s="161">
        <v>48</v>
      </c>
      <c r="O56" s="247" t="str">
        <f t="shared" si="8"/>
        <v>SINAPI97149</v>
      </c>
      <c r="P56" s="161">
        <f>COUNTIF($O$12:O56,O56)</f>
        <v>1</v>
      </c>
      <c r="Q56" s="162">
        <f t="shared" si="72"/>
        <v>0</v>
      </c>
      <c r="R56" s="138"/>
      <c r="S56" s="163">
        <f t="shared" si="73"/>
        <v>24</v>
      </c>
      <c r="T56" s="158">
        <f t="shared" ca="1" si="74"/>
        <v>750.96</v>
      </c>
      <c r="U56" s="164">
        <f t="shared" ca="1" si="75"/>
        <v>2.414470011375297E-5</v>
      </c>
      <c r="V56" s="165">
        <f t="shared" ca="1" si="76"/>
        <v>90</v>
      </c>
      <c r="W56" s="158">
        <f t="shared" ca="1" si="77"/>
        <v>31097618.439999998</v>
      </c>
      <c r="X56" s="164">
        <f t="shared" ca="1" si="78"/>
        <v>0.99984376196563651</v>
      </c>
      <c r="Y56" s="165" t="str">
        <f t="shared" ca="1" si="79"/>
        <v>C</v>
      </c>
      <c r="AB56" s="82" t="s">
        <v>18513</v>
      </c>
    </row>
    <row r="57" spans="1:29" ht="25.5" x14ac:dyDescent="0.25">
      <c r="A57" s="154" t="s">
        <v>101</v>
      </c>
      <c r="B57" s="166" t="s">
        <v>18494</v>
      </c>
      <c r="C57" s="165" t="s">
        <v>18507</v>
      </c>
      <c r="D57" s="155" t="str">
        <f t="shared" ca="1" si="64"/>
        <v>Pecas Em Chapas/Perfil/Barra Em Aco Para Interferencias - 25,54 Kg</v>
      </c>
      <c r="E57" s="156" t="str">
        <f t="shared" ca="1" si="65"/>
        <v>un</v>
      </c>
      <c r="F57" s="157">
        <v>1</v>
      </c>
      <c r="G57" s="158">
        <f t="shared" ca="1" si="66"/>
        <v>2175.87</v>
      </c>
      <c r="H57" s="158">
        <f t="shared" ca="1" si="67"/>
        <v>2175.87</v>
      </c>
      <c r="I57" s="138"/>
      <c r="J57" s="159">
        <f t="shared" ca="1" si="68"/>
        <v>1766.83</v>
      </c>
      <c r="K57" s="158">
        <f t="shared" ca="1" si="69"/>
        <v>1766.83</v>
      </c>
      <c r="L57" s="160">
        <f t="shared" ca="1" si="70"/>
        <v>0.23151055766107209</v>
      </c>
      <c r="M57" s="161">
        <f t="shared" si="71"/>
        <v>9</v>
      </c>
      <c r="N57" s="161">
        <v>49</v>
      </c>
      <c r="O57" s="247" t="str">
        <f t="shared" si="8"/>
        <v>TRANSMART06</v>
      </c>
      <c r="P57" s="161">
        <f>COUNTIF($O$12:O57,O57)</f>
        <v>1</v>
      </c>
      <c r="Q57" s="162">
        <f t="shared" si="72"/>
        <v>0</v>
      </c>
      <c r="R57" s="138"/>
      <c r="S57" s="163">
        <f t="shared" si="73"/>
        <v>1</v>
      </c>
      <c r="T57" s="158">
        <f t="shared" ca="1" si="74"/>
        <v>2175.87</v>
      </c>
      <c r="U57" s="164">
        <f t="shared" ca="1" si="75"/>
        <v>6.9958091824480226E-5</v>
      </c>
      <c r="V57" s="165">
        <f t="shared" ca="1" si="76"/>
        <v>76</v>
      </c>
      <c r="W57" s="158">
        <f t="shared" ca="1" si="77"/>
        <v>31080651.759999998</v>
      </c>
      <c r="X57" s="164">
        <f t="shared" ca="1" si="78"/>
        <v>0.99929825301639019</v>
      </c>
      <c r="Y57" s="165" t="str">
        <f t="shared" ca="1" si="79"/>
        <v>C</v>
      </c>
      <c r="AB57" s="82" t="s">
        <v>18513</v>
      </c>
    </row>
    <row r="58" spans="1:29" s="43" customFormat="1" ht="51" x14ac:dyDescent="0.25">
      <c r="A58" s="166" t="s">
        <v>103</v>
      </c>
      <c r="B58" s="166" t="s">
        <v>1987</v>
      </c>
      <c r="C58" s="172" t="s">
        <v>18510</v>
      </c>
      <c r="D58" s="155" t="str">
        <f t="shared" ca="1" si="64"/>
        <v>Tubo De Pead Corrugado De Dupla Parede Para Rede Coletora De Esgoto, Dn 250 Mm, Junta Elástica Integrada, Instalado Em Local Com Nível Alto De Interferências - Fornecimento E Assentamento.</v>
      </c>
      <c r="E58" s="156" t="str">
        <f t="shared" ca="1" si="65"/>
        <v>m</v>
      </c>
      <c r="F58" s="167">
        <v>12</v>
      </c>
      <c r="G58" s="159">
        <f t="shared" ca="1" si="66"/>
        <v>370.66</v>
      </c>
      <c r="H58" s="159">
        <f t="shared" ca="1" si="67"/>
        <v>4447.92</v>
      </c>
      <c r="I58" s="168"/>
      <c r="J58" s="159">
        <f t="shared" ca="1" si="68"/>
        <v>300.98</v>
      </c>
      <c r="K58" s="158">
        <f t="shared" ca="1" si="69"/>
        <v>3611.76</v>
      </c>
      <c r="L58" s="160">
        <f t="shared" ca="1" si="70"/>
        <v>0.23151055766107209</v>
      </c>
      <c r="M58" s="169">
        <f t="shared" si="71"/>
        <v>9</v>
      </c>
      <c r="N58" s="169">
        <v>50</v>
      </c>
      <c r="O58" s="247" t="str">
        <f t="shared" si="8"/>
        <v>SEDURBS01</v>
      </c>
      <c r="P58" s="161">
        <f>COUNTIF($O$12:O58,O58)</f>
        <v>1</v>
      </c>
      <c r="Q58" s="162">
        <f t="shared" si="72"/>
        <v>0</v>
      </c>
      <c r="R58" s="168"/>
      <c r="S58" s="163">
        <f t="shared" si="73"/>
        <v>12</v>
      </c>
      <c r="T58" s="158">
        <f t="shared" ca="1" si="74"/>
        <v>4447.92</v>
      </c>
      <c r="U58" s="164">
        <f t="shared" ca="1" si="75"/>
        <v>1.4300854177314918E-4</v>
      </c>
      <c r="V58" s="165">
        <f t="shared" ca="1" si="76"/>
        <v>63</v>
      </c>
      <c r="W58" s="158">
        <f t="shared" ca="1" si="77"/>
        <v>31041012.160000004</v>
      </c>
      <c r="X58" s="164">
        <f t="shared" ca="1" si="78"/>
        <v>0.99802376934931214</v>
      </c>
      <c r="Y58" s="165" t="str">
        <f t="shared" ca="1" si="79"/>
        <v>C</v>
      </c>
      <c r="Z58" s="84"/>
      <c r="AB58" s="82" t="s">
        <v>18513</v>
      </c>
    </row>
    <row r="59" spans="1:29" ht="12.75" x14ac:dyDescent="0.25">
      <c r="A59" s="154" t="s">
        <v>104</v>
      </c>
      <c r="B59" s="154" t="s">
        <v>343</v>
      </c>
      <c r="C59" s="165" t="s">
        <v>105</v>
      </c>
      <c r="D59" s="155" t="str">
        <f t="shared" ca="1" si="64"/>
        <v>Tubo Pead Pe 100 Pn 8 Com Flanges - D = 450 Mm</v>
      </c>
      <c r="E59" s="156" t="str">
        <f t="shared" ca="1" si="65"/>
        <v>m</v>
      </c>
      <c r="F59" s="157">
        <v>24</v>
      </c>
      <c r="G59" s="158">
        <f t="shared" ca="1" si="66"/>
        <v>3322.15</v>
      </c>
      <c r="H59" s="158">
        <f t="shared" ca="1" si="67"/>
        <v>79731.600000000006</v>
      </c>
      <c r="I59" s="138"/>
      <c r="J59" s="159">
        <f t="shared" ca="1" si="68"/>
        <v>2697.6194</v>
      </c>
      <c r="K59" s="158">
        <f t="shared" ca="1" si="69"/>
        <v>64742.87</v>
      </c>
      <c r="L59" s="160">
        <f t="shared" ca="1" si="70"/>
        <v>0.23151055766107209</v>
      </c>
      <c r="M59" s="161">
        <f t="shared" si="71"/>
        <v>4</v>
      </c>
      <c r="N59" s="161">
        <v>51</v>
      </c>
      <c r="O59" s="247" t="str">
        <f t="shared" si="8"/>
        <v>SICROM0122</v>
      </c>
      <c r="P59" s="161">
        <f>COUNTIF($O$12:O59,O59)</f>
        <v>1</v>
      </c>
      <c r="Q59" s="162">
        <f t="shared" si="72"/>
        <v>0</v>
      </c>
      <c r="R59" s="138"/>
      <c r="S59" s="163">
        <f t="shared" si="73"/>
        <v>24</v>
      </c>
      <c r="T59" s="158">
        <f t="shared" ca="1" si="74"/>
        <v>79731.600000000006</v>
      </c>
      <c r="U59" s="164">
        <f t="shared" ca="1" si="75"/>
        <v>2.5635127990701321E-3</v>
      </c>
      <c r="V59" s="165">
        <f t="shared" ca="1" si="76"/>
        <v>26</v>
      </c>
      <c r="W59" s="158">
        <f t="shared" ca="1" si="77"/>
        <v>30045691.569999993</v>
      </c>
      <c r="X59" s="164">
        <f t="shared" ca="1" si="78"/>
        <v>0.96602244149883543</v>
      </c>
      <c r="Y59" s="165" t="str">
        <f t="shared" ca="1" si="79"/>
        <v>C</v>
      </c>
      <c r="AB59" s="82" t="s">
        <v>18513</v>
      </c>
    </row>
    <row r="60" spans="1:29" ht="51" x14ac:dyDescent="0.25">
      <c r="A60" s="154" t="s">
        <v>107</v>
      </c>
      <c r="B60" s="154" t="s">
        <v>46</v>
      </c>
      <c r="C60" s="165">
        <v>90746</v>
      </c>
      <c r="D60" s="155" t="str">
        <f t="shared" ca="1" si="64"/>
        <v>Assentamento De Tubo De Pead Corrugado De Dupla Parede Para Rede Coletora De Esgoto, Dn 450 Mm, Junta Elástica Integrada (Não Inclui Fornecimento). Af_01/2021</v>
      </c>
      <c r="E60" s="156" t="str">
        <f t="shared" ca="1" si="65"/>
        <v>m</v>
      </c>
      <c r="F60" s="157">
        <v>24</v>
      </c>
      <c r="G60" s="158">
        <f t="shared" ca="1" si="66"/>
        <v>4.4800000000000004</v>
      </c>
      <c r="H60" s="158">
        <f t="shared" ca="1" si="67"/>
        <v>107.52</v>
      </c>
      <c r="I60" s="138"/>
      <c r="J60" s="159">
        <f t="shared" ca="1" si="68"/>
        <v>3.64</v>
      </c>
      <c r="K60" s="158">
        <f t="shared" ca="1" si="69"/>
        <v>87.36</v>
      </c>
      <c r="L60" s="160">
        <f t="shared" ca="1" si="70"/>
        <v>0.23151055766107209</v>
      </c>
      <c r="M60" s="161">
        <f t="shared" si="71"/>
        <v>4</v>
      </c>
      <c r="N60" s="161">
        <v>52</v>
      </c>
      <c r="O60" s="247" t="str">
        <f t="shared" si="8"/>
        <v>SINAPI90746</v>
      </c>
      <c r="P60" s="161">
        <f>COUNTIF($O$12:O60,O60)</f>
        <v>1</v>
      </c>
      <c r="Q60" s="162">
        <f t="shared" si="72"/>
        <v>0</v>
      </c>
      <c r="R60" s="138"/>
      <c r="S60" s="163">
        <f t="shared" si="73"/>
        <v>24</v>
      </c>
      <c r="T60" s="158">
        <f t="shared" ca="1" si="74"/>
        <v>107.52</v>
      </c>
      <c r="U60" s="164">
        <f t="shared" ca="1" si="75"/>
        <v>3.4569593004031096E-6</v>
      </c>
      <c r="V60" s="165">
        <f t="shared" ca="1" si="76"/>
        <v>101</v>
      </c>
      <c r="W60" s="158">
        <f t="shared" ca="1" si="77"/>
        <v>31102322.059999995</v>
      </c>
      <c r="X60" s="164">
        <f t="shared" ca="1" si="78"/>
        <v>0.99999499171735295</v>
      </c>
      <c r="Y60" s="165" t="str">
        <f t="shared" ca="1" si="79"/>
        <v>C</v>
      </c>
      <c r="AB60" s="82" t="s">
        <v>18513</v>
      </c>
    </row>
    <row r="61" spans="1:29" ht="25.5" x14ac:dyDescent="0.25">
      <c r="A61" s="154" t="s">
        <v>108</v>
      </c>
      <c r="B61" s="154" t="s">
        <v>356</v>
      </c>
      <c r="C61" s="165">
        <v>40172</v>
      </c>
      <c r="D61" s="155" t="str">
        <f t="shared" ca="1" si="64"/>
        <v>Destocamento De Árvores Com Diâmetro  &gt; 30 Cm, Com Trator De Esteira</v>
      </c>
      <c r="E61" s="156" t="str">
        <f t="shared" ca="1" si="65"/>
        <v>ud</v>
      </c>
      <c r="F61" s="157">
        <v>73</v>
      </c>
      <c r="G61" s="158">
        <f t="shared" ca="1" si="66"/>
        <v>25.8</v>
      </c>
      <c r="H61" s="158">
        <f t="shared" ca="1" si="67"/>
        <v>1883.4</v>
      </c>
      <c r="I61" s="138"/>
      <c r="J61" s="159">
        <f t="shared" ca="1" si="68"/>
        <v>20.95</v>
      </c>
      <c r="K61" s="158">
        <f t="shared" ca="1" si="69"/>
        <v>1529.35</v>
      </c>
      <c r="L61" s="160">
        <f t="shared" ca="1" si="70"/>
        <v>0.23151055766107209</v>
      </c>
      <c r="M61" s="161">
        <f t="shared" si="71"/>
        <v>4</v>
      </c>
      <c r="N61" s="161">
        <v>53</v>
      </c>
      <c r="O61" s="247" t="str">
        <f t="shared" si="8"/>
        <v>DER-ROD40172</v>
      </c>
      <c r="P61" s="161">
        <f>COUNTIF($O$12:O61,O61)</f>
        <v>1</v>
      </c>
      <c r="Q61" s="162">
        <f t="shared" ca="1" si="72"/>
        <v>25.8</v>
      </c>
      <c r="R61" s="138"/>
      <c r="S61" s="163">
        <f t="shared" si="73"/>
        <v>89</v>
      </c>
      <c r="T61" s="158">
        <f t="shared" ca="1" si="74"/>
        <v>2296.2000000000003</v>
      </c>
      <c r="U61" s="164">
        <f t="shared" ca="1" si="75"/>
        <v>7.3826915416532935E-5</v>
      </c>
      <c r="V61" s="165">
        <f t="shared" ca="1" si="76"/>
        <v>74</v>
      </c>
      <c r="W61" s="158">
        <f t="shared" ca="1" si="77"/>
        <v>31076283.210000001</v>
      </c>
      <c r="X61" s="164">
        <f t="shared" ca="1" si="78"/>
        <v>0.99915779636133284</v>
      </c>
      <c r="Y61" s="165" t="str">
        <f t="shared" ca="1" si="79"/>
        <v>C</v>
      </c>
      <c r="AB61" s="82" t="s">
        <v>18513</v>
      </c>
    </row>
    <row r="62" spans="1:29" ht="12.75" x14ac:dyDescent="0.25">
      <c r="A62" s="154" t="s">
        <v>110</v>
      </c>
      <c r="B62" s="154" t="s">
        <v>343</v>
      </c>
      <c r="C62" s="165">
        <v>1600438</v>
      </c>
      <c r="D62" s="155" t="str">
        <f t="shared" ca="1" si="64"/>
        <v>Demolição De Concreto Armado</v>
      </c>
      <c r="E62" s="156" t="str">
        <f t="shared" ca="1" si="65"/>
        <v>m3</v>
      </c>
      <c r="F62" s="157">
        <v>1.93</v>
      </c>
      <c r="G62" s="158">
        <f t="shared" ca="1" si="66"/>
        <v>551.16</v>
      </c>
      <c r="H62" s="158">
        <f t="shared" ca="1" si="67"/>
        <v>1063.74</v>
      </c>
      <c r="I62" s="138"/>
      <c r="J62" s="159">
        <f t="shared" ca="1" si="68"/>
        <v>447.55</v>
      </c>
      <c r="K62" s="158">
        <f t="shared" ca="1" si="69"/>
        <v>863.77</v>
      </c>
      <c r="L62" s="160">
        <f t="shared" ca="1" si="70"/>
        <v>0.23151055766107209</v>
      </c>
      <c r="M62" s="161">
        <f t="shared" si="71"/>
        <v>4</v>
      </c>
      <c r="N62" s="161">
        <v>54</v>
      </c>
      <c r="O62" s="247" t="str">
        <f t="shared" si="8"/>
        <v>SICRO1600438</v>
      </c>
      <c r="P62" s="161">
        <f>COUNTIF($O$12:O62,O62)</f>
        <v>1</v>
      </c>
      <c r="Q62" s="162">
        <f t="shared" ca="1" si="72"/>
        <v>551.16</v>
      </c>
      <c r="R62" s="138"/>
      <c r="S62" s="163">
        <f t="shared" si="73"/>
        <v>49.31</v>
      </c>
      <c r="T62" s="158">
        <f t="shared" ca="1" si="74"/>
        <v>27177.699999999997</v>
      </c>
      <c r="U62" s="164">
        <f t="shared" ca="1" si="75"/>
        <v>8.7381140977088525E-4</v>
      </c>
      <c r="V62" s="165">
        <f t="shared" ca="1" si="76"/>
        <v>40</v>
      </c>
      <c r="W62" s="158">
        <f t="shared" ca="1" si="77"/>
        <v>30761871.52</v>
      </c>
      <c r="X62" s="164">
        <f t="shared" ca="1" si="78"/>
        <v>0.98904890112415877</v>
      </c>
      <c r="Y62" s="165" t="str">
        <f t="shared" ca="1" si="79"/>
        <v>C</v>
      </c>
      <c r="AB62" s="82" t="s">
        <v>18513</v>
      </c>
    </row>
    <row r="63" spans="1:29" ht="25.5" x14ac:dyDescent="0.25">
      <c r="A63" s="154" t="s">
        <v>112</v>
      </c>
      <c r="B63" s="154" t="s">
        <v>356</v>
      </c>
      <c r="C63" s="165">
        <v>40418</v>
      </c>
      <c r="D63" s="155" t="str">
        <f t="shared" ca="1" si="64"/>
        <v>Corpo Bstc Diâmetro 0,20 M C.S. Pb Inclusive Escavação, Reaterro E Transporte Do Tubo</v>
      </c>
      <c r="E63" s="156" t="str">
        <f t="shared" ca="1" si="65"/>
        <v>m</v>
      </c>
      <c r="F63" s="157">
        <v>4.75</v>
      </c>
      <c r="G63" s="158">
        <f t="shared" ca="1" si="66"/>
        <v>103.84</v>
      </c>
      <c r="H63" s="158">
        <f t="shared" ca="1" si="67"/>
        <v>493.24</v>
      </c>
      <c r="I63" s="138"/>
      <c r="J63" s="159">
        <f t="shared" ca="1" si="68"/>
        <v>84.32</v>
      </c>
      <c r="K63" s="158">
        <f t="shared" ca="1" si="69"/>
        <v>400.52</v>
      </c>
      <c r="L63" s="160">
        <f t="shared" ca="1" si="70"/>
        <v>0.23151055766107209</v>
      </c>
      <c r="M63" s="161">
        <f t="shared" si="71"/>
        <v>4</v>
      </c>
      <c r="N63" s="161">
        <v>55</v>
      </c>
      <c r="O63" s="247" t="str">
        <f t="shared" si="8"/>
        <v>DER-ROD40418</v>
      </c>
      <c r="P63" s="161">
        <f>COUNTIF($O$12:O63,O63)</f>
        <v>1</v>
      </c>
      <c r="Q63" s="162">
        <f t="shared" si="72"/>
        <v>0</v>
      </c>
      <c r="R63" s="138"/>
      <c r="S63" s="163">
        <f t="shared" si="73"/>
        <v>4.75</v>
      </c>
      <c r="T63" s="158">
        <f t="shared" ca="1" si="74"/>
        <v>493.24</v>
      </c>
      <c r="U63" s="164">
        <f t="shared" ca="1" si="75"/>
        <v>1.5858543576365607E-5</v>
      </c>
      <c r="V63" s="165">
        <f t="shared" ca="1" si="76"/>
        <v>95</v>
      </c>
      <c r="W63" s="158">
        <f t="shared" ca="1" si="77"/>
        <v>31100643.129999995</v>
      </c>
      <c r="X63" s="164">
        <f t="shared" ca="1" si="78"/>
        <v>0.9999410111306879</v>
      </c>
      <c r="Y63" s="165" t="str">
        <f t="shared" ca="1" si="79"/>
        <v>C</v>
      </c>
      <c r="AB63" s="82" t="s">
        <v>18513</v>
      </c>
    </row>
    <row r="64" spans="1:29" ht="25.5" x14ac:dyDescent="0.25">
      <c r="A64" s="154" t="s">
        <v>114</v>
      </c>
      <c r="B64" s="154" t="s">
        <v>356</v>
      </c>
      <c r="C64" s="165">
        <v>40420</v>
      </c>
      <c r="D64" s="155" t="str">
        <f t="shared" ca="1" si="64"/>
        <v>Corpo Bstc Diâmetro 0,30 M C.S. Pb Inclusive Escavação, Reaterro E Transporte Do Tubo</v>
      </c>
      <c r="E64" s="156" t="str">
        <f t="shared" ca="1" si="65"/>
        <v>m</v>
      </c>
      <c r="F64" s="157">
        <v>4</v>
      </c>
      <c r="G64" s="158">
        <f t="shared" ca="1" si="66"/>
        <v>132.58000000000001</v>
      </c>
      <c r="H64" s="158">
        <f t="shared" ca="1" si="67"/>
        <v>530.32000000000005</v>
      </c>
      <c r="I64" s="138"/>
      <c r="J64" s="159">
        <f t="shared" ca="1" si="68"/>
        <v>107.66</v>
      </c>
      <c r="K64" s="158">
        <f t="shared" ca="1" si="69"/>
        <v>430.64</v>
      </c>
      <c r="L64" s="160">
        <f t="shared" ca="1" si="70"/>
        <v>0.23151055766107209</v>
      </c>
      <c r="M64" s="161">
        <f t="shared" si="71"/>
        <v>4</v>
      </c>
      <c r="N64" s="161">
        <v>56</v>
      </c>
      <c r="O64" s="247" t="str">
        <f t="shared" si="8"/>
        <v>DER-ROD40420</v>
      </c>
      <c r="P64" s="161">
        <f>COUNTIF($O$12:O64,O64)</f>
        <v>1</v>
      </c>
      <c r="Q64" s="162">
        <f t="shared" ca="1" si="72"/>
        <v>132.58000000000001</v>
      </c>
      <c r="R64" s="138"/>
      <c r="S64" s="163">
        <f t="shared" si="73"/>
        <v>7.5</v>
      </c>
      <c r="T64" s="158">
        <f t="shared" ca="1" si="74"/>
        <v>994.35</v>
      </c>
      <c r="U64" s="164">
        <f t="shared" ca="1" si="75"/>
        <v>3.1970121655095164E-5</v>
      </c>
      <c r="V64" s="165">
        <f t="shared" ca="1" si="76"/>
        <v>85</v>
      </c>
      <c r="W64" s="158">
        <f t="shared" ca="1" si="77"/>
        <v>31093322.890000001</v>
      </c>
      <c r="X64" s="164">
        <f t="shared" ca="1" si="78"/>
        <v>0.99970565239046127</v>
      </c>
      <c r="Y64" s="165" t="str">
        <f t="shared" ca="1" si="79"/>
        <v>C</v>
      </c>
      <c r="AB64" s="82" t="s">
        <v>18513</v>
      </c>
    </row>
    <row r="65" spans="1:29" ht="25.5" x14ac:dyDescent="0.25">
      <c r="A65" s="154" t="s">
        <v>116</v>
      </c>
      <c r="B65" s="154" t="s">
        <v>356</v>
      </c>
      <c r="C65" s="165">
        <v>40423</v>
      </c>
      <c r="D65" s="155" t="str">
        <f t="shared" ca="1" si="64"/>
        <v>Corpo Bstc Diâmetro 0,40 M C.S. Pb Inclusive Escavação, Reaterro E Transporte Do Tubo</v>
      </c>
      <c r="E65" s="156" t="str">
        <f t="shared" ca="1" si="65"/>
        <v>m</v>
      </c>
      <c r="F65" s="157">
        <v>7.55</v>
      </c>
      <c r="G65" s="158">
        <f t="shared" ca="1" si="66"/>
        <v>176.62</v>
      </c>
      <c r="H65" s="158">
        <f t="shared" ca="1" si="67"/>
        <v>1333.48</v>
      </c>
      <c r="I65" s="138"/>
      <c r="J65" s="159">
        <f t="shared" ca="1" si="68"/>
        <v>143.41999999999999</v>
      </c>
      <c r="K65" s="158">
        <f t="shared" ca="1" si="69"/>
        <v>1082.82</v>
      </c>
      <c r="L65" s="160">
        <f t="shared" ca="1" si="70"/>
        <v>0.23151055766107209</v>
      </c>
      <c r="M65" s="161">
        <f t="shared" si="71"/>
        <v>4</v>
      </c>
      <c r="N65" s="161">
        <v>57</v>
      </c>
      <c r="O65" s="247" t="str">
        <f t="shared" si="8"/>
        <v>DER-ROD40423</v>
      </c>
      <c r="P65" s="161">
        <f>COUNTIF($O$12:O65,O65)</f>
        <v>1</v>
      </c>
      <c r="Q65" s="162">
        <f t="shared" ca="1" si="72"/>
        <v>176.62</v>
      </c>
      <c r="R65" s="138"/>
      <c r="S65" s="163">
        <f t="shared" si="73"/>
        <v>8.5500000000000007</v>
      </c>
      <c r="T65" s="158">
        <f t="shared" ca="1" si="74"/>
        <v>1510.1</v>
      </c>
      <c r="U65" s="164">
        <f t="shared" ca="1" si="75"/>
        <v>4.8552401781424251E-5</v>
      </c>
      <c r="V65" s="165">
        <f t="shared" ca="1" si="76"/>
        <v>78</v>
      </c>
      <c r="W65" s="158">
        <f t="shared" ca="1" si="77"/>
        <v>31084278.520000003</v>
      </c>
      <c r="X65" s="164">
        <f t="shared" ca="1" si="78"/>
        <v>0.99941485980314937</v>
      </c>
      <c r="Y65" s="165" t="str">
        <f t="shared" ca="1" si="79"/>
        <v>C</v>
      </c>
      <c r="AB65" s="82" t="s">
        <v>18513</v>
      </c>
    </row>
    <row r="66" spans="1:29" ht="25.5" x14ac:dyDescent="0.25">
      <c r="A66" s="154" t="s">
        <v>118</v>
      </c>
      <c r="B66" s="154" t="s">
        <v>356</v>
      </c>
      <c r="C66" s="165">
        <v>40427</v>
      </c>
      <c r="D66" s="155" t="str">
        <f t="shared" ca="1" si="64"/>
        <v>Corpo Bstc Diâmetro 0,60 M C.S. Pb Inclusive Escavação, Reaterro E Transporte Do Tubo</v>
      </c>
      <c r="E66" s="156" t="str">
        <f t="shared" ca="1" si="65"/>
        <v>m</v>
      </c>
      <c r="F66" s="157">
        <v>11.9</v>
      </c>
      <c r="G66" s="158">
        <f t="shared" ca="1" si="66"/>
        <v>285.13</v>
      </c>
      <c r="H66" s="158">
        <f t="shared" ca="1" si="67"/>
        <v>3393.05</v>
      </c>
      <c r="I66" s="138"/>
      <c r="J66" s="159">
        <f t="shared" ca="1" si="68"/>
        <v>231.53</v>
      </c>
      <c r="K66" s="158">
        <f t="shared" ca="1" si="69"/>
        <v>2755.21</v>
      </c>
      <c r="L66" s="160">
        <f t="shared" ca="1" si="70"/>
        <v>0.23151055766107209</v>
      </c>
      <c r="M66" s="161">
        <f t="shared" si="71"/>
        <v>4</v>
      </c>
      <c r="N66" s="161">
        <v>58</v>
      </c>
      <c r="O66" s="247" t="str">
        <f t="shared" si="8"/>
        <v>DER-ROD40427</v>
      </c>
      <c r="P66" s="161">
        <f>COUNTIF($O$12:O66,O66)</f>
        <v>1</v>
      </c>
      <c r="Q66" s="162">
        <f t="shared" ca="1" si="72"/>
        <v>285.13</v>
      </c>
      <c r="R66" s="138"/>
      <c r="S66" s="163">
        <f t="shared" si="73"/>
        <v>15.100000000000001</v>
      </c>
      <c r="T66" s="158">
        <f t="shared" ca="1" si="74"/>
        <v>4305.47</v>
      </c>
      <c r="U66" s="164">
        <f t="shared" ca="1" si="75"/>
        <v>1.3842852082502399E-4</v>
      </c>
      <c r="V66" s="165">
        <f t="shared" ca="1" si="76"/>
        <v>65</v>
      </c>
      <c r="W66" s="158">
        <f t="shared" ca="1" si="77"/>
        <v>31049704.970000006</v>
      </c>
      <c r="X66" s="164">
        <f t="shared" ca="1" si="78"/>
        <v>0.99830325865712599</v>
      </c>
      <c r="Y66" s="165" t="str">
        <f t="shared" ca="1" si="79"/>
        <v>C</v>
      </c>
      <c r="AB66" s="82" t="s">
        <v>18513</v>
      </c>
    </row>
    <row r="67" spans="1:29" ht="38.25" x14ac:dyDescent="0.25">
      <c r="A67" s="154" t="s">
        <v>120</v>
      </c>
      <c r="B67" s="154" t="s">
        <v>356</v>
      </c>
      <c r="C67" s="165">
        <v>40433</v>
      </c>
      <c r="D67" s="155" t="str">
        <f t="shared" ca="1" si="64"/>
        <v>Corpo Bstc (Greide) Diâmetro 0,80 M Ca-1 Pb Inclusive Escavação, Reaterro E Transporte Do
Tubo</v>
      </c>
      <c r="E67" s="156" t="str">
        <f t="shared" ca="1" si="65"/>
        <v>m</v>
      </c>
      <c r="F67" s="157">
        <v>2.6</v>
      </c>
      <c r="G67" s="158">
        <f t="shared" ca="1" si="66"/>
        <v>578.07000000000005</v>
      </c>
      <c r="H67" s="158">
        <f t="shared" ca="1" si="67"/>
        <v>1502.98</v>
      </c>
      <c r="I67" s="138"/>
      <c r="J67" s="159">
        <f t="shared" ca="1" si="68"/>
        <v>469.4</v>
      </c>
      <c r="K67" s="158">
        <f t="shared" ca="1" si="69"/>
        <v>1220.44</v>
      </c>
      <c r="L67" s="160">
        <f t="shared" ca="1" si="70"/>
        <v>0.23151055766107209</v>
      </c>
      <c r="M67" s="161">
        <f t="shared" si="71"/>
        <v>4</v>
      </c>
      <c r="N67" s="161">
        <v>59</v>
      </c>
      <c r="O67" s="247" t="str">
        <f t="shared" si="8"/>
        <v>DER-ROD40433</v>
      </c>
      <c r="P67" s="161">
        <f>COUNTIF($O$12:O67,O67)</f>
        <v>1</v>
      </c>
      <c r="Q67" s="162">
        <f t="shared" si="72"/>
        <v>0</v>
      </c>
      <c r="R67" s="138"/>
      <c r="S67" s="163">
        <f t="shared" si="73"/>
        <v>2.6</v>
      </c>
      <c r="T67" s="158">
        <f t="shared" ca="1" si="74"/>
        <v>1502.98</v>
      </c>
      <c r="U67" s="164">
        <f t="shared" ca="1" si="75"/>
        <v>4.8323481113466013E-5</v>
      </c>
      <c r="V67" s="165">
        <f t="shared" ca="1" si="76"/>
        <v>79</v>
      </c>
      <c r="W67" s="158">
        <f t="shared" ca="1" si="77"/>
        <v>31085781.5</v>
      </c>
      <c r="X67" s="164">
        <f t="shared" ca="1" si="78"/>
        <v>0.99946318328426276</v>
      </c>
      <c r="Y67" s="165" t="str">
        <f t="shared" ca="1" si="79"/>
        <v>C</v>
      </c>
      <c r="AB67" s="82" t="s">
        <v>18513</v>
      </c>
    </row>
    <row r="68" spans="1:29" ht="25.5" x14ac:dyDescent="0.25">
      <c r="A68" s="154" t="s">
        <v>121</v>
      </c>
      <c r="B68" s="154" t="s">
        <v>356</v>
      </c>
      <c r="C68" s="165">
        <v>40437</v>
      </c>
      <c r="D68" s="155" t="str">
        <f t="shared" ca="1" si="64"/>
        <v>Corpo Bstc (Greide) Diâmetro 1,00 M Ca-1 Pb Inclusive Escavação, Reaterro E Transporte Do Tubo</v>
      </c>
      <c r="E68" s="156" t="str">
        <f t="shared" ca="1" si="65"/>
        <v>m</v>
      </c>
      <c r="F68" s="157">
        <v>2</v>
      </c>
      <c r="G68" s="158">
        <f t="shared" ca="1" si="66"/>
        <v>742.01</v>
      </c>
      <c r="H68" s="158">
        <f t="shared" ca="1" si="67"/>
        <v>1484.02</v>
      </c>
      <c r="I68" s="138"/>
      <c r="J68" s="159">
        <f t="shared" ca="1" si="68"/>
        <v>602.52</v>
      </c>
      <c r="K68" s="158">
        <f t="shared" ca="1" si="69"/>
        <v>1205.04</v>
      </c>
      <c r="L68" s="160">
        <f t="shared" ca="1" si="70"/>
        <v>0.23151055766107209</v>
      </c>
      <c r="M68" s="161">
        <f t="shared" si="71"/>
        <v>4</v>
      </c>
      <c r="N68" s="161">
        <v>60</v>
      </c>
      <c r="O68" s="247" t="str">
        <f t="shared" si="8"/>
        <v>DER-ROD40437</v>
      </c>
      <c r="P68" s="161">
        <f>COUNTIF($O$12:O68,O68)</f>
        <v>1</v>
      </c>
      <c r="Q68" s="162">
        <f t="shared" si="72"/>
        <v>0</v>
      </c>
      <c r="R68" s="138"/>
      <c r="S68" s="163">
        <f t="shared" si="73"/>
        <v>2</v>
      </c>
      <c r="T68" s="158">
        <f t="shared" ca="1" si="74"/>
        <v>1484.02</v>
      </c>
      <c r="U68" s="164">
        <f t="shared" ca="1" si="75"/>
        <v>4.771388337968957E-5</v>
      </c>
      <c r="V68" s="165">
        <f t="shared" ca="1" si="76"/>
        <v>80</v>
      </c>
      <c r="W68" s="158">
        <f t="shared" ca="1" si="77"/>
        <v>31087265.520000003</v>
      </c>
      <c r="X68" s="164">
        <f t="shared" ca="1" si="78"/>
        <v>0.99951089716764252</v>
      </c>
      <c r="Y68" s="165" t="str">
        <f t="shared" ca="1" si="79"/>
        <v>C</v>
      </c>
      <c r="AB68" s="82" t="s">
        <v>18513</v>
      </c>
    </row>
    <row r="69" spans="1:29" ht="12.75" x14ac:dyDescent="0.25">
      <c r="A69" s="154" t="s">
        <v>123</v>
      </c>
      <c r="B69" s="154" t="s">
        <v>1953</v>
      </c>
      <c r="C69" s="165">
        <v>7250300290</v>
      </c>
      <c r="D69" s="155" t="str">
        <f t="shared" ca="1" si="64"/>
        <v>Rede Agua Fofo K-7 Dn 400 S/Pav</v>
      </c>
      <c r="E69" s="156" t="str">
        <f t="shared" ca="1" si="65"/>
        <v>m</v>
      </c>
      <c r="F69" s="157">
        <v>18</v>
      </c>
      <c r="G69" s="158">
        <f t="shared" ca="1" si="66"/>
        <v>1091.77</v>
      </c>
      <c r="H69" s="158">
        <f t="shared" ca="1" si="67"/>
        <v>19651.86</v>
      </c>
      <c r="I69" s="138"/>
      <c r="J69" s="159">
        <f t="shared" ca="1" si="68"/>
        <v>886.53</v>
      </c>
      <c r="K69" s="158">
        <f t="shared" ca="1" si="69"/>
        <v>15957.54</v>
      </c>
      <c r="L69" s="160">
        <f t="shared" ca="1" si="70"/>
        <v>0.23151055766107209</v>
      </c>
      <c r="M69" s="161">
        <f t="shared" si="71"/>
        <v>4</v>
      </c>
      <c r="N69" s="161">
        <v>61</v>
      </c>
      <c r="O69" s="247" t="str">
        <f t="shared" si="8"/>
        <v>CESAN7250300290</v>
      </c>
      <c r="P69" s="161">
        <f>COUNTIF($O$12:O69,O69)</f>
        <v>1</v>
      </c>
      <c r="Q69" s="162">
        <f t="shared" si="72"/>
        <v>0</v>
      </c>
      <c r="R69" s="138"/>
      <c r="S69" s="163">
        <f t="shared" si="73"/>
        <v>18</v>
      </c>
      <c r="T69" s="158">
        <f t="shared" ca="1" si="74"/>
        <v>19651.86</v>
      </c>
      <c r="U69" s="164">
        <f t="shared" ca="1" si="75"/>
        <v>6.3184226373902397E-4</v>
      </c>
      <c r="V69" s="165">
        <f t="shared" ca="1" si="76"/>
        <v>44</v>
      </c>
      <c r="W69" s="158">
        <f t="shared" ca="1" si="77"/>
        <v>30847905.319999997</v>
      </c>
      <c r="X69" s="164">
        <f t="shared" ca="1" si="78"/>
        <v>0.99181504086615102</v>
      </c>
      <c r="Y69" s="165" t="str">
        <f t="shared" ca="1" si="79"/>
        <v>C</v>
      </c>
      <c r="AA69" s="81" t="s">
        <v>124</v>
      </c>
      <c r="AB69" s="82" t="s">
        <v>18513</v>
      </c>
    </row>
    <row r="70" spans="1:29" s="236" customFormat="1" ht="25.5" x14ac:dyDescent="0.25">
      <c r="A70" s="154" t="s">
        <v>18697</v>
      </c>
      <c r="B70" s="154" t="s">
        <v>343</v>
      </c>
      <c r="C70" s="165">
        <v>1600895</v>
      </c>
      <c r="D70" s="155" t="str">
        <f t="shared" ca="1" si="64"/>
        <v>Demolição Manual De Construções Provisórias De Madeira - Sem Reaproveitamento</v>
      </c>
      <c r="E70" s="156" t="str">
        <f t="shared" ca="1" si="65"/>
        <v>m2</v>
      </c>
      <c r="F70" s="157">
        <v>272</v>
      </c>
      <c r="G70" s="158">
        <f t="shared" ca="1" si="66"/>
        <v>13.63</v>
      </c>
      <c r="H70" s="158">
        <f t="shared" ca="1" si="67"/>
        <v>3707.36</v>
      </c>
      <c r="I70" s="138"/>
      <c r="J70" s="159">
        <f t="shared" ca="1" si="68"/>
        <v>11.07</v>
      </c>
      <c r="K70" s="158">
        <f t="shared" ca="1" si="69"/>
        <v>3011.04</v>
      </c>
      <c r="L70" s="160">
        <f t="shared" ca="1" si="70"/>
        <v>0.23151055766107209</v>
      </c>
      <c r="M70" s="161">
        <f t="shared" si="71"/>
        <v>4</v>
      </c>
      <c r="N70" s="161">
        <v>44</v>
      </c>
      <c r="O70" s="247" t="str">
        <f t="shared" si="8"/>
        <v>SICRO1600895</v>
      </c>
      <c r="P70" s="161">
        <f>COUNTIF($O$12:O70,O70)</f>
        <v>1</v>
      </c>
      <c r="Q70" s="162">
        <f t="shared" ca="1" si="72"/>
        <v>13.63</v>
      </c>
      <c r="R70" s="138"/>
      <c r="S70" s="163">
        <f t="shared" si="73"/>
        <v>369</v>
      </c>
      <c r="T70" s="158">
        <f t="shared" ca="1" si="74"/>
        <v>5029.47</v>
      </c>
      <c r="U70" s="164">
        <f t="shared" ca="1" si="75"/>
        <v>1.6170640897133955E-4</v>
      </c>
      <c r="V70" s="165">
        <f t="shared" ca="1" si="76"/>
        <v>62</v>
      </c>
      <c r="W70" s="158">
        <f t="shared" ca="1" si="77"/>
        <v>31036564.240000002</v>
      </c>
      <c r="X70" s="164">
        <f t="shared" ca="1" si="78"/>
        <v>0.99788076080753885</v>
      </c>
      <c r="Y70" s="165" t="str">
        <f t="shared" ca="1" si="79"/>
        <v>C</v>
      </c>
      <c r="Z70" s="84"/>
      <c r="AA70" s="113" t="s">
        <v>18591</v>
      </c>
      <c r="AC70" s="236" t="s">
        <v>18692</v>
      </c>
    </row>
    <row r="71" spans="1:29" ht="12.75" x14ac:dyDescent="0.25">
      <c r="A71" s="144" t="s">
        <v>125</v>
      </c>
      <c r="B71" s="144"/>
      <c r="C71" s="144"/>
      <c r="D71" s="145" t="s">
        <v>126</v>
      </c>
      <c r="E71" s="144"/>
      <c r="F71" s="146"/>
      <c r="G71" s="147"/>
      <c r="H71" s="148">
        <f ca="1">SUBTOTAL(9,OFFSET(H71,1,0):OFFSET(H98,-1,0))</f>
        <v>74228.969999999987</v>
      </c>
      <c r="I71" s="138"/>
      <c r="J71" s="149"/>
      <c r="K71" s="148">
        <f ca="1">SUBTOTAL(9,OFFSET(K71,1,0):OFFSET(K98,-1,0))</f>
        <v>60291.359999999993</v>
      </c>
      <c r="L71" s="150"/>
      <c r="M71" s="151"/>
      <c r="N71" s="151">
        <v>62</v>
      </c>
      <c r="O71" s="246" t="str">
        <f t="shared" si="8"/>
        <v/>
      </c>
      <c r="P71" s="151"/>
      <c r="Q71" s="152"/>
      <c r="R71" s="138"/>
      <c r="S71" s="153"/>
      <c r="T71" s="148"/>
      <c r="U71" s="153"/>
      <c r="V71" s="153"/>
      <c r="W71" s="148"/>
      <c r="X71" s="153"/>
      <c r="Y71" s="153"/>
    </row>
    <row r="72" spans="1:29" ht="63.75" x14ac:dyDescent="0.25">
      <c r="A72" s="154" t="s">
        <v>127</v>
      </c>
      <c r="B72" s="154" t="s">
        <v>46</v>
      </c>
      <c r="C72" s="165">
        <v>98421</v>
      </c>
      <c r="D72" s="155" t="str">
        <f ca="1">PROPER(VLOOKUP($C72,INDIRECT("'"&amp;$B72&amp;"'!A:I"),2,FALSE))</f>
        <v>(Composição Representativa) Poço De Visita Circular Para Esgoto, Em Concreto Pré-Moldado, Diâmetro Interno = 1,0 M, Profundidade De 1,50 A 2,00 M, Incluindo Tampão De Ferro Fundido, Diâmetro De 60 Cm. Af_04/2018</v>
      </c>
      <c r="E72" s="156" t="str">
        <f ca="1">LOWER(VLOOKUP($C72,INDIRECT("'"&amp;$B72&amp;"'!A:I"),M72-1,FALSE))</f>
        <v>un</v>
      </c>
      <c r="F72" s="157">
        <v>1</v>
      </c>
      <c r="G72" s="158">
        <f ca="1">ROUND(J72*(1+L72),2)</f>
        <v>2193.67</v>
      </c>
      <c r="H72" s="158">
        <f ca="1">ROUND(G72*F72,2)</f>
        <v>2193.67</v>
      </c>
      <c r="I72" s="138"/>
      <c r="J72" s="159">
        <f ca="1">VLOOKUP($C72,INDIRECT("'"&amp;$B72&amp;"'!A:I"),M72,FALSE)</f>
        <v>1781.28</v>
      </c>
      <c r="K72" s="158">
        <f ca="1">ROUND(J72*F72,2)</f>
        <v>1781.28</v>
      </c>
      <c r="L72" s="160">
        <f ca="1">$H$4</f>
        <v>0.23151055766107209</v>
      </c>
      <c r="M72" s="161">
        <f>IF(OR($B72="TRANSMAR",$B72="SEDURB"),9,4)</f>
        <v>4</v>
      </c>
      <c r="N72" s="161">
        <v>63</v>
      </c>
      <c r="O72" s="247" t="str">
        <f t="shared" si="8"/>
        <v>SINAPI98421</v>
      </c>
      <c r="P72" s="161">
        <f>COUNTIF($O$12:O72,O72)</f>
        <v>1</v>
      </c>
      <c r="Q72" s="162">
        <f ca="1">IF(COUNTIF(O:O,O72)&lt;&gt;1,SUMIF(O:O,O72,G:G)/COUNTIF(O:O,O72),0)</f>
        <v>2193.67</v>
      </c>
      <c r="R72" s="138"/>
      <c r="S72" s="163">
        <f>IF(P72=1,SUMIF(O:O,O72,F:F),"")</f>
        <v>2</v>
      </c>
      <c r="T72" s="158">
        <f ca="1">IF(P72=1,SUMIF(O:O,O72,H:H),"")</f>
        <v>4387.34</v>
      </c>
      <c r="U72" s="164">
        <f ca="1">IF(P72=1,T72/$T$269,"")</f>
        <v>1.4106078698875168E-4</v>
      </c>
      <c r="V72" s="165">
        <f ca="1">IF(P72=1,_xlfn.RANK.EQ(T72,$T$10:$T$268),"")</f>
        <v>64</v>
      </c>
      <c r="W72" s="158">
        <f ca="1">IF(P72=1,SUMIF($V$10:$V$268,"&lt;="&amp;V72,$T$10:$T$268),"")</f>
        <v>31045399.500000007</v>
      </c>
      <c r="X72" s="164">
        <f ca="1">IF(P72=1,W72/$T$269,"")</f>
        <v>0.99816483013630097</v>
      </c>
      <c r="Y72" s="165" t="str">
        <f ca="1">IF(P72=1,IF(X72&lt;=0.8,$U$5,IF(X72&lt;=0.95,$U$6,$U$7)),"")</f>
        <v>C</v>
      </c>
    </row>
    <row r="73" spans="1:29" ht="25.5" x14ac:dyDescent="0.25">
      <c r="A73" s="154" t="s">
        <v>129</v>
      </c>
      <c r="B73" s="154" t="s">
        <v>356</v>
      </c>
      <c r="C73" s="165">
        <v>41116</v>
      </c>
      <c r="D73" s="155" t="str">
        <f ca="1">PROPER(VLOOKUP($C73,INDIRECT("'"&amp;$B73&amp;"'!A:I"),2,FALSE))</f>
        <v>Poço De Visita Para Bstc Diâm. 0,60M Em Blocos De Concreto</v>
      </c>
      <c r="E73" s="156" t="str">
        <f ca="1">LOWER(VLOOKUP($C73,INDIRECT("'"&amp;$B73&amp;"'!A:I"),M73-1,FALSE))</f>
        <v>ud</v>
      </c>
      <c r="F73" s="157">
        <v>4</v>
      </c>
      <c r="G73" s="158">
        <f ca="1">ROUND(J73*(1+L73),2)</f>
        <v>2106.12</v>
      </c>
      <c r="H73" s="158">
        <f ca="1">ROUND(G73*F73,2)</f>
        <v>8424.48</v>
      </c>
      <c r="I73" s="138"/>
      <c r="J73" s="159">
        <f ca="1">VLOOKUP($C73,INDIRECT("'"&amp;$B73&amp;"'!A:I"),M73,FALSE)</f>
        <v>1710.19</v>
      </c>
      <c r="K73" s="158">
        <f ca="1">ROUND(J73*F73,2)</f>
        <v>6840.76</v>
      </c>
      <c r="L73" s="160">
        <f ca="1">$H$4</f>
        <v>0.23151055766107209</v>
      </c>
      <c r="M73" s="161">
        <f>IF(OR($B73="TRANSMAR",$B73="SEDURB"),9,4)</f>
        <v>4</v>
      </c>
      <c r="N73" s="161">
        <v>64</v>
      </c>
      <c r="O73" s="247" t="str">
        <f t="shared" si="8"/>
        <v>DER-ROD41116</v>
      </c>
      <c r="P73" s="161">
        <f>COUNTIF($O$12:O73,O73)</f>
        <v>1</v>
      </c>
      <c r="Q73" s="162">
        <f>IF(COUNTIF(O:O,O73)&lt;&gt;1,SUMIF(O:O,O73,G:G)/COUNTIF(O:O,O73),0)</f>
        <v>0</v>
      </c>
      <c r="R73" s="138"/>
      <c r="S73" s="163">
        <f>IF(P73=1,SUMIF(O:O,O73,F:F),"")</f>
        <v>4</v>
      </c>
      <c r="T73" s="158">
        <f ca="1">IF(P73=1,SUMIF(O:O,O73,H:H),"")</f>
        <v>8424.48</v>
      </c>
      <c r="U73" s="164">
        <f ca="1">IF(P73=1,T73/$T$269,"")</f>
        <v>2.7086202089899545E-4</v>
      </c>
      <c r="V73" s="165">
        <f ca="1">IF(P73=1,_xlfn.RANK.EQ(T73,$T$10:$T$268),"")</f>
        <v>56</v>
      </c>
      <c r="W73" s="158">
        <f ca="1">IF(P73=1,SUMIF($V$10:$V$268,"&lt;="&amp;V73,$T$10:$T$268),"")</f>
        <v>31000258.910000004</v>
      </c>
      <c r="X73" s="164">
        <f ca="1">IF(P73=1,W73/$T$269,"")</f>
        <v>0.99671347985331926</v>
      </c>
      <c r="Y73" s="165" t="str">
        <f ca="1">IF(P73=1,IF(X73&lt;=0.8,$U$5,IF(X73&lt;=0.95,$U$6,$U$7)),"")</f>
        <v>C</v>
      </c>
    </row>
    <row r="74" spans="1:29" ht="12.75" x14ac:dyDescent="0.25">
      <c r="A74" s="173" t="s">
        <v>131</v>
      </c>
      <c r="B74" s="173"/>
      <c r="C74" s="173"/>
      <c r="D74" s="174" t="s">
        <v>132</v>
      </c>
      <c r="E74" s="173"/>
      <c r="F74" s="175"/>
      <c r="G74" s="176"/>
      <c r="H74" s="177">
        <f ca="1">SUBTOTAL(9,OFFSET(H74,1,0):OFFSET(H98,-1,0))</f>
        <v>63610.819999999992</v>
      </c>
      <c r="I74" s="138"/>
      <c r="J74" s="178"/>
      <c r="K74" s="177">
        <f ca="1">SUBTOTAL(9,OFFSET(K74,1,0):OFFSET(K98,-1,0))</f>
        <v>51669.32</v>
      </c>
      <c r="L74" s="179"/>
      <c r="M74" s="180"/>
      <c r="N74" s="180">
        <v>65</v>
      </c>
      <c r="O74" s="248" t="str">
        <f t="shared" si="8"/>
        <v/>
      </c>
      <c r="P74" s="180"/>
      <c r="Q74" s="181"/>
      <c r="R74" s="138"/>
      <c r="S74" s="182"/>
      <c r="T74" s="177"/>
      <c r="U74" s="182"/>
      <c r="V74" s="182"/>
      <c r="W74" s="177"/>
      <c r="X74" s="182"/>
      <c r="Y74" s="182"/>
    </row>
    <row r="75" spans="1:29" ht="12.75" x14ac:dyDescent="0.25">
      <c r="A75" s="173" t="s">
        <v>133</v>
      </c>
      <c r="B75" s="173"/>
      <c r="C75" s="173"/>
      <c r="D75" s="174" t="s">
        <v>134</v>
      </c>
      <c r="E75" s="173"/>
      <c r="F75" s="175"/>
      <c r="G75" s="176"/>
      <c r="H75" s="177">
        <f ca="1">SUBTOTAL(9,OFFSET(H75,1,0):OFFSET(H78,-1,0))</f>
        <v>1885.77</v>
      </c>
      <c r="I75" s="138"/>
      <c r="J75" s="178"/>
      <c r="K75" s="177">
        <f ca="1">SUBTOTAL(9,OFFSET(K75,1,0):OFFSET(K78,-1,0))</f>
        <v>1529.73</v>
      </c>
      <c r="L75" s="179"/>
      <c r="M75" s="180"/>
      <c r="N75" s="180">
        <v>66</v>
      </c>
      <c r="O75" s="248" t="str">
        <f t="shared" si="8"/>
        <v/>
      </c>
      <c r="P75" s="180"/>
      <c r="Q75" s="181"/>
      <c r="R75" s="138"/>
      <c r="S75" s="182"/>
      <c r="T75" s="177"/>
      <c r="U75" s="182"/>
      <c r="V75" s="182"/>
      <c r="W75" s="177"/>
      <c r="X75" s="182"/>
      <c r="Y75" s="182"/>
    </row>
    <row r="76" spans="1:29" s="77" customFormat="1" ht="12.75" x14ac:dyDescent="0.25">
      <c r="A76" s="183" t="s">
        <v>135</v>
      </c>
      <c r="B76" s="183" t="s">
        <v>18494</v>
      </c>
      <c r="C76" s="183" t="s">
        <v>18504</v>
      </c>
      <c r="D76" s="155" t="str">
        <f ca="1">PROPER(VLOOKUP($C76,INDIRECT("'"&amp;$B76&amp;"'!A:I"),2,FALSE))</f>
        <v>Teste De Estanqueidade Em Redes De Esgoto</v>
      </c>
      <c r="E76" s="156" t="str">
        <f ca="1">LOWER(VLOOKUP($C76,INDIRECT("'"&amp;$B76&amp;"'!A:I"),M76-1,FALSE))</f>
        <v>m</v>
      </c>
      <c r="F76" s="184">
        <v>207</v>
      </c>
      <c r="G76" s="185">
        <f ca="1">ROUND(J76*(1+L76),2)</f>
        <v>7.64</v>
      </c>
      <c r="H76" s="185">
        <f ca="1">ROUND(G76*F76,2)</f>
        <v>1581.48</v>
      </c>
      <c r="I76" s="168"/>
      <c r="J76" s="185">
        <f ca="1">VLOOKUP($C76,INDIRECT("'"&amp;$B76&amp;"'!A:I"),M76,FALSE)</f>
        <v>6.1999999999999993</v>
      </c>
      <c r="K76" s="158">
        <f ca="1">ROUND(J76*F76,2)</f>
        <v>1283.4000000000001</v>
      </c>
      <c r="L76" s="160">
        <f ca="1">$H$4</f>
        <v>0.23151055766107209</v>
      </c>
      <c r="M76" s="186">
        <f>IF(OR($B76="TRANSMAR",$B76="SEDURB"),9,4)</f>
        <v>9</v>
      </c>
      <c r="N76" s="186">
        <v>67</v>
      </c>
      <c r="O76" s="247" t="str">
        <f t="shared" ref="O76:O139" si="80">CONCATENATE(B76,C76)</f>
        <v>TRANSMART03</v>
      </c>
      <c r="P76" s="161">
        <f>COUNTIF($O$12:O76,O76)</f>
        <v>1</v>
      </c>
      <c r="Q76" s="162">
        <f ca="1">IF(COUNTIF(O:O,O76)&lt;&gt;1,SUMIF(O:O,O76,G:G)/COUNTIF(O:O,O76),0)</f>
        <v>7.64</v>
      </c>
      <c r="R76" s="168"/>
      <c r="S76" s="163">
        <f>IF(P76=1,SUMIF(O:O,O76,F:F),"")</f>
        <v>287</v>
      </c>
      <c r="T76" s="158">
        <f ca="1">IF(P76=1,SUMIF(O:O,O76,H:H),"")</f>
        <v>2192.6800000000003</v>
      </c>
      <c r="U76" s="164">
        <f ca="1">IF(P76=1,T76/$T$269,"")</f>
        <v>7.04985632329603E-5</v>
      </c>
      <c r="V76" s="165">
        <f ca="1">IF(P76=1,_xlfn.RANK.EQ(T76,$T$10:$T$268),"")</f>
        <v>75</v>
      </c>
      <c r="W76" s="158">
        <f ca="1">IF(P76=1,SUMIF($V$10:$V$268,"&lt;="&amp;V76,$T$10:$T$268),"")</f>
        <v>31078475.890000001</v>
      </c>
      <c r="X76" s="164">
        <f ca="1">IF(P76=1,W76/$T$269,"")</f>
        <v>0.99922829492456577</v>
      </c>
      <c r="Y76" s="165" t="str">
        <f ca="1">IF(P76=1,IF(X76&lt;=0.8,$U$5,IF(X76&lt;=0.95,$U$6,$U$7)),"")</f>
        <v>C</v>
      </c>
      <c r="Z76" s="84"/>
    </row>
    <row r="77" spans="1:29" ht="12.75" x14ac:dyDescent="0.25">
      <c r="A77" s="154" t="s">
        <v>137</v>
      </c>
      <c r="B77" s="154" t="s">
        <v>1953</v>
      </c>
      <c r="C77" s="154">
        <v>7020100010</v>
      </c>
      <c r="D77" s="155" t="str">
        <f ca="1">PROPER(VLOOKUP($C77,INDIRECT("'"&amp;$B77&amp;"'!A:I"),2,FALSE))</f>
        <v>Cadastro De Rede Agua Ou Esgoto</v>
      </c>
      <c r="E77" s="156" t="str">
        <f ca="1">LOWER(VLOOKUP($C77,INDIRECT("'"&amp;$B77&amp;"'!A:I"),M77-1,FALSE))</f>
        <v>m</v>
      </c>
      <c r="F77" s="157">
        <v>207</v>
      </c>
      <c r="G77" s="158">
        <f ca="1">ROUND(J77*(1+L77),2)</f>
        <v>1.47</v>
      </c>
      <c r="H77" s="158">
        <f ca="1">ROUND(G77*F77,2)</f>
        <v>304.29000000000002</v>
      </c>
      <c r="I77" s="138"/>
      <c r="J77" s="159">
        <f ca="1">VLOOKUP($C77,INDIRECT("'"&amp;$B77&amp;"'!A:I"),M77,FALSE)</f>
        <v>1.19</v>
      </c>
      <c r="K77" s="158">
        <f ca="1">ROUND(J77*F77,2)</f>
        <v>246.33</v>
      </c>
      <c r="L77" s="160">
        <f ca="1">$H$4</f>
        <v>0.23151055766107209</v>
      </c>
      <c r="M77" s="161">
        <f>IF(OR($B77="TRANSMAR",$B77="SEDURB"),9,4)</f>
        <v>4</v>
      </c>
      <c r="N77" s="161">
        <v>68</v>
      </c>
      <c r="O77" s="247" t="str">
        <f t="shared" si="80"/>
        <v>CESAN7020100010</v>
      </c>
      <c r="P77" s="161">
        <f>COUNTIF($O$12:O77,O77)</f>
        <v>1</v>
      </c>
      <c r="Q77" s="162">
        <f ca="1">IF(COUNTIF(O:O,O77)&lt;&gt;1,SUMIF(O:O,O77,G:G)/COUNTIF(O:O,O77),0)</f>
        <v>1.47</v>
      </c>
      <c r="R77" s="138"/>
      <c r="S77" s="163">
        <f>IF(P77=1,SUMIF(O:O,O77,F:F),"")</f>
        <v>287</v>
      </c>
      <c r="T77" s="158">
        <f ca="1">IF(P77=1,SUMIF(O:O,O77,H:H),"")</f>
        <v>421.89</v>
      </c>
      <c r="U77" s="164">
        <f ca="1">IF(P77=1,T77/$T$269,"")</f>
        <v>1.3564514129902045E-5</v>
      </c>
      <c r="V77" s="165">
        <f ca="1">IF(P77=1,_xlfn.RANK.EQ(T77,$T$10:$T$268),"")</f>
        <v>96</v>
      </c>
      <c r="W77" s="158">
        <f ca="1">IF(P77=1,SUMIF($V$10:$V$268,"&lt;="&amp;V77,$T$10:$T$268),"")</f>
        <v>31101065.019999996</v>
      </c>
      <c r="X77" s="164">
        <f ca="1">IF(P77=1,W77/$T$269,"")</f>
        <v>0.99995457564481782</v>
      </c>
      <c r="Y77" s="165" t="str">
        <f ca="1">IF(P77=1,IF(X77&lt;=0.8,$U$5,IF(X77&lt;=0.95,$U$6,$U$7)),"")</f>
        <v>C</v>
      </c>
    </row>
    <row r="78" spans="1:29" ht="12.75" x14ac:dyDescent="0.25">
      <c r="A78" s="173" t="s">
        <v>138</v>
      </c>
      <c r="B78" s="173"/>
      <c r="C78" s="173"/>
      <c r="D78" s="174" t="s">
        <v>139</v>
      </c>
      <c r="E78" s="173"/>
      <c r="F78" s="175"/>
      <c r="G78" s="176"/>
      <c r="H78" s="177">
        <f ca="1">SUBTOTAL(9,OFFSET(H78,1,0):OFFSET(H92,-1,0))</f>
        <v>20908.43</v>
      </c>
      <c r="I78" s="138"/>
      <c r="J78" s="178"/>
      <c r="K78" s="177">
        <f ca="1">SUBTOTAL(9,OFFSET(K78,1,0):OFFSET(K92,-1,0))</f>
        <v>16996.28</v>
      </c>
      <c r="L78" s="179"/>
      <c r="M78" s="180"/>
      <c r="N78" s="180">
        <v>69</v>
      </c>
      <c r="O78" s="248" t="str">
        <f t="shared" si="80"/>
        <v/>
      </c>
      <c r="P78" s="180"/>
      <c r="Q78" s="181"/>
      <c r="R78" s="138"/>
      <c r="S78" s="182"/>
      <c r="T78" s="177"/>
      <c r="U78" s="182"/>
      <c r="V78" s="182"/>
      <c r="W78" s="177"/>
      <c r="X78" s="182"/>
      <c r="Y78" s="182"/>
    </row>
    <row r="79" spans="1:29" ht="25.5" x14ac:dyDescent="0.25">
      <c r="A79" s="154" t="s">
        <v>140</v>
      </c>
      <c r="B79" s="154" t="s">
        <v>343</v>
      </c>
      <c r="C79" s="165">
        <v>4805757</v>
      </c>
      <c r="D79" s="155" t="str">
        <f t="shared" ref="D79:D91" ca="1" si="81">PROPER(VLOOKUP($C79,INDIRECT("'"&amp;$B79&amp;"'!A:I"),2,FALSE))</f>
        <v>Escavação Mecânica De Vala Em Material De 1ª Categoria</v>
      </c>
      <c r="E79" s="156" t="str">
        <f t="shared" ref="E79:E91" ca="1" si="82">LOWER(VLOOKUP($C79,INDIRECT("'"&amp;$B79&amp;"'!A:I"),M79-1,FALSE))</f>
        <v>m3</v>
      </c>
      <c r="F79" s="157">
        <v>255.38</v>
      </c>
      <c r="G79" s="158">
        <f t="shared" ref="G79:G91" ca="1" si="83">ROUND(J79*(1+L79),2)</f>
        <v>5.55</v>
      </c>
      <c r="H79" s="158">
        <f t="shared" ref="H79:H91" ca="1" si="84">ROUND(G79*F79,2)</f>
        <v>1417.36</v>
      </c>
      <c r="I79" s="138"/>
      <c r="J79" s="159">
        <f t="shared" ref="J79:J91" ca="1" si="85">VLOOKUP($C79,INDIRECT("'"&amp;$B79&amp;"'!A:I"),M79,FALSE)</f>
        <v>4.51</v>
      </c>
      <c r="K79" s="158">
        <f t="shared" ref="K79:K91" ca="1" si="86">ROUND(J79*F79,2)</f>
        <v>1151.76</v>
      </c>
      <c r="L79" s="160">
        <f t="shared" ref="L79:L89" ca="1" si="87">$H$4</f>
        <v>0.23151055766107209</v>
      </c>
      <c r="M79" s="161">
        <f t="shared" ref="M79:M91" si="88">IF(OR($B79="TRANSMAR",$B79="SEDURB"),9,4)</f>
        <v>4</v>
      </c>
      <c r="N79" s="161">
        <v>70</v>
      </c>
      <c r="O79" s="247" t="str">
        <f t="shared" si="80"/>
        <v>SICRO4805757</v>
      </c>
      <c r="P79" s="161">
        <f>COUNTIF($O$12:O79,O79)</f>
        <v>1</v>
      </c>
      <c r="Q79" s="162">
        <f t="shared" ref="Q79:Q91" ca="1" si="89">IF(COUNTIF(O:O,O79)&lt;&gt;1,SUMIF(O:O,O79,G:G)/COUNTIF(O:O,O79),0)</f>
        <v>5.55</v>
      </c>
      <c r="R79" s="138"/>
      <c r="S79" s="163">
        <f t="shared" ref="S79:S91" si="90">IF(P79=1,SUMIF(O:O,O79,F:F),"")</f>
        <v>381.38</v>
      </c>
      <c r="T79" s="158">
        <f t="shared" ref="T79:T91" ca="1" si="91">IF(P79=1,SUMIF(O:O,O79,H:H),"")</f>
        <v>2116.66</v>
      </c>
      <c r="U79" s="164">
        <f t="shared" ref="U79:U91" ca="1" si="92">IF(P79=1,T79/$T$269,"")</f>
        <v>6.8054384977597147E-5</v>
      </c>
      <c r="V79" s="165">
        <f t="shared" ref="V79:V91" ca="1" si="93">IF(P79=1,_xlfn.RANK.EQ(T79,$T$10:$T$268),"")</f>
        <v>77</v>
      </c>
      <c r="W79" s="158">
        <f t="shared" ref="W79:W91" ca="1" si="94">IF(P79=1,SUMIF($V$10:$V$268,"&lt;="&amp;V79,$T$10:$T$268),"")</f>
        <v>31082768.420000002</v>
      </c>
      <c r="X79" s="164">
        <f t="shared" ref="X79:X91" ca="1" si="95">IF(P79=1,W79/$T$269,"")</f>
        <v>0.99936630740136789</v>
      </c>
      <c r="Y79" s="165" t="str">
        <f t="shared" ref="Y79:Y91" ca="1" si="96">IF(P79=1,IF(X79&lt;=0.8,$U$5,IF(X79&lt;=0.95,$U$6,$U$7)),"")</f>
        <v>C</v>
      </c>
    </row>
    <row r="80" spans="1:29" ht="25.5" x14ac:dyDescent="0.25">
      <c r="A80" s="154" t="s">
        <v>142</v>
      </c>
      <c r="B80" s="154" t="s">
        <v>343</v>
      </c>
      <c r="C80" s="165">
        <v>4805749</v>
      </c>
      <c r="D80" s="155" t="str">
        <f t="shared" ca="1" si="81"/>
        <v>Escavação Manual De Vala Em Material De 1ª Categoria</v>
      </c>
      <c r="E80" s="156" t="str">
        <f t="shared" ca="1" si="82"/>
        <v>m3</v>
      </c>
      <c r="F80" s="157">
        <v>28.38</v>
      </c>
      <c r="G80" s="158">
        <f t="shared" ca="1" si="83"/>
        <v>70.31</v>
      </c>
      <c r="H80" s="158">
        <f t="shared" ca="1" si="84"/>
        <v>1995.4</v>
      </c>
      <c r="I80" s="138"/>
      <c r="J80" s="159">
        <f t="shared" ca="1" si="85"/>
        <v>57.09</v>
      </c>
      <c r="K80" s="158">
        <f t="shared" ca="1" si="86"/>
        <v>1620.21</v>
      </c>
      <c r="L80" s="160">
        <f t="shared" ca="1" si="87"/>
        <v>0.23151055766107209</v>
      </c>
      <c r="M80" s="161">
        <f t="shared" si="88"/>
        <v>4</v>
      </c>
      <c r="N80" s="161">
        <v>71</v>
      </c>
      <c r="O80" s="247" t="str">
        <f t="shared" si="80"/>
        <v>SICRO4805749</v>
      </c>
      <c r="P80" s="161">
        <f>COUNTIF($O$12:O80,O80)</f>
        <v>1</v>
      </c>
      <c r="Q80" s="162">
        <f t="shared" ca="1" si="89"/>
        <v>70.31</v>
      </c>
      <c r="R80" s="138"/>
      <c r="S80" s="163">
        <f t="shared" si="90"/>
        <v>42.379999999999995</v>
      </c>
      <c r="T80" s="158">
        <f t="shared" ca="1" si="91"/>
        <v>2979.7400000000002</v>
      </c>
      <c r="U80" s="164">
        <f t="shared" ca="1" si="92"/>
        <v>9.5803942576108288E-5</v>
      </c>
      <c r="V80" s="165">
        <f t="shared" ca="1" si="93"/>
        <v>69</v>
      </c>
      <c r="W80" s="158">
        <f t="shared" ca="1" si="94"/>
        <v>31063612.020000003</v>
      </c>
      <c r="X80" s="164">
        <f t="shared" ca="1" si="95"/>
        <v>0.99875039505815522</v>
      </c>
      <c r="Y80" s="165" t="str">
        <f t="shared" ca="1" si="96"/>
        <v>C</v>
      </c>
    </row>
    <row r="81" spans="1:26" ht="38.25" x14ac:dyDescent="0.25">
      <c r="A81" s="154" t="s">
        <v>144</v>
      </c>
      <c r="B81" s="154" t="s">
        <v>355</v>
      </c>
      <c r="C81" s="154">
        <v>30206</v>
      </c>
      <c r="D81" s="155" t="str">
        <f t="shared" ca="1" si="81"/>
        <v>Aterro Manual Para Regularização Do Terreno Em Areia, Inclusive Adensamento Hidráulico E Fornecimento Do Material (Máximo De 100M3)</v>
      </c>
      <c r="E81" s="156" t="str">
        <f t="shared" ca="1" si="82"/>
        <v>m3</v>
      </c>
      <c r="F81" s="157">
        <v>10.35</v>
      </c>
      <c r="G81" s="158">
        <f t="shared" ca="1" si="83"/>
        <v>169.15</v>
      </c>
      <c r="H81" s="158">
        <f t="shared" ca="1" si="84"/>
        <v>1750.7</v>
      </c>
      <c r="I81" s="138"/>
      <c r="J81" s="159">
        <f t="shared" ca="1" si="85"/>
        <v>137.35</v>
      </c>
      <c r="K81" s="158">
        <f t="shared" ca="1" si="86"/>
        <v>1421.57</v>
      </c>
      <c r="L81" s="160">
        <f t="shared" ca="1" si="87"/>
        <v>0.23151055766107209</v>
      </c>
      <c r="M81" s="161">
        <f t="shared" si="88"/>
        <v>4</v>
      </c>
      <c r="N81" s="161">
        <v>72</v>
      </c>
      <c r="O81" s="247" t="str">
        <f t="shared" si="80"/>
        <v>DER-EDIF30206</v>
      </c>
      <c r="P81" s="161">
        <f>COUNTIF($O$12:O81,O81)</f>
        <v>1</v>
      </c>
      <c r="Q81" s="162">
        <f t="shared" ca="1" si="89"/>
        <v>169.15</v>
      </c>
      <c r="R81" s="138"/>
      <c r="S81" s="163">
        <f t="shared" si="90"/>
        <v>14.35</v>
      </c>
      <c r="T81" s="158">
        <f t="shared" ca="1" si="91"/>
        <v>2427.3000000000002</v>
      </c>
      <c r="U81" s="164">
        <f t="shared" ca="1" si="92"/>
        <v>7.8042013670651683E-5</v>
      </c>
      <c r="V81" s="165">
        <f t="shared" ca="1" si="93"/>
        <v>73</v>
      </c>
      <c r="W81" s="158">
        <f t="shared" ca="1" si="94"/>
        <v>31073987.009999998</v>
      </c>
      <c r="X81" s="164">
        <f t="shared" ca="1" si="95"/>
        <v>0.99908396944591626</v>
      </c>
      <c r="Y81" s="165" t="str">
        <f t="shared" ca="1" si="96"/>
        <v>C</v>
      </c>
    </row>
    <row r="82" spans="1:26" ht="12.75" x14ac:dyDescent="0.25">
      <c r="A82" s="154" t="s">
        <v>145</v>
      </c>
      <c r="B82" s="154" t="s">
        <v>46</v>
      </c>
      <c r="C82" s="165">
        <v>96995</v>
      </c>
      <c r="D82" s="155" t="str">
        <f t="shared" ca="1" si="81"/>
        <v>Reaterro Manual Apiloado Com Soquete. Af_10/2017</v>
      </c>
      <c r="E82" s="156" t="str">
        <f t="shared" ca="1" si="82"/>
        <v>m3</v>
      </c>
      <c r="F82" s="157">
        <v>10.35</v>
      </c>
      <c r="G82" s="158">
        <f t="shared" ca="1" si="83"/>
        <v>51.07</v>
      </c>
      <c r="H82" s="158">
        <f t="shared" ca="1" si="84"/>
        <v>528.57000000000005</v>
      </c>
      <c r="I82" s="138"/>
      <c r="J82" s="159">
        <f t="shared" ca="1" si="85"/>
        <v>41.47</v>
      </c>
      <c r="K82" s="158">
        <f t="shared" ca="1" si="86"/>
        <v>429.21</v>
      </c>
      <c r="L82" s="160">
        <f t="shared" ca="1" si="87"/>
        <v>0.23151055766107209</v>
      </c>
      <c r="M82" s="161">
        <f t="shared" si="88"/>
        <v>4</v>
      </c>
      <c r="N82" s="161">
        <v>73</v>
      </c>
      <c r="O82" s="247" t="str">
        <f t="shared" si="80"/>
        <v>SINAPI96995</v>
      </c>
      <c r="P82" s="161">
        <f>COUNTIF($O$12:O82,O82)</f>
        <v>1</v>
      </c>
      <c r="Q82" s="162">
        <f t="shared" ca="1" si="89"/>
        <v>51.07</v>
      </c>
      <c r="R82" s="138"/>
      <c r="S82" s="163">
        <f t="shared" si="90"/>
        <v>50.35</v>
      </c>
      <c r="T82" s="158">
        <f t="shared" ca="1" si="91"/>
        <v>2571.37</v>
      </c>
      <c r="U82" s="164">
        <f t="shared" ca="1" si="92"/>
        <v>8.2674120501093223E-5</v>
      </c>
      <c r="V82" s="165">
        <f t="shared" ca="1" si="93"/>
        <v>71</v>
      </c>
      <c r="W82" s="158">
        <f t="shared" ca="1" si="94"/>
        <v>31069005.310000002</v>
      </c>
      <c r="X82" s="164">
        <f t="shared" ca="1" si="95"/>
        <v>0.99892379892743777</v>
      </c>
      <c r="Y82" s="165" t="str">
        <f t="shared" ca="1" si="96"/>
        <v>C</v>
      </c>
    </row>
    <row r="83" spans="1:26" ht="25.5" x14ac:dyDescent="0.25">
      <c r="A83" s="154" t="s">
        <v>147</v>
      </c>
      <c r="B83" s="154" t="s">
        <v>46</v>
      </c>
      <c r="C83" s="165">
        <v>93382</v>
      </c>
      <c r="D83" s="155" t="str">
        <f t="shared" ca="1" si="81"/>
        <v>Reaterro Manual De Valas Com Compactação Mecanizada. Af_04/2016</v>
      </c>
      <c r="E83" s="156" t="str">
        <f t="shared" ca="1" si="82"/>
        <v>m3</v>
      </c>
      <c r="F83" s="157">
        <v>238.24</v>
      </c>
      <c r="G83" s="158">
        <f t="shared" ca="1" si="83"/>
        <v>36.700000000000003</v>
      </c>
      <c r="H83" s="158">
        <f t="shared" ca="1" si="84"/>
        <v>8743.41</v>
      </c>
      <c r="I83" s="138"/>
      <c r="J83" s="159">
        <f t="shared" ca="1" si="85"/>
        <v>29.8</v>
      </c>
      <c r="K83" s="158">
        <f t="shared" ca="1" si="86"/>
        <v>7099.55</v>
      </c>
      <c r="L83" s="160">
        <f t="shared" ca="1" si="87"/>
        <v>0.23151055766107209</v>
      </c>
      <c r="M83" s="161">
        <f t="shared" si="88"/>
        <v>4</v>
      </c>
      <c r="N83" s="161">
        <v>74</v>
      </c>
      <c r="O83" s="247" t="str">
        <f t="shared" si="80"/>
        <v>SINAPI93382</v>
      </c>
      <c r="P83" s="161">
        <f>COUNTIF($O$12:O83,O83)</f>
        <v>1</v>
      </c>
      <c r="Q83" s="162">
        <f t="shared" ca="1" si="89"/>
        <v>36.700000000000003</v>
      </c>
      <c r="R83" s="138"/>
      <c r="S83" s="163">
        <f t="shared" si="90"/>
        <v>320.83000000000004</v>
      </c>
      <c r="T83" s="158">
        <f t="shared" ca="1" si="91"/>
        <v>11774.46</v>
      </c>
      <c r="U83" s="164">
        <f t="shared" ca="1" si="92"/>
        <v>3.7856983820893226E-4</v>
      </c>
      <c r="V83" s="165">
        <f t="shared" ca="1" si="93"/>
        <v>51</v>
      </c>
      <c r="W83" s="158">
        <f t="shared" ca="1" si="94"/>
        <v>30952670.990000002</v>
      </c>
      <c r="X83" s="164">
        <f t="shared" ca="1" si="95"/>
        <v>0.99518344355652932</v>
      </c>
      <c r="Y83" s="165" t="str">
        <f t="shared" ca="1" si="96"/>
        <v>C</v>
      </c>
    </row>
    <row r="84" spans="1:26" ht="25.5" x14ac:dyDescent="0.25">
      <c r="A84" s="154" t="s">
        <v>149</v>
      </c>
      <c r="B84" s="154" t="s">
        <v>343</v>
      </c>
      <c r="C84" s="165">
        <v>5914329</v>
      </c>
      <c r="D84" s="155" t="str">
        <f t="shared" ca="1" si="81"/>
        <v>Transporte Com Caminhão Basculante De 6 M³ - Rodovia Em Revestimento Primário</v>
      </c>
      <c r="E84" s="156" t="str">
        <f t="shared" ca="1" si="82"/>
        <v>tkm</v>
      </c>
      <c r="F84" s="157">
        <v>47.53</v>
      </c>
      <c r="G84" s="158">
        <f t="shared" ca="1" si="83"/>
        <v>0.84</v>
      </c>
      <c r="H84" s="158">
        <f t="shared" ca="1" si="84"/>
        <v>39.93</v>
      </c>
      <c r="I84" s="138"/>
      <c r="J84" s="159">
        <f t="shared" ca="1" si="85"/>
        <v>0.68</v>
      </c>
      <c r="K84" s="158">
        <f t="shared" ca="1" si="86"/>
        <v>32.32</v>
      </c>
      <c r="L84" s="160">
        <f t="shared" ca="1" si="87"/>
        <v>0.23151055766107209</v>
      </c>
      <c r="M84" s="161">
        <f t="shared" si="88"/>
        <v>4</v>
      </c>
      <c r="N84" s="161">
        <v>75</v>
      </c>
      <c r="O84" s="247" t="str">
        <f t="shared" si="80"/>
        <v>SICRO5914329</v>
      </c>
      <c r="P84" s="161">
        <f>COUNTIF($O$12:O84,O84)</f>
        <v>1</v>
      </c>
      <c r="Q84" s="162">
        <f t="shared" ca="1" si="89"/>
        <v>0.84</v>
      </c>
      <c r="R84" s="138"/>
      <c r="S84" s="163">
        <f t="shared" si="90"/>
        <v>65.900000000000006</v>
      </c>
      <c r="T84" s="158">
        <f t="shared" ca="1" si="91"/>
        <v>55.36</v>
      </c>
      <c r="U84" s="164">
        <f t="shared" ca="1" si="92"/>
        <v>1.7799224969337441E-6</v>
      </c>
      <c r="V84" s="165">
        <f t="shared" ca="1" si="93"/>
        <v>103</v>
      </c>
      <c r="W84" s="158">
        <f t="shared" ca="1" si="94"/>
        <v>31102459.18999999</v>
      </c>
      <c r="X84" s="164">
        <f t="shared" ca="1" si="95"/>
        <v>0.99999940069083559</v>
      </c>
      <c r="Y84" s="165" t="str">
        <f t="shared" ca="1" si="96"/>
        <v>C</v>
      </c>
    </row>
    <row r="85" spans="1:26" ht="25.5" x14ac:dyDescent="0.25">
      <c r="A85" s="154" t="s">
        <v>150</v>
      </c>
      <c r="B85" s="154" t="s">
        <v>46</v>
      </c>
      <c r="C85" s="165">
        <v>97636</v>
      </c>
      <c r="D85" s="155" t="str">
        <f t="shared" ca="1" si="81"/>
        <v>Demolição Parcial De Pavimento Asfáltico, De Forma Mecanizada, Sem Reaproveitamento. Af_12/2017</v>
      </c>
      <c r="E85" s="156" t="str">
        <f t="shared" ca="1" si="82"/>
        <v>m2</v>
      </c>
      <c r="F85" s="157">
        <v>141</v>
      </c>
      <c r="G85" s="158">
        <f t="shared" ca="1" si="83"/>
        <v>23</v>
      </c>
      <c r="H85" s="158">
        <f t="shared" ca="1" si="84"/>
        <v>3243</v>
      </c>
      <c r="I85" s="138"/>
      <c r="J85" s="159">
        <f t="shared" ca="1" si="85"/>
        <v>18.68</v>
      </c>
      <c r="K85" s="158">
        <f t="shared" ca="1" si="86"/>
        <v>2633.88</v>
      </c>
      <c r="L85" s="160">
        <f t="shared" ca="1" si="87"/>
        <v>0.23151055766107209</v>
      </c>
      <c r="M85" s="161">
        <f t="shared" si="88"/>
        <v>4</v>
      </c>
      <c r="N85" s="161">
        <v>76</v>
      </c>
      <c r="O85" s="247" t="str">
        <f t="shared" si="80"/>
        <v>SINAPI97636</v>
      </c>
      <c r="P85" s="161">
        <f>COUNTIF($O$12:O85,O85)</f>
        <v>1</v>
      </c>
      <c r="Q85" s="162">
        <f t="shared" ca="1" si="89"/>
        <v>23</v>
      </c>
      <c r="R85" s="138"/>
      <c r="S85" s="163">
        <f t="shared" si="90"/>
        <v>221</v>
      </c>
      <c r="T85" s="158">
        <f t="shared" ca="1" si="91"/>
        <v>5083</v>
      </c>
      <c r="U85" s="164">
        <f t="shared" ca="1" si="92"/>
        <v>1.6342749371232336E-4</v>
      </c>
      <c r="V85" s="165">
        <f t="shared" ca="1" si="93"/>
        <v>61</v>
      </c>
      <c r="W85" s="158">
        <f t="shared" ca="1" si="94"/>
        <v>31031534.770000003</v>
      </c>
      <c r="X85" s="164">
        <f t="shared" ca="1" si="95"/>
        <v>0.99771905439856756</v>
      </c>
      <c r="Y85" s="165" t="str">
        <f t="shared" ca="1" si="96"/>
        <v>C</v>
      </c>
    </row>
    <row r="86" spans="1:26" ht="25.5" x14ac:dyDescent="0.25">
      <c r="A86" s="154" t="s">
        <v>152</v>
      </c>
      <c r="B86" s="154" t="s">
        <v>356</v>
      </c>
      <c r="C86" s="165">
        <v>42482</v>
      </c>
      <c r="D86" s="155" t="str">
        <f t="shared" ca="1" si="81"/>
        <v>Sub-Base De Brita Graduada, Inclusive Fornecimento E Transporte Da Brita Em Vias Urbanas</v>
      </c>
      <c r="E86" s="156" t="str">
        <f t="shared" ca="1" si="82"/>
        <v>m3</v>
      </c>
      <c r="F86" s="157">
        <v>21.15</v>
      </c>
      <c r="G86" s="158">
        <f t="shared" ca="1" si="83"/>
        <v>97.73</v>
      </c>
      <c r="H86" s="158">
        <f t="shared" ca="1" si="84"/>
        <v>2066.9899999999998</v>
      </c>
      <c r="I86" s="138"/>
      <c r="J86" s="159">
        <f t="shared" ca="1" si="85"/>
        <v>79.36</v>
      </c>
      <c r="K86" s="158">
        <f t="shared" ca="1" si="86"/>
        <v>1678.46</v>
      </c>
      <c r="L86" s="160">
        <f t="shared" ca="1" si="87"/>
        <v>0.23151055766107209</v>
      </c>
      <c r="M86" s="161">
        <f t="shared" si="88"/>
        <v>4</v>
      </c>
      <c r="N86" s="161">
        <v>77</v>
      </c>
      <c r="O86" s="247" t="str">
        <f t="shared" si="80"/>
        <v>DER-ROD42482</v>
      </c>
      <c r="P86" s="161">
        <f>COUNTIF($O$12:O86,O86)</f>
        <v>1</v>
      </c>
      <c r="Q86" s="162">
        <f t="shared" ca="1" si="89"/>
        <v>97.73</v>
      </c>
      <c r="R86" s="138"/>
      <c r="S86" s="163">
        <f t="shared" si="90"/>
        <v>33.15</v>
      </c>
      <c r="T86" s="158">
        <f t="shared" ca="1" si="91"/>
        <v>3239.75</v>
      </c>
      <c r="U86" s="164">
        <f t="shared" ca="1" si="92"/>
        <v>1.0416372668788109E-4</v>
      </c>
      <c r="V86" s="165">
        <f t="shared" ca="1" si="93"/>
        <v>68</v>
      </c>
      <c r="W86" s="158">
        <f t="shared" ca="1" si="94"/>
        <v>31060632.280000001</v>
      </c>
      <c r="X86" s="164">
        <f t="shared" ca="1" si="95"/>
        <v>0.99865459111557897</v>
      </c>
      <c r="Y86" s="165" t="str">
        <f t="shared" ca="1" si="96"/>
        <v>C</v>
      </c>
    </row>
    <row r="87" spans="1:26" ht="38.25" x14ac:dyDescent="0.25">
      <c r="A87" s="154" t="s">
        <v>154</v>
      </c>
      <c r="B87" s="154" t="s">
        <v>343</v>
      </c>
      <c r="C87" s="165">
        <v>5915433</v>
      </c>
      <c r="D87" s="155" t="str">
        <f t="shared" ca="1" si="81"/>
        <v>Carga, Manobra E Descarga De Material Demolido Em Caminhão Basculante De 6 M³ - Carga Manual E Descarga Livre</v>
      </c>
      <c r="E87" s="156" t="str">
        <f t="shared" ca="1" si="82"/>
        <v>t</v>
      </c>
      <c r="F87" s="157">
        <v>16.5</v>
      </c>
      <c r="G87" s="158">
        <f t="shared" ca="1" si="83"/>
        <v>30.01</v>
      </c>
      <c r="H87" s="158">
        <f t="shared" ca="1" si="84"/>
        <v>495.17</v>
      </c>
      <c r="I87" s="138"/>
      <c r="J87" s="159">
        <f t="shared" ca="1" si="85"/>
        <v>24.37</v>
      </c>
      <c r="K87" s="158">
        <f t="shared" ca="1" si="86"/>
        <v>402.11</v>
      </c>
      <c r="L87" s="160">
        <f t="shared" ca="1" si="87"/>
        <v>0.23151055766107209</v>
      </c>
      <c r="M87" s="161">
        <f t="shared" si="88"/>
        <v>4</v>
      </c>
      <c r="N87" s="161">
        <v>78</v>
      </c>
      <c r="O87" s="247" t="str">
        <f t="shared" si="80"/>
        <v>SICRO5915433</v>
      </c>
      <c r="P87" s="161">
        <f>COUNTIF($O$12:O87,O87)</f>
        <v>1</v>
      </c>
      <c r="Q87" s="162">
        <f t="shared" ca="1" si="89"/>
        <v>30.01</v>
      </c>
      <c r="R87" s="138"/>
      <c r="S87" s="163">
        <f t="shared" si="90"/>
        <v>25.86</v>
      </c>
      <c r="T87" s="158">
        <f t="shared" ca="1" si="91"/>
        <v>776.06</v>
      </c>
      <c r="U87" s="164">
        <f t="shared" ca="1" si="92"/>
        <v>2.4951709771864186E-5</v>
      </c>
      <c r="V87" s="165">
        <f t="shared" ca="1" si="93"/>
        <v>89</v>
      </c>
      <c r="W87" s="158">
        <f t="shared" ca="1" si="94"/>
        <v>31096867.479999997</v>
      </c>
      <c r="X87" s="164">
        <f t="shared" ca="1" si="95"/>
        <v>0.99981961726552271</v>
      </c>
      <c r="Y87" s="165" t="str">
        <f t="shared" ca="1" si="96"/>
        <v>C</v>
      </c>
    </row>
    <row r="88" spans="1:26" ht="38.25" x14ac:dyDescent="0.25">
      <c r="A88" s="154" t="s">
        <v>156</v>
      </c>
      <c r="B88" s="154" t="s">
        <v>343</v>
      </c>
      <c r="C88" s="165">
        <v>5914612</v>
      </c>
      <c r="D88" s="155" t="str">
        <f t="shared" ca="1" si="81"/>
        <v>Transporte De Mistura Betuminosa A Quente Com Caminhão Com Caçamba Térmica De 6 M³ - Rodovia Pavimentada</v>
      </c>
      <c r="E88" s="156" t="str">
        <f t="shared" ca="1" si="82"/>
        <v>tkm</v>
      </c>
      <c r="F88" s="157">
        <v>310.14</v>
      </c>
      <c r="G88" s="158">
        <f t="shared" ca="1" si="83"/>
        <v>1.02</v>
      </c>
      <c r="H88" s="158">
        <f t="shared" ca="1" si="84"/>
        <v>316.33999999999997</v>
      </c>
      <c r="I88" s="138"/>
      <c r="J88" s="159">
        <f t="shared" ca="1" si="85"/>
        <v>0.83</v>
      </c>
      <c r="K88" s="158">
        <f t="shared" ca="1" si="86"/>
        <v>257.42</v>
      </c>
      <c r="L88" s="160">
        <f t="shared" ca="1" si="87"/>
        <v>0.23151055766107209</v>
      </c>
      <c r="M88" s="161">
        <f t="shared" si="88"/>
        <v>4</v>
      </c>
      <c r="N88" s="161">
        <v>79</v>
      </c>
      <c r="O88" s="247" t="str">
        <f t="shared" si="80"/>
        <v>SICRO5914612</v>
      </c>
      <c r="P88" s="161">
        <f>COUNTIF($O$12:O88,O88)</f>
        <v>1</v>
      </c>
      <c r="Q88" s="162">
        <f t="shared" ca="1" si="89"/>
        <v>1.02</v>
      </c>
      <c r="R88" s="138"/>
      <c r="S88" s="163">
        <f t="shared" si="90"/>
        <v>486.11</v>
      </c>
      <c r="T88" s="158">
        <f t="shared" ca="1" si="91"/>
        <v>495.83</v>
      </c>
      <c r="U88" s="164">
        <f t="shared" ca="1" si="92"/>
        <v>1.5941816684513336E-5</v>
      </c>
      <c r="V88" s="165">
        <f t="shared" ca="1" si="93"/>
        <v>94</v>
      </c>
      <c r="W88" s="158">
        <f t="shared" ca="1" si="94"/>
        <v>31100149.889999993</v>
      </c>
      <c r="X88" s="164">
        <f t="shared" ca="1" si="95"/>
        <v>0.99992515258711145</v>
      </c>
      <c r="Y88" s="165" t="str">
        <f t="shared" ca="1" si="96"/>
        <v>C</v>
      </c>
    </row>
    <row r="89" spans="1:26" ht="12.75" x14ac:dyDescent="0.25">
      <c r="A89" s="154" t="s">
        <v>158</v>
      </c>
      <c r="B89" s="154" t="s">
        <v>343</v>
      </c>
      <c r="C89" s="165">
        <v>4011352</v>
      </c>
      <c r="D89" s="155" t="str">
        <f t="shared" ca="1" si="81"/>
        <v>Imprimação Com Emulsão Asfáltica</v>
      </c>
      <c r="E89" s="156" t="str">
        <f t="shared" ca="1" si="82"/>
        <v>m2</v>
      </c>
      <c r="F89" s="157">
        <v>141</v>
      </c>
      <c r="G89" s="158">
        <f t="shared" ca="1" si="83"/>
        <v>0.37</v>
      </c>
      <c r="H89" s="158">
        <f t="shared" ca="1" si="84"/>
        <v>52.17</v>
      </c>
      <c r="I89" s="138"/>
      <c r="J89" s="159">
        <f t="shared" ca="1" si="85"/>
        <v>0.3</v>
      </c>
      <c r="K89" s="158">
        <f t="shared" ca="1" si="86"/>
        <v>42.3</v>
      </c>
      <c r="L89" s="160">
        <f t="shared" ca="1" si="87"/>
        <v>0.23151055766107209</v>
      </c>
      <c r="M89" s="161">
        <f t="shared" si="88"/>
        <v>4</v>
      </c>
      <c r="N89" s="161">
        <v>80</v>
      </c>
      <c r="O89" s="247" t="str">
        <f t="shared" si="80"/>
        <v>SICRO4011352</v>
      </c>
      <c r="P89" s="161">
        <f>COUNTIF($O$12:O89,O89)</f>
        <v>1</v>
      </c>
      <c r="Q89" s="162">
        <f t="shared" ca="1" si="89"/>
        <v>0.37</v>
      </c>
      <c r="R89" s="138"/>
      <c r="S89" s="163">
        <f t="shared" si="90"/>
        <v>221</v>
      </c>
      <c r="T89" s="158">
        <f t="shared" ca="1" si="91"/>
        <v>81.77000000000001</v>
      </c>
      <c r="U89" s="164">
        <f t="shared" ca="1" si="92"/>
        <v>2.6290509858069411E-6</v>
      </c>
      <c r="V89" s="165">
        <f t="shared" ca="1" si="93"/>
        <v>102</v>
      </c>
      <c r="W89" s="158">
        <f t="shared" ca="1" si="94"/>
        <v>31102403.829999991</v>
      </c>
      <c r="X89" s="164">
        <f t="shared" ca="1" si="95"/>
        <v>0.99999762076833865</v>
      </c>
      <c r="Y89" s="165" t="str">
        <f t="shared" ca="1" si="96"/>
        <v>C</v>
      </c>
    </row>
    <row r="90" spans="1:26" ht="25.5" x14ac:dyDescent="0.25">
      <c r="A90" s="154" t="s">
        <v>160</v>
      </c>
      <c r="B90" s="154" t="s">
        <v>356</v>
      </c>
      <c r="C90" s="165">
        <v>101196</v>
      </c>
      <c r="D90" s="155" t="str">
        <f t="shared" ca="1" si="81"/>
        <v>Emulsão Asfáltica Para Imprimação (Eai), Fornecimento</v>
      </c>
      <c r="E90" s="156" t="str">
        <f t="shared" ca="1" si="82"/>
        <v>t</v>
      </c>
      <c r="F90" s="157">
        <v>0.11</v>
      </c>
      <c r="G90" s="158">
        <f t="shared" ca="1" si="83"/>
        <v>2251.36</v>
      </c>
      <c r="H90" s="158">
        <f t="shared" ca="1" si="84"/>
        <v>247.65</v>
      </c>
      <c r="I90" s="138"/>
      <c r="J90" s="159">
        <f t="shared" ca="1" si="85"/>
        <v>1974.5</v>
      </c>
      <c r="K90" s="158">
        <f t="shared" ca="1" si="86"/>
        <v>217.2</v>
      </c>
      <c r="L90" s="160">
        <f>$H$5</f>
        <v>0.14021795537104298</v>
      </c>
      <c r="M90" s="161">
        <f t="shared" si="88"/>
        <v>4</v>
      </c>
      <c r="N90" s="161">
        <v>81</v>
      </c>
      <c r="O90" s="247" t="str">
        <f t="shared" si="80"/>
        <v>DER-ROD101196</v>
      </c>
      <c r="P90" s="161">
        <f>COUNTIF($O$12:O90,O90)</f>
        <v>1</v>
      </c>
      <c r="Q90" s="162">
        <f t="shared" ca="1" si="89"/>
        <v>2251.36</v>
      </c>
      <c r="R90" s="138"/>
      <c r="S90" s="163">
        <f t="shared" si="90"/>
        <v>0.16999999999999998</v>
      </c>
      <c r="T90" s="158">
        <f t="shared" ca="1" si="91"/>
        <v>382.73</v>
      </c>
      <c r="U90" s="164">
        <f t="shared" ca="1" si="92"/>
        <v>1.2305450456131717E-5</v>
      </c>
      <c r="V90" s="165">
        <f t="shared" ca="1" si="93"/>
        <v>97</v>
      </c>
      <c r="W90" s="158">
        <f t="shared" ca="1" si="94"/>
        <v>31101447.749999993</v>
      </c>
      <c r="X90" s="164">
        <f t="shared" ca="1" si="95"/>
        <v>0.99996688109527387</v>
      </c>
      <c r="Y90" s="165" t="str">
        <f t="shared" ca="1" si="96"/>
        <v>C</v>
      </c>
    </row>
    <row r="91" spans="1:26" s="79" customFormat="1" ht="25.5" x14ac:dyDescent="0.25">
      <c r="A91" s="187" t="s">
        <v>161</v>
      </c>
      <c r="B91" s="187" t="s">
        <v>356</v>
      </c>
      <c r="C91" s="188">
        <v>100849</v>
      </c>
      <c r="D91" s="155" t="str">
        <f t="shared" ca="1" si="81"/>
        <v>Transporte De Material Asfáltico (Dnit), Inclusive Bdi Diferenciado</v>
      </c>
      <c r="E91" s="156" t="str">
        <f t="shared" ca="1" si="82"/>
        <v>t</v>
      </c>
      <c r="F91" s="189">
        <v>0.17</v>
      </c>
      <c r="G91" s="190">
        <f t="shared" ca="1" si="83"/>
        <v>69.03</v>
      </c>
      <c r="H91" s="190">
        <f t="shared" ca="1" si="84"/>
        <v>11.74</v>
      </c>
      <c r="I91" s="138"/>
      <c r="J91" s="185">
        <f t="shared" ca="1" si="85"/>
        <v>60.54</v>
      </c>
      <c r="K91" s="158">
        <f t="shared" ca="1" si="86"/>
        <v>10.29</v>
      </c>
      <c r="L91" s="160">
        <f>$H$5</f>
        <v>0.14021795537104298</v>
      </c>
      <c r="M91" s="191">
        <f t="shared" si="88"/>
        <v>4</v>
      </c>
      <c r="N91" s="191">
        <v>82</v>
      </c>
      <c r="O91" s="247" t="str">
        <f t="shared" si="80"/>
        <v>DER-ROD100849</v>
      </c>
      <c r="P91" s="161">
        <f>COUNTIF($O$12:O91,O91)</f>
        <v>1</v>
      </c>
      <c r="Q91" s="162">
        <f t="shared" ca="1" si="89"/>
        <v>69.03</v>
      </c>
      <c r="R91" s="138"/>
      <c r="S91" s="163">
        <f t="shared" si="90"/>
        <v>0.27</v>
      </c>
      <c r="T91" s="158">
        <f t="shared" ca="1" si="91"/>
        <v>18.64</v>
      </c>
      <c r="U91" s="164">
        <f t="shared" ca="1" si="92"/>
        <v>5.9930916443000339E-7</v>
      </c>
      <c r="V91" s="165">
        <f t="shared" ca="1" si="93"/>
        <v>104</v>
      </c>
      <c r="W91" s="158">
        <f t="shared" ca="1" si="94"/>
        <v>31102477.829999991</v>
      </c>
      <c r="X91" s="164">
        <f t="shared" ca="1" si="95"/>
        <v>1</v>
      </c>
      <c r="Y91" s="165" t="str">
        <f t="shared" ca="1" si="96"/>
        <v>C</v>
      </c>
      <c r="Z91" s="84"/>
    </row>
    <row r="92" spans="1:26" ht="12.75" x14ac:dyDescent="0.25">
      <c r="A92" s="173" t="s">
        <v>163</v>
      </c>
      <c r="B92" s="173"/>
      <c r="C92" s="173"/>
      <c r="D92" s="174" t="s">
        <v>164</v>
      </c>
      <c r="E92" s="173"/>
      <c r="F92" s="175"/>
      <c r="G92" s="176"/>
      <c r="H92" s="177">
        <f ca="1">SUBTOTAL(9,OFFSET(H92,1,0):OFFSET(H94,-1,0))</f>
        <v>5988.5</v>
      </c>
      <c r="I92" s="138"/>
      <c r="J92" s="178"/>
      <c r="K92" s="177">
        <f ca="1">SUBTOTAL(9,OFFSET(K92,1,0):OFFSET(K94,-1,0))</f>
        <v>4863.25</v>
      </c>
      <c r="L92" s="179"/>
      <c r="M92" s="180"/>
      <c r="N92" s="180">
        <v>83</v>
      </c>
      <c r="O92" s="248" t="str">
        <f t="shared" si="80"/>
        <v/>
      </c>
      <c r="P92" s="180"/>
      <c r="Q92" s="181"/>
      <c r="R92" s="138"/>
      <c r="S92" s="182"/>
      <c r="T92" s="177"/>
      <c r="U92" s="182"/>
      <c r="V92" s="182"/>
      <c r="W92" s="177"/>
      <c r="X92" s="182"/>
      <c r="Y92" s="182"/>
    </row>
    <row r="93" spans="1:26" s="43" customFormat="1" ht="38.25" x14ac:dyDescent="0.25">
      <c r="A93" s="166" t="s">
        <v>165</v>
      </c>
      <c r="B93" s="166" t="s">
        <v>1987</v>
      </c>
      <c r="C93" s="172" t="s">
        <v>18511</v>
      </c>
      <c r="D93" s="155" t="str">
        <f ca="1">PROPER(VLOOKUP($C93,INDIRECT("'"&amp;$B93&amp;"'!A:I"),2,FALSE))</f>
        <v>Escoramento De Vala, Tipo Pontaleteamento, Com Profundidade De 0 A 1,5 M, Largura Menor Que 1,5 M, Em Local Com Nível Alto De Interferência.</v>
      </c>
      <c r="E93" s="156" t="str">
        <f ca="1">LOWER(VLOOKUP($C93,INDIRECT("'"&amp;$B93&amp;"'!A:I"),M93-1,FALSE))</f>
        <v>m2</v>
      </c>
      <c r="F93" s="167">
        <v>175</v>
      </c>
      <c r="G93" s="159">
        <f ca="1">ROUND(J93*(1+L93),2)</f>
        <v>34.22</v>
      </c>
      <c r="H93" s="159">
        <f ca="1">ROUND(G93*F93,2)</f>
        <v>5988.5</v>
      </c>
      <c r="I93" s="168"/>
      <c r="J93" s="159">
        <f ca="1">VLOOKUP($C93,INDIRECT("'"&amp;$B93&amp;"'!A:I"),M93,FALSE)</f>
        <v>27.79</v>
      </c>
      <c r="K93" s="158">
        <f ca="1">ROUND(J93*F93,2)</f>
        <v>4863.25</v>
      </c>
      <c r="L93" s="160">
        <f ca="1">$H$4</f>
        <v>0.23151055766107209</v>
      </c>
      <c r="M93" s="169">
        <f>IF(OR($B93="TRANSMAR",$B93="SEDURB"),9,4)</f>
        <v>9</v>
      </c>
      <c r="N93" s="169">
        <v>84</v>
      </c>
      <c r="O93" s="247" t="str">
        <f t="shared" si="80"/>
        <v>SEDURBS02</v>
      </c>
      <c r="P93" s="161">
        <f>COUNTIF($O$12:O93,O93)</f>
        <v>1</v>
      </c>
      <c r="Q93" s="162">
        <f ca="1">IF(COUNTIF(O:O,O93)&lt;&gt;1,SUMIF(O:O,O93,G:G)/COUNTIF(O:O,O93),0)</f>
        <v>34.22</v>
      </c>
      <c r="R93" s="168"/>
      <c r="S93" s="163">
        <f>IF(P93=1,SUMIF(O:O,O93,F:F),"")</f>
        <v>455</v>
      </c>
      <c r="T93" s="158">
        <f ca="1">IF(P93=1,SUMIF(O:O,O93,H:H),"")</f>
        <v>15570.1</v>
      </c>
      <c r="U93" s="164">
        <f ca="1">IF(P93=1,T93/$T$269,"")</f>
        <v>5.0060641744053625E-4</v>
      </c>
      <c r="V93" s="165">
        <f ca="1">IF(P93=1,_xlfn.RANK.EQ(T93,$T$10:$T$268),"")</f>
        <v>47</v>
      </c>
      <c r="W93" s="158">
        <f ca="1">IF(P93=1,SUMIF($V$10:$V$268,"&lt;="&amp;V93,$T$10:$T$268),"")</f>
        <v>30898330.5</v>
      </c>
      <c r="X93" s="164">
        <f ca="1">IF(P93=1,W93/$T$269,"")</f>
        <v>0.99343630012001549</v>
      </c>
      <c r="Y93" s="165" t="str">
        <f ca="1">IF(P93=1,IF(X93&lt;=0.8,$U$5,IF(X93&lt;=0.95,$U$6,$U$7)),"")</f>
        <v>C</v>
      </c>
      <c r="Z93" s="84"/>
    </row>
    <row r="94" spans="1:26" ht="12.75" x14ac:dyDescent="0.25">
      <c r="A94" s="173" t="s">
        <v>166</v>
      </c>
      <c r="B94" s="173"/>
      <c r="C94" s="173"/>
      <c r="D94" s="174" t="s">
        <v>167</v>
      </c>
      <c r="E94" s="173"/>
      <c r="F94" s="175"/>
      <c r="G94" s="176"/>
      <c r="H94" s="177">
        <f ca="1">SUBTOTAL(9,OFFSET(H94,1,0):OFFSET(H98,-1,0))</f>
        <v>34828.119999999995</v>
      </c>
      <c r="I94" s="138"/>
      <c r="J94" s="178"/>
      <c r="K94" s="177">
        <f ca="1">SUBTOTAL(9,OFFSET(K94,1,0):OFFSET(K98,-1,0))</f>
        <v>28280.059999999998</v>
      </c>
      <c r="L94" s="179"/>
      <c r="M94" s="180"/>
      <c r="N94" s="180">
        <v>85</v>
      </c>
      <c r="O94" s="248" t="str">
        <f t="shared" si="80"/>
        <v/>
      </c>
      <c r="P94" s="180"/>
      <c r="Q94" s="181"/>
      <c r="R94" s="138"/>
      <c r="S94" s="182"/>
      <c r="T94" s="177"/>
      <c r="U94" s="182"/>
      <c r="V94" s="182"/>
      <c r="W94" s="177"/>
      <c r="X94" s="182"/>
      <c r="Y94" s="182"/>
    </row>
    <row r="95" spans="1:26" s="43" customFormat="1" ht="51" x14ac:dyDescent="0.25">
      <c r="A95" s="166" t="s">
        <v>168</v>
      </c>
      <c r="B95" s="166" t="s">
        <v>1987</v>
      </c>
      <c r="C95" s="172" t="s">
        <v>18512</v>
      </c>
      <c r="D95" s="155" t="str">
        <f ca="1">PROPER(VLOOKUP($C95,INDIRECT("'"&amp;$B95&amp;"'!A:I"),2,FALSE))</f>
        <v>Assentamento De Tubo De Pvc Para Rede Coletora De Esgoto De Parede Maciça, Dn 150 Mm, Junta Elástica, Instalado Em Local Com Nível Alto De Interferências (Não Inclui Fornecimento).</v>
      </c>
      <c r="E95" s="156" t="str">
        <f ca="1">LOWER(VLOOKUP($C95,INDIRECT("'"&amp;$B95&amp;"'!A:I"),M95-1,FALSE))</f>
        <v>m</v>
      </c>
      <c r="F95" s="167">
        <v>207</v>
      </c>
      <c r="G95" s="159">
        <f ca="1">ROUND(J95*(1+L95),2)</f>
        <v>8.24</v>
      </c>
      <c r="H95" s="159">
        <f ca="1">ROUND(G95*F95,2)</f>
        <v>1705.68</v>
      </c>
      <c r="I95" s="168"/>
      <c r="J95" s="159">
        <f ca="1">VLOOKUP($C95,INDIRECT("'"&amp;$B95&amp;"'!A:I"),M95,FALSE)</f>
        <v>6.69</v>
      </c>
      <c r="K95" s="158">
        <f ca="1">ROUND(J95*F95,2)</f>
        <v>1384.83</v>
      </c>
      <c r="L95" s="160">
        <f ca="1">$H$4</f>
        <v>0.23151055766107209</v>
      </c>
      <c r="M95" s="169">
        <f>IF(OR($B95="TRANSMAR",$B95="SEDURB"),9,4)</f>
        <v>9</v>
      </c>
      <c r="N95" s="169">
        <v>86</v>
      </c>
      <c r="O95" s="247" t="str">
        <f t="shared" si="80"/>
        <v>SEDURBS03</v>
      </c>
      <c r="P95" s="161">
        <f>COUNTIF($O$12:O95,O95)</f>
        <v>1</v>
      </c>
      <c r="Q95" s="162">
        <f ca="1">IF(COUNTIF(O:O,O95)&lt;&gt;1,SUMIF(O:O,O95,G:G)/COUNTIF(O:O,O95),0)</f>
        <v>8.24</v>
      </c>
      <c r="R95" s="168"/>
      <c r="S95" s="163">
        <f>IF(P95=1,SUMIF(O:O,O95,F:F),"")</f>
        <v>310</v>
      </c>
      <c r="T95" s="158">
        <f ca="1">IF(P95=1,SUMIF(O:O,O95,H:H),"")</f>
        <v>2554.4</v>
      </c>
      <c r="U95" s="164">
        <f ca="1">IF(P95=1,T95/$T$269,"")</f>
        <v>8.2128504807939953E-5</v>
      </c>
      <c r="V95" s="165">
        <f ca="1">IF(P95=1,_xlfn.RANK.EQ(T95,$T$10:$T$268),"")</f>
        <v>72</v>
      </c>
      <c r="W95" s="158">
        <f ca="1">IF(P95=1,SUMIF($V$10:$V$268,"&lt;="&amp;V95,$T$10:$T$268),"")</f>
        <v>31071559.710000001</v>
      </c>
      <c r="X95" s="164">
        <f ca="1">IF(P95=1,W95/$T$269,"")</f>
        <v>0.9990059274322457</v>
      </c>
      <c r="Y95" s="165" t="str">
        <f ca="1">IF(P95=1,IF(X95&lt;=0.8,$U$5,IF(X95&lt;=0.95,$U$6,$U$7)),"")</f>
        <v>C</v>
      </c>
      <c r="Z95" s="84"/>
    </row>
    <row r="96" spans="1:26" ht="12.75" x14ac:dyDescent="0.25">
      <c r="A96" s="154" t="s">
        <v>169</v>
      </c>
      <c r="B96" s="154" t="s">
        <v>46</v>
      </c>
      <c r="C96" s="165">
        <v>41936</v>
      </c>
      <c r="D96" s="155" t="str">
        <f ca="1">PROPER(VLOOKUP($C96,INDIRECT("'"&amp;$B96&amp;"'!A:I"),2,FALSE))</f>
        <v>Tubo Coletor De Esgoto, Pvc, Jei, Dn 150 Mm  (Nbr 7362)</v>
      </c>
      <c r="E96" s="156" t="str">
        <f ca="1">LOWER(VLOOKUP($C96,INDIRECT("'"&amp;$B96&amp;"'!A:I"),M96-1,FALSE))</f>
        <v xml:space="preserve">m     </v>
      </c>
      <c r="F96" s="157">
        <v>207</v>
      </c>
      <c r="G96" s="158">
        <f ca="1">ROUND(J96*(1+L96),2)</f>
        <v>97.81</v>
      </c>
      <c r="H96" s="158">
        <f ca="1">ROUND(G96*F96,2)</f>
        <v>20246.669999999998</v>
      </c>
      <c r="I96" s="138"/>
      <c r="J96" s="159">
        <f ca="1">VLOOKUP($C96,INDIRECT("'"&amp;$B96&amp;"'!A:I"),M96,FALSE)</f>
        <v>79.42</v>
      </c>
      <c r="K96" s="158">
        <f ca="1">ROUND(J96*F96,2)</f>
        <v>16439.939999999999</v>
      </c>
      <c r="L96" s="160">
        <f ca="1">$H$4</f>
        <v>0.23151055766107209</v>
      </c>
      <c r="M96" s="161">
        <f>IF(OR($B96="TRANSMAR",$B96="SEDURB"),9,4)</f>
        <v>4</v>
      </c>
      <c r="N96" s="161">
        <v>87</v>
      </c>
      <c r="O96" s="247" t="str">
        <f t="shared" si="80"/>
        <v>SINAPI41936</v>
      </c>
      <c r="P96" s="161">
        <f>COUNTIF($O$12:O96,O96)</f>
        <v>1</v>
      </c>
      <c r="Q96" s="162">
        <f ca="1">IF(COUNTIF(O:O,O96)&lt;&gt;1,SUMIF(O:O,O96,G:G)/COUNTIF(O:O,O96),0)</f>
        <v>97.81</v>
      </c>
      <c r="R96" s="138"/>
      <c r="S96" s="163">
        <f>IF(P96=1,SUMIF(O:O,O96,F:F),"")</f>
        <v>310</v>
      </c>
      <c r="T96" s="158">
        <f ca="1">IF(P96=1,SUMIF(O:O,O96,H:H),"")</f>
        <v>30321.1</v>
      </c>
      <c r="U96" s="164">
        <f ca="1">IF(P96=1,T96/$T$269,"")</f>
        <v>9.7487731253211246E-4</v>
      </c>
      <c r="V96" s="165">
        <f ca="1">IF(P96=1,_xlfn.RANK.EQ(T96,$T$10:$T$268),"")</f>
        <v>39</v>
      </c>
      <c r="W96" s="158">
        <f ca="1">IF(P96=1,SUMIF($V$10:$V$268,"&lt;="&amp;V96,$T$10:$T$268),"")</f>
        <v>30734693.819999997</v>
      </c>
      <c r="X96" s="164">
        <f ca="1">IF(P96=1,W96/$T$269,"")</f>
        <v>0.98817508971438772</v>
      </c>
      <c r="Y96" s="165" t="str">
        <f ca="1">IF(P96=1,IF(X96&lt;=0.8,$U$5,IF(X96&lt;=0.95,$U$6,$U$7)),"")</f>
        <v>C</v>
      </c>
    </row>
    <row r="97" spans="1:32" ht="38.25" x14ac:dyDescent="0.25">
      <c r="A97" s="154" t="s">
        <v>170</v>
      </c>
      <c r="B97" s="154" t="s">
        <v>46</v>
      </c>
      <c r="C97" s="165">
        <v>95995</v>
      </c>
      <c r="D97" s="155" t="str">
        <f ca="1">PROPER(VLOOKUP($C97,INDIRECT("'"&amp;$B97&amp;"'!A:I"),2,FALSE))</f>
        <v>Execução De Pavimento Com Aplicação De Concreto Asfáltico, Camada De Rolamento - Exclusive Carga E Transporte. Af_11/2019</v>
      </c>
      <c r="E97" s="156" t="str">
        <f ca="1">LOWER(VLOOKUP($C97,INDIRECT("'"&amp;$B97&amp;"'!A:I"),M97-1,FALSE))</f>
        <v>m3</v>
      </c>
      <c r="F97" s="157">
        <v>7.05</v>
      </c>
      <c r="G97" s="158">
        <f ca="1">ROUND(J97*(1+L97),2)</f>
        <v>1826.35</v>
      </c>
      <c r="H97" s="158">
        <f ca="1">ROUND(G97*F97,2)</f>
        <v>12875.77</v>
      </c>
      <c r="I97" s="138"/>
      <c r="J97" s="159">
        <f ca="1">VLOOKUP($C97,INDIRECT("'"&amp;$B97&amp;"'!A:I"),M97,FALSE)</f>
        <v>1483.02</v>
      </c>
      <c r="K97" s="158">
        <f ca="1">ROUND(J97*F97,2)</f>
        <v>10455.290000000001</v>
      </c>
      <c r="L97" s="160">
        <f ca="1">$H$4</f>
        <v>0.23151055766107209</v>
      </c>
      <c r="M97" s="161">
        <f>IF(OR($B97="TRANSMAR",$B97="SEDURB"),9,4)</f>
        <v>4</v>
      </c>
      <c r="N97" s="161">
        <v>88</v>
      </c>
      <c r="O97" s="247" t="str">
        <f t="shared" si="80"/>
        <v>SINAPI95995</v>
      </c>
      <c r="P97" s="161">
        <f>COUNTIF($O$12:O97,O97)</f>
        <v>1</v>
      </c>
      <c r="Q97" s="162">
        <f ca="1">IF(COUNTIF(O:O,O97)&lt;&gt;1,SUMIF(O:O,O97,G:G)/COUNTIF(O:O,O97),0)</f>
        <v>1826.35</v>
      </c>
      <c r="R97" s="138"/>
      <c r="S97" s="163">
        <f>IF(P97=1,SUMIF(O:O,O97,F:F),"")</f>
        <v>11.05</v>
      </c>
      <c r="T97" s="158">
        <f ca="1">IF(P97=1,SUMIF(O:O,O97,H:H),"")</f>
        <v>20181.169999999998</v>
      </c>
      <c r="U97" s="164">
        <f ca="1">IF(P97=1,T97/$T$269,"")</f>
        <v>6.4886052199140834E-4</v>
      </c>
      <c r="V97" s="165">
        <f ca="1">IF(P97=1,_xlfn.RANK.EQ(T97,$T$10:$T$268),"")</f>
        <v>43</v>
      </c>
      <c r="W97" s="158">
        <f ca="1">IF(P97=1,SUMIF($V$10:$V$268,"&lt;="&amp;V97,$T$10:$T$268),"")</f>
        <v>30828253.459999997</v>
      </c>
      <c r="X97" s="164">
        <f ca="1">IF(P97=1,W97/$T$269,"")</f>
        <v>0.991183198602412</v>
      </c>
      <c r="Y97" s="165" t="str">
        <f ca="1">IF(P97=1,IF(X97&lt;=0.8,$U$5,IF(X97&lt;=0.95,$U$6,$U$7)),"")</f>
        <v>C</v>
      </c>
    </row>
    <row r="98" spans="1:32" ht="12.75" x14ac:dyDescent="0.25">
      <c r="A98" s="144" t="s">
        <v>172</v>
      </c>
      <c r="B98" s="144"/>
      <c r="C98" s="144"/>
      <c r="D98" s="145" t="s">
        <v>173</v>
      </c>
      <c r="E98" s="144"/>
      <c r="F98" s="146"/>
      <c r="G98" s="147"/>
      <c r="H98" s="148">
        <f ca="1">SUBTOTAL(9,OFFSET(H98,1,0):OFFSET(H102,-1,0))</f>
        <v>46409.63</v>
      </c>
      <c r="I98" s="138"/>
      <c r="J98" s="149"/>
      <c r="K98" s="148">
        <f ca="1">SUBTOTAL(9,OFFSET(K98,1,0):OFFSET(K102,-1,0))</f>
        <v>37677.839999999997</v>
      </c>
      <c r="L98" s="150"/>
      <c r="M98" s="151"/>
      <c r="N98" s="151">
        <v>89</v>
      </c>
      <c r="O98" s="246" t="str">
        <f t="shared" si="80"/>
        <v/>
      </c>
      <c r="P98" s="151"/>
      <c r="Q98" s="152"/>
      <c r="R98" s="138"/>
      <c r="S98" s="153"/>
      <c r="T98" s="148"/>
      <c r="U98" s="153"/>
      <c r="V98" s="153"/>
      <c r="W98" s="148"/>
      <c r="X98" s="153"/>
      <c r="Y98" s="153"/>
    </row>
    <row r="99" spans="1:32" ht="12.75" x14ac:dyDescent="0.25">
      <c r="A99" s="154" t="s">
        <v>174</v>
      </c>
      <c r="B99" s="154" t="s">
        <v>356</v>
      </c>
      <c r="C99" s="165">
        <v>42047</v>
      </c>
      <c r="D99" s="155" t="str">
        <f ca="1">PROPER(VLOOKUP($C99,INDIRECT("'"&amp;$B99&amp;"'!A:I"),2,FALSE))</f>
        <v>Elementos De Madeira Para Sinalização - Cavaletes</v>
      </c>
      <c r="E99" s="156" t="str">
        <f ca="1">LOWER(VLOOKUP($C99,INDIRECT("'"&amp;$B99&amp;"'!A:I"),M99-1,FALSE))</f>
        <v>ud</v>
      </c>
      <c r="F99" s="157">
        <v>4</v>
      </c>
      <c r="G99" s="158">
        <f ca="1">ROUND(J99*(1+L99),2)</f>
        <v>41.69</v>
      </c>
      <c r="H99" s="158">
        <f ca="1">ROUND(G99*F99,2)</f>
        <v>166.76</v>
      </c>
      <c r="I99" s="138"/>
      <c r="J99" s="159">
        <f ca="1">VLOOKUP($C99,INDIRECT("'"&amp;$B99&amp;"'!A:I"),M99,FALSE)</f>
        <v>33.85</v>
      </c>
      <c r="K99" s="158">
        <f ca="1">ROUND(J99*F99,2)</f>
        <v>135.4</v>
      </c>
      <c r="L99" s="160">
        <f ca="1">$H$4</f>
        <v>0.23151055766107209</v>
      </c>
      <c r="M99" s="161">
        <f>IF(OR($B99="TRANSMAR",$B99="SEDURB"),9,4)</f>
        <v>4</v>
      </c>
      <c r="N99" s="161">
        <v>90</v>
      </c>
      <c r="O99" s="247" t="str">
        <f t="shared" si="80"/>
        <v>DER-ROD42047</v>
      </c>
      <c r="P99" s="161">
        <f>COUNTIF($O$12:O99,O99)</f>
        <v>1</v>
      </c>
      <c r="Q99" s="162">
        <f ca="1">IF(COUNTIF(O:O,O99)&lt;&gt;1,SUMIF(O:O,O99,G:G)/COUNTIF(O:O,O99),0)</f>
        <v>41.69</v>
      </c>
      <c r="R99" s="138"/>
      <c r="S99" s="163">
        <f>IF(P99=1,SUMIF(O:O,O99,F:F),"")</f>
        <v>7</v>
      </c>
      <c r="T99" s="158">
        <f ca="1">IF(P99=1,SUMIF(O:O,O99,H:H),"")</f>
        <v>291.83</v>
      </c>
      <c r="U99" s="164">
        <f ca="1">IF(P99=1,T99/$T$269,"")</f>
        <v>9.3828537261592206E-6</v>
      </c>
      <c r="V99" s="165">
        <f ca="1">IF(P99=1,_xlfn.RANK.EQ(T99,$T$10:$T$268),"")</f>
        <v>99</v>
      </c>
      <c r="W99" s="158">
        <f ca="1">IF(P99=1,SUMIF($V$10:$V$268,"&lt;="&amp;V99,$T$10:$T$268),"")</f>
        <v>31102049.899999991</v>
      </c>
      <c r="X99" s="164">
        <f ca="1">IF(P99=1,W99/$T$269,"")</f>
        <v>0.99998624128912372</v>
      </c>
      <c r="Y99" s="165" t="str">
        <f ca="1">IF(P99=1,IF(X99&lt;=0.8,$U$5,IF(X99&lt;=0.95,$U$6,$U$7)),"")</f>
        <v>C</v>
      </c>
    </row>
    <row r="100" spans="1:32" ht="12.75" x14ac:dyDescent="0.25">
      <c r="A100" s="154" t="s">
        <v>175</v>
      </c>
      <c r="B100" s="154" t="s">
        <v>356</v>
      </c>
      <c r="C100" s="165">
        <v>40937</v>
      </c>
      <c r="D100" s="155" t="str">
        <f ca="1">PROPER(VLOOKUP($C100,INDIRECT("'"&amp;$B100&amp;"'!A:I"),2,FALSE))</f>
        <v>Sinalização Vertical Com Chapa Em Esmalte Sintético</v>
      </c>
      <c r="E100" s="156" t="str">
        <f ca="1">LOWER(VLOOKUP($C100,INDIRECT("'"&amp;$B100&amp;"'!A:I"),M100-1,FALSE))</f>
        <v>m2</v>
      </c>
      <c r="F100" s="157">
        <v>10</v>
      </c>
      <c r="G100" s="158">
        <f ca="1">ROUND(J100*(1+L100),2)</f>
        <v>528.33000000000004</v>
      </c>
      <c r="H100" s="158">
        <f ca="1">ROUND(G100*F100,2)</f>
        <v>5283.3</v>
      </c>
      <c r="I100" s="138"/>
      <c r="J100" s="159">
        <f ca="1">VLOOKUP($C100,INDIRECT("'"&amp;$B100&amp;"'!A:I"),M100,FALSE)</f>
        <v>429.01</v>
      </c>
      <c r="K100" s="158">
        <f ca="1">ROUND(J100*F100,2)</f>
        <v>4290.1000000000004</v>
      </c>
      <c r="L100" s="160">
        <f ca="1">$H$4</f>
        <v>0.23151055766107209</v>
      </c>
      <c r="M100" s="161">
        <f>IF(OR($B100="TRANSMAR",$B100="SEDURB"),9,4)</f>
        <v>4</v>
      </c>
      <c r="N100" s="161">
        <v>91</v>
      </c>
      <c r="O100" s="247" t="str">
        <f t="shared" si="80"/>
        <v>DER-ROD40937</v>
      </c>
      <c r="P100" s="161">
        <f>COUNTIF($O$12:O100,O100)</f>
        <v>1</v>
      </c>
      <c r="Q100" s="162">
        <f ca="1">IF(COUNTIF(O:O,O100)&lt;&gt;1,SUMIF(O:O,O100,G:G)/COUNTIF(O:O,O100),0)</f>
        <v>528.33000000000004</v>
      </c>
      <c r="R100" s="138"/>
      <c r="S100" s="163">
        <f>IF(P100=1,SUMIF(O:O,O100,F:F),"")</f>
        <v>20</v>
      </c>
      <c r="T100" s="158">
        <f ca="1">IF(P100=1,SUMIF(O:O,O100,H:H),"")</f>
        <v>10566.6</v>
      </c>
      <c r="U100" s="164">
        <f ca="1">IF(P100=1,T100/$T$269,"")</f>
        <v>3.3973499017521858E-4</v>
      </c>
      <c r="V100" s="165">
        <f ca="1">IF(P100=1,_xlfn.RANK.EQ(T100,$T$10:$T$268),"")</f>
        <v>52</v>
      </c>
      <c r="W100" s="158">
        <f ca="1">IF(P100=1,SUMIF($V$10:$V$268,"&lt;="&amp;V100,$T$10:$T$268),"")</f>
        <v>30963237.590000004</v>
      </c>
      <c r="X100" s="164">
        <f ca="1">IF(P100=1,W100/$T$269,"")</f>
        <v>0.99552317854670469</v>
      </c>
      <c r="Y100" s="165" t="str">
        <f ca="1">IF(P100=1,IF(X100&lt;=0.8,$U$5,IF(X100&lt;=0.95,$U$6,$U$7)),"")</f>
        <v>C</v>
      </c>
    </row>
    <row r="101" spans="1:32" ht="25.5" x14ac:dyDescent="0.25">
      <c r="A101" s="154" t="s">
        <v>177</v>
      </c>
      <c r="B101" s="154" t="s">
        <v>356</v>
      </c>
      <c r="C101" s="165">
        <v>41359</v>
      </c>
      <c r="D101" s="155" t="str">
        <f ca="1">PROPER(VLOOKUP($C101,INDIRECT("'"&amp;$B101&amp;"'!A:I"),2,FALSE))</f>
        <v>Tela De Proteção De Segurança De Pvc Cor Laranja Com Suporte  Para Sinalização De Obras</v>
      </c>
      <c r="E101" s="156" t="str">
        <f ca="1">LOWER(VLOOKUP($C101,INDIRECT("'"&amp;$B101&amp;"'!A:I"),M101-1,FALSE))</f>
        <v>m</v>
      </c>
      <c r="F101" s="157">
        <v>1986.4</v>
      </c>
      <c r="G101" s="158">
        <f ca="1">ROUND(J101*(1+L101),2)</f>
        <v>20.62</v>
      </c>
      <c r="H101" s="158">
        <f ca="1">ROUND(G101*F101,2)</f>
        <v>40959.57</v>
      </c>
      <c r="I101" s="138"/>
      <c r="J101" s="159">
        <f ca="1">VLOOKUP($C101,INDIRECT("'"&amp;$B101&amp;"'!A:I"),M101,FALSE)</f>
        <v>16.739999999999998</v>
      </c>
      <c r="K101" s="158">
        <f ca="1">ROUND(J101*F101,2)</f>
        <v>33252.339999999997</v>
      </c>
      <c r="L101" s="160">
        <f ca="1">$H$4</f>
        <v>0.23151055766107209</v>
      </c>
      <c r="M101" s="161">
        <f>IF(OR($B101="TRANSMAR",$B101="SEDURB"),9,4)</f>
        <v>4</v>
      </c>
      <c r="N101" s="161">
        <v>92</v>
      </c>
      <c r="O101" s="247" t="str">
        <f t="shared" si="80"/>
        <v>DER-ROD41359</v>
      </c>
      <c r="P101" s="161">
        <f>COUNTIF($O$12:O101,O101)</f>
        <v>1</v>
      </c>
      <c r="Q101" s="162">
        <f ca="1">IF(COUNTIF(O:O,O101)&lt;&gt;1,SUMIF(O:O,O101,G:G)/COUNTIF(O:O,O101),0)</f>
        <v>20.62</v>
      </c>
      <c r="R101" s="138"/>
      <c r="S101" s="163">
        <f>IF(P101=1,SUMIF(O:O,O101,F:F),"")</f>
        <v>3530</v>
      </c>
      <c r="T101" s="158">
        <f ca="1">IF(P101=1,SUMIF(O:O,O101,H:H),"")</f>
        <v>72788.600000000006</v>
      </c>
      <c r="U101" s="164">
        <f ca="1">IF(P101=1,T101/$T$269,"")</f>
        <v>2.3402829960316391E-3</v>
      </c>
      <c r="V101" s="165">
        <f ca="1">IF(P101=1,_xlfn.RANK.EQ(T101,$T$10:$T$268),"")</f>
        <v>27</v>
      </c>
      <c r="W101" s="158">
        <f ca="1">IF(P101=1,SUMIF($V$10:$V$268,"&lt;="&amp;V101,$T$10:$T$268),"")</f>
        <v>30118480.169999994</v>
      </c>
      <c r="X101" s="164">
        <f ca="1">IF(P101=1,W101/$T$269,"")</f>
        <v>0.96836272449486716</v>
      </c>
      <c r="Y101" s="165" t="str">
        <f ca="1">IF(P101=1,IF(X101&lt;=0.8,$U$5,IF(X101&lt;=0.95,$U$6,$U$7)),"")</f>
        <v>C</v>
      </c>
    </row>
    <row r="102" spans="1:32" ht="12.75" x14ac:dyDescent="0.25">
      <c r="A102" s="260">
        <v>3</v>
      </c>
      <c r="B102" s="133"/>
      <c r="C102" s="133"/>
      <c r="D102" s="134" t="s">
        <v>178</v>
      </c>
      <c r="E102" s="133"/>
      <c r="F102" s="135"/>
      <c r="G102" s="136"/>
      <c r="H102" s="137">
        <f ca="1">SUBTOTAL(9,OFFSET(H102,1,0):OFFSET(H152,-1,0))</f>
        <v>1683476.1800000006</v>
      </c>
      <c r="I102" s="138"/>
      <c r="J102" s="139"/>
      <c r="K102" s="137">
        <f ca="1">SUBTOTAL(9,OFFSET(K102,1,0):OFFSET(K152,-1,0))</f>
        <v>1442679.6800000006</v>
      </c>
      <c r="L102" s="140"/>
      <c r="M102" s="141"/>
      <c r="N102" s="141">
        <v>93</v>
      </c>
      <c r="O102" s="245" t="str">
        <f t="shared" si="80"/>
        <v/>
      </c>
      <c r="P102" s="141"/>
      <c r="Q102" s="142"/>
      <c r="R102" s="138"/>
      <c r="S102" s="143"/>
      <c r="T102" s="137"/>
      <c r="U102" s="143"/>
      <c r="V102" s="143"/>
      <c r="W102" s="137"/>
      <c r="X102" s="143"/>
      <c r="Y102" s="143"/>
    </row>
    <row r="103" spans="1:32" ht="12.75" x14ac:dyDescent="0.25">
      <c r="A103" s="144" t="s">
        <v>179</v>
      </c>
      <c r="B103" s="144"/>
      <c r="C103" s="144"/>
      <c r="D103" s="145" t="s">
        <v>74</v>
      </c>
      <c r="E103" s="144"/>
      <c r="F103" s="146"/>
      <c r="G103" s="147"/>
      <c r="H103" s="148">
        <f ca="1">SUBTOTAL(9,OFFSET(H103,1,0):OFFSET(H110,-1,0))</f>
        <v>1564240.01</v>
      </c>
      <c r="I103" s="138"/>
      <c r="J103" s="149"/>
      <c r="K103" s="148">
        <f ca="1">SUBTOTAL(9,OFFSET(K103,1,0):OFFSET(K110,-1,0))</f>
        <v>1345849.6900000002</v>
      </c>
      <c r="L103" s="150"/>
      <c r="M103" s="151"/>
      <c r="N103" s="151">
        <v>94</v>
      </c>
      <c r="O103" s="246" t="str">
        <f t="shared" si="80"/>
        <v/>
      </c>
      <c r="P103" s="151"/>
      <c r="Q103" s="152"/>
      <c r="R103" s="138"/>
      <c r="S103" s="153"/>
      <c r="T103" s="148"/>
      <c r="U103" s="153"/>
      <c r="V103" s="153"/>
      <c r="W103" s="148"/>
      <c r="X103" s="153"/>
      <c r="Y103" s="153"/>
    </row>
    <row r="104" spans="1:32" s="43" customFormat="1" ht="25.5" x14ac:dyDescent="0.25">
      <c r="A104" s="166" t="s">
        <v>180</v>
      </c>
      <c r="B104" s="166" t="s">
        <v>356</v>
      </c>
      <c r="C104" s="166">
        <v>40106</v>
      </c>
      <c r="D104" s="155" t="str">
        <f t="shared" ref="D104:D109" ca="1" si="97">PROPER(VLOOKUP($C104,INDIRECT("'"&amp;$B104&amp;"'!A:I"),2,FALSE))</f>
        <v>Escavação, Carga E Transporte De Material De 1º Categoria</v>
      </c>
      <c r="E104" s="156" t="str">
        <f t="shared" ref="E104:E109" ca="1" si="98">LOWER(VLOOKUP($C104,INDIRECT("'"&amp;$B104&amp;"'!A:I"),M104-1,FALSE))</f>
        <v>m3</v>
      </c>
      <c r="F104" s="167">
        <v>16199.32</v>
      </c>
      <c r="G104" s="159">
        <f t="shared" ref="G104:G109" ca="1" si="99">ROUND(J104*(1+L104),2)</f>
        <v>11.28</v>
      </c>
      <c r="H104" s="159">
        <f t="shared" ref="H104:H109" ca="1" si="100">ROUND(G104*F104,2)</f>
        <v>182728.33</v>
      </c>
      <c r="I104" s="168"/>
      <c r="J104" s="159">
        <f t="shared" ref="J104:J109" ca="1" si="101">VLOOKUP($C104,INDIRECT("'"&amp;$B104&amp;"'!A:I"),M104,FALSE)</f>
        <v>9.16</v>
      </c>
      <c r="K104" s="158">
        <f t="shared" ref="K104:K109" ca="1" si="102">ROUND(J104*F104,2)</f>
        <v>148385.76999999999</v>
      </c>
      <c r="L104" s="160">
        <f ca="1">$H$4</f>
        <v>0.23151055766107209</v>
      </c>
      <c r="M104" s="169">
        <f t="shared" ref="M104:M109" si="103">IF(OR($B104="TRANSMAR",$B104="SEDURB"),9,4)</f>
        <v>4</v>
      </c>
      <c r="N104" s="169">
        <v>95</v>
      </c>
      <c r="O104" s="247" t="str">
        <f t="shared" si="80"/>
        <v>DER-ROD40106</v>
      </c>
      <c r="P104" s="161">
        <f>COUNTIF($O$12:O104,O104)</f>
        <v>2</v>
      </c>
      <c r="Q104" s="162">
        <f t="shared" ref="Q104:Q109" ca="1" si="104">IF(COUNTIF(O:O,O104)&lt;&gt;1,SUMIF(O:O,O104,G:G)/COUNTIF(O:O,O104),0)</f>
        <v>11.28</v>
      </c>
      <c r="R104" s="168"/>
      <c r="S104" s="163" t="str">
        <f t="shared" ref="S104:S109" si="105">IF(P104=1,SUMIF(O:O,O104,F:F),"")</f>
        <v/>
      </c>
      <c r="T104" s="158" t="str">
        <f t="shared" ref="T104:T109" si="106">IF(P104=1,SUMIF(O:O,O104,H:H),"")</f>
        <v/>
      </c>
      <c r="U104" s="164" t="str">
        <f t="shared" ref="U104:U109" si="107">IF(P104=1,T104/$T$269,"")</f>
        <v/>
      </c>
      <c r="V104" s="165" t="str">
        <f t="shared" ref="V104:V109" si="108">IF(P104=1,_xlfn.RANK.EQ(T104,$T$10:$T$268),"")</f>
        <v/>
      </c>
      <c r="W104" s="158" t="str">
        <f t="shared" ref="W104:W109" si="109">IF(P104=1,SUMIF($V$10:$V$268,"&lt;="&amp;V104,$T$10:$T$268),"")</f>
        <v/>
      </c>
      <c r="X104" s="164" t="str">
        <f t="shared" ref="X104:X109" si="110">IF(P104=1,W104/$T$269,"")</f>
        <v/>
      </c>
      <c r="Y104" s="165" t="str">
        <f t="shared" ref="Y104:Y109" si="111">IF(P104=1,IF(X104&lt;=0.8,$U$5,IF(X104&lt;=0.95,$U$6,$U$7)),"")</f>
        <v/>
      </c>
      <c r="Z104" s="84"/>
    </row>
    <row r="105" spans="1:32" ht="25.5" x14ac:dyDescent="0.25">
      <c r="A105" s="154" t="s">
        <v>181</v>
      </c>
      <c r="B105" s="154" t="s">
        <v>355</v>
      </c>
      <c r="C105" s="154">
        <v>70114</v>
      </c>
      <c r="D105" s="155" t="str">
        <f t="shared" ca="1" si="97"/>
        <v>Remocao Residuos Classe A Conama (Cacamba) Classe Ii B (Nbr10004) Inclusive Destinacao Final</v>
      </c>
      <c r="E105" s="156" t="str">
        <f t="shared" ca="1" si="98"/>
        <v>m3</v>
      </c>
      <c r="F105" s="157">
        <v>17900.25</v>
      </c>
      <c r="G105" s="158">
        <f t="shared" ca="1" si="99"/>
        <v>45.61</v>
      </c>
      <c r="H105" s="158">
        <f t="shared" ca="1" si="100"/>
        <v>816430.4</v>
      </c>
      <c r="I105" s="138"/>
      <c r="J105" s="159">
        <f t="shared" ca="1" si="101"/>
        <v>40</v>
      </c>
      <c r="K105" s="158">
        <f t="shared" ca="1" si="102"/>
        <v>716010</v>
      </c>
      <c r="L105" s="160">
        <f>$H$5</f>
        <v>0.14021795537104298</v>
      </c>
      <c r="M105" s="161">
        <f t="shared" si="103"/>
        <v>4</v>
      </c>
      <c r="N105" s="161">
        <v>96</v>
      </c>
      <c r="O105" s="247" t="str">
        <f t="shared" si="80"/>
        <v>DER-EDIF70114</v>
      </c>
      <c r="P105" s="161">
        <f>COUNTIF($O$12:O105,O105)</f>
        <v>2</v>
      </c>
      <c r="Q105" s="162">
        <f t="shared" ca="1" si="104"/>
        <v>45.609999999999992</v>
      </c>
      <c r="R105" s="138"/>
      <c r="S105" s="163" t="str">
        <f t="shared" si="105"/>
        <v/>
      </c>
      <c r="T105" s="158" t="str">
        <f t="shared" si="106"/>
        <v/>
      </c>
      <c r="U105" s="164" t="str">
        <f t="shared" si="107"/>
        <v/>
      </c>
      <c r="V105" s="165" t="str">
        <f t="shared" si="108"/>
        <v/>
      </c>
      <c r="W105" s="158" t="str">
        <f t="shared" si="109"/>
        <v/>
      </c>
      <c r="X105" s="164" t="str">
        <f t="shared" si="110"/>
        <v/>
      </c>
      <c r="Y105" s="165" t="str">
        <f t="shared" si="111"/>
        <v/>
      </c>
    </row>
    <row r="106" spans="1:32" s="43" customFormat="1" ht="25.5" x14ac:dyDescent="0.25">
      <c r="A106" s="166" t="s">
        <v>182</v>
      </c>
      <c r="B106" s="166" t="s">
        <v>18483</v>
      </c>
      <c r="C106" s="166" t="s">
        <v>18484</v>
      </c>
      <c r="D106" s="155" t="str">
        <f t="shared" ca="1" si="97"/>
        <v>Destinação Final De Resíduos Classe Ii A Em Aterro Sanitário Controlado</v>
      </c>
      <c r="E106" s="156" t="str">
        <f t="shared" ca="1" si="98"/>
        <v>t</v>
      </c>
      <c r="F106" s="167">
        <v>3158.87</v>
      </c>
      <c r="G106" s="159">
        <f t="shared" ca="1" si="99"/>
        <v>89.36</v>
      </c>
      <c r="H106" s="159">
        <f t="shared" ca="1" si="100"/>
        <v>282276.62</v>
      </c>
      <c r="I106" s="168"/>
      <c r="J106" s="159">
        <f t="shared" ca="1" si="101"/>
        <v>78.37</v>
      </c>
      <c r="K106" s="158">
        <f t="shared" ca="1" si="102"/>
        <v>247560.64</v>
      </c>
      <c r="L106" s="160">
        <f>$H$5</f>
        <v>0.14021795537104298</v>
      </c>
      <c r="M106" s="169">
        <f t="shared" si="103"/>
        <v>4</v>
      </c>
      <c r="N106" s="169">
        <v>97</v>
      </c>
      <c r="O106" s="247" t="str">
        <f t="shared" si="80"/>
        <v>MERCADOMERC-01</v>
      </c>
      <c r="P106" s="161">
        <f>COUNTIF($O$12:O106,O106)</f>
        <v>2</v>
      </c>
      <c r="Q106" s="162">
        <f t="shared" ca="1" si="104"/>
        <v>89.36</v>
      </c>
      <c r="R106" s="168"/>
      <c r="S106" s="163" t="str">
        <f t="shared" si="105"/>
        <v/>
      </c>
      <c r="T106" s="158" t="str">
        <f t="shared" si="106"/>
        <v/>
      </c>
      <c r="U106" s="164" t="str">
        <f t="shared" si="107"/>
        <v/>
      </c>
      <c r="V106" s="165" t="str">
        <f t="shared" si="108"/>
        <v/>
      </c>
      <c r="W106" s="158" t="str">
        <f t="shared" si="109"/>
        <v/>
      </c>
      <c r="X106" s="164" t="str">
        <f t="shared" si="110"/>
        <v/>
      </c>
      <c r="Y106" s="165" t="str">
        <f t="shared" si="111"/>
        <v/>
      </c>
      <c r="Z106" s="84"/>
    </row>
    <row r="107" spans="1:32" ht="25.5" x14ac:dyDescent="0.25">
      <c r="A107" s="154" t="s">
        <v>183</v>
      </c>
      <c r="B107" s="154" t="s">
        <v>343</v>
      </c>
      <c r="C107" s="165">
        <v>5503041</v>
      </c>
      <c r="D107" s="155" t="str">
        <f t="shared" ca="1" si="97"/>
        <v>Compactação De Aterros A 100% Do Proctor Intermediário</v>
      </c>
      <c r="E107" s="156" t="str">
        <f t="shared" ca="1" si="98"/>
        <v>m3</v>
      </c>
      <c r="F107" s="157">
        <v>5471.06</v>
      </c>
      <c r="G107" s="158">
        <f t="shared" ca="1" si="99"/>
        <v>6.99</v>
      </c>
      <c r="H107" s="158">
        <f t="shared" ca="1" si="100"/>
        <v>38242.71</v>
      </c>
      <c r="I107" s="138"/>
      <c r="J107" s="159">
        <f t="shared" ca="1" si="101"/>
        <v>5.68</v>
      </c>
      <c r="K107" s="158">
        <f t="shared" ca="1" si="102"/>
        <v>31075.62</v>
      </c>
      <c r="L107" s="160">
        <f ca="1">$H$4</f>
        <v>0.23151055766107209</v>
      </c>
      <c r="M107" s="161">
        <f t="shared" si="103"/>
        <v>4</v>
      </c>
      <c r="N107" s="161">
        <v>98</v>
      </c>
      <c r="O107" s="247" t="str">
        <f t="shared" si="80"/>
        <v>SICRO5503041</v>
      </c>
      <c r="P107" s="161">
        <f>COUNTIF($O$12:O107,O107)</f>
        <v>2</v>
      </c>
      <c r="Q107" s="162">
        <f t="shared" ca="1" si="104"/>
        <v>6.99</v>
      </c>
      <c r="R107" s="138"/>
      <c r="S107" s="163" t="str">
        <f t="shared" si="105"/>
        <v/>
      </c>
      <c r="T107" s="158" t="str">
        <f t="shared" si="106"/>
        <v/>
      </c>
      <c r="U107" s="164" t="str">
        <f t="shared" si="107"/>
        <v/>
      </c>
      <c r="V107" s="165" t="str">
        <f t="shared" si="108"/>
        <v/>
      </c>
      <c r="W107" s="158" t="str">
        <f t="shared" si="109"/>
        <v/>
      </c>
      <c r="X107" s="164" t="str">
        <f t="shared" si="110"/>
        <v/>
      </c>
      <c r="Y107" s="165" t="str">
        <f t="shared" si="111"/>
        <v/>
      </c>
    </row>
    <row r="108" spans="1:32" ht="12.75" x14ac:dyDescent="0.25">
      <c r="A108" s="154" t="s">
        <v>184</v>
      </c>
      <c r="B108" s="154" t="s">
        <v>356</v>
      </c>
      <c r="C108" s="165">
        <v>42045</v>
      </c>
      <c r="D108" s="155" t="str">
        <f t="shared" ca="1" si="97"/>
        <v>Aquisição De Solo De Jazida Comercial (Saibreira)</v>
      </c>
      <c r="E108" s="156" t="str">
        <f t="shared" ca="1" si="98"/>
        <v>m3</v>
      </c>
      <c r="F108" s="157">
        <v>5471.06</v>
      </c>
      <c r="G108" s="158">
        <f t="shared" ca="1" si="99"/>
        <v>9.41</v>
      </c>
      <c r="H108" s="158">
        <f t="shared" ca="1" si="100"/>
        <v>51482.67</v>
      </c>
      <c r="I108" s="138"/>
      <c r="J108" s="159">
        <f t="shared" ca="1" si="101"/>
        <v>8.25</v>
      </c>
      <c r="K108" s="158">
        <f t="shared" ca="1" si="102"/>
        <v>45136.25</v>
      </c>
      <c r="L108" s="160">
        <f>$H$5</f>
        <v>0.14021795537104298</v>
      </c>
      <c r="M108" s="161">
        <f t="shared" si="103"/>
        <v>4</v>
      </c>
      <c r="N108" s="161">
        <v>99</v>
      </c>
      <c r="O108" s="247" t="str">
        <f t="shared" si="80"/>
        <v>DER-ROD42045</v>
      </c>
      <c r="P108" s="161">
        <f>COUNTIF($O$12:O108,O108)</f>
        <v>2</v>
      </c>
      <c r="Q108" s="162">
        <f t="shared" ca="1" si="104"/>
        <v>9.41</v>
      </c>
      <c r="R108" s="138"/>
      <c r="S108" s="163" t="str">
        <f t="shared" si="105"/>
        <v/>
      </c>
      <c r="T108" s="158" t="str">
        <f t="shared" si="106"/>
        <v/>
      </c>
      <c r="U108" s="164" t="str">
        <f t="shared" si="107"/>
        <v/>
      </c>
      <c r="V108" s="165" t="str">
        <f t="shared" si="108"/>
        <v/>
      </c>
      <c r="W108" s="158" t="str">
        <f t="shared" si="109"/>
        <v/>
      </c>
      <c r="X108" s="164" t="str">
        <f t="shared" si="110"/>
        <v/>
      </c>
      <c r="Y108" s="165" t="str">
        <f t="shared" si="111"/>
        <v/>
      </c>
    </row>
    <row r="109" spans="1:32" ht="38.25" x14ac:dyDescent="0.25">
      <c r="A109" s="154" t="s">
        <v>185</v>
      </c>
      <c r="B109" s="154" t="s">
        <v>343</v>
      </c>
      <c r="C109" s="165">
        <v>5914336</v>
      </c>
      <c r="D109" s="155" t="str">
        <f t="shared" ca="1" si="97"/>
        <v>Transporte De Material De 3ª Categoria Com Caminhão Basculante De 12 M³ Para Rocha - Rodovia Pavimentada</v>
      </c>
      <c r="E109" s="156" t="str">
        <f t="shared" ca="1" si="98"/>
        <v>tkm</v>
      </c>
      <c r="F109" s="157">
        <v>321798.8</v>
      </c>
      <c r="G109" s="158">
        <f t="shared" ca="1" si="99"/>
        <v>0.6</v>
      </c>
      <c r="H109" s="158">
        <f t="shared" ca="1" si="100"/>
        <v>193079.28</v>
      </c>
      <c r="I109" s="138"/>
      <c r="J109" s="159">
        <f t="shared" ca="1" si="101"/>
        <v>0.49</v>
      </c>
      <c r="K109" s="158">
        <f t="shared" ca="1" si="102"/>
        <v>157681.41</v>
      </c>
      <c r="L109" s="160">
        <f ca="1">$H$4</f>
        <v>0.23151055766107209</v>
      </c>
      <c r="M109" s="161">
        <f t="shared" si="103"/>
        <v>4</v>
      </c>
      <c r="N109" s="161">
        <v>100</v>
      </c>
      <c r="O109" s="247" t="str">
        <f t="shared" si="80"/>
        <v>SICRO5914336</v>
      </c>
      <c r="P109" s="161">
        <f>COUNTIF($O$12:O109,O109)</f>
        <v>2</v>
      </c>
      <c r="Q109" s="162">
        <f t="shared" ca="1" si="104"/>
        <v>0.6</v>
      </c>
      <c r="R109" s="138"/>
      <c r="S109" s="163" t="str">
        <f t="shared" si="105"/>
        <v/>
      </c>
      <c r="T109" s="158" t="str">
        <f t="shared" si="106"/>
        <v/>
      </c>
      <c r="U109" s="164" t="str">
        <f t="shared" si="107"/>
        <v/>
      </c>
      <c r="V109" s="165" t="str">
        <f t="shared" si="108"/>
        <v/>
      </c>
      <c r="W109" s="158" t="str">
        <f t="shared" si="109"/>
        <v/>
      </c>
      <c r="X109" s="164" t="str">
        <f t="shared" si="110"/>
        <v/>
      </c>
      <c r="Y109" s="165" t="str">
        <f t="shared" si="111"/>
        <v/>
      </c>
    </row>
    <row r="110" spans="1:32" ht="12.75" x14ac:dyDescent="0.25">
      <c r="A110" s="144" t="s">
        <v>186</v>
      </c>
      <c r="B110" s="144"/>
      <c r="C110" s="144"/>
      <c r="D110" s="145" t="s">
        <v>92</v>
      </c>
      <c r="E110" s="144"/>
      <c r="F110" s="146"/>
      <c r="G110" s="147"/>
      <c r="H110" s="148">
        <f ca="1">SUBTOTAL(9,OFFSET(H110,1,0):OFFSET(H122,-1,0))</f>
        <v>42611.06</v>
      </c>
      <c r="I110" s="138"/>
      <c r="J110" s="149"/>
      <c r="K110" s="148">
        <f ca="1">SUBTOTAL(9,OFFSET(K110,1,0):OFFSET(K122,-1,0))</f>
        <v>34605.129999999997</v>
      </c>
      <c r="L110" s="150"/>
      <c r="M110" s="151"/>
      <c r="N110" s="151">
        <v>101</v>
      </c>
      <c r="O110" s="246" t="str">
        <f t="shared" si="80"/>
        <v/>
      </c>
      <c r="P110" s="151"/>
      <c r="Q110" s="152"/>
      <c r="R110" s="138"/>
      <c r="S110" s="153"/>
      <c r="T110" s="148"/>
      <c r="U110" s="153"/>
      <c r="V110" s="153"/>
      <c r="W110" s="148"/>
      <c r="X110" s="153"/>
      <c r="Y110" s="153"/>
    </row>
    <row r="111" spans="1:32" ht="25.5" x14ac:dyDescent="0.25">
      <c r="A111" s="154" t="s">
        <v>187</v>
      </c>
      <c r="B111" s="154" t="s">
        <v>343</v>
      </c>
      <c r="C111" s="165">
        <v>1600895</v>
      </c>
      <c r="D111" s="155" t="str">
        <f t="shared" ref="D111:D121" ca="1" si="112">PROPER(VLOOKUP($C111,INDIRECT("'"&amp;$B111&amp;"'!A:I"),2,FALSE))</f>
        <v>Demolição Manual De Construções Provisórias De Madeira - Sem Reaproveitamento</v>
      </c>
      <c r="E111" s="156" t="str">
        <f t="shared" ref="E111:E121" ca="1" si="113">LOWER(VLOOKUP($C111,INDIRECT("'"&amp;$B111&amp;"'!A:I"),M111-1,FALSE))</f>
        <v>m2</v>
      </c>
      <c r="F111" s="157">
        <v>97</v>
      </c>
      <c r="G111" s="158">
        <f t="shared" ref="G111:G121" ca="1" si="114">ROUND(J111*(1+L111),2)</f>
        <v>13.63</v>
      </c>
      <c r="H111" s="158">
        <f t="shared" ref="H111:H121" ca="1" si="115">ROUND(G111*F111,2)</f>
        <v>1322.11</v>
      </c>
      <c r="I111" s="138"/>
      <c r="J111" s="159">
        <f t="shared" ref="J111:J121" ca="1" si="116">VLOOKUP($C111,INDIRECT("'"&amp;$B111&amp;"'!A:I"),M111,FALSE)</f>
        <v>11.07</v>
      </c>
      <c r="K111" s="158">
        <f t="shared" ref="K111:K121" ca="1" si="117">ROUND(J111*F111,2)</f>
        <v>1073.79</v>
      </c>
      <c r="L111" s="160">
        <f t="shared" ref="L111:L121" ca="1" si="118">$H$4</f>
        <v>0.23151055766107209</v>
      </c>
      <c r="M111" s="161">
        <f t="shared" ref="M111:M121" si="119">IF(OR($B111="TRANSMAR",$B111="SEDURB"),9,4)</f>
        <v>4</v>
      </c>
      <c r="N111" s="161">
        <v>102</v>
      </c>
      <c r="O111" s="247" t="str">
        <f t="shared" si="80"/>
        <v>SICRO1600895</v>
      </c>
      <c r="P111" s="161">
        <f>COUNTIF($O$12:O111,O111)</f>
        <v>2</v>
      </c>
      <c r="Q111" s="162">
        <f t="shared" ref="Q111:Q121" ca="1" si="120">IF(COUNTIF(O:O,O111)&lt;&gt;1,SUMIF(O:O,O111,G:G)/COUNTIF(O:O,O111),0)</f>
        <v>13.63</v>
      </c>
      <c r="R111" s="138"/>
      <c r="S111" s="163" t="str">
        <f t="shared" ref="S111:S121" si="121">IF(P111=1,SUMIF(O:O,O111,F:F),"")</f>
        <v/>
      </c>
      <c r="T111" s="158" t="str">
        <f t="shared" ref="T111:T121" si="122">IF(P111=1,SUMIF(O:O,O111,H:H),"")</f>
        <v/>
      </c>
      <c r="U111" s="164" t="str">
        <f t="shared" ref="U111:U121" si="123">IF(P111=1,T111/$T$269,"")</f>
        <v/>
      </c>
      <c r="V111" s="165" t="str">
        <f t="shared" ref="V111:V121" si="124">IF(P111=1,_xlfn.RANK.EQ(T111,$T$10:$T$268),"")</f>
        <v/>
      </c>
      <c r="W111" s="158" t="str">
        <f t="shared" ref="W111:W121" si="125">IF(P111=1,SUMIF($V$10:$V$268,"&lt;="&amp;V111,$T$10:$T$268),"")</f>
        <v/>
      </c>
      <c r="X111" s="164" t="str">
        <f t="shared" ref="X111:X121" si="126">IF(P111=1,W111/$T$269,"")</f>
        <v/>
      </c>
      <c r="Y111" s="165" t="str">
        <f t="shared" ref="Y111:Y121" si="127">IF(P111=1,IF(X111&lt;=0.8,$U$5,IF(X111&lt;=0.95,$U$6,$U$7)),"")</f>
        <v/>
      </c>
      <c r="AA111" s="113" t="s">
        <v>18591</v>
      </c>
    </row>
    <row r="112" spans="1:32" ht="51" x14ac:dyDescent="0.25">
      <c r="A112" s="154" t="s">
        <v>189</v>
      </c>
      <c r="B112" s="154" t="s">
        <v>355</v>
      </c>
      <c r="C112" s="154">
        <v>30304</v>
      </c>
      <c r="D112" s="155" t="str">
        <f t="shared" ca="1" si="112"/>
        <v>Índice De Preço Para Remoção De Entulho Decorrente Da Execução De Obras (Classe A Conama - Nbr 10.004 - Classe Ii-B), Incluindo Aluguel Da Caçamba, Carga, Transporte E Descarga Em Área Licenciada</v>
      </c>
      <c r="E112" s="156" t="str">
        <f t="shared" ca="1" si="113"/>
        <v>m3</v>
      </c>
      <c r="F112" s="157">
        <f>F111*0.5*1.5</f>
        <v>72.75</v>
      </c>
      <c r="G112" s="158">
        <f t="shared" ca="1" si="114"/>
        <v>60.16</v>
      </c>
      <c r="H112" s="158">
        <f t="shared" ca="1" si="115"/>
        <v>4376.6400000000003</v>
      </c>
      <c r="I112" s="138"/>
      <c r="J112" s="159">
        <f t="shared" ca="1" si="116"/>
        <v>48.85</v>
      </c>
      <c r="K112" s="158">
        <f t="shared" ca="1" si="117"/>
        <v>3553.84</v>
      </c>
      <c r="L112" s="160">
        <f t="shared" ca="1" si="118"/>
        <v>0.23151055766107209</v>
      </c>
      <c r="M112" s="161">
        <f t="shared" si="119"/>
        <v>4</v>
      </c>
      <c r="N112" s="161">
        <v>103</v>
      </c>
      <c r="O112" s="247" t="str">
        <f t="shared" si="80"/>
        <v>DER-EDIF30304</v>
      </c>
      <c r="P112" s="161">
        <f>COUNTIF($O$12:O112,O112)</f>
        <v>2</v>
      </c>
      <c r="Q112" s="162">
        <f t="shared" ca="1" si="120"/>
        <v>60.16</v>
      </c>
      <c r="R112" s="138"/>
      <c r="S112" s="163" t="str">
        <f t="shared" si="121"/>
        <v/>
      </c>
      <c r="T112" s="158" t="str">
        <f t="shared" si="122"/>
        <v/>
      </c>
      <c r="U112" s="164" t="str">
        <f t="shared" si="123"/>
        <v/>
      </c>
      <c r="V112" s="165" t="str">
        <f t="shared" si="124"/>
        <v/>
      </c>
      <c r="W112" s="158" t="str">
        <f t="shared" si="125"/>
        <v/>
      </c>
      <c r="X112" s="164" t="str">
        <f t="shared" si="126"/>
        <v/>
      </c>
      <c r="Y112" s="165" t="str">
        <f t="shared" si="127"/>
        <v/>
      </c>
      <c r="AA112" s="236"/>
      <c r="AB112" s="236"/>
      <c r="AC112" s="236" t="s">
        <v>18694</v>
      </c>
      <c r="AD112" s="236"/>
      <c r="AE112" s="236"/>
      <c r="AF112" s="236"/>
    </row>
    <row r="113" spans="1:26" s="43" customFormat="1" ht="51" x14ac:dyDescent="0.25">
      <c r="A113" s="166" t="s">
        <v>190</v>
      </c>
      <c r="B113" s="166" t="s">
        <v>1987</v>
      </c>
      <c r="C113" s="172" t="s">
        <v>18512</v>
      </c>
      <c r="D113" s="155" t="str">
        <f t="shared" ca="1" si="112"/>
        <v>Assentamento De Tubo De Pvc Para Rede Coletora De Esgoto De Parede Maciça, Dn 150 Mm, Junta Elástica, Instalado Em Local Com Nível Alto De Interferências (Não Inclui Fornecimento).</v>
      </c>
      <c r="E113" s="156" t="str">
        <f t="shared" ca="1" si="113"/>
        <v>m</v>
      </c>
      <c r="F113" s="167">
        <v>23</v>
      </c>
      <c r="G113" s="159">
        <f t="shared" ca="1" si="114"/>
        <v>8.24</v>
      </c>
      <c r="H113" s="159">
        <f t="shared" ca="1" si="115"/>
        <v>189.52</v>
      </c>
      <c r="I113" s="168"/>
      <c r="J113" s="159">
        <f t="shared" ca="1" si="116"/>
        <v>6.69</v>
      </c>
      <c r="K113" s="158">
        <f t="shared" ca="1" si="117"/>
        <v>153.87</v>
      </c>
      <c r="L113" s="160">
        <f t="shared" ca="1" si="118"/>
        <v>0.23151055766107209</v>
      </c>
      <c r="M113" s="169">
        <f t="shared" si="119"/>
        <v>9</v>
      </c>
      <c r="N113" s="169">
        <v>104</v>
      </c>
      <c r="O113" s="247" t="str">
        <f t="shared" si="80"/>
        <v>SEDURBS03</v>
      </c>
      <c r="P113" s="161">
        <f>COUNTIF($O$12:O113,O113)</f>
        <v>2</v>
      </c>
      <c r="Q113" s="162">
        <f t="shared" ca="1" si="120"/>
        <v>8.24</v>
      </c>
      <c r="R113" s="168"/>
      <c r="S113" s="163" t="str">
        <f t="shared" si="121"/>
        <v/>
      </c>
      <c r="T113" s="158" t="str">
        <f t="shared" si="122"/>
        <v/>
      </c>
      <c r="U113" s="164" t="str">
        <f t="shared" si="123"/>
        <v/>
      </c>
      <c r="V113" s="165" t="str">
        <f t="shared" si="124"/>
        <v/>
      </c>
      <c r="W113" s="158" t="str">
        <f t="shared" si="125"/>
        <v/>
      </c>
      <c r="X113" s="164" t="str">
        <f t="shared" si="126"/>
        <v/>
      </c>
      <c r="Y113" s="165" t="str">
        <f t="shared" si="127"/>
        <v/>
      </c>
      <c r="Z113" s="84"/>
    </row>
    <row r="114" spans="1:26" ht="12.75" x14ac:dyDescent="0.25">
      <c r="A114" s="154" t="s">
        <v>191</v>
      </c>
      <c r="B114" s="154" t="s">
        <v>46</v>
      </c>
      <c r="C114" s="165">
        <v>41936</v>
      </c>
      <c r="D114" s="155" t="str">
        <f t="shared" ca="1" si="112"/>
        <v>Tubo Coletor De Esgoto, Pvc, Jei, Dn 150 Mm  (Nbr 7362)</v>
      </c>
      <c r="E114" s="156" t="str">
        <f t="shared" ca="1" si="113"/>
        <v xml:space="preserve">m     </v>
      </c>
      <c r="F114" s="157">
        <v>23</v>
      </c>
      <c r="G114" s="158">
        <f t="shared" ca="1" si="114"/>
        <v>97.81</v>
      </c>
      <c r="H114" s="158">
        <f t="shared" ca="1" si="115"/>
        <v>2249.63</v>
      </c>
      <c r="I114" s="138"/>
      <c r="J114" s="159">
        <f t="shared" ca="1" si="116"/>
        <v>79.42</v>
      </c>
      <c r="K114" s="158">
        <f t="shared" ca="1" si="117"/>
        <v>1826.66</v>
      </c>
      <c r="L114" s="160">
        <f t="shared" ca="1" si="118"/>
        <v>0.23151055766107209</v>
      </c>
      <c r="M114" s="161">
        <f t="shared" si="119"/>
        <v>4</v>
      </c>
      <c r="N114" s="161">
        <v>105</v>
      </c>
      <c r="O114" s="247" t="str">
        <f t="shared" si="80"/>
        <v>SINAPI41936</v>
      </c>
      <c r="P114" s="161">
        <f>COUNTIF($O$12:O114,O114)</f>
        <v>2</v>
      </c>
      <c r="Q114" s="162">
        <f t="shared" ca="1" si="120"/>
        <v>97.81</v>
      </c>
      <c r="R114" s="138"/>
      <c r="S114" s="163" t="str">
        <f t="shared" si="121"/>
        <v/>
      </c>
      <c r="T114" s="158" t="str">
        <f t="shared" si="122"/>
        <v/>
      </c>
      <c r="U114" s="164" t="str">
        <f t="shared" si="123"/>
        <v/>
      </c>
      <c r="V114" s="165" t="str">
        <f t="shared" si="124"/>
        <v/>
      </c>
      <c r="W114" s="158" t="str">
        <f t="shared" si="125"/>
        <v/>
      </c>
      <c r="X114" s="164" t="str">
        <f t="shared" si="126"/>
        <v/>
      </c>
      <c r="Y114" s="165" t="str">
        <f t="shared" si="127"/>
        <v/>
      </c>
    </row>
    <row r="115" spans="1:26" ht="12.75" x14ac:dyDescent="0.25">
      <c r="A115" s="154" t="s">
        <v>192</v>
      </c>
      <c r="B115" s="154" t="s">
        <v>46</v>
      </c>
      <c r="C115" s="165">
        <v>98504</v>
      </c>
      <c r="D115" s="155" t="str">
        <f t="shared" ca="1" si="112"/>
        <v>Plantio De Grama Em Placas. Af_05/2018</v>
      </c>
      <c r="E115" s="156" t="str">
        <f t="shared" ca="1" si="113"/>
        <v>m2</v>
      </c>
      <c r="F115" s="157">
        <v>2098.04</v>
      </c>
      <c r="G115" s="158">
        <f t="shared" ca="1" si="114"/>
        <v>14.48</v>
      </c>
      <c r="H115" s="158">
        <f t="shared" ca="1" si="115"/>
        <v>30379.62</v>
      </c>
      <c r="I115" s="138"/>
      <c r="J115" s="159">
        <f t="shared" ca="1" si="116"/>
        <v>11.76</v>
      </c>
      <c r="K115" s="158">
        <f t="shared" ca="1" si="117"/>
        <v>24672.95</v>
      </c>
      <c r="L115" s="160">
        <f t="shared" ca="1" si="118"/>
        <v>0.23151055766107209</v>
      </c>
      <c r="M115" s="161">
        <f t="shared" si="119"/>
        <v>4</v>
      </c>
      <c r="N115" s="161">
        <v>106</v>
      </c>
      <c r="O115" s="247" t="str">
        <f t="shared" si="80"/>
        <v>SINAPI98504</v>
      </c>
      <c r="P115" s="161">
        <f>COUNTIF($O$12:O115,O115)</f>
        <v>1</v>
      </c>
      <c r="Q115" s="162">
        <f t="shared" si="120"/>
        <v>0</v>
      </c>
      <c r="R115" s="138"/>
      <c r="S115" s="163">
        <f t="shared" si="121"/>
        <v>2098.04</v>
      </c>
      <c r="T115" s="158">
        <f t="shared" ca="1" si="122"/>
        <v>30379.62</v>
      </c>
      <c r="U115" s="164">
        <f t="shared" ca="1" si="123"/>
        <v>9.7675883465134228E-4</v>
      </c>
      <c r="V115" s="165">
        <f t="shared" ca="1" si="124"/>
        <v>38</v>
      </c>
      <c r="W115" s="158">
        <f t="shared" ca="1" si="125"/>
        <v>30704372.719999995</v>
      </c>
      <c r="X115" s="164">
        <f t="shared" ca="1" si="126"/>
        <v>0.98720021240185563</v>
      </c>
      <c r="Y115" s="165" t="str">
        <f t="shared" ca="1" si="127"/>
        <v>C</v>
      </c>
    </row>
    <row r="116" spans="1:26" ht="25.5" x14ac:dyDescent="0.25">
      <c r="A116" s="154" t="s">
        <v>194</v>
      </c>
      <c r="B116" s="154" t="s">
        <v>356</v>
      </c>
      <c r="C116" s="165">
        <v>40172</v>
      </c>
      <c r="D116" s="155" t="str">
        <f t="shared" ca="1" si="112"/>
        <v>Destocamento De Árvores Com Diâmetro  &gt; 30 Cm, Com Trator De Esteira</v>
      </c>
      <c r="E116" s="156" t="str">
        <f t="shared" ca="1" si="113"/>
        <v>ud</v>
      </c>
      <c r="F116" s="157">
        <v>16</v>
      </c>
      <c r="G116" s="158">
        <f t="shared" ca="1" si="114"/>
        <v>25.8</v>
      </c>
      <c r="H116" s="158">
        <f t="shared" ca="1" si="115"/>
        <v>412.8</v>
      </c>
      <c r="I116" s="138"/>
      <c r="J116" s="159">
        <f t="shared" ca="1" si="116"/>
        <v>20.95</v>
      </c>
      <c r="K116" s="158">
        <f t="shared" ca="1" si="117"/>
        <v>335.2</v>
      </c>
      <c r="L116" s="160">
        <f t="shared" ca="1" si="118"/>
        <v>0.23151055766107209</v>
      </c>
      <c r="M116" s="161">
        <f t="shared" si="119"/>
        <v>4</v>
      </c>
      <c r="N116" s="161">
        <v>107</v>
      </c>
      <c r="O116" s="247" t="str">
        <f t="shared" si="80"/>
        <v>DER-ROD40172</v>
      </c>
      <c r="P116" s="161">
        <f>COUNTIF($O$12:O116,O116)</f>
        <v>2</v>
      </c>
      <c r="Q116" s="162">
        <f t="shared" ca="1" si="120"/>
        <v>25.8</v>
      </c>
      <c r="R116" s="138"/>
      <c r="S116" s="163" t="str">
        <f t="shared" si="121"/>
        <v/>
      </c>
      <c r="T116" s="158" t="str">
        <f t="shared" si="122"/>
        <v/>
      </c>
      <c r="U116" s="164" t="str">
        <f t="shared" si="123"/>
        <v/>
      </c>
      <c r="V116" s="165" t="str">
        <f t="shared" si="124"/>
        <v/>
      </c>
      <c r="W116" s="158" t="str">
        <f t="shared" si="125"/>
        <v/>
      </c>
      <c r="X116" s="164" t="str">
        <f t="shared" si="126"/>
        <v/>
      </c>
      <c r="Y116" s="165" t="str">
        <f t="shared" si="127"/>
        <v/>
      </c>
    </row>
    <row r="117" spans="1:26" ht="12.75" x14ac:dyDescent="0.25">
      <c r="A117" s="154" t="s">
        <v>195</v>
      </c>
      <c r="B117" s="154" t="s">
        <v>343</v>
      </c>
      <c r="C117" s="165">
        <v>1600438</v>
      </c>
      <c r="D117" s="155" t="str">
        <f t="shared" ca="1" si="112"/>
        <v>Demolição De Concreto Armado</v>
      </c>
      <c r="E117" s="156" t="str">
        <f t="shared" ca="1" si="113"/>
        <v>m3</v>
      </c>
      <c r="F117" s="157">
        <v>1.59</v>
      </c>
      <c r="G117" s="158">
        <f t="shared" ca="1" si="114"/>
        <v>551.16</v>
      </c>
      <c r="H117" s="158">
        <f t="shared" ca="1" si="115"/>
        <v>876.34</v>
      </c>
      <c r="I117" s="138"/>
      <c r="J117" s="159">
        <f t="shared" ca="1" si="116"/>
        <v>447.55</v>
      </c>
      <c r="K117" s="158">
        <f t="shared" ca="1" si="117"/>
        <v>711.6</v>
      </c>
      <c r="L117" s="160">
        <f t="shared" ca="1" si="118"/>
        <v>0.23151055766107209</v>
      </c>
      <c r="M117" s="161">
        <f t="shared" si="119"/>
        <v>4</v>
      </c>
      <c r="N117" s="161">
        <v>108</v>
      </c>
      <c r="O117" s="247" t="str">
        <f t="shared" si="80"/>
        <v>SICRO1600438</v>
      </c>
      <c r="P117" s="161">
        <f>COUNTIF($O$12:O117,O117)</f>
        <v>2</v>
      </c>
      <c r="Q117" s="162">
        <f t="shared" ca="1" si="120"/>
        <v>551.16</v>
      </c>
      <c r="R117" s="138"/>
      <c r="S117" s="163" t="str">
        <f t="shared" si="121"/>
        <v/>
      </c>
      <c r="T117" s="158" t="str">
        <f t="shared" si="122"/>
        <v/>
      </c>
      <c r="U117" s="164" t="str">
        <f t="shared" si="123"/>
        <v/>
      </c>
      <c r="V117" s="165" t="str">
        <f t="shared" si="124"/>
        <v/>
      </c>
      <c r="W117" s="158" t="str">
        <f t="shared" si="125"/>
        <v/>
      </c>
      <c r="X117" s="164" t="str">
        <f t="shared" si="126"/>
        <v/>
      </c>
      <c r="Y117" s="165" t="str">
        <f t="shared" si="127"/>
        <v/>
      </c>
    </row>
    <row r="118" spans="1:26" ht="25.5" x14ac:dyDescent="0.25">
      <c r="A118" s="154" t="s">
        <v>196</v>
      </c>
      <c r="B118" s="154" t="s">
        <v>356</v>
      </c>
      <c r="C118" s="165">
        <v>40420</v>
      </c>
      <c r="D118" s="155" t="str">
        <f t="shared" ca="1" si="112"/>
        <v>Corpo Bstc Diâmetro 0,30 M C.S. Pb Inclusive Escavação, Reaterro E Transporte Do Tubo</v>
      </c>
      <c r="E118" s="156" t="str">
        <f t="shared" ca="1" si="113"/>
        <v>m</v>
      </c>
      <c r="F118" s="157">
        <v>3.5</v>
      </c>
      <c r="G118" s="158">
        <f t="shared" ca="1" si="114"/>
        <v>132.58000000000001</v>
      </c>
      <c r="H118" s="158">
        <f t="shared" ca="1" si="115"/>
        <v>464.03</v>
      </c>
      <c r="I118" s="138"/>
      <c r="J118" s="159">
        <f t="shared" ca="1" si="116"/>
        <v>107.66</v>
      </c>
      <c r="K118" s="158">
        <f t="shared" ca="1" si="117"/>
        <v>376.81</v>
      </c>
      <c r="L118" s="160">
        <f t="shared" ca="1" si="118"/>
        <v>0.23151055766107209</v>
      </c>
      <c r="M118" s="161">
        <f t="shared" si="119"/>
        <v>4</v>
      </c>
      <c r="N118" s="161">
        <v>109</v>
      </c>
      <c r="O118" s="247" t="str">
        <f t="shared" si="80"/>
        <v>DER-ROD40420</v>
      </c>
      <c r="P118" s="161">
        <f>COUNTIF($O$12:O118,O118)</f>
        <v>2</v>
      </c>
      <c r="Q118" s="162">
        <f t="shared" ca="1" si="120"/>
        <v>132.58000000000001</v>
      </c>
      <c r="R118" s="138"/>
      <c r="S118" s="163" t="str">
        <f t="shared" si="121"/>
        <v/>
      </c>
      <c r="T118" s="158" t="str">
        <f t="shared" si="122"/>
        <v/>
      </c>
      <c r="U118" s="164" t="str">
        <f t="shared" si="123"/>
        <v/>
      </c>
      <c r="V118" s="165" t="str">
        <f t="shared" si="124"/>
        <v/>
      </c>
      <c r="W118" s="158" t="str">
        <f t="shared" si="125"/>
        <v/>
      </c>
      <c r="X118" s="164" t="str">
        <f t="shared" si="126"/>
        <v/>
      </c>
      <c r="Y118" s="165" t="str">
        <f t="shared" si="127"/>
        <v/>
      </c>
    </row>
    <row r="119" spans="1:26" ht="25.5" x14ac:dyDescent="0.25">
      <c r="A119" s="154" t="s">
        <v>197</v>
      </c>
      <c r="B119" s="154" t="s">
        <v>356</v>
      </c>
      <c r="C119" s="165">
        <v>40423</v>
      </c>
      <c r="D119" s="155" t="str">
        <f t="shared" ca="1" si="112"/>
        <v>Corpo Bstc Diâmetro 0,40 M C.S. Pb Inclusive Escavação, Reaterro E Transporte Do Tubo</v>
      </c>
      <c r="E119" s="156" t="str">
        <f t="shared" ca="1" si="113"/>
        <v>m</v>
      </c>
      <c r="F119" s="157">
        <v>1</v>
      </c>
      <c r="G119" s="158">
        <f t="shared" ca="1" si="114"/>
        <v>176.62</v>
      </c>
      <c r="H119" s="158">
        <f t="shared" ca="1" si="115"/>
        <v>176.62</v>
      </c>
      <c r="I119" s="138"/>
      <c r="J119" s="159">
        <f t="shared" ca="1" si="116"/>
        <v>143.41999999999999</v>
      </c>
      <c r="K119" s="158">
        <f t="shared" ca="1" si="117"/>
        <v>143.41999999999999</v>
      </c>
      <c r="L119" s="160">
        <f t="shared" ca="1" si="118"/>
        <v>0.23151055766107209</v>
      </c>
      <c r="M119" s="161">
        <f t="shared" si="119"/>
        <v>4</v>
      </c>
      <c r="N119" s="161">
        <v>110</v>
      </c>
      <c r="O119" s="247" t="str">
        <f t="shared" si="80"/>
        <v>DER-ROD40423</v>
      </c>
      <c r="P119" s="161">
        <f>COUNTIF($O$12:O119,O119)</f>
        <v>2</v>
      </c>
      <c r="Q119" s="162">
        <f t="shared" ca="1" si="120"/>
        <v>176.62</v>
      </c>
      <c r="R119" s="138"/>
      <c r="S119" s="163" t="str">
        <f t="shared" si="121"/>
        <v/>
      </c>
      <c r="T119" s="158" t="str">
        <f t="shared" si="122"/>
        <v/>
      </c>
      <c r="U119" s="164" t="str">
        <f t="shared" si="123"/>
        <v/>
      </c>
      <c r="V119" s="165" t="str">
        <f t="shared" si="124"/>
        <v/>
      </c>
      <c r="W119" s="158" t="str">
        <f t="shared" si="125"/>
        <v/>
      </c>
      <c r="X119" s="164" t="str">
        <f t="shared" si="126"/>
        <v/>
      </c>
      <c r="Y119" s="165" t="str">
        <f t="shared" si="127"/>
        <v/>
      </c>
    </row>
    <row r="120" spans="1:26" ht="25.5" x14ac:dyDescent="0.25">
      <c r="A120" s="154" t="s">
        <v>198</v>
      </c>
      <c r="B120" s="154" t="s">
        <v>356</v>
      </c>
      <c r="C120" s="165">
        <v>40427</v>
      </c>
      <c r="D120" s="155" t="str">
        <f t="shared" ca="1" si="112"/>
        <v>Corpo Bstc Diâmetro 0,60 M C.S. Pb Inclusive Escavação, Reaterro E Transporte Do Tubo</v>
      </c>
      <c r="E120" s="156" t="str">
        <f t="shared" ca="1" si="113"/>
        <v>m</v>
      </c>
      <c r="F120" s="157">
        <v>3.2</v>
      </c>
      <c r="G120" s="158">
        <f t="shared" ca="1" si="114"/>
        <v>285.13</v>
      </c>
      <c r="H120" s="158">
        <f t="shared" ca="1" si="115"/>
        <v>912.42</v>
      </c>
      <c r="I120" s="138"/>
      <c r="J120" s="159">
        <f t="shared" ca="1" si="116"/>
        <v>231.53</v>
      </c>
      <c r="K120" s="158">
        <f t="shared" ca="1" si="117"/>
        <v>740.9</v>
      </c>
      <c r="L120" s="160">
        <f t="shared" ca="1" si="118"/>
        <v>0.23151055766107209</v>
      </c>
      <c r="M120" s="161">
        <f t="shared" si="119"/>
        <v>4</v>
      </c>
      <c r="N120" s="161">
        <v>111</v>
      </c>
      <c r="O120" s="247" t="str">
        <f t="shared" si="80"/>
        <v>DER-ROD40427</v>
      </c>
      <c r="P120" s="161">
        <f>COUNTIF($O$12:O120,O120)</f>
        <v>2</v>
      </c>
      <c r="Q120" s="162">
        <f t="shared" ca="1" si="120"/>
        <v>285.13</v>
      </c>
      <c r="R120" s="138"/>
      <c r="S120" s="163" t="str">
        <f t="shared" si="121"/>
        <v/>
      </c>
      <c r="T120" s="158" t="str">
        <f t="shared" si="122"/>
        <v/>
      </c>
      <c r="U120" s="164" t="str">
        <f t="shared" si="123"/>
        <v/>
      </c>
      <c r="V120" s="165" t="str">
        <f t="shared" si="124"/>
        <v/>
      </c>
      <c r="W120" s="158" t="str">
        <f t="shared" si="125"/>
        <v/>
      </c>
      <c r="X120" s="164" t="str">
        <f t="shared" si="126"/>
        <v/>
      </c>
      <c r="Y120" s="165" t="str">
        <f t="shared" si="127"/>
        <v/>
      </c>
    </row>
    <row r="121" spans="1:26" ht="12.75" x14ac:dyDescent="0.25">
      <c r="A121" s="154" t="s">
        <v>199</v>
      </c>
      <c r="B121" s="154" t="s">
        <v>343</v>
      </c>
      <c r="C121" s="165">
        <v>1600436</v>
      </c>
      <c r="D121" s="155" t="str">
        <f t="shared" ca="1" si="112"/>
        <v>Demolição De Concreto Simples</v>
      </c>
      <c r="E121" s="156" t="str">
        <f t="shared" ca="1" si="113"/>
        <v>m3</v>
      </c>
      <c r="F121" s="157">
        <v>3.34</v>
      </c>
      <c r="G121" s="158">
        <f t="shared" ca="1" si="114"/>
        <v>374.65</v>
      </c>
      <c r="H121" s="158">
        <f t="shared" ca="1" si="115"/>
        <v>1251.33</v>
      </c>
      <c r="I121" s="138"/>
      <c r="J121" s="159">
        <f t="shared" ca="1" si="116"/>
        <v>304.22000000000003</v>
      </c>
      <c r="K121" s="158">
        <f t="shared" ca="1" si="117"/>
        <v>1016.09</v>
      </c>
      <c r="L121" s="160">
        <f t="shared" ca="1" si="118"/>
        <v>0.23151055766107209</v>
      </c>
      <c r="M121" s="161">
        <f t="shared" si="119"/>
        <v>4</v>
      </c>
      <c r="N121" s="161">
        <v>112</v>
      </c>
      <c r="O121" s="247" t="str">
        <f t="shared" si="80"/>
        <v>SICRO1600436</v>
      </c>
      <c r="P121" s="161">
        <f>COUNTIF($O$12:O121,O121)</f>
        <v>1</v>
      </c>
      <c r="Q121" s="162">
        <f t="shared" si="120"/>
        <v>0</v>
      </c>
      <c r="R121" s="138"/>
      <c r="S121" s="163">
        <f t="shared" si="121"/>
        <v>3.34</v>
      </c>
      <c r="T121" s="158">
        <f t="shared" ca="1" si="122"/>
        <v>1251.33</v>
      </c>
      <c r="U121" s="164">
        <f t="shared" ca="1" si="123"/>
        <v>4.0232485875868893E-5</v>
      </c>
      <c r="V121" s="165">
        <f t="shared" ca="1" si="124"/>
        <v>83</v>
      </c>
      <c r="W121" s="158">
        <f t="shared" ca="1" si="125"/>
        <v>31091192.140000001</v>
      </c>
      <c r="X121" s="164">
        <f t="shared" ca="1" si="126"/>
        <v>0.99963714498691469</v>
      </c>
      <c r="Y121" s="165" t="str">
        <f t="shared" ca="1" si="127"/>
        <v>C</v>
      </c>
    </row>
    <row r="122" spans="1:26" ht="12.75" x14ac:dyDescent="0.25">
      <c r="A122" s="144" t="s">
        <v>201</v>
      </c>
      <c r="B122" s="144"/>
      <c r="C122" s="144"/>
      <c r="D122" s="145" t="s">
        <v>126</v>
      </c>
      <c r="E122" s="144"/>
      <c r="F122" s="146"/>
      <c r="G122" s="147"/>
      <c r="H122" s="148">
        <f ca="1">SUBTOTAL(9,OFFSET(H122,1,0):OFFSET(H148,-1,0))</f>
        <v>39387.71</v>
      </c>
      <c r="I122" s="138"/>
      <c r="J122" s="149"/>
      <c r="K122" s="148">
        <f ca="1">SUBTOTAL(9,OFFSET(K122,1,0):OFFSET(K148,-1,0))</f>
        <v>31993.35</v>
      </c>
      <c r="L122" s="150"/>
      <c r="M122" s="151"/>
      <c r="N122" s="151">
        <v>113</v>
      </c>
      <c r="O122" s="246" t="str">
        <f t="shared" si="80"/>
        <v/>
      </c>
      <c r="P122" s="151"/>
      <c r="Q122" s="152"/>
      <c r="R122" s="138"/>
      <c r="S122" s="153"/>
      <c r="T122" s="148"/>
      <c r="U122" s="153"/>
      <c r="V122" s="153"/>
      <c r="W122" s="148"/>
      <c r="X122" s="153"/>
      <c r="Y122" s="153"/>
    </row>
    <row r="123" spans="1:26" ht="63.75" x14ac:dyDescent="0.25">
      <c r="A123" s="154" t="s">
        <v>202</v>
      </c>
      <c r="B123" s="154" t="s">
        <v>46</v>
      </c>
      <c r="C123" s="165">
        <v>98421</v>
      </c>
      <c r="D123" s="155" t="str">
        <f ca="1">PROPER(VLOOKUP($C123,INDIRECT("'"&amp;$B123&amp;"'!A:I"),2,FALSE))</f>
        <v>(Composição Representativa) Poço De Visita Circular Para Esgoto, Em Concreto Pré-Moldado, Diâmetro Interno = 1,0 M, Profundidade De 1,50 A 2,00 M, Incluindo Tampão De Ferro Fundido, Diâmetro De 60 Cm. Af_04/2018</v>
      </c>
      <c r="E123" s="156" t="str">
        <f ca="1">LOWER(VLOOKUP($C123,INDIRECT("'"&amp;$B123&amp;"'!A:I"),M123-1,FALSE))</f>
        <v>un</v>
      </c>
      <c r="F123" s="157">
        <v>1</v>
      </c>
      <c r="G123" s="158">
        <f ca="1">ROUND(J123*(1+L123),2)</f>
        <v>2193.67</v>
      </c>
      <c r="H123" s="158">
        <f ca="1">ROUND(G123*F123,2)</f>
        <v>2193.67</v>
      </c>
      <c r="I123" s="138"/>
      <c r="J123" s="159">
        <f ca="1">VLOOKUP($C123,INDIRECT("'"&amp;$B123&amp;"'!A:I"),M123,FALSE)</f>
        <v>1781.28</v>
      </c>
      <c r="K123" s="158">
        <f ca="1">ROUND(J123*F123,2)</f>
        <v>1781.28</v>
      </c>
      <c r="L123" s="160">
        <f ca="1">$H$4</f>
        <v>0.23151055766107209</v>
      </c>
      <c r="M123" s="161">
        <f>IF(OR($B123="TRANSMAR",$B123="SEDURB"),9,4)</f>
        <v>4</v>
      </c>
      <c r="N123" s="161">
        <v>114</v>
      </c>
      <c r="O123" s="247" t="str">
        <f t="shared" si="80"/>
        <v>SINAPI98421</v>
      </c>
      <c r="P123" s="161">
        <f>COUNTIF($O$12:O123,O123)</f>
        <v>2</v>
      </c>
      <c r="Q123" s="162">
        <f ca="1">IF(COUNTIF(O:O,O123)&lt;&gt;1,SUMIF(O:O,O123,G:G)/COUNTIF(O:O,O123),0)</f>
        <v>2193.67</v>
      </c>
      <c r="R123" s="138"/>
      <c r="S123" s="163" t="str">
        <f>IF(P123=1,SUMIF(O:O,O123,F:F),"")</f>
        <v/>
      </c>
      <c r="T123" s="158" t="str">
        <f>IF(P123=1,SUMIF(O:O,O123,H:H),"")</f>
        <v/>
      </c>
      <c r="U123" s="164" t="str">
        <f>IF(P123=1,T123/$T$269,"")</f>
        <v/>
      </c>
      <c r="V123" s="165" t="str">
        <f>IF(P123=1,_xlfn.RANK.EQ(T123,$T$10:$T$268),"")</f>
        <v/>
      </c>
      <c r="W123" s="158" t="str">
        <f>IF(P123=1,SUMIF($V$10:$V$268,"&lt;="&amp;V123,$T$10:$T$268),"")</f>
        <v/>
      </c>
      <c r="X123" s="164" t="str">
        <f>IF(P123=1,W123/$T$269,"")</f>
        <v/>
      </c>
      <c r="Y123" s="165" t="str">
        <f>IF(P123=1,IF(X123&lt;=0.8,$U$5,IF(X123&lt;=0.95,$U$6,$U$7)),"")</f>
        <v/>
      </c>
    </row>
    <row r="124" spans="1:26" ht="12.75" x14ac:dyDescent="0.25">
      <c r="A124" s="173" t="s">
        <v>203</v>
      </c>
      <c r="B124" s="173"/>
      <c r="C124" s="173"/>
      <c r="D124" s="174" t="s">
        <v>132</v>
      </c>
      <c r="E124" s="173"/>
      <c r="F124" s="175"/>
      <c r="G124" s="176"/>
      <c r="H124" s="177">
        <f ca="1">SUBTOTAL(9,OFFSET(H124,1,0):OFFSET(H148,-1,0))</f>
        <v>37194.04</v>
      </c>
      <c r="I124" s="138"/>
      <c r="J124" s="178"/>
      <c r="K124" s="177">
        <f ca="1">SUBTOTAL(9,OFFSET(K124,1,0):OFFSET(K148,-1,0))</f>
        <v>30212.07</v>
      </c>
      <c r="L124" s="179"/>
      <c r="M124" s="180"/>
      <c r="N124" s="180">
        <v>115</v>
      </c>
      <c r="O124" s="248" t="str">
        <f t="shared" si="80"/>
        <v/>
      </c>
      <c r="P124" s="180"/>
      <c r="Q124" s="181"/>
      <c r="R124" s="138"/>
      <c r="S124" s="182"/>
      <c r="T124" s="177"/>
      <c r="U124" s="182"/>
      <c r="V124" s="182"/>
      <c r="W124" s="177"/>
      <c r="X124" s="182"/>
      <c r="Y124" s="182"/>
    </row>
    <row r="125" spans="1:26" ht="12.75" x14ac:dyDescent="0.25">
      <c r="A125" s="173" t="s">
        <v>204</v>
      </c>
      <c r="B125" s="173"/>
      <c r="C125" s="173"/>
      <c r="D125" s="174" t="s">
        <v>134</v>
      </c>
      <c r="E125" s="173"/>
      <c r="F125" s="175"/>
      <c r="G125" s="176"/>
      <c r="H125" s="177">
        <f ca="1">SUBTOTAL(9,OFFSET(H125,1,0):OFFSET(H128,-1,0))</f>
        <v>728.80000000000007</v>
      </c>
      <c r="I125" s="138"/>
      <c r="J125" s="178"/>
      <c r="K125" s="177">
        <f ca="1">SUBTOTAL(9,OFFSET(K125,1,0):OFFSET(K128,-1,0))</f>
        <v>591.20000000000005</v>
      </c>
      <c r="L125" s="179"/>
      <c r="M125" s="180"/>
      <c r="N125" s="180">
        <v>116</v>
      </c>
      <c r="O125" s="248" t="str">
        <f t="shared" si="80"/>
        <v/>
      </c>
      <c r="P125" s="180"/>
      <c r="Q125" s="181"/>
      <c r="R125" s="138"/>
      <c r="S125" s="182"/>
      <c r="T125" s="177"/>
      <c r="U125" s="182"/>
      <c r="V125" s="182"/>
      <c r="W125" s="177"/>
      <c r="X125" s="182"/>
      <c r="Y125" s="182"/>
    </row>
    <row r="126" spans="1:26" s="77" customFormat="1" ht="12.75" x14ac:dyDescent="0.25">
      <c r="A126" s="183" t="s">
        <v>205</v>
      </c>
      <c r="B126" s="183" t="s">
        <v>18494</v>
      </c>
      <c r="C126" s="183" t="s">
        <v>18504</v>
      </c>
      <c r="D126" s="155" t="str">
        <f ca="1">PROPER(VLOOKUP($C126,INDIRECT("'"&amp;$B126&amp;"'!A:I"),2,FALSE))</f>
        <v>Teste De Estanqueidade Em Redes De Esgoto</v>
      </c>
      <c r="E126" s="156" t="str">
        <f ca="1">LOWER(VLOOKUP($C126,INDIRECT("'"&amp;$B126&amp;"'!A:I"),M126-1,FALSE))</f>
        <v>m</v>
      </c>
      <c r="F126" s="184">
        <v>80</v>
      </c>
      <c r="G126" s="185">
        <f ca="1">ROUND(J126*(1+L126),2)</f>
        <v>7.64</v>
      </c>
      <c r="H126" s="185">
        <f ca="1">ROUND(G126*F126,2)</f>
        <v>611.20000000000005</v>
      </c>
      <c r="I126" s="168"/>
      <c r="J126" s="185">
        <f ca="1">VLOOKUP($C126,INDIRECT("'"&amp;$B126&amp;"'!A:I"),M126,FALSE)</f>
        <v>6.1999999999999993</v>
      </c>
      <c r="K126" s="158">
        <f ca="1">ROUND(J126*F126,2)</f>
        <v>496</v>
      </c>
      <c r="L126" s="160">
        <f ca="1">$H$4</f>
        <v>0.23151055766107209</v>
      </c>
      <c r="M126" s="186">
        <f>IF(OR($B126="TRANSMAR",$B126="SEDURB"),9,4)</f>
        <v>9</v>
      </c>
      <c r="N126" s="186">
        <v>117</v>
      </c>
      <c r="O126" s="247" t="str">
        <f t="shared" si="80"/>
        <v>TRANSMART03</v>
      </c>
      <c r="P126" s="161">
        <f>COUNTIF($O$12:O126,O126)</f>
        <v>2</v>
      </c>
      <c r="Q126" s="162">
        <f ca="1">IF(COUNTIF(O:O,O126)&lt;&gt;1,SUMIF(O:O,O126,G:G)/COUNTIF(O:O,O126),0)</f>
        <v>7.64</v>
      </c>
      <c r="R126" s="168"/>
      <c r="S126" s="163" t="str">
        <f>IF(P126=1,SUMIF(O:O,O126,F:F),"")</f>
        <v/>
      </c>
      <c r="T126" s="158" t="str">
        <f>IF(P126=1,SUMIF(O:O,O126,H:H),"")</f>
        <v/>
      </c>
      <c r="U126" s="164" t="str">
        <f>IF(P126=1,T126/$T$269,"")</f>
        <v/>
      </c>
      <c r="V126" s="165" t="str">
        <f>IF(P126=1,_xlfn.RANK.EQ(T126,$T$10:$T$268),"")</f>
        <v/>
      </c>
      <c r="W126" s="158" t="str">
        <f>IF(P126=1,SUMIF($V$10:$V$268,"&lt;="&amp;V126,$T$10:$T$268),"")</f>
        <v/>
      </c>
      <c r="X126" s="164" t="str">
        <f>IF(P126=1,W126/$T$269,"")</f>
        <v/>
      </c>
      <c r="Y126" s="165" t="str">
        <f>IF(P126=1,IF(X126&lt;=0.8,$U$5,IF(X126&lt;=0.95,$U$6,$U$7)),"")</f>
        <v/>
      </c>
      <c r="Z126" s="84"/>
    </row>
    <row r="127" spans="1:26" ht="12.75" x14ac:dyDescent="0.25">
      <c r="A127" s="154" t="s">
        <v>206</v>
      </c>
      <c r="B127" s="154" t="s">
        <v>1953</v>
      </c>
      <c r="C127" s="154">
        <v>7020100010</v>
      </c>
      <c r="D127" s="155" t="str">
        <f ca="1">PROPER(VLOOKUP($C127,INDIRECT("'"&amp;$B127&amp;"'!A:I"),2,FALSE))</f>
        <v>Cadastro De Rede Agua Ou Esgoto</v>
      </c>
      <c r="E127" s="156" t="str">
        <f ca="1">LOWER(VLOOKUP($C127,INDIRECT("'"&amp;$B127&amp;"'!A:I"),M127-1,FALSE))</f>
        <v>m</v>
      </c>
      <c r="F127" s="157">
        <v>80</v>
      </c>
      <c r="G127" s="158">
        <f ca="1">ROUND(J127*(1+L127),2)</f>
        <v>1.47</v>
      </c>
      <c r="H127" s="158">
        <f ca="1">ROUND(G127*F127,2)</f>
        <v>117.6</v>
      </c>
      <c r="I127" s="138"/>
      <c r="J127" s="159">
        <f ca="1">VLOOKUP($C127,INDIRECT("'"&amp;$B127&amp;"'!A:I"),M127,FALSE)</f>
        <v>1.19</v>
      </c>
      <c r="K127" s="158">
        <f ca="1">ROUND(J127*F127,2)</f>
        <v>95.2</v>
      </c>
      <c r="L127" s="160">
        <f ca="1">$H$4</f>
        <v>0.23151055766107209</v>
      </c>
      <c r="M127" s="161">
        <f>IF(OR($B127="TRANSMAR",$B127="SEDURB"),9,4)</f>
        <v>4</v>
      </c>
      <c r="N127" s="161">
        <v>118</v>
      </c>
      <c r="O127" s="247" t="str">
        <f t="shared" si="80"/>
        <v>CESAN7020100010</v>
      </c>
      <c r="P127" s="161">
        <f>COUNTIF($O$12:O127,O127)</f>
        <v>2</v>
      </c>
      <c r="Q127" s="162">
        <f ca="1">IF(COUNTIF(O:O,O127)&lt;&gt;1,SUMIF(O:O,O127,G:G)/COUNTIF(O:O,O127),0)</f>
        <v>1.47</v>
      </c>
      <c r="R127" s="138"/>
      <c r="S127" s="163" t="str">
        <f>IF(P127=1,SUMIF(O:O,O127,F:F),"")</f>
        <v/>
      </c>
      <c r="T127" s="158" t="str">
        <f>IF(P127=1,SUMIF(O:O,O127,H:H),"")</f>
        <v/>
      </c>
      <c r="U127" s="164" t="str">
        <f>IF(P127=1,T127/$T$269,"")</f>
        <v/>
      </c>
      <c r="V127" s="165" t="str">
        <f>IF(P127=1,_xlfn.RANK.EQ(T127,$T$10:$T$268),"")</f>
        <v/>
      </c>
      <c r="W127" s="158" t="str">
        <f>IF(P127=1,SUMIF($V$10:$V$268,"&lt;="&amp;V127,$T$10:$T$268),"")</f>
        <v/>
      </c>
      <c r="X127" s="164" t="str">
        <f>IF(P127=1,W127/$T$269,"")</f>
        <v/>
      </c>
      <c r="Y127" s="165" t="str">
        <f>IF(P127=1,IF(X127&lt;=0.8,$U$5,IF(X127&lt;=0.95,$U$6,$U$7)),"")</f>
        <v/>
      </c>
    </row>
    <row r="128" spans="1:26" ht="12.75" x14ac:dyDescent="0.25">
      <c r="A128" s="173" t="s">
        <v>207</v>
      </c>
      <c r="B128" s="173"/>
      <c r="C128" s="173"/>
      <c r="D128" s="174" t="s">
        <v>139</v>
      </c>
      <c r="E128" s="173"/>
      <c r="F128" s="175"/>
      <c r="G128" s="176"/>
      <c r="H128" s="177">
        <f ca="1">SUBTOTAL(9,OFFSET(H128,1,0):OFFSET(H142,-1,0))</f>
        <v>11094.24</v>
      </c>
      <c r="I128" s="138"/>
      <c r="J128" s="178"/>
      <c r="K128" s="177">
        <f ca="1">SUBTOTAL(9,OFFSET(K128,1,0):OFFSET(K142,-1,0))</f>
        <v>9018.7899999999972</v>
      </c>
      <c r="L128" s="179"/>
      <c r="M128" s="180"/>
      <c r="N128" s="180">
        <v>119</v>
      </c>
      <c r="O128" s="248" t="str">
        <f t="shared" si="80"/>
        <v/>
      </c>
      <c r="P128" s="180"/>
      <c r="Q128" s="181"/>
      <c r="R128" s="138"/>
      <c r="S128" s="182"/>
      <c r="T128" s="177"/>
      <c r="U128" s="182"/>
      <c r="V128" s="182"/>
      <c r="W128" s="177"/>
      <c r="X128" s="182"/>
      <c r="Y128" s="182"/>
    </row>
    <row r="129" spans="1:26" ht="25.5" x14ac:dyDescent="0.25">
      <c r="A129" s="154" t="s">
        <v>208</v>
      </c>
      <c r="B129" s="154" t="s">
        <v>343</v>
      </c>
      <c r="C129" s="165">
        <v>4805757</v>
      </c>
      <c r="D129" s="155" t="str">
        <f t="shared" ref="D129:D141" ca="1" si="128">PROPER(VLOOKUP($C129,INDIRECT("'"&amp;$B129&amp;"'!A:I"),2,FALSE))</f>
        <v>Escavação Mecânica De Vala Em Material De 1ª Categoria</v>
      </c>
      <c r="E129" s="156" t="str">
        <f t="shared" ref="E129:E141" ca="1" si="129">LOWER(VLOOKUP($C129,INDIRECT("'"&amp;$B129&amp;"'!A:I"),M129-1,FALSE))</f>
        <v>m3</v>
      </c>
      <c r="F129" s="157">
        <v>126</v>
      </c>
      <c r="G129" s="158">
        <f t="shared" ref="G129:G141" ca="1" si="130">ROUND(J129*(1+L129),2)</f>
        <v>5.55</v>
      </c>
      <c r="H129" s="158">
        <f t="shared" ref="H129:H141" ca="1" si="131">ROUND(G129*F129,2)</f>
        <v>699.3</v>
      </c>
      <c r="I129" s="138"/>
      <c r="J129" s="159">
        <f t="shared" ref="J129:J141" ca="1" si="132">VLOOKUP($C129,INDIRECT("'"&amp;$B129&amp;"'!A:I"),M129,FALSE)</f>
        <v>4.51</v>
      </c>
      <c r="K129" s="158">
        <f t="shared" ref="K129:K141" ca="1" si="133">ROUND(J129*F129,2)</f>
        <v>568.26</v>
      </c>
      <c r="L129" s="160">
        <f t="shared" ref="L129:L139" ca="1" si="134">$H$4</f>
        <v>0.23151055766107209</v>
      </c>
      <c r="M129" s="161">
        <f t="shared" ref="M129:M141" si="135">IF(OR($B129="TRANSMAR",$B129="SEDURB"),9,4)</f>
        <v>4</v>
      </c>
      <c r="N129" s="161">
        <v>120</v>
      </c>
      <c r="O129" s="247" t="str">
        <f t="shared" si="80"/>
        <v>SICRO4805757</v>
      </c>
      <c r="P129" s="161">
        <f>COUNTIF($O$12:O129,O129)</f>
        <v>2</v>
      </c>
      <c r="Q129" s="162">
        <f t="shared" ref="Q129:Q141" ca="1" si="136">IF(COUNTIF(O:O,O129)&lt;&gt;1,SUMIF(O:O,O129,G:G)/COUNTIF(O:O,O129),0)</f>
        <v>5.55</v>
      </c>
      <c r="R129" s="138"/>
      <c r="S129" s="163" t="str">
        <f t="shared" ref="S129:S141" si="137">IF(P129=1,SUMIF(O:O,O129,F:F),"")</f>
        <v/>
      </c>
      <c r="T129" s="158" t="str">
        <f t="shared" ref="T129:T141" si="138">IF(P129=1,SUMIF(O:O,O129,H:H),"")</f>
        <v/>
      </c>
      <c r="U129" s="164" t="str">
        <f t="shared" ref="U129:U141" si="139">IF(P129=1,T129/$T$269,"")</f>
        <v/>
      </c>
      <c r="V129" s="165" t="str">
        <f t="shared" ref="V129:V141" si="140">IF(P129=1,_xlfn.RANK.EQ(T129,$T$10:$T$268),"")</f>
        <v/>
      </c>
      <c r="W129" s="158" t="str">
        <f t="shared" ref="W129:W141" si="141">IF(P129=1,SUMIF($V$10:$V$268,"&lt;="&amp;V129,$T$10:$T$268),"")</f>
        <v/>
      </c>
      <c r="X129" s="164" t="str">
        <f t="shared" ref="X129:X141" si="142">IF(P129=1,W129/$T$269,"")</f>
        <v/>
      </c>
      <c r="Y129" s="165" t="str">
        <f t="shared" ref="Y129:Y141" si="143">IF(P129=1,IF(X129&lt;=0.8,$U$5,IF(X129&lt;=0.95,$U$6,$U$7)),"")</f>
        <v/>
      </c>
    </row>
    <row r="130" spans="1:26" ht="25.5" x14ac:dyDescent="0.25">
      <c r="A130" s="154" t="s">
        <v>209</v>
      </c>
      <c r="B130" s="154" t="s">
        <v>343</v>
      </c>
      <c r="C130" s="165">
        <v>4805749</v>
      </c>
      <c r="D130" s="155" t="str">
        <f t="shared" ca="1" si="128"/>
        <v>Escavação Manual De Vala Em Material De 1ª Categoria</v>
      </c>
      <c r="E130" s="156" t="str">
        <f t="shared" ca="1" si="129"/>
        <v>m3</v>
      </c>
      <c r="F130" s="157">
        <v>14</v>
      </c>
      <c r="G130" s="158">
        <f t="shared" ca="1" si="130"/>
        <v>70.31</v>
      </c>
      <c r="H130" s="158">
        <f t="shared" ca="1" si="131"/>
        <v>984.34</v>
      </c>
      <c r="I130" s="138"/>
      <c r="J130" s="159">
        <f t="shared" ca="1" si="132"/>
        <v>57.09</v>
      </c>
      <c r="K130" s="158">
        <f t="shared" ca="1" si="133"/>
        <v>799.26</v>
      </c>
      <c r="L130" s="160">
        <f t="shared" ca="1" si="134"/>
        <v>0.23151055766107209</v>
      </c>
      <c r="M130" s="161">
        <f t="shared" si="135"/>
        <v>4</v>
      </c>
      <c r="N130" s="161">
        <v>121</v>
      </c>
      <c r="O130" s="247" t="str">
        <f t="shared" si="80"/>
        <v>SICRO4805749</v>
      </c>
      <c r="P130" s="161">
        <f>COUNTIF($O$12:O130,O130)</f>
        <v>2</v>
      </c>
      <c r="Q130" s="162">
        <f t="shared" ca="1" si="136"/>
        <v>70.31</v>
      </c>
      <c r="R130" s="138"/>
      <c r="S130" s="163" t="str">
        <f t="shared" si="137"/>
        <v/>
      </c>
      <c r="T130" s="158" t="str">
        <f t="shared" si="138"/>
        <v/>
      </c>
      <c r="U130" s="164" t="str">
        <f t="shared" si="139"/>
        <v/>
      </c>
      <c r="V130" s="165" t="str">
        <f t="shared" si="140"/>
        <v/>
      </c>
      <c r="W130" s="158" t="str">
        <f t="shared" si="141"/>
        <v/>
      </c>
      <c r="X130" s="164" t="str">
        <f t="shared" si="142"/>
        <v/>
      </c>
      <c r="Y130" s="165" t="str">
        <f t="shared" si="143"/>
        <v/>
      </c>
    </row>
    <row r="131" spans="1:26" ht="38.25" x14ac:dyDescent="0.25">
      <c r="A131" s="154" t="s">
        <v>210</v>
      </c>
      <c r="B131" s="154" t="s">
        <v>355</v>
      </c>
      <c r="C131" s="154">
        <v>30206</v>
      </c>
      <c r="D131" s="155" t="str">
        <f t="shared" ca="1" si="128"/>
        <v>Aterro Manual Para Regularização Do Terreno Em Areia, Inclusive Adensamento Hidráulico E Fornecimento Do Material (Máximo De 100M3)</v>
      </c>
      <c r="E131" s="156" t="str">
        <f t="shared" ca="1" si="129"/>
        <v>m3</v>
      </c>
      <c r="F131" s="157">
        <v>4</v>
      </c>
      <c r="G131" s="158">
        <f t="shared" ca="1" si="130"/>
        <v>169.15</v>
      </c>
      <c r="H131" s="158">
        <f t="shared" ca="1" si="131"/>
        <v>676.6</v>
      </c>
      <c r="I131" s="138"/>
      <c r="J131" s="159">
        <f t="shared" ca="1" si="132"/>
        <v>137.35</v>
      </c>
      <c r="K131" s="158">
        <f t="shared" ca="1" si="133"/>
        <v>549.4</v>
      </c>
      <c r="L131" s="160">
        <f t="shared" ca="1" si="134"/>
        <v>0.23151055766107209</v>
      </c>
      <c r="M131" s="161">
        <f t="shared" si="135"/>
        <v>4</v>
      </c>
      <c r="N131" s="161">
        <v>122</v>
      </c>
      <c r="O131" s="247" t="str">
        <f t="shared" si="80"/>
        <v>DER-EDIF30206</v>
      </c>
      <c r="P131" s="161">
        <f>COUNTIF($O$12:O131,O131)</f>
        <v>2</v>
      </c>
      <c r="Q131" s="162">
        <f t="shared" ca="1" si="136"/>
        <v>169.15</v>
      </c>
      <c r="R131" s="138"/>
      <c r="S131" s="163" t="str">
        <f t="shared" si="137"/>
        <v/>
      </c>
      <c r="T131" s="158" t="str">
        <f t="shared" si="138"/>
        <v/>
      </c>
      <c r="U131" s="164" t="str">
        <f t="shared" si="139"/>
        <v/>
      </c>
      <c r="V131" s="165" t="str">
        <f t="shared" si="140"/>
        <v/>
      </c>
      <c r="W131" s="158" t="str">
        <f t="shared" si="141"/>
        <v/>
      </c>
      <c r="X131" s="164" t="str">
        <f t="shared" si="142"/>
        <v/>
      </c>
      <c r="Y131" s="165" t="str">
        <f t="shared" si="143"/>
        <v/>
      </c>
    </row>
    <row r="132" spans="1:26" ht="12.75" x14ac:dyDescent="0.25">
      <c r="A132" s="154" t="s">
        <v>211</v>
      </c>
      <c r="B132" s="154" t="s">
        <v>46</v>
      </c>
      <c r="C132" s="165">
        <v>96995</v>
      </c>
      <c r="D132" s="155" t="str">
        <f t="shared" ca="1" si="128"/>
        <v>Reaterro Manual Apiloado Com Soquete. Af_10/2017</v>
      </c>
      <c r="E132" s="156" t="str">
        <f t="shared" ca="1" si="129"/>
        <v>m3</v>
      </c>
      <c r="F132" s="157">
        <v>40</v>
      </c>
      <c r="G132" s="158">
        <f t="shared" ca="1" si="130"/>
        <v>51.07</v>
      </c>
      <c r="H132" s="158">
        <f t="shared" ca="1" si="131"/>
        <v>2042.8</v>
      </c>
      <c r="I132" s="138"/>
      <c r="J132" s="159">
        <f t="shared" ca="1" si="132"/>
        <v>41.47</v>
      </c>
      <c r="K132" s="158">
        <f t="shared" ca="1" si="133"/>
        <v>1658.8</v>
      </c>
      <c r="L132" s="160">
        <f t="shared" ca="1" si="134"/>
        <v>0.23151055766107209</v>
      </c>
      <c r="M132" s="161">
        <f t="shared" si="135"/>
        <v>4</v>
      </c>
      <c r="N132" s="161">
        <v>123</v>
      </c>
      <c r="O132" s="247" t="str">
        <f t="shared" si="80"/>
        <v>SINAPI96995</v>
      </c>
      <c r="P132" s="161">
        <f>COUNTIF($O$12:O132,O132)</f>
        <v>2</v>
      </c>
      <c r="Q132" s="162">
        <f t="shared" ca="1" si="136"/>
        <v>51.07</v>
      </c>
      <c r="R132" s="138"/>
      <c r="S132" s="163" t="str">
        <f t="shared" si="137"/>
        <v/>
      </c>
      <c r="T132" s="158" t="str">
        <f t="shared" si="138"/>
        <v/>
      </c>
      <c r="U132" s="164" t="str">
        <f t="shared" si="139"/>
        <v/>
      </c>
      <c r="V132" s="165" t="str">
        <f t="shared" si="140"/>
        <v/>
      </c>
      <c r="W132" s="158" t="str">
        <f t="shared" si="141"/>
        <v/>
      </c>
      <c r="X132" s="164" t="str">
        <f t="shared" si="142"/>
        <v/>
      </c>
      <c r="Y132" s="165" t="str">
        <f t="shared" si="143"/>
        <v/>
      </c>
    </row>
    <row r="133" spans="1:26" ht="25.5" x14ac:dyDescent="0.25">
      <c r="A133" s="154" t="s">
        <v>212</v>
      </c>
      <c r="B133" s="154" t="s">
        <v>46</v>
      </c>
      <c r="C133" s="165">
        <v>93382</v>
      </c>
      <c r="D133" s="155" t="str">
        <f t="shared" ca="1" si="128"/>
        <v>Reaterro Manual De Valas Com Compactação Mecanizada. Af_04/2016</v>
      </c>
      <c r="E133" s="156" t="str">
        <f t="shared" ca="1" si="129"/>
        <v>m3</v>
      </c>
      <c r="F133" s="157">
        <v>82.59</v>
      </c>
      <c r="G133" s="158">
        <f t="shared" ca="1" si="130"/>
        <v>36.700000000000003</v>
      </c>
      <c r="H133" s="158">
        <f t="shared" ca="1" si="131"/>
        <v>3031.05</v>
      </c>
      <c r="I133" s="138"/>
      <c r="J133" s="159">
        <f t="shared" ca="1" si="132"/>
        <v>29.8</v>
      </c>
      <c r="K133" s="158">
        <f t="shared" ca="1" si="133"/>
        <v>2461.1799999999998</v>
      </c>
      <c r="L133" s="160">
        <f t="shared" ca="1" si="134"/>
        <v>0.23151055766107209</v>
      </c>
      <c r="M133" s="161">
        <f t="shared" si="135"/>
        <v>4</v>
      </c>
      <c r="N133" s="161">
        <v>124</v>
      </c>
      <c r="O133" s="247" t="str">
        <f t="shared" si="80"/>
        <v>SINAPI93382</v>
      </c>
      <c r="P133" s="161">
        <f>COUNTIF($O$12:O133,O133)</f>
        <v>2</v>
      </c>
      <c r="Q133" s="162">
        <f t="shared" ca="1" si="136"/>
        <v>36.700000000000003</v>
      </c>
      <c r="R133" s="138"/>
      <c r="S133" s="163" t="str">
        <f t="shared" si="137"/>
        <v/>
      </c>
      <c r="T133" s="158" t="str">
        <f t="shared" si="138"/>
        <v/>
      </c>
      <c r="U133" s="164" t="str">
        <f t="shared" si="139"/>
        <v/>
      </c>
      <c r="V133" s="165" t="str">
        <f t="shared" si="140"/>
        <v/>
      </c>
      <c r="W133" s="158" t="str">
        <f t="shared" si="141"/>
        <v/>
      </c>
      <c r="X133" s="164" t="str">
        <f t="shared" si="142"/>
        <v/>
      </c>
      <c r="Y133" s="165" t="str">
        <f t="shared" si="143"/>
        <v/>
      </c>
    </row>
    <row r="134" spans="1:26" ht="25.5" x14ac:dyDescent="0.25">
      <c r="A134" s="154" t="s">
        <v>213</v>
      </c>
      <c r="B134" s="154" t="s">
        <v>343</v>
      </c>
      <c r="C134" s="165">
        <v>5914329</v>
      </c>
      <c r="D134" s="155" t="str">
        <f t="shared" ca="1" si="128"/>
        <v>Transporte Com Caminhão Basculante De 6 M³ - Rodovia Em Revestimento Primário</v>
      </c>
      <c r="E134" s="156" t="str">
        <f t="shared" ca="1" si="129"/>
        <v>tkm</v>
      </c>
      <c r="F134" s="157">
        <v>18.37</v>
      </c>
      <c r="G134" s="158">
        <f t="shared" ca="1" si="130"/>
        <v>0.84</v>
      </c>
      <c r="H134" s="158">
        <f t="shared" ca="1" si="131"/>
        <v>15.43</v>
      </c>
      <c r="I134" s="138"/>
      <c r="J134" s="159">
        <f t="shared" ca="1" si="132"/>
        <v>0.68</v>
      </c>
      <c r="K134" s="158">
        <f t="shared" ca="1" si="133"/>
        <v>12.49</v>
      </c>
      <c r="L134" s="160">
        <f t="shared" ca="1" si="134"/>
        <v>0.23151055766107209</v>
      </c>
      <c r="M134" s="161">
        <f t="shared" si="135"/>
        <v>4</v>
      </c>
      <c r="N134" s="161">
        <v>125</v>
      </c>
      <c r="O134" s="247" t="str">
        <f t="shared" si="80"/>
        <v>SICRO5914329</v>
      </c>
      <c r="P134" s="161">
        <f>COUNTIF($O$12:O134,O134)</f>
        <v>2</v>
      </c>
      <c r="Q134" s="162">
        <f t="shared" ca="1" si="136"/>
        <v>0.84</v>
      </c>
      <c r="R134" s="138"/>
      <c r="S134" s="163" t="str">
        <f t="shared" si="137"/>
        <v/>
      </c>
      <c r="T134" s="158" t="str">
        <f t="shared" si="138"/>
        <v/>
      </c>
      <c r="U134" s="164" t="str">
        <f t="shared" si="139"/>
        <v/>
      </c>
      <c r="V134" s="165" t="str">
        <f t="shared" si="140"/>
        <v/>
      </c>
      <c r="W134" s="158" t="str">
        <f t="shared" si="141"/>
        <v/>
      </c>
      <c r="X134" s="164" t="str">
        <f t="shared" si="142"/>
        <v/>
      </c>
      <c r="Y134" s="165" t="str">
        <f t="shared" si="143"/>
        <v/>
      </c>
    </row>
    <row r="135" spans="1:26" ht="25.5" x14ac:dyDescent="0.25">
      <c r="A135" s="154" t="s">
        <v>214</v>
      </c>
      <c r="B135" s="154" t="s">
        <v>46</v>
      </c>
      <c r="C135" s="165">
        <v>97636</v>
      </c>
      <c r="D135" s="155" t="str">
        <f t="shared" ca="1" si="128"/>
        <v>Demolição Parcial De Pavimento Asfáltico, De Forma Mecanizada, Sem Reaproveitamento. Af_12/2017</v>
      </c>
      <c r="E135" s="156" t="str">
        <f t="shared" ca="1" si="129"/>
        <v>m2</v>
      </c>
      <c r="F135" s="157">
        <v>80</v>
      </c>
      <c r="G135" s="158">
        <f t="shared" ca="1" si="130"/>
        <v>23</v>
      </c>
      <c r="H135" s="158">
        <f t="shared" ca="1" si="131"/>
        <v>1840</v>
      </c>
      <c r="I135" s="138"/>
      <c r="J135" s="159">
        <f t="shared" ca="1" si="132"/>
        <v>18.68</v>
      </c>
      <c r="K135" s="158">
        <f t="shared" ca="1" si="133"/>
        <v>1494.4</v>
      </c>
      <c r="L135" s="160">
        <f t="shared" ca="1" si="134"/>
        <v>0.23151055766107209</v>
      </c>
      <c r="M135" s="161">
        <f t="shared" si="135"/>
        <v>4</v>
      </c>
      <c r="N135" s="161">
        <v>126</v>
      </c>
      <c r="O135" s="247" t="str">
        <f t="shared" si="80"/>
        <v>SINAPI97636</v>
      </c>
      <c r="P135" s="161">
        <f>COUNTIF($O$12:O135,O135)</f>
        <v>2</v>
      </c>
      <c r="Q135" s="162">
        <f t="shared" ca="1" si="136"/>
        <v>23</v>
      </c>
      <c r="R135" s="138"/>
      <c r="S135" s="163" t="str">
        <f t="shared" si="137"/>
        <v/>
      </c>
      <c r="T135" s="158" t="str">
        <f t="shared" si="138"/>
        <v/>
      </c>
      <c r="U135" s="164" t="str">
        <f t="shared" si="139"/>
        <v/>
      </c>
      <c r="V135" s="165" t="str">
        <f t="shared" si="140"/>
        <v/>
      </c>
      <c r="W135" s="158" t="str">
        <f t="shared" si="141"/>
        <v/>
      </c>
      <c r="X135" s="164" t="str">
        <f t="shared" si="142"/>
        <v/>
      </c>
      <c r="Y135" s="165" t="str">
        <f t="shared" si="143"/>
        <v/>
      </c>
    </row>
    <row r="136" spans="1:26" ht="25.5" x14ac:dyDescent="0.25">
      <c r="A136" s="154" t="s">
        <v>215</v>
      </c>
      <c r="B136" s="154" t="s">
        <v>356</v>
      </c>
      <c r="C136" s="165">
        <v>42482</v>
      </c>
      <c r="D136" s="155" t="str">
        <f t="shared" ca="1" si="128"/>
        <v>Sub-Base De Brita Graduada, Inclusive Fornecimento E Transporte Da Brita Em Vias Urbanas</v>
      </c>
      <c r="E136" s="156" t="str">
        <f t="shared" ca="1" si="129"/>
        <v>m3</v>
      </c>
      <c r="F136" s="157">
        <v>12</v>
      </c>
      <c r="G136" s="158">
        <f t="shared" ca="1" si="130"/>
        <v>97.73</v>
      </c>
      <c r="H136" s="158">
        <f t="shared" ca="1" si="131"/>
        <v>1172.76</v>
      </c>
      <c r="I136" s="138"/>
      <c r="J136" s="159">
        <f t="shared" ca="1" si="132"/>
        <v>79.36</v>
      </c>
      <c r="K136" s="158">
        <f t="shared" ca="1" si="133"/>
        <v>952.32</v>
      </c>
      <c r="L136" s="160">
        <f t="shared" ca="1" si="134"/>
        <v>0.23151055766107209</v>
      </c>
      <c r="M136" s="161">
        <f t="shared" si="135"/>
        <v>4</v>
      </c>
      <c r="N136" s="161">
        <v>127</v>
      </c>
      <c r="O136" s="247" t="str">
        <f t="shared" si="80"/>
        <v>DER-ROD42482</v>
      </c>
      <c r="P136" s="161">
        <f>COUNTIF($O$12:O136,O136)</f>
        <v>2</v>
      </c>
      <c r="Q136" s="162">
        <f t="shared" ca="1" si="136"/>
        <v>97.73</v>
      </c>
      <c r="R136" s="138"/>
      <c r="S136" s="163" t="str">
        <f t="shared" si="137"/>
        <v/>
      </c>
      <c r="T136" s="158" t="str">
        <f t="shared" si="138"/>
        <v/>
      </c>
      <c r="U136" s="164" t="str">
        <f t="shared" si="139"/>
        <v/>
      </c>
      <c r="V136" s="165" t="str">
        <f t="shared" si="140"/>
        <v/>
      </c>
      <c r="W136" s="158" t="str">
        <f t="shared" si="141"/>
        <v/>
      </c>
      <c r="X136" s="164" t="str">
        <f t="shared" si="142"/>
        <v/>
      </c>
      <c r="Y136" s="165" t="str">
        <f t="shared" si="143"/>
        <v/>
      </c>
    </row>
    <row r="137" spans="1:26" ht="38.25" x14ac:dyDescent="0.25">
      <c r="A137" s="154" t="s">
        <v>216</v>
      </c>
      <c r="B137" s="154" t="s">
        <v>343</v>
      </c>
      <c r="C137" s="165">
        <v>5915433</v>
      </c>
      <c r="D137" s="155" t="str">
        <f t="shared" ca="1" si="128"/>
        <v>Carga, Manobra E Descarga De Material Demolido Em Caminhão Basculante De 6 M³ - Carga Manual E Descarga Livre</v>
      </c>
      <c r="E137" s="156" t="str">
        <f t="shared" ca="1" si="129"/>
        <v>t</v>
      </c>
      <c r="F137" s="157">
        <v>9.36</v>
      </c>
      <c r="G137" s="158">
        <f t="shared" ca="1" si="130"/>
        <v>30.01</v>
      </c>
      <c r="H137" s="158">
        <f t="shared" ca="1" si="131"/>
        <v>280.89</v>
      </c>
      <c r="I137" s="138"/>
      <c r="J137" s="159">
        <f t="shared" ca="1" si="132"/>
        <v>24.37</v>
      </c>
      <c r="K137" s="158">
        <f t="shared" ca="1" si="133"/>
        <v>228.1</v>
      </c>
      <c r="L137" s="160">
        <f t="shared" ca="1" si="134"/>
        <v>0.23151055766107209</v>
      </c>
      <c r="M137" s="161">
        <f t="shared" si="135"/>
        <v>4</v>
      </c>
      <c r="N137" s="161">
        <v>128</v>
      </c>
      <c r="O137" s="247" t="str">
        <f t="shared" si="80"/>
        <v>SICRO5915433</v>
      </c>
      <c r="P137" s="161">
        <f>COUNTIF($O$12:O137,O137)</f>
        <v>2</v>
      </c>
      <c r="Q137" s="162">
        <f t="shared" ca="1" si="136"/>
        <v>30.01</v>
      </c>
      <c r="R137" s="138"/>
      <c r="S137" s="163" t="str">
        <f t="shared" si="137"/>
        <v/>
      </c>
      <c r="T137" s="158" t="str">
        <f t="shared" si="138"/>
        <v/>
      </c>
      <c r="U137" s="164" t="str">
        <f t="shared" si="139"/>
        <v/>
      </c>
      <c r="V137" s="165" t="str">
        <f t="shared" si="140"/>
        <v/>
      </c>
      <c r="W137" s="158" t="str">
        <f t="shared" si="141"/>
        <v/>
      </c>
      <c r="X137" s="164" t="str">
        <f t="shared" si="142"/>
        <v/>
      </c>
      <c r="Y137" s="165" t="str">
        <f t="shared" si="143"/>
        <v/>
      </c>
    </row>
    <row r="138" spans="1:26" ht="38.25" x14ac:dyDescent="0.25">
      <c r="A138" s="154" t="s">
        <v>217</v>
      </c>
      <c r="B138" s="154" t="s">
        <v>343</v>
      </c>
      <c r="C138" s="165">
        <v>5914612</v>
      </c>
      <c r="D138" s="155" t="str">
        <f t="shared" ca="1" si="128"/>
        <v>Transporte De Mistura Betuminosa A Quente Com Caminhão Com Caçamba Térmica De 6 M³ - Rodovia Pavimentada</v>
      </c>
      <c r="E138" s="156" t="str">
        <f t="shared" ca="1" si="129"/>
        <v>tkm</v>
      </c>
      <c r="F138" s="157">
        <v>175.97</v>
      </c>
      <c r="G138" s="158">
        <f t="shared" ca="1" si="130"/>
        <v>1.02</v>
      </c>
      <c r="H138" s="158">
        <f t="shared" ca="1" si="131"/>
        <v>179.49</v>
      </c>
      <c r="I138" s="138"/>
      <c r="J138" s="159">
        <f t="shared" ca="1" si="132"/>
        <v>0.83</v>
      </c>
      <c r="K138" s="158">
        <f t="shared" ca="1" si="133"/>
        <v>146.06</v>
      </c>
      <c r="L138" s="160">
        <f t="shared" ca="1" si="134"/>
        <v>0.23151055766107209</v>
      </c>
      <c r="M138" s="161">
        <f t="shared" si="135"/>
        <v>4</v>
      </c>
      <c r="N138" s="161">
        <v>129</v>
      </c>
      <c r="O138" s="247" t="str">
        <f t="shared" si="80"/>
        <v>SICRO5914612</v>
      </c>
      <c r="P138" s="161">
        <f>COUNTIF($O$12:O138,O138)</f>
        <v>2</v>
      </c>
      <c r="Q138" s="162">
        <f t="shared" ca="1" si="136"/>
        <v>1.02</v>
      </c>
      <c r="R138" s="138"/>
      <c r="S138" s="163" t="str">
        <f t="shared" si="137"/>
        <v/>
      </c>
      <c r="T138" s="158" t="str">
        <f t="shared" si="138"/>
        <v/>
      </c>
      <c r="U138" s="164" t="str">
        <f t="shared" si="139"/>
        <v/>
      </c>
      <c r="V138" s="165" t="str">
        <f t="shared" si="140"/>
        <v/>
      </c>
      <c r="W138" s="158" t="str">
        <f t="shared" si="141"/>
        <v/>
      </c>
      <c r="X138" s="164" t="str">
        <f t="shared" si="142"/>
        <v/>
      </c>
      <c r="Y138" s="165" t="str">
        <f t="shared" si="143"/>
        <v/>
      </c>
    </row>
    <row r="139" spans="1:26" ht="12.75" x14ac:dyDescent="0.25">
      <c r="A139" s="154" t="s">
        <v>218</v>
      </c>
      <c r="B139" s="154" t="s">
        <v>343</v>
      </c>
      <c r="C139" s="165">
        <v>4011352</v>
      </c>
      <c r="D139" s="155" t="str">
        <f t="shared" ca="1" si="128"/>
        <v>Imprimação Com Emulsão Asfáltica</v>
      </c>
      <c r="E139" s="156" t="str">
        <f t="shared" ca="1" si="129"/>
        <v>m2</v>
      </c>
      <c r="F139" s="157">
        <v>80</v>
      </c>
      <c r="G139" s="158">
        <f t="shared" ca="1" si="130"/>
        <v>0.37</v>
      </c>
      <c r="H139" s="158">
        <f t="shared" ca="1" si="131"/>
        <v>29.6</v>
      </c>
      <c r="I139" s="138"/>
      <c r="J139" s="159">
        <f t="shared" ca="1" si="132"/>
        <v>0.3</v>
      </c>
      <c r="K139" s="158">
        <f t="shared" ca="1" si="133"/>
        <v>24</v>
      </c>
      <c r="L139" s="160">
        <f t="shared" ca="1" si="134"/>
        <v>0.23151055766107209</v>
      </c>
      <c r="M139" s="161">
        <f t="shared" si="135"/>
        <v>4</v>
      </c>
      <c r="N139" s="161">
        <v>130</v>
      </c>
      <c r="O139" s="247" t="str">
        <f t="shared" si="80"/>
        <v>SICRO4011352</v>
      </c>
      <c r="P139" s="161">
        <f>COUNTIF($O$12:O139,O139)</f>
        <v>2</v>
      </c>
      <c r="Q139" s="162">
        <f t="shared" ca="1" si="136"/>
        <v>0.37</v>
      </c>
      <c r="R139" s="138"/>
      <c r="S139" s="163" t="str">
        <f t="shared" si="137"/>
        <v/>
      </c>
      <c r="T139" s="158" t="str">
        <f t="shared" si="138"/>
        <v/>
      </c>
      <c r="U139" s="164" t="str">
        <f t="shared" si="139"/>
        <v/>
      </c>
      <c r="V139" s="165" t="str">
        <f t="shared" si="140"/>
        <v/>
      </c>
      <c r="W139" s="158" t="str">
        <f t="shared" si="141"/>
        <v/>
      </c>
      <c r="X139" s="164" t="str">
        <f t="shared" si="142"/>
        <v/>
      </c>
      <c r="Y139" s="165" t="str">
        <f t="shared" si="143"/>
        <v/>
      </c>
    </row>
    <row r="140" spans="1:26" ht="25.5" x14ac:dyDescent="0.25">
      <c r="A140" s="154" t="s">
        <v>219</v>
      </c>
      <c r="B140" s="154" t="s">
        <v>356</v>
      </c>
      <c r="C140" s="165">
        <v>101196</v>
      </c>
      <c r="D140" s="155" t="str">
        <f t="shared" ca="1" si="128"/>
        <v>Emulsão Asfáltica Para Imprimação (Eai), Fornecimento</v>
      </c>
      <c r="E140" s="156" t="str">
        <f t="shared" ca="1" si="129"/>
        <v>t</v>
      </c>
      <c r="F140" s="157">
        <v>0.06</v>
      </c>
      <c r="G140" s="158">
        <f t="shared" ca="1" si="130"/>
        <v>2251.36</v>
      </c>
      <c r="H140" s="158">
        <f t="shared" ca="1" si="131"/>
        <v>135.08000000000001</v>
      </c>
      <c r="I140" s="138"/>
      <c r="J140" s="159">
        <f t="shared" ca="1" si="132"/>
        <v>1974.5</v>
      </c>
      <c r="K140" s="158">
        <f t="shared" ca="1" si="133"/>
        <v>118.47</v>
      </c>
      <c r="L140" s="160">
        <f>$H$5</f>
        <v>0.14021795537104298</v>
      </c>
      <c r="M140" s="161">
        <f t="shared" si="135"/>
        <v>4</v>
      </c>
      <c r="N140" s="161">
        <v>131</v>
      </c>
      <c r="O140" s="247" t="str">
        <f t="shared" ref="O140:O203" si="144">CONCATENATE(B140,C140)</f>
        <v>DER-ROD101196</v>
      </c>
      <c r="P140" s="161">
        <f>COUNTIF($O$12:O140,O140)</f>
        <v>2</v>
      </c>
      <c r="Q140" s="162">
        <f t="shared" ca="1" si="136"/>
        <v>2251.36</v>
      </c>
      <c r="R140" s="138"/>
      <c r="S140" s="163" t="str">
        <f t="shared" si="137"/>
        <v/>
      </c>
      <c r="T140" s="158" t="str">
        <f t="shared" si="138"/>
        <v/>
      </c>
      <c r="U140" s="164" t="str">
        <f t="shared" si="139"/>
        <v/>
      </c>
      <c r="V140" s="165" t="str">
        <f t="shared" si="140"/>
        <v/>
      </c>
      <c r="W140" s="158" t="str">
        <f t="shared" si="141"/>
        <v/>
      </c>
      <c r="X140" s="164" t="str">
        <f t="shared" si="142"/>
        <v/>
      </c>
      <c r="Y140" s="165" t="str">
        <f t="shared" si="143"/>
        <v/>
      </c>
    </row>
    <row r="141" spans="1:26" s="79" customFormat="1" ht="25.5" x14ac:dyDescent="0.25">
      <c r="A141" s="187" t="s">
        <v>220</v>
      </c>
      <c r="B141" s="187" t="s">
        <v>356</v>
      </c>
      <c r="C141" s="188">
        <v>100849</v>
      </c>
      <c r="D141" s="155" t="str">
        <f t="shared" ca="1" si="128"/>
        <v>Transporte De Material Asfáltico (Dnit), Inclusive Bdi Diferenciado</v>
      </c>
      <c r="E141" s="156" t="str">
        <f t="shared" ca="1" si="129"/>
        <v>t</v>
      </c>
      <c r="F141" s="189">
        <v>0.1</v>
      </c>
      <c r="G141" s="190">
        <f t="shared" ca="1" si="130"/>
        <v>69.03</v>
      </c>
      <c r="H141" s="190">
        <f t="shared" ca="1" si="131"/>
        <v>6.9</v>
      </c>
      <c r="I141" s="138"/>
      <c r="J141" s="185">
        <f t="shared" ca="1" si="132"/>
        <v>60.54</v>
      </c>
      <c r="K141" s="158">
        <f t="shared" ca="1" si="133"/>
        <v>6.05</v>
      </c>
      <c r="L141" s="160">
        <f>$H$5</f>
        <v>0.14021795537104298</v>
      </c>
      <c r="M141" s="191">
        <f t="shared" si="135"/>
        <v>4</v>
      </c>
      <c r="N141" s="191">
        <v>132</v>
      </c>
      <c r="O141" s="247" t="str">
        <f t="shared" si="144"/>
        <v>DER-ROD100849</v>
      </c>
      <c r="P141" s="161">
        <f>COUNTIF($O$12:O141,O141)</f>
        <v>2</v>
      </c>
      <c r="Q141" s="162">
        <f t="shared" ca="1" si="136"/>
        <v>69.03</v>
      </c>
      <c r="R141" s="138"/>
      <c r="S141" s="163" t="str">
        <f t="shared" si="137"/>
        <v/>
      </c>
      <c r="T141" s="158" t="str">
        <f t="shared" si="138"/>
        <v/>
      </c>
      <c r="U141" s="164" t="str">
        <f t="shared" si="139"/>
        <v/>
      </c>
      <c r="V141" s="165" t="str">
        <f t="shared" si="140"/>
        <v/>
      </c>
      <c r="W141" s="158" t="str">
        <f t="shared" si="141"/>
        <v/>
      </c>
      <c r="X141" s="164" t="str">
        <f t="shared" si="142"/>
        <v/>
      </c>
      <c r="Y141" s="165" t="str">
        <f t="shared" si="143"/>
        <v/>
      </c>
      <c r="Z141" s="84"/>
    </row>
    <row r="142" spans="1:26" ht="12.75" x14ac:dyDescent="0.25">
      <c r="A142" s="173" t="s">
        <v>221</v>
      </c>
      <c r="B142" s="173"/>
      <c r="C142" s="173"/>
      <c r="D142" s="174" t="s">
        <v>164</v>
      </c>
      <c r="E142" s="173"/>
      <c r="F142" s="175"/>
      <c r="G142" s="176"/>
      <c r="H142" s="177">
        <f ca="1">SUBTOTAL(9,OFFSET(H142,1,0):OFFSET(H144,-1,0))</f>
        <v>9581.6</v>
      </c>
      <c r="I142" s="138"/>
      <c r="J142" s="178"/>
      <c r="K142" s="177">
        <f ca="1">SUBTOTAL(9,OFFSET(K142,1,0):OFFSET(K144,-1,0))</f>
        <v>7781.2</v>
      </c>
      <c r="L142" s="179"/>
      <c r="M142" s="180"/>
      <c r="N142" s="180">
        <v>133</v>
      </c>
      <c r="O142" s="248" t="str">
        <f t="shared" si="144"/>
        <v/>
      </c>
      <c r="P142" s="180"/>
      <c r="Q142" s="181"/>
      <c r="R142" s="138"/>
      <c r="S142" s="182"/>
      <c r="T142" s="177"/>
      <c r="U142" s="182"/>
      <c r="V142" s="182"/>
      <c r="W142" s="177"/>
      <c r="X142" s="182"/>
      <c r="Y142" s="182"/>
    </row>
    <row r="143" spans="1:26" s="43" customFormat="1" ht="38.25" x14ac:dyDescent="0.25">
      <c r="A143" s="166" t="s">
        <v>222</v>
      </c>
      <c r="B143" s="166" t="s">
        <v>1987</v>
      </c>
      <c r="C143" s="172" t="s">
        <v>18511</v>
      </c>
      <c r="D143" s="155" t="str">
        <f ca="1">PROPER(VLOOKUP($C143,INDIRECT("'"&amp;$B143&amp;"'!A:I"),2,FALSE))</f>
        <v>Escoramento De Vala, Tipo Pontaleteamento, Com Profundidade De 0 A 1,5 M, Largura Menor Que 1,5 M, Em Local Com Nível Alto De Interferência.</v>
      </c>
      <c r="E143" s="156" t="str">
        <f ca="1">LOWER(VLOOKUP($C143,INDIRECT("'"&amp;$B143&amp;"'!A:I"),M143-1,FALSE))</f>
        <v>m2</v>
      </c>
      <c r="F143" s="167">
        <v>280</v>
      </c>
      <c r="G143" s="159">
        <f ca="1">ROUND(J143*(1+L143),2)</f>
        <v>34.22</v>
      </c>
      <c r="H143" s="159">
        <f ca="1">ROUND(G143*F143,2)</f>
        <v>9581.6</v>
      </c>
      <c r="I143" s="168"/>
      <c r="J143" s="159">
        <f ca="1">VLOOKUP($C143,INDIRECT("'"&amp;$B143&amp;"'!A:I"),M143,FALSE)</f>
        <v>27.79</v>
      </c>
      <c r="K143" s="158">
        <f ca="1">ROUND(J143*F143,2)</f>
        <v>7781.2</v>
      </c>
      <c r="L143" s="160">
        <f ca="1">$H$4</f>
        <v>0.23151055766107209</v>
      </c>
      <c r="M143" s="169">
        <f>IF(OR($B143="TRANSMAR",$B143="SEDURB"),9,4)</f>
        <v>9</v>
      </c>
      <c r="N143" s="169">
        <v>134</v>
      </c>
      <c r="O143" s="247" t="str">
        <f t="shared" si="144"/>
        <v>SEDURBS02</v>
      </c>
      <c r="P143" s="161">
        <f>COUNTIF($O$12:O143,O143)</f>
        <v>2</v>
      </c>
      <c r="Q143" s="162">
        <f ca="1">IF(COUNTIF(O:O,O143)&lt;&gt;1,SUMIF(O:O,O143,G:G)/COUNTIF(O:O,O143),0)</f>
        <v>34.22</v>
      </c>
      <c r="R143" s="168"/>
      <c r="S143" s="163" t="str">
        <f>IF(P143=1,SUMIF(O:O,O143,F:F),"")</f>
        <v/>
      </c>
      <c r="T143" s="158" t="str">
        <f>IF(P143=1,SUMIF(O:O,O143,H:H),"")</f>
        <v/>
      </c>
      <c r="U143" s="164" t="str">
        <f>IF(P143=1,T143/$T$269,"")</f>
        <v/>
      </c>
      <c r="V143" s="165" t="str">
        <f>IF(P143=1,_xlfn.RANK.EQ(T143,$T$10:$T$268),"")</f>
        <v/>
      </c>
      <c r="W143" s="158" t="str">
        <f>IF(P143=1,SUMIF($V$10:$V$268,"&lt;="&amp;V143,$T$10:$T$268),"")</f>
        <v/>
      </c>
      <c r="X143" s="164" t="str">
        <f>IF(P143=1,W143/$T$269,"")</f>
        <v/>
      </c>
      <c r="Y143" s="165" t="str">
        <f>IF(P143=1,IF(X143&lt;=0.8,$U$5,IF(X143&lt;=0.95,$U$6,$U$7)),"")</f>
        <v/>
      </c>
      <c r="Z143" s="84"/>
    </row>
    <row r="144" spans="1:26" ht="12.75" x14ac:dyDescent="0.25">
      <c r="A144" s="173" t="s">
        <v>223</v>
      </c>
      <c r="B144" s="173"/>
      <c r="C144" s="173"/>
      <c r="D144" s="174" t="s">
        <v>167</v>
      </c>
      <c r="E144" s="173"/>
      <c r="F144" s="175"/>
      <c r="G144" s="176"/>
      <c r="H144" s="177">
        <f ca="1">SUBTOTAL(9,OFFSET(H144,1,0):OFFSET(H148,-1,0))</f>
        <v>15789.4</v>
      </c>
      <c r="I144" s="138"/>
      <c r="J144" s="178"/>
      <c r="K144" s="177">
        <f ca="1">SUBTOTAL(9,OFFSET(K144,1,0):OFFSET(K148,-1,0))</f>
        <v>12820.880000000001</v>
      </c>
      <c r="L144" s="179"/>
      <c r="M144" s="180"/>
      <c r="N144" s="180">
        <v>135</v>
      </c>
      <c r="O144" s="248" t="str">
        <f t="shared" si="144"/>
        <v/>
      </c>
      <c r="P144" s="180"/>
      <c r="Q144" s="181"/>
      <c r="R144" s="138"/>
      <c r="S144" s="182"/>
      <c r="T144" s="177"/>
      <c r="U144" s="182"/>
      <c r="V144" s="182"/>
      <c r="W144" s="177"/>
      <c r="X144" s="182"/>
      <c r="Y144" s="182"/>
    </row>
    <row r="145" spans="1:26" s="43" customFormat="1" ht="51" x14ac:dyDescent="0.25">
      <c r="A145" s="166" t="s">
        <v>224</v>
      </c>
      <c r="B145" s="166" t="s">
        <v>1987</v>
      </c>
      <c r="C145" s="172" t="s">
        <v>18512</v>
      </c>
      <c r="D145" s="155" t="str">
        <f ca="1">PROPER(VLOOKUP($C145,INDIRECT("'"&amp;$B145&amp;"'!A:I"),2,FALSE))</f>
        <v>Assentamento De Tubo De Pvc Para Rede Coletora De Esgoto De Parede Maciça, Dn 150 Mm, Junta Elástica, Instalado Em Local Com Nível Alto De Interferências (Não Inclui Fornecimento).</v>
      </c>
      <c r="E145" s="156" t="str">
        <f ca="1">LOWER(VLOOKUP($C145,INDIRECT("'"&amp;$B145&amp;"'!A:I"),M145-1,FALSE))</f>
        <v>m</v>
      </c>
      <c r="F145" s="167">
        <v>80</v>
      </c>
      <c r="G145" s="159">
        <f ca="1">ROUND(J145*(1+L145),2)</f>
        <v>8.24</v>
      </c>
      <c r="H145" s="159">
        <f ca="1">ROUND(G145*F145,2)</f>
        <v>659.2</v>
      </c>
      <c r="I145" s="168"/>
      <c r="J145" s="159">
        <f ca="1">VLOOKUP($C145,INDIRECT("'"&amp;$B145&amp;"'!A:I"),M145,FALSE)</f>
        <v>6.69</v>
      </c>
      <c r="K145" s="158">
        <f ca="1">ROUND(J145*F145,2)</f>
        <v>535.20000000000005</v>
      </c>
      <c r="L145" s="160">
        <f ca="1">$H$4</f>
        <v>0.23151055766107209</v>
      </c>
      <c r="M145" s="169">
        <f>IF(OR($B145="TRANSMAR",$B145="SEDURB"),9,4)</f>
        <v>9</v>
      </c>
      <c r="N145" s="169">
        <v>136</v>
      </c>
      <c r="O145" s="247" t="str">
        <f t="shared" si="144"/>
        <v>SEDURBS03</v>
      </c>
      <c r="P145" s="161">
        <f>COUNTIF($O$12:O145,O145)</f>
        <v>3</v>
      </c>
      <c r="Q145" s="162">
        <f ca="1">IF(COUNTIF(O:O,O145)&lt;&gt;1,SUMIF(O:O,O145,G:G)/COUNTIF(O:O,O145),0)</f>
        <v>8.24</v>
      </c>
      <c r="R145" s="168"/>
      <c r="S145" s="163" t="str">
        <f>IF(P145=1,SUMIF(O:O,O145,F:F),"")</f>
        <v/>
      </c>
      <c r="T145" s="158" t="str">
        <f>IF(P145=1,SUMIF(O:O,O145,H:H),"")</f>
        <v/>
      </c>
      <c r="U145" s="164" t="str">
        <f>IF(P145=1,T145/$T$269,"")</f>
        <v/>
      </c>
      <c r="V145" s="165" t="str">
        <f>IF(P145=1,_xlfn.RANK.EQ(T145,$T$10:$T$268),"")</f>
        <v/>
      </c>
      <c r="W145" s="158" t="str">
        <f>IF(P145=1,SUMIF($V$10:$V$268,"&lt;="&amp;V145,$T$10:$T$268),"")</f>
        <v/>
      </c>
      <c r="X145" s="164" t="str">
        <f>IF(P145=1,W145/$T$269,"")</f>
        <v/>
      </c>
      <c r="Y145" s="165" t="str">
        <f>IF(P145=1,IF(X145&lt;=0.8,$U$5,IF(X145&lt;=0.95,$U$6,$U$7)),"")</f>
        <v/>
      </c>
      <c r="Z145" s="84"/>
    </row>
    <row r="146" spans="1:26" ht="12.75" x14ac:dyDescent="0.25">
      <c r="A146" s="154" t="s">
        <v>225</v>
      </c>
      <c r="B146" s="154" t="s">
        <v>46</v>
      </c>
      <c r="C146" s="165">
        <v>41936</v>
      </c>
      <c r="D146" s="155" t="str">
        <f ca="1">PROPER(VLOOKUP($C146,INDIRECT("'"&amp;$B146&amp;"'!A:I"),2,FALSE))</f>
        <v>Tubo Coletor De Esgoto, Pvc, Jei, Dn 150 Mm  (Nbr 7362)</v>
      </c>
      <c r="E146" s="156" t="str">
        <f ca="1">LOWER(VLOOKUP($C146,INDIRECT("'"&amp;$B146&amp;"'!A:I"),M146-1,FALSE))</f>
        <v xml:space="preserve">m     </v>
      </c>
      <c r="F146" s="157">
        <v>80</v>
      </c>
      <c r="G146" s="158">
        <f ca="1">ROUND(J146*(1+L146),2)</f>
        <v>97.81</v>
      </c>
      <c r="H146" s="158">
        <f ca="1">ROUND(G146*F146,2)</f>
        <v>7824.8</v>
      </c>
      <c r="I146" s="138"/>
      <c r="J146" s="159">
        <f ca="1">VLOOKUP($C146,INDIRECT("'"&amp;$B146&amp;"'!A:I"),M146,FALSE)</f>
        <v>79.42</v>
      </c>
      <c r="K146" s="158">
        <f ca="1">ROUND(J146*F146,2)</f>
        <v>6353.6</v>
      </c>
      <c r="L146" s="160">
        <f ca="1">$H$4</f>
        <v>0.23151055766107209</v>
      </c>
      <c r="M146" s="161">
        <f>IF(OR($B146="TRANSMAR",$B146="SEDURB"),9,4)</f>
        <v>4</v>
      </c>
      <c r="N146" s="161">
        <v>137</v>
      </c>
      <c r="O146" s="247" t="str">
        <f t="shared" si="144"/>
        <v>SINAPI41936</v>
      </c>
      <c r="P146" s="161">
        <f>COUNTIF($O$12:O146,O146)</f>
        <v>3</v>
      </c>
      <c r="Q146" s="162">
        <f ca="1">IF(COUNTIF(O:O,O146)&lt;&gt;1,SUMIF(O:O,O146,G:G)/COUNTIF(O:O,O146),0)</f>
        <v>97.81</v>
      </c>
      <c r="R146" s="138"/>
      <c r="S146" s="163" t="str">
        <f>IF(P146=1,SUMIF(O:O,O146,F:F),"")</f>
        <v/>
      </c>
      <c r="T146" s="158" t="str">
        <f>IF(P146=1,SUMIF(O:O,O146,H:H),"")</f>
        <v/>
      </c>
      <c r="U146" s="164" t="str">
        <f>IF(P146=1,T146/$T$269,"")</f>
        <v/>
      </c>
      <c r="V146" s="165" t="str">
        <f>IF(P146=1,_xlfn.RANK.EQ(T146,$T$10:$T$268),"")</f>
        <v/>
      </c>
      <c r="W146" s="158" t="str">
        <f>IF(P146=1,SUMIF($V$10:$V$268,"&lt;="&amp;V146,$T$10:$T$268),"")</f>
        <v/>
      </c>
      <c r="X146" s="164" t="str">
        <f>IF(P146=1,W146/$T$269,"")</f>
        <v/>
      </c>
      <c r="Y146" s="165" t="str">
        <f>IF(P146=1,IF(X146&lt;=0.8,$U$5,IF(X146&lt;=0.95,$U$6,$U$7)),"")</f>
        <v/>
      </c>
    </row>
    <row r="147" spans="1:26" ht="38.25" x14ac:dyDescent="0.25">
      <c r="A147" s="154" t="s">
        <v>226</v>
      </c>
      <c r="B147" s="154" t="s">
        <v>46</v>
      </c>
      <c r="C147" s="165">
        <v>95995</v>
      </c>
      <c r="D147" s="155" t="str">
        <f ca="1">PROPER(VLOOKUP($C147,INDIRECT("'"&amp;$B147&amp;"'!A:I"),2,FALSE))</f>
        <v>Execução De Pavimento Com Aplicação De Concreto Asfáltico, Camada De Rolamento - Exclusive Carga E Transporte. Af_11/2019</v>
      </c>
      <c r="E147" s="156" t="str">
        <f ca="1">LOWER(VLOOKUP($C147,INDIRECT("'"&amp;$B147&amp;"'!A:I"),M147-1,FALSE))</f>
        <v>m3</v>
      </c>
      <c r="F147" s="157">
        <v>4</v>
      </c>
      <c r="G147" s="158">
        <f ca="1">ROUND(J147*(1+L147),2)</f>
        <v>1826.35</v>
      </c>
      <c r="H147" s="158">
        <f ca="1">ROUND(G147*F147,2)</f>
        <v>7305.4</v>
      </c>
      <c r="I147" s="138"/>
      <c r="J147" s="159">
        <f ca="1">VLOOKUP($C147,INDIRECT("'"&amp;$B147&amp;"'!A:I"),M147,FALSE)</f>
        <v>1483.02</v>
      </c>
      <c r="K147" s="158">
        <f ca="1">ROUND(J147*F147,2)</f>
        <v>5932.08</v>
      </c>
      <c r="L147" s="160">
        <f ca="1">$H$4</f>
        <v>0.23151055766107209</v>
      </c>
      <c r="M147" s="161">
        <f>IF(OR($B147="TRANSMAR",$B147="SEDURB"),9,4)</f>
        <v>4</v>
      </c>
      <c r="N147" s="161">
        <v>138</v>
      </c>
      <c r="O147" s="247" t="str">
        <f t="shared" si="144"/>
        <v>SINAPI95995</v>
      </c>
      <c r="P147" s="161">
        <f>COUNTIF($O$12:O147,O147)</f>
        <v>2</v>
      </c>
      <c r="Q147" s="162">
        <f ca="1">IF(COUNTIF(O:O,O147)&lt;&gt;1,SUMIF(O:O,O147,G:G)/COUNTIF(O:O,O147),0)</f>
        <v>1826.35</v>
      </c>
      <c r="R147" s="138"/>
      <c r="S147" s="163" t="str">
        <f>IF(P147=1,SUMIF(O:O,O147,F:F),"")</f>
        <v/>
      </c>
      <c r="T147" s="158" t="str">
        <f>IF(P147=1,SUMIF(O:O,O147,H:H),"")</f>
        <v/>
      </c>
      <c r="U147" s="164" t="str">
        <f>IF(P147=1,T147/$T$269,"")</f>
        <v/>
      </c>
      <c r="V147" s="165" t="str">
        <f>IF(P147=1,_xlfn.RANK.EQ(T147,$T$10:$T$268),"")</f>
        <v/>
      </c>
      <c r="W147" s="158" t="str">
        <f>IF(P147=1,SUMIF($V$10:$V$268,"&lt;="&amp;V147,$T$10:$T$268),"")</f>
        <v/>
      </c>
      <c r="X147" s="164" t="str">
        <f>IF(P147=1,W147/$T$269,"")</f>
        <v/>
      </c>
      <c r="Y147" s="165" t="str">
        <f>IF(P147=1,IF(X147&lt;=0.8,$U$5,IF(X147&lt;=0.95,$U$6,$U$7)),"")</f>
        <v/>
      </c>
    </row>
    <row r="148" spans="1:26" ht="12.75" x14ac:dyDescent="0.25">
      <c r="A148" s="144" t="s">
        <v>227</v>
      </c>
      <c r="B148" s="144"/>
      <c r="C148" s="144"/>
      <c r="D148" s="145" t="s">
        <v>228</v>
      </c>
      <c r="E148" s="144"/>
      <c r="F148" s="146"/>
      <c r="G148" s="147"/>
      <c r="H148" s="148">
        <f ca="1">SUBTOTAL(9,OFFSET(H148,1,0):OFFSET(H152,-1,0))</f>
        <v>37237.4</v>
      </c>
      <c r="I148" s="138"/>
      <c r="J148" s="149"/>
      <c r="K148" s="148">
        <f ca="1">SUBTOTAL(9,OFFSET(K148,1,0):OFFSET(K152,-1,0))</f>
        <v>30231.510000000002</v>
      </c>
      <c r="L148" s="150"/>
      <c r="M148" s="151"/>
      <c r="N148" s="151">
        <v>139</v>
      </c>
      <c r="O148" s="246" t="str">
        <f t="shared" si="144"/>
        <v/>
      </c>
      <c r="P148" s="151"/>
      <c r="Q148" s="152"/>
      <c r="R148" s="138"/>
      <c r="S148" s="153"/>
      <c r="T148" s="148"/>
      <c r="U148" s="153"/>
      <c r="V148" s="153"/>
      <c r="W148" s="148"/>
      <c r="X148" s="153"/>
      <c r="Y148" s="153"/>
    </row>
    <row r="149" spans="1:26" ht="12.75" x14ac:dyDescent="0.25">
      <c r="A149" s="154" t="s">
        <v>229</v>
      </c>
      <c r="B149" s="154" t="s">
        <v>356</v>
      </c>
      <c r="C149" s="165">
        <v>42047</v>
      </c>
      <c r="D149" s="155" t="str">
        <f ca="1">PROPER(VLOOKUP($C149,INDIRECT("'"&amp;$B149&amp;"'!A:I"),2,FALSE))</f>
        <v>Elementos De Madeira Para Sinalização - Cavaletes</v>
      </c>
      <c r="E149" s="156" t="str">
        <f ca="1">LOWER(VLOOKUP($C149,INDIRECT("'"&amp;$B149&amp;"'!A:I"),M149-1,FALSE))</f>
        <v>ud</v>
      </c>
      <c r="F149" s="157">
        <v>3</v>
      </c>
      <c r="G149" s="158">
        <f ca="1">ROUND(J149*(1+L149),2)</f>
        <v>41.69</v>
      </c>
      <c r="H149" s="158">
        <f ca="1">ROUND(G149*F149,2)</f>
        <v>125.07</v>
      </c>
      <c r="I149" s="138"/>
      <c r="J149" s="159">
        <f ca="1">VLOOKUP($C149,INDIRECT("'"&amp;$B149&amp;"'!A:I"),M149,FALSE)</f>
        <v>33.85</v>
      </c>
      <c r="K149" s="158">
        <f ca="1">ROUND(J149*F149,2)</f>
        <v>101.55</v>
      </c>
      <c r="L149" s="160">
        <f ca="1">$H$4</f>
        <v>0.23151055766107209</v>
      </c>
      <c r="M149" s="161">
        <f>IF(OR($B149="TRANSMAR",$B149="SEDURB"),9,4)</f>
        <v>4</v>
      </c>
      <c r="N149" s="161">
        <v>140</v>
      </c>
      <c r="O149" s="247" t="str">
        <f t="shared" si="144"/>
        <v>DER-ROD42047</v>
      </c>
      <c r="P149" s="161">
        <f>COUNTIF($O$12:O149,O149)</f>
        <v>2</v>
      </c>
      <c r="Q149" s="162">
        <f ca="1">IF(COUNTIF(O:O,O149)&lt;&gt;1,SUMIF(O:O,O149,G:G)/COUNTIF(O:O,O149),0)</f>
        <v>41.69</v>
      </c>
      <c r="R149" s="138"/>
      <c r="S149" s="163" t="str">
        <f>IF(P149=1,SUMIF(O:O,O149,F:F),"")</f>
        <v/>
      </c>
      <c r="T149" s="158" t="str">
        <f>IF(P149=1,SUMIF(O:O,O149,H:H),"")</f>
        <v/>
      </c>
      <c r="U149" s="164" t="str">
        <f>IF(P149=1,T149/$T$269,"")</f>
        <v/>
      </c>
      <c r="V149" s="165" t="str">
        <f>IF(P149=1,_xlfn.RANK.EQ(T149,$T$10:$T$268),"")</f>
        <v/>
      </c>
      <c r="W149" s="158" t="str">
        <f>IF(P149=1,SUMIF($V$10:$V$268,"&lt;="&amp;V149,$T$10:$T$268),"")</f>
        <v/>
      </c>
      <c r="X149" s="164" t="str">
        <f>IF(P149=1,W149/$T$269,"")</f>
        <v/>
      </c>
      <c r="Y149" s="165" t="str">
        <f>IF(P149=1,IF(X149&lt;=0.8,$U$5,IF(X149&lt;=0.95,$U$6,$U$7)),"")</f>
        <v/>
      </c>
    </row>
    <row r="150" spans="1:26" ht="12.75" x14ac:dyDescent="0.25">
      <c r="A150" s="154" t="s">
        <v>230</v>
      </c>
      <c r="B150" s="154" t="s">
        <v>356</v>
      </c>
      <c r="C150" s="165">
        <v>40937</v>
      </c>
      <c r="D150" s="155" t="str">
        <f ca="1">PROPER(VLOOKUP($C150,INDIRECT("'"&amp;$B150&amp;"'!A:I"),2,FALSE))</f>
        <v>Sinalização Vertical Com Chapa Em Esmalte Sintético</v>
      </c>
      <c r="E150" s="156" t="str">
        <f ca="1">LOWER(VLOOKUP($C150,INDIRECT("'"&amp;$B150&amp;"'!A:I"),M150-1,FALSE))</f>
        <v>m2</v>
      </c>
      <c r="F150" s="157">
        <v>10</v>
      </c>
      <c r="G150" s="158">
        <f ca="1">ROUND(J150*(1+L150),2)</f>
        <v>528.33000000000004</v>
      </c>
      <c r="H150" s="158">
        <f ca="1">ROUND(G150*F150,2)</f>
        <v>5283.3</v>
      </c>
      <c r="I150" s="138"/>
      <c r="J150" s="159">
        <f ca="1">VLOOKUP($C150,INDIRECT("'"&amp;$B150&amp;"'!A:I"),M150,FALSE)</f>
        <v>429.01</v>
      </c>
      <c r="K150" s="158">
        <f ca="1">ROUND(J150*F150,2)</f>
        <v>4290.1000000000004</v>
      </c>
      <c r="L150" s="160">
        <f ca="1">$H$4</f>
        <v>0.23151055766107209</v>
      </c>
      <c r="M150" s="161">
        <f>IF(OR($B150="TRANSMAR",$B150="SEDURB"),9,4)</f>
        <v>4</v>
      </c>
      <c r="N150" s="161">
        <v>141</v>
      </c>
      <c r="O150" s="247" t="str">
        <f t="shared" si="144"/>
        <v>DER-ROD40937</v>
      </c>
      <c r="P150" s="161">
        <f>COUNTIF($O$12:O150,O150)</f>
        <v>2</v>
      </c>
      <c r="Q150" s="162">
        <f ca="1">IF(COUNTIF(O:O,O150)&lt;&gt;1,SUMIF(O:O,O150,G:G)/COUNTIF(O:O,O150),0)</f>
        <v>528.33000000000004</v>
      </c>
      <c r="R150" s="138"/>
      <c r="S150" s="163" t="str">
        <f>IF(P150=1,SUMIF(O:O,O150,F:F),"")</f>
        <v/>
      </c>
      <c r="T150" s="158" t="str">
        <f>IF(P150=1,SUMIF(O:O,O150,H:H),"")</f>
        <v/>
      </c>
      <c r="U150" s="164" t="str">
        <f>IF(P150=1,T150/$T$269,"")</f>
        <v/>
      </c>
      <c r="V150" s="165" t="str">
        <f>IF(P150=1,_xlfn.RANK.EQ(T150,$T$10:$T$268),"")</f>
        <v/>
      </c>
      <c r="W150" s="158" t="str">
        <f>IF(P150=1,SUMIF($V$10:$V$268,"&lt;="&amp;V150,$T$10:$T$268),"")</f>
        <v/>
      </c>
      <c r="X150" s="164" t="str">
        <f>IF(P150=1,W150/$T$269,"")</f>
        <v/>
      </c>
      <c r="Y150" s="165" t="str">
        <f>IF(P150=1,IF(X150&lt;=0.8,$U$5,IF(X150&lt;=0.95,$U$6,$U$7)),"")</f>
        <v/>
      </c>
    </row>
    <row r="151" spans="1:26" ht="25.5" x14ac:dyDescent="0.25">
      <c r="A151" s="154" t="s">
        <v>231</v>
      </c>
      <c r="B151" s="154" t="s">
        <v>356</v>
      </c>
      <c r="C151" s="165">
        <v>41359</v>
      </c>
      <c r="D151" s="155" t="str">
        <f ca="1">PROPER(VLOOKUP($C151,INDIRECT("'"&amp;$B151&amp;"'!A:I"),2,FALSE))</f>
        <v>Tela De Proteção De Segurança De Pvc Cor Laranja Com Suporte  Para Sinalização De Obras</v>
      </c>
      <c r="E151" s="156" t="str">
        <f ca="1">LOWER(VLOOKUP($C151,INDIRECT("'"&amp;$B151&amp;"'!A:I"),M151-1,FALSE))</f>
        <v>m</v>
      </c>
      <c r="F151" s="157">
        <v>1543.6</v>
      </c>
      <c r="G151" s="158">
        <f ca="1">ROUND(J151*(1+L151),2)</f>
        <v>20.62</v>
      </c>
      <c r="H151" s="158">
        <f ca="1">ROUND(G151*F151,2)</f>
        <v>31829.03</v>
      </c>
      <c r="I151" s="138"/>
      <c r="J151" s="159">
        <f ca="1">VLOOKUP($C151,INDIRECT("'"&amp;$B151&amp;"'!A:I"),M151,FALSE)</f>
        <v>16.739999999999998</v>
      </c>
      <c r="K151" s="158">
        <f ca="1">ROUND(J151*F151,2)</f>
        <v>25839.86</v>
      </c>
      <c r="L151" s="160">
        <f ca="1">$H$4</f>
        <v>0.23151055766107209</v>
      </c>
      <c r="M151" s="161">
        <f>IF(OR($B151="TRANSMAR",$B151="SEDURB"),9,4)</f>
        <v>4</v>
      </c>
      <c r="N151" s="161">
        <v>142</v>
      </c>
      <c r="O151" s="247" t="str">
        <f t="shared" si="144"/>
        <v>DER-ROD41359</v>
      </c>
      <c r="P151" s="161">
        <f>COUNTIF($O$12:O151,O151)</f>
        <v>2</v>
      </c>
      <c r="Q151" s="162">
        <f ca="1">IF(COUNTIF(O:O,O151)&lt;&gt;1,SUMIF(O:O,O151,G:G)/COUNTIF(O:O,O151),0)</f>
        <v>20.62</v>
      </c>
      <c r="R151" s="138"/>
      <c r="S151" s="163" t="str">
        <f>IF(P151=1,SUMIF(O:O,O151,F:F),"")</f>
        <v/>
      </c>
      <c r="T151" s="158" t="str">
        <f>IF(P151=1,SUMIF(O:O,O151,H:H),"")</f>
        <v/>
      </c>
      <c r="U151" s="164" t="str">
        <f>IF(P151=1,T151/$T$269,"")</f>
        <v/>
      </c>
      <c r="V151" s="165" t="str">
        <f>IF(P151=1,_xlfn.RANK.EQ(T151,$T$10:$T$268),"")</f>
        <v/>
      </c>
      <c r="W151" s="158" t="str">
        <f>IF(P151=1,SUMIF($V$10:$V$268,"&lt;="&amp;V151,$T$10:$T$268),"")</f>
        <v/>
      </c>
      <c r="X151" s="164" t="str">
        <f>IF(P151=1,W151/$T$269,"")</f>
        <v/>
      </c>
      <c r="Y151" s="165" t="str">
        <f>IF(P151=1,IF(X151&lt;=0.8,$U$5,IF(X151&lt;=0.95,$U$6,$U$7)),"")</f>
        <v/>
      </c>
    </row>
    <row r="152" spans="1:26" ht="12.75" x14ac:dyDescent="0.25">
      <c r="A152" s="260">
        <v>4</v>
      </c>
      <c r="B152" s="133"/>
      <c r="C152" s="133"/>
      <c r="D152" s="134" t="s">
        <v>232</v>
      </c>
      <c r="E152" s="133"/>
      <c r="F152" s="135"/>
      <c r="G152" s="136"/>
      <c r="H152" s="137">
        <f ca="1">SUBTOTAL(9,OFFSET(H152,1,0):OFFSET(H249,-1,0))</f>
        <v>1558127.1099999996</v>
      </c>
      <c r="I152" s="138"/>
      <c r="J152" s="139"/>
      <c r="K152" s="137">
        <f ca="1">SUBTOTAL(9,OFFSET(K152,1,0):OFFSET(K249,-1,0))</f>
        <v>1265170.6600000004</v>
      </c>
      <c r="L152" s="140"/>
      <c r="M152" s="141"/>
      <c r="N152" s="141">
        <v>143</v>
      </c>
      <c r="O152" s="245" t="str">
        <f t="shared" si="144"/>
        <v/>
      </c>
      <c r="P152" s="141"/>
      <c r="Q152" s="142"/>
      <c r="R152" s="138"/>
      <c r="S152" s="143"/>
      <c r="T152" s="137"/>
      <c r="U152" s="143"/>
      <c r="V152" s="143"/>
      <c r="W152" s="137"/>
      <c r="X152" s="143"/>
      <c r="Y152" s="143"/>
    </row>
    <row r="153" spans="1:26" ht="12.75" x14ac:dyDescent="0.25">
      <c r="A153" s="144" t="s">
        <v>233</v>
      </c>
      <c r="B153" s="144"/>
      <c r="C153" s="144"/>
      <c r="D153" s="145" t="s">
        <v>234</v>
      </c>
      <c r="E153" s="144"/>
      <c r="F153" s="146"/>
      <c r="G153" s="147"/>
      <c r="H153" s="148">
        <f ca="1">SUBTOTAL(9,OFFSET(H153,1,0):OFFSET(H167,-1,0))</f>
        <v>290760.13</v>
      </c>
      <c r="I153" s="138"/>
      <c r="J153" s="149"/>
      <c r="K153" s="148">
        <f ca="1">SUBTOTAL(9,OFFSET(K153,1,0):OFFSET(K167,-1,0))</f>
        <v>236090.78000000006</v>
      </c>
      <c r="L153" s="150"/>
      <c r="M153" s="151"/>
      <c r="N153" s="151">
        <v>144</v>
      </c>
      <c r="O153" s="246" t="str">
        <f t="shared" si="144"/>
        <v/>
      </c>
      <c r="P153" s="151"/>
      <c r="Q153" s="152"/>
      <c r="R153" s="138"/>
      <c r="S153" s="153"/>
      <c r="T153" s="148"/>
      <c r="U153" s="153"/>
      <c r="V153" s="153"/>
      <c r="W153" s="148"/>
      <c r="X153" s="153"/>
      <c r="Y153" s="153"/>
    </row>
    <row r="154" spans="1:26" ht="12.75" x14ac:dyDescent="0.25">
      <c r="A154" s="154" t="s">
        <v>235</v>
      </c>
      <c r="B154" s="154" t="s">
        <v>343</v>
      </c>
      <c r="C154" s="165">
        <v>1600400</v>
      </c>
      <c r="D154" s="155" t="str">
        <f t="shared" ref="D154:D166" ca="1" si="145">PROPER(VLOOKUP($C154,INDIRECT("'"&amp;$B154&amp;"'!A:I"),2,FALSE))</f>
        <v>Preparo E Regularização De Terreno Em Desnível</v>
      </c>
      <c r="E154" s="156" t="str">
        <f t="shared" ref="E154:E166" ca="1" si="146">LOWER(VLOOKUP($C154,INDIRECT("'"&amp;$B154&amp;"'!A:I"),M154-1,FALSE))</f>
        <v>m2</v>
      </c>
      <c r="F154" s="157">
        <v>450</v>
      </c>
      <c r="G154" s="158">
        <f t="shared" ref="G154:G166" ca="1" si="147">ROUND(J154*(1+L154),2)</f>
        <v>4.9000000000000004</v>
      </c>
      <c r="H154" s="158">
        <f t="shared" ref="H154:H166" ca="1" si="148">ROUND(G154*F154,2)</f>
        <v>2205</v>
      </c>
      <c r="I154" s="138"/>
      <c r="J154" s="159">
        <f t="shared" ref="J154:J166" ca="1" si="149">VLOOKUP($C154,INDIRECT("'"&amp;$B154&amp;"'!A:I"),M154,FALSE)</f>
        <v>3.98</v>
      </c>
      <c r="K154" s="158">
        <f t="shared" ref="K154:K166" ca="1" si="150">ROUND(J154*F154,2)</f>
        <v>1791</v>
      </c>
      <c r="L154" s="160">
        <f t="shared" ref="L154:L166" ca="1" si="151">$H$4</f>
        <v>0.23151055766107209</v>
      </c>
      <c r="M154" s="161">
        <f t="shared" ref="M154:M166" si="152">IF(OR($B154="TRANSMAR",$B154="SEDURB"),9,4)</f>
        <v>4</v>
      </c>
      <c r="N154" s="161">
        <v>145</v>
      </c>
      <c r="O154" s="247" t="str">
        <f t="shared" si="144"/>
        <v>SICRO1600400</v>
      </c>
      <c r="P154" s="161">
        <f>COUNTIF($O$12:O154,O154)</f>
        <v>1</v>
      </c>
      <c r="Q154" s="162">
        <f t="shared" ref="Q154:Q166" ca="1" si="153">IF(COUNTIF(O:O,O154)&lt;&gt;1,SUMIF(O:O,O154,G:G)/COUNTIF(O:O,O154),0)</f>
        <v>4.8999999999999995</v>
      </c>
      <c r="R154" s="138"/>
      <c r="S154" s="163">
        <f t="shared" ref="S154:S166" si="154">IF(P154=1,SUMIF(O:O,O154,F:F),"")</f>
        <v>2650</v>
      </c>
      <c r="T154" s="158">
        <f t="shared" ref="T154:T166" ca="1" si="155">IF(P154=1,SUMIF(O:O,O154,H:H),"")</f>
        <v>12985</v>
      </c>
      <c r="U154" s="164">
        <f t="shared" ref="U154:U166" ca="1" si="156">IF(P154=1,T154/$T$269,"")</f>
        <v>4.1749085301092244E-4</v>
      </c>
      <c r="V154" s="165">
        <f t="shared" ref="V154:V166" ca="1" si="157">IF(P154=1,_xlfn.RANK.EQ(T154,$T$10:$T$268),"")</f>
        <v>50</v>
      </c>
      <c r="W154" s="158">
        <f t="shared" ref="W154:W166" ca="1" si="158">IF(P154=1,SUMIF($V$10:$V$268,"&lt;="&amp;V154,$T$10:$T$268),"")</f>
        <v>30940896.530000001</v>
      </c>
      <c r="X154" s="164">
        <f t="shared" ref="X154:X166" ca="1" si="159">IF(P154=1,W154/$T$269,"")</f>
        <v>0.99480487371832038</v>
      </c>
      <c r="Y154" s="165" t="str">
        <f t="shared" ref="Y154:Y166" ca="1" si="160">IF(P154=1,IF(X154&lt;=0.8,$U$5,IF(X154&lt;=0.95,$U$6,$U$7)),"")</f>
        <v>C</v>
      </c>
    </row>
    <row r="155" spans="1:26" ht="63.75" x14ac:dyDescent="0.25">
      <c r="A155" s="154" t="s">
        <v>236</v>
      </c>
      <c r="B155" s="154" t="s">
        <v>46</v>
      </c>
      <c r="C155" s="165">
        <v>93225</v>
      </c>
      <c r="D155" s="155" t="str">
        <f t="shared" ca="1" si="145"/>
        <v>Perfuratriz Com Torre Metálica Para Execução De Estaca Hélice Contínua, Profundidade Máxima De 32 M, Diâmetro Máximo De 1000 Mm, Potência Instalada De 350 Hp, Mesa Rotativa Com Torque Máximo De 263 Knm - Chi Diurno. Af_01/2016</v>
      </c>
      <c r="E155" s="156" t="str">
        <f t="shared" ca="1" si="146"/>
        <v>chi</v>
      </c>
      <c r="F155" s="157">
        <v>24</v>
      </c>
      <c r="G155" s="158">
        <f t="shared" ca="1" si="147"/>
        <v>518.76</v>
      </c>
      <c r="H155" s="158">
        <f t="shared" ca="1" si="148"/>
        <v>12450.24</v>
      </c>
      <c r="I155" s="138"/>
      <c r="J155" s="159">
        <f t="shared" ca="1" si="149"/>
        <v>421.24</v>
      </c>
      <c r="K155" s="158">
        <f t="shared" ca="1" si="150"/>
        <v>10109.76</v>
      </c>
      <c r="L155" s="160">
        <f t="shared" ca="1" si="151"/>
        <v>0.23151055766107209</v>
      </c>
      <c r="M155" s="161">
        <f t="shared" si="152"/>
        <v>4</v>
      </c>
      <c r="N155" s="161">
        <v>146</v>
      </c>
      <c r="O155" s="247" t="str">
        <f t="shared" si="144"/>
        <v>SINAPI93225</v>
      </c>
      <c r="P155" s="161">
        <f>COUNTIF($O$12:O155,O155)</f>
        <v>1</v>
      </c>
      <c r="Q155" s="162">
        <f t="shared" ca="1" si="153"/>
        <v>518.76</v>
      </c>
      <c r="R155" s="138"/>
      <c r="S155" s="163">
        <f t="shared" si="154"/>
        <v>120</v>
      </c>
      <c r="T155" s="158">
        <f t="shared" ca="1" si="155"/>
        <v>62251.199999999997</v>
      </c>
      <c r="U155" s="164">
        <f t="shared" ca="1" si="156"/>
        <v>2.0014868378092827E-3</v>
      </c>
      <c r="V155" s="165">
        <f t="shared" ca="1" si="157"/>
        <v>32</v>
      </c>
      <c r="W155" s="158">
        <f t="shared" ca="1" si="158"/>
        <v>30448546.229999993</v>
      </c>
      <c r="X155" s="164">
        <f t="shared" ca="1" si="159"/>
        <v>0.97897493557991555</v>
      </c>
      <c r="Y155" s="165" t="str">
        <f t="shared" ca="1" si="160"/>
        <v>C</v>
      </c>
    </row>
    <row r="156" spans="1:26" ht="51" x14ac:dyDescent="0.25">
      <c r="A156" s="154" t="s">
        <v>238</v>
      </c>
      <c r="B156" s="154" t="s">
        <v>46</v>
      </c>
      <c r="C156" s="165">
        <v>100651</v>
      </c>
      <c r="D156" s="155" t="str">
        <f t="shared" ca="1" si="145"/>
        <v>Estaca Hélice Contínua, Diâmetro De 30 Cm, Incluso Concreto Fck=30Mpa E Armadura Mínima (Exclusive Mobilização, Desmobilização E Bombeamento). Af_12/2019</v>
      </c>
      <c r="E156" s="156" t="str">
        <f t="shared" ca="1" si="146"/>
        <v>m</v>
      </c>
      <c r="F156" s="157">
        <v>104</v>
      </c>
      <c r="G156" s="158">
        <f t="shared" ca="1" si="147"/>
        <v>145.58000000000001</v>
      </c>
      <c r="H156" s="158">
        <f t="shared" ca="1" si="148"/>
        <v>15140.32</v>
      </c>
      <c r="I156" s="138"/>
      <c r="J156" s="159">
        <f t="shared" ca="1" si="149"/>
        <v>118.21</v>
      </c>
      <c r="K156" s="158">
        <f t="shared" ca="1" si="150"/>
        <v>12293.84</v>
      </c>
      <c r="L156" s="160">
        <f t="shared" ca="1" si="151"/>
        <v>0.23151055766107209</v>
      </c>
      <c r="M156" s="161">
        <f t="shared" si="152"/>
        <v>4</v>
      </c>
      <c r="N156" s="161">
        <v>147</v>
      </c>
      <c r="O156" s="247" t="str">
        <f t="shared" si="144"/>
        <v>SINAPI100651</v>
      </c>
      <c r="P156" s="161">
        <f>COUNTIF($O$12:O156,O156)</f>
        <v>1</v>
      </c>
      <c r="Q156" s="162">
        <f t="shared" ca="1" si="153"/>
        <v>145.58000000000001</v>
      </c>
      <c r="R156" s="138"/>
      <c r="S156" s="163">
        <f t="shared" si="154"/>
        <v>416</v>
      </c>
      <c r="T156" s="158">
        <f t="shared" ca="1" si="155"/>
        <v>60561.280000000006</v>
      </c>
      <c r="U156" s="164">
        <f t="shared" ca="1" si="156"/>
        <v>1.9471529030907447E-3</v>
      </c>
      <c r="V156" s="165">
        <f t="shared" ca="1" si="157"/>
        <v>33</v>
      </c>
      <c r="W156" s="158">
        <f t="shared" ca="1" si="158"/>
        <v>30509107.509999994</v>
      </c>
      <c r="X156" s="164">
        <f t="shared" ca="1" si="159"/>
        <v>0.98092208848300633</v>
      </c>
      <c r="Y156" s="165" t="str">
        <f t="shared" ca="1" si="160"/>
        <v>C</v>
      </c>
    </row>
    <row r="157" spans="1:26" ht="25.5" x14ac:dyDescent="0.25">
      <c r="A157" s="154" t="s">
        <v>239</v>
      </c>
      <c r="B157" s="154" t="s">
        <v>46</v>
      </c>
      <c r="C157" s="165">
        <v>95601</v>
      </c>
      <c r="D157" s="155" t="str">
        <f t="shared" ca="1" si="145"/>
        <v>Arrasamento Mecanico De Estaca De Concreto Armado, Diametros De Até 40 Cm. Af_05/2021</v>
      </c>
      <c r="E157" s="156" t="str">
        <f t="shared" ca="1" si="146"/>
        <v>un</v>
      </c>
      <c r="F157" s="157">
        <v>8</v>
      </c>
      <c r="G157" s="158">
        <f t="shared" ca="1" si="147"/>
        <v>15.6</v>
      </c>
      <c r="H157" s="158">
        <f t="shared" ca="1" si="148"/>
        <v>124.8</v>
      </c>
      <c r="I157" s="138"/>
      <c r="J157" s="159">
        <f t="shared" ca="1" si="149"/>
        <v>12.67</v>
      </c>
      <c r="K157" s="158">
        <f t="shared" ca="1" si="150"/>
        <v>101.36</v>
      </c>
      <c r="L157" s="160">
        <f t="shared" ca="1" si="151"/>
        <v>0.23151055766107209</v>
      </c>
      <c r="M157" s="161">
        <f t="shared" si="152"/>
        <v>4</v>
      </c>
      <c r="N157" s="161">
        <v>148</v>
      </c>
      <c r="O157" s="247" t="str">
        <f t="shared" si="144"/>
        <v>SINAPI95601</v>
      </c>
      <c r="P157" s="161">
        <f>COUNTIF($O$12:O157,O157)</f>
        <v>1</v>
      </c>
      <c r="Q157" s="162">
        <f t="shared" ca="1" si="153"/>
        <v>15.6</v>
      </c>
      <c r="R157" s="138"/>
      <c r="S157" s="163">
        <f t="shared" si="154"/>
        <v>40</v>
      </c>
      <c r="T157" s="158">
        <f t="shared" ca="1" si="155"/>
        <v>624</v>
      </c>
      <c r="U157" s="164">
        <f t="shared" ca="1" si="156"/>
        <v>2.0062710225553762E-5</v>
      </c>
      <c r="V157" s="165">
        <f t="shared" ca="1" si="157"/>
        <v>93</v>
      </c>
      <c r="W157" s="158">
        <f t="shared" ca="1" si="158"/>
        <v>31099654.059999995</v>
      </c>
      <c r="X157" s="164">
        <f t="shared" ca="1" si="159"/>
        <v>0.99990921077042705</v>
      </c>
      <c r="Y157" s="165" t="str">
        <f t="shared" ca="1" si="160"/>
        <v>C</v>
      </c>
    </row>
    <row r="158" spans="1:26" ht="38.25" x14ac:dyDescent="0.25">
      <c r="A158" s="154" t="s">
        <v>240</v>
      </c>
      <c r="B158" s="154" t="s">
        <v>46</v>
      </c>
      <c r="C158" s="165">
        <v>96619</v>
      </c>
      <c r="D158" s="155" t="str">
        <f t="shared" ca="1" si="145"/>
        <v>Lastro De Concreto Magro, Aplicado Em Blocos De Coroamento Ou Sapatas, Espessura De 5 Cm. Af_08/2017</v>
      </c>
      <c r="E158" s="156" t="str">
        <f t="shared" ca="1" si="146"/>
        <v>m2</v>
      </c>
      <c r="F158" s="157">
        <v>3.5</v>
      </c>
      <c r="G158" s="158">
        <f t="shared" ca="1" si="147"/>
        <v>30.05</v>
      </c>
      <c r="H158" s="158">
        <f t="shared" ca="1" si="148"/>
        <v>105.18</v>
      </c>
      <c r="I158" s="138"/>
      <c r="J158" s="159">
        <f t="shared" ca="1" si="149"/>
        <v>24.4</v>
      </c>
      <c r="K158" s="158">
        <f t="shared" ca="1" si="150"/>
        <v>85.4</v>
      </c>
      <c r="L158" s="160">
        <f t="shared" ca="1" si="151"/>
        <v>0.23151055766107209</v>
      </c>
      <c r="M158" s="161">
        <f t="shared" si="152"/>
        <v>4</v>
      </c>
      <c r="N158" s="161">
        <v>149</v>
      </c>
      <c r="O158" s="247" t="str">
        <f t="shared" si="144"/>
        <v>SINAPI96619</v>
      </c>
      <c r="P158" s="161">
        <f>COUNTIF($O$12:O158,O158)</f>
        <v>1</v>
      </c>
      <c r="Q158" s="162">
        <f t="shared" ca="1" si="153"/>
        <v>30.050000000000004</v>
      </c>
      <c r="R158" s="138"/>
      <c r="S158" s="163">
        <f t="shared" si="154"/>
        <v>24.5</v>
      </c>
      <c r="T158" s="158">
        <f t="shared" ca="1" si="155"/>
        <v>736.26000000000022</v>
      </c>
      <c r="U158" s="164">
        <f t="shared" ca="1" si="156"/>
        <v>2.3672068959400988E-5</v>
      </c>
      <c r="V158" s="165">
        <f t="shared" ca="1" si="157"/>
        <v>91</v>
      </c>
      <c r="W158" s="158">
        <f t="shared" ca="1" si="158"/>
        <v>31098354.699999996</v>
      </c>
      <c r="X158" s="164">
        <f t="shared" ca="1" si="159"/>
        <v>0.99986743403459588</v>
      </c>
      <c r="Y158" s="165" t="str">
        <f t="shared" ca="1" si="160"/>
        <v>C</v>
      </c>
    </row>
    <row r="159" spans="1:26" ht="51" x14ac:dyDescent="0.25">
      <c r="A159" s="154" t="s">
        <v>242</v>
      </c>
      <c r="B159" s="154" t="s">
        <v>46</v>
      </c>
      <c r="C159" s="165">
        <v>96537</v>
      </c>
      <c r="D159" s="155" t="str">
        <f t="shared" ca="1" si="145"/>
        <v>Fabricação, Montagem E Desmontagem De Fôrma Para Bloco De Coroamento, Em Chapa De Madeira Compensada Resinada, E=17 Mm, 2 Utilizações. Af_06/2017</v>
      </c>
      <c r="E159" s="156" t="str">
        <f t="shared" ca="1" si="146"/>
        <v>m2</v>
      </c>
      <c r="F159" s="157">
        <v>34.6</v>
      </c>
      <c r="G159" s="158">
        <f t="shared" ca="1" si="147"/>
        <v>207.19</v>
      </c>
      <c r="H159" s="158">
        <f t="shared" ca="1" si="148"/>
        <v>7168.77</v>
      </c>
      <c r="I159" s="138"/>
      <c r="J159" s="159">
        <f t="shared" ca="1" si="149"/>
        <v>168.24</v>
      </c>
      <c r="K159" s="158">
        <f t="shared" ca="1" si="150"/>
        <v>5821.1</v>
      </c>
      <c r="L159" s="160">
        <f t="shared" ca="1" si="151"/>
        <v>0.23151055766107209</v>
      </c>
      <c r="M159" s="161">
        <f t="shared" si="152"/>
        <v>4</v>
      </c>
      <c r="N159" s="161">
        <v>150</v>
      </c>
      <c r="O159" s="247" t="str">
        <f t="shared" si="144"/>
        <v>SINAPI96537</v>
      </c>
      <c r="P159" s="161">
        <f>COUNTIF($O$12:O159,O159)</f>
        <v>1</v>
      </c>
      <c r="Q159" s="162">
        <f t="shared" ca="1" si="153"/>
        <v>207.19000000000003</v>
      </c>
      <c r="R159" s="138"/>
      <c r="S159" s="163">
        <f t="shared" si="154"/>
        <v>217.09999999999997</v>
      </c>
      <c r="T159" s="158">
        <f t="shared" ca="1" si="155"/>
        <v>44980.94</v>
      </c>
      <c r="U159" s="164">
        <f t="shared" ca="1" si="156"/>
        <v>1.4462172514311223E-3</v>
      </c>
      <c r="V159" s="165">
        <f t="shared" ca="1" si="157"/>
        <v>34</v>
      </c>
      <c r="W159" s="158">
        <f t="shared" ca="1" si="158"/>
        <v>30554088.449999999</v>
      </c>
      <c r="X159" s="164">
        <f t="shared" ca="1" si="159"/>
        <v>0.98236830573443767</v>
      </c>
      <c r="Y159" s="165" t="str">
        <f t="shared" ca="1" si="160"/>
        <v>C</v>
      </c>
    </row>
    <row r="160" spans="1:26" ht="25.5" x14ac:dyDescent="0.25">
      <c r="A160" s="154" t="s">
        <v>244</v>
      </c>
      <c r="B160" s="154" t="s">
        <v>343</v>
      </c>
      <c r="C160" s="165">
        <v>407819</v>
      </c>
      <c r="D160" s="155" t="str">
        <f t="shared" ca="1" si="145"/>
        <v>Armação Em Aço Ca-50 - Fornecimento, Preparo E Colocação</v>
      </c>
      <c r="E160" s="156" t="str">
        <f t="shared" ca="1" si="146"/>
        <v>kg</v>
      </c>
      <c r="F160" s="157">
        <v>99</v>
      </c>
      <c r="G160" s="158">
        <f t="shared" ca="1" si="147"/>
        <v>13.36</v>
      </c>
      <c r="H160" s="158">
        <f t="shared" ca="1" si="148"/>
        <v>1322.64</v>
      </c>
      <c r="I160" s="138"/>
      <c r="J160" s="159">
        <f t="shared" ca="1" si="149"/>
        <v>10.85</v>
      </c>
      <c r="K160" s="158">
        <f t="shared" ca="1" si="150"/>
        <v>1074.1500000000001</v>
      </c>
      <c r="L160" s="160">
        <f t="shared" ca="1" si="151"/>
        <v>0.23151055766107209</v>
      </c>
      <c r="M160" s="161">
        <f t="shared" si="152"/>
        <v>4</v>
      </c>
      <c r="N160" s="161">
        <v>151</v>
      </c>
      <c r="O160" s="247" t="str">
        <f t="shared" si="144"/>
        <v>SICRO407819</v>
      </c>
      <c r="P160" s="161">
        <f>COUNTIF($O$12:O160,O160)</f>
        <v>2</v>
      </c>
      <c r="Q160" s="162">
        <f t="shared" ca="1" si="153"/>
        <v>13.36</v>
      </c>
      <c r="R160" s="138"/>
      <c r="S160" s="163" t="str">
        <f t="shared" si="154"/>
        <v/>
      </c>
      <c r="T160" s="158" t="str">
        <f t="shared" si="155"/>
        <v/>
      </c>
      <c r="U160" s="164" t="str">
        <f t="shared" si="156"/>
        <v/>
      </c>
      <c r="V160" s="165" t="str">
        <f t="shared" si="157"/>
        <v/>
      </c>
      <c r="W160" s="158" t="str">
        <f t="shared" si="158"/>
        <v/>
      </c>
      <c r="X160" s="164" t="str">
        <f t="shared" si="159"/>
        <v/>
      </c>
      <c r="Y160" s="165" t="str">
        <f t="shared" si="160"/>
        <v/>
      </c>
    </row>
    <row r="161" spans="1:26" ht="38.25" x14ac:dyDescent="0.25">
      <c r="A161" s="154" t="s">
        <v>245</v>
      </c>
      <c r="B161" s="154" t="s">
        <v>343</v>
      </c>
      <c r="C161" s="165">
        <v>407740</v>
      </c>
      <c r="D161" s="155" t="str">
        <f t="shared" ca="1" si="145"/>
        <v>Chumbador Tipo Espera Em Aço Ca-25 Para Fixação De Estrutura Metálica Em Concreto - Fornecimento E Instalação</v>
      </c>
      <c r="E161" s="156" t="str">
        <f t="shared" ca="1" si="146"/>
        <v>kg</v>
      </c>
      <c r="F161" s="157">
        <v>12.8</v>
      </c>
      <c r="G161" s="158">
        <f t="shared" ca="1" si="147"/>
        <v>15.33</v>
      </c>
      <c r="H161" s="158">
        <f t="shared" ca="1" si="148"/>
        <v>196.22</v>
      </c>
      <c r="I161" s="138"/>
      <c r="J161" s="159">
        <f t="shared" ca="1" si="149"/>
        <v>12.45</v>
      </c>
      <c r="K161" s="158">
        <f t="shared" ca="1" si="150"/>
        <v>159.36000000000001</v>
      </c>
      <c r="L161" s="160">
        <f t="shared" ca="1" si="151"/>
        <v>0.23151055766107209</v>
      </c>
      <c r="M161" s="161">
        <f t="shared" si="152"/>
        <v>4</v>
      </c>
      <c r="N161" s="161">
        <v>152</v>
      </c>
      <c r="O161" s="247" t="str">
        <f t="shared" si="144"/>
        <v>SICRO407740</v>
      </c>
      <c r="P161" s="161">
        <f>COUNTIF($O$12:O161,O161)</f>
        <v>1</v>
      </c>
      <c r="Q161" s="162">
        <f t="shared" ca="1" si="153"/>
        <v>15.33</v>
      </c>
      <c r="R161" s="138"/>
      <c r="S161" s="163">
        <f t="shared" si="154"/>
        <v>89.6</v>
      </c>
      <c r="T161" s="158">
        <f t="shared" ca="1" si="155"/>
        <v>1373.54</v>
      </c>
      <c r="U161" s="164">
        <f t="shared" ca="1" si="156"/>
        <v>4.4161754812831914E-5</v>
      </c>
      <c r="V161" s="165">
        <f t="shared" ca="1" si="157"/>
        <v>81</v>
      </c>
      <c r="W161" s="158">
        <f t="shared" ca="1" si="158"/>
        <v>31088639.060000002</v>
      </c>
      <c r="X161" s="164">
        <f t="shared" ca="1" si="159"/>
        <v>0.99955505892245533</v>
      </c>
      <c r="Y161" s="165" t="str">
        <f t="shared" ca="1" si="160"/>
        <v>C</v>
      </c>
    </row>
    <row r="162" spans="1:26" ht="51" x14ac:dyDescent="0.25">
      <c r="A162" s="154" t="s">
        <v>246</v>
      </c>
      <c r="B162" s="154" t="s">
        <v>46</v>
      </c>
      <c r="C162" s="165">
        <v>100764</v>
      </c>
      <c r="D162" s="155" t="str">
        <f t="shared" ca="1" si="145"/>
        <v>Viga Metálica Em Perfil Laminado Ou Soldado Em Aço Estrutural, Com Conexões Soldadas, Inclusos Mão De Obra, Transporte E Içamento Utilizando Guindaste - Fornecimento E Instalação. Af_01/2020_P</v>
      </c>
      <c r="E162" s="156" t="str">
        <f t="shared" ca="1" si="146"/>
        <v>kg</v>
      </c>
      <c r="F162" s="157">
        <v>5620.51</v>
      </c>
      <c r="G162" s="158">
        <f t="shared" ca="1" si="147"/>
        <v>28.29</v>
      </c>
      <c r="H162" s="158">
        <f t="shared" ca="1" si="148"/>
        <v>159004.23000000001</v>
      </c>
      <c r="I162" s="138"/>
      <c r="J162" s="159">
        <f t="shared" ca="1" si="149"/>
        <v>22.97</v>
      </c>
      <c r="K162" s="158">
        <f t="shared" ca="1" si="150"/>
        <v>129103.11</v>
      </c>
      <c r="L162" s="160">
        <f t="shared" ca="1" si="151"/>
        <v>0.23151055766107209</v>
      </c>
      <c r="M162" s="161">
        <f t="shared" si="152"/>
        <v>4</v>
      </c>
      <c r="N162" s="161">
        <v>153</v>
      </c>
      <c r="O162" s="247" t="str">
        <f t="shared" si="144"/>
        <v>SINAPI100764</v>
      </c>
      <c r="P162" s="161">
        <f>COUNTIF($O$12:O162,O162)</f>
        <v>1</v>
      </c>
      <c r="Q162" s="162">
        <f t="shared" ca="1" si="153"/>
        <v>28.289999999999996</v>
      </c>
      <c r="R162" s="138"/>
      <c r="S162" s="163">
        <f t="shared" si="154"/>
        <v>27456.33</v>
      </c>
      <c r="T162" s="158">
        <f t="shared" ca="1" si="155"/>
        <v>776739.59</v>
      </c>
      <c r="U162" s="164">
        <f t="shared" ca="1" si="156"/>
        <v>2.4973559799495892E-2</v>
      </c>
      <c r="V162" s="165">
        <f t="shared" ca="1" si="157"/>
        <v>12</v>
      </c>
      <c r="W162" s="158">
        <f t="shared" ca="1" si="158"/>
        <v>26313460.169999994</v>
      </c>
      <c r="X162" s="164">
        <f t="shared" ca="1" si="159"/>
        <v>0.84602456157429573</v>
      </c>
      <c r="Y162" s="165" t="str">
        <f t="shared" ca="1" si="160"/>
        <v>B</v>
      </c>
    </row>
    <row r="163" spans="1:26" s="77" customFormat="1" ht="38.25" x14ac:dyDescent="0.25">
      <c r="A163" s="183" t="s">
        <v>248</v>
      </c>
      <c r="B163" s="183" t="s">
        <v>18494</v>
      </c>
      <c r="C163" s="183" t="s">
        <v>18502</v>
      </c>
      <c r="D163" s="155" t="str">
        <f t="shared" ca="1" si="145"/>
        <v>Guarda Corpo Em Aço Galvanizado De Altura H=1,10M Pintura Com Tinta Esmalte Suvinil, Linha "Contra Ferrugem" Cor Maracujá, Ref.:C026</v>
      </c>
      <c r="E163" s="156" t="str">
        <f t="shared" ca="1" si="146"/>
        <v>m</v>
      </c>
      <c r="F163" s="184">
        <v>77.760000000000005</v>
      </c>
      <c r="G163" s="185">
        <f t="shared" ca="1" si="147"/>
        <v>1079.31</v>
      </c>
      <c r="H163" s="185">
        <f t="shared" ca="1" si="148"/>
        <v>83927.15</v>
      </c>
      <c r="I163" s="168"/>
      <c r="J163" s="185">
        <f t="shared" ca="1" si="149"/>
        <v>876.41000000000008</v>
      </c>
      <c r="K163" s="158">
        <f t="shared" ca="1" si="150"/>
        <v>68149.64</v>
      </c>
      <c r="L163" s="160">
        <f t="shared" ca="1" si="151"/>
        <v>0.23151055766107209</v>
      </c>
      <c r="M163" s="186">
        <f t="shared" si="152"/>
        <v>9</v>
      </c>
      <c r="N163" s="186">
        <v>154</v>
      </c>
      <c r="O163" s="247" t="str">
        <f t="shared" si="144"/>
        <v>TRANSMART01</v>
      </c>
      <c r="P163" s="161">
        <f>COUNTIF($O$12:O163,O163)</f>
        <v>1</v>
      </c>
      <c r="Q163" s="162">
        <f t="shared" ca="1" si="153"/>
        <v>1079.3099999999997</v>
      </c>
      <c r="R163" s="168"/>
      <c r="S163" s="163">
        <f t="shared" si="154"/>
        <v>421.25</v>
      </c>
      <c r="T163" s="158">
        <f t="shared" ca="1" si="155"/>
        <v>454659.33</v>
      </c>
      <c r="U163" s="164">
        <f t="shared" ca="1" si="156"/>
        <v>1.4618106392843626E-2</v>
      </c>
      <c r="V163" s="165">
        <f t="shared" ca="1" si="157"/>
        <v>13</v>
      </c>
      <c r="W163" s="158">
        <f t="shared" ca="1" si="158"/>
        <v>26768119.499999993</v>
      </c>
      <c r="X163" s="164">
        <f t="shared" ca="1" si="159"/>
        <v>0.86064266796713929</v>
      </c>
      <c r="Y163" s="165" t="str">
        <f t="shared" ca="1" si="160"/>
        <v>B</v>
      </c>
      <c r="Z163" s="84"/>
    </row>
    <row r="164" spans="1:26" s="77" customFormat="1" ht="25.5" x14ac:dyDescent="0.25">
      <c r="A164" s="183" t="s">
        <v>250</v>
      </c>
      <c r="B164" s="183" t="s">
        <v>18494</v>
      </c>
      <c r="C164" s="183" t="s">
        <v>18503</v>
      </c>
      <c r="D164" s="155" t="str">
        <f t="shared" ca="1" si="145"/>
        <v>Demolição Manual De Construções Provisórias - Sem Reaproveitamento, Incluído Transporte E Destinação</v>
      </c>
      <c r="E164" s="156" t="str">
        <f t="shared" ca="1" si="146"/>
        <v>m2</v>
      </c>
      <c r="F164" s="184">
        <v>28</v>
      </c>
      <c r="G164" s="185">
        <f t="shared" ca="1" si="147"/>
        <v>159.71</v>
      </c>
      <c r="H164" s="185">
        <f t="shared" ca="1" si="148"/>
        <v>4471.88</v>
      </c>
      <c r="I164" s="168"/>
      <c r="J164" s="185">
        <f t="shared" ca="1" si="149"/>
        <v>129.69</v>
      </c>
      <c r="K164" s="158">
        <f t="shared" ca="1" si="150"/>
        <v>3631.32</v>
      </c>
      <c r="L164" s="160">
        <f t="shared" ca="1" si="151"/>
        <v>0.23151055766107209</v>
      </c>
      <c r="M164" s="186">
        <f t="shared" si="152"/>
        <v>9</v>
      </c>
      <c r="N164" s="186">
        <v>155</v>
      </c>
      <c r="O164" s="247" t="str">
        <f t="shared" si="144"/>
        <v>TRANSMART02</v>
      </c>
      <c r="P164" s="161">
        <f>COUNTIF($O$12:O164,O164)</f>
        <v>1</v>
      </c>
      <c r="Q164" s="162">
        <f t="shared" ca="1" si="153"/>
        <v>159.71</v>
      </c>
      <c r="R164" s="168"/>
      <c r="S164" s="163">
        <f t="shared" si="154"/>
        <v>211</v>
      </c>
      <c r="T164" s="158">
        <f t="shared" ca="1" si="155"/>
        <v>33698.810000000005</v>
      </c>
      <c r="U164" s="164">
        <f t="shared" ca="1" si="156"/>
        <v>1.0834766986794768E-3</v>
      </c>
      <c r="V164" s="165">
        <f t="shared" ca="1" si="157"/>
        <v>37</v>
      </c>
      <c r="W164" s="158">
        <f t="shared" ca="1" si="158"/>
        <v>30673993.099999998</v>
      </c>
      <c r="X164" s="164">
        <f t="shared" ca="1" si="159"/>
        <v>0.98622345356720431</v>
      </c>
      <c r="Y164" s="165" t="str">
        <f t="shared" ca="1" si="160"/>
        <v>C</v>
      </c>
      <c r="Z164" s="84"/>
    </row>
    <row r="165" spans="1:26" ht="38.25" x14ac:dyDescent="0.25">
      <c r="A165" s="154" t="s">
        <v>252</v>
      </c>
      <c r="B165" s="154" t="s">
        <v>343</v>
      </c>
      <c r="C165" s="165">
        <v>1106280</v>
      </c>
      <c r="D165" s="155" t="str">
        <f t="shared" ca="1" si="145"/>
        <v>Concreto Para Bombeamento Fck = 30 Mpa - Confecção Em Central Dosadora De 30 M³/H - Areia E Brita Comerciais</v>
      </c>
      <c r="E165" s="156" t="str">
        <f t="shared" ca="1" si="146"/>
        <v>m3</v>
      </c>
      <c r="F165" s="157">
        <v>11.5</v>
      </c>
      <c r="G165" s="158">
        <f t="shared" ca="1" si="147"/>
        <v>363.28</v>
      </c>
      <c r="H165" s="158">
        <f t="shared" ca="1" si="148"/>
        <v>4177.72</v>
      </c>
      <c r="I165" s="138"/>
      <c r="J165" s="159">
        <f t="shared" ca="1" si="149"/>
        <v>294.99</v>
      </c>
      <c r="K165" s="158">
        <f t="shared" ca="1" si="150"/>
        <v>3392.39</v>
      </c>
      <c r="L165" s="160">
        <f t="shared" ca="1" si="151"/>
        <v>0.23151055766107209</v>
      </c>
      <c r="M165" s="161">
        <f t="shared" si="152"/>
        <v>4</v>
      </c>
      <c r="N165" s="161">
        <v>156</v>
      </c>
      <c r="O165" s="247" t="str">
        <f t="shared" si="144"/>
        <v>SICRO1106280</v>
      </c>
      <c r="P165" s="161">
        <f>COUNTIF($O$12:O165,O165)</f>
        <v>2</v>
      </c>
      <c r="Q165" s="162">
        <f t="shared" ca="1" si="153"/>
        <v>363.28</v>
      </c>
      <c r="R165" s="138"/>
      <c r="S165" s="163" t="str">
        <f t="shared" si="154"/>
        <v/>
      </c>
      <c r="T165" s="158" t="str">
        <f t="shared" si="155"/>
        <v/>
      </c>
      <c r="U165" s="164" t="str">
        <f t="shared" si="156"/>
        <v/>
      </c>
      <c r="V165" s="165" t="str">
        <f t="shared" si="157"/>
        <v/>
      </c>
      <c r="W165" s="158" t="str">
        <f t="shared" si="158"/>
        <v/>
      </c>
      <c r="X165" s="164" t="str">
        <f t="shared" si="159"/>
        <v/>
      </c>
      <c r="Y165" s="165" t="str">
        <f t="shared" si="160"/>
        <v/>
      </c>
    </row>
    <row r="166" spans="1:26" ht="25.5" x14ac:dyDescent="0.25">
      <c r="A166" s="154" t="s">
        <v>253</v>
      </c>
      <c r="B166" s="154" t="s">
        <v>46</v>
      </c>
      <c r="C166" s="165">
        <v>25950</v>
      </c>
      <c r="D166" s="155" t="str">
        <f t="shared" ca="1" si="145"/>
        <v>Servico De Bombeamento De Concreto Com Consumo Minimo De 40 M3</v>
      </c>
      <c r="E166" s="156" t="str">
        <f t="shared" ca="1" si="146"/>
        <v xml:space="preserve">m3    </v>
      </c>
      <c r="F166" s="157">
        <v>11.5</v>
      </c>
      <c r="G166" s="158">
        <f t="shared" ca="1" si="147"/>
        <v>40.520000000000003</v>
      </c>
      <c r="H166" s="158">
        <f t="shared" ca="1" si="148"/>
        <v>465.98</v>
      </c>
      <c r="I166" s="138"/>
      <c r="J166" s="159">
        <f t="shared" ca="1" si="149"/>
        <v>32.9</v>
      </c>
      <c r="K166" s="158">
        <f t="shared" ca="1" si="150"/>
        <v>378.35</v>
      </c>
      <c r="L166" s="160">
        <f t="shared" ca="1" si="151"/>
        <v>0.23151055766107209</v>
      </c>
      <c r="M166" s="161">
        <f t="shared" si="152"/>
        <v>4</v>
      </c>
      <c r="N166" s="161">
        <v>157</v>
      </c>
      <c r="O166" s="247" t="str">
        <f t="shared" si="144"/>
        <v>SINAPI25950</v>
      </c>
      <c r="P166" s="161">
        <f>COUNTIF($O$12:O166,O166)</f>
        <v>2</v>
      </c>
      <c r="Q166" s="162">
        <f t="shared" ca="1" si="153"/>
        <v>40.520000000000003</v>
      </c>
      <c r="R166" s="138"/>
      <c r="S166" s="163" t="str">
        <f t="shared" si="154"/>
        <v/>
      </c>
      <c r="T166" s="158" t="str">
        <f t="shared" si="155"/>
        <v/>
      </c>
      <c r="U166" s="164" t="str">
        <f t="shared" si="156"/>
        <v/>
      </c>
      <c r="V166" s="165" t="str">
        <f t="shared" si="157"/>
        <v/>
      </c>
      <c r="W166" s="158" t="str">
        <f t="shared" si="158"/>
        <v/>
      </c>
      <c r="X166" s="164" t="str">
        <f t="shared" si="159"/>
        <v/>
      </c>
      <c r="Y166" s="165" t="str">
        <f t="shared" si="160"/>
        <v/>
      </c>
    </row>
    <row r="167" spans="1:26" ht="12.75" x14ac:dyDescent="0.25">
      <c r="A167" s="144" t="s">
        <v>254</v>
      </c>
      <c r="B167" s="144"/>
      <c r="C167" s="144"/>
      <c r="D167" s="145" t="s">
        <v>255</v>
      </c>
      <c r="E167" s="144"/>
      <c r="F167" s="146"/>
      <c r="G167" s="147"/>
      <c r="H167" s="148">
        <f ca="1">SUBTOTAL(9,OFFSET(H167,1,0):OFFSET(H180,-1,0))</f>
        <v>226605.72</v>
      </c>
      <c r="I167" s="138"/>
      <c r="J167" s="149"/>
      <c r="K167" s="148">
        <f ca="1">SUBTOTAL(9,OFFSET(K167,1,0):OFFSET(K180,-1,0))</f>
        <v>184001.08000000002</v>
      </c>
      <c r="L167" s="150"/>
      <c r="M167" s="151"/>
      <c r="N167" s="151">
        <v>158</v>
      </c>
      <c r="O167" s="246" t="str">
        <f t="shared" si="144"/>
        <v/>
      </c>
      <c r="P167" s="151"/>
      <c r="Q167" s="152"/>
      <c r="R167" s="138"/>
      <c r="S167" s="153"/>
      <c r="T167" s="148"/>
      <c r="U167" s="153"/>
      <c r="V167" s="153"/>
      <c r="W167" s="148"/>
      <c r="X167" s="153"/>
      <c r="Y167" s="153"/>
    </row>
    <row r="168" spans="1:26" ht="12.75" x14ac:dyDescent="0.25">
      <c r="A168" s="154" t="s">
        <v>256</v>
      </c>
      <c r="B168" s="154" t="s">
        <v>343</v>
      </c>
      <c r="C168" s="165">
        <v>1600400</v>
      </c>
      <c r="D168" s="155" t="str">
        <f t="shared" ref="D168:D179" ca="1" si="161">PROPER(VLOOKUP($C168,INDIRECT("'"&amp;$B168&amp;"'!A:I"),2,FALSE))</f>
        <v>Preparo E Regularização De Terreno Em Desnível</v>
      </c>
      <c r="E168" s="156" t="str">
        <f t="shared" ref="E168:E179" ca="1" si="162">LOWER(VLOOKUP($C168,INDIRECT("'"&amp;$B168&amp;"'!A:I"),M168-1,FALSE))</f>
        <v>m2</v>
      </c>
      <c r="F168" s="157">
        <v>360</v>
      </c>
      <c r="G168" s="158">
        <f t="shared" ref="G168:G179" ca="1" si="163">ROUND(J168*(1+L168),2)</f>
        <v>4.9000000000000004</v>
      </c>
      <c r="H168" s="158">
        <f t="shared" ref="H168:H179" ca="1" si="164">ROUND(G168*F168,2)</f>
        <v>1764</v>
      </c>
      <c r="I168" s="138"/>
      <c r="J168" s="159">
        <f t="shared" ref="J168:J179" ca="1" si="165">VLOOKUP($C168,INDIRECT("'"&amp;$B168&amp;"'!A:I"),M168,FALSE)</f>
        <v>3.98</v>
      </c>
      <c r="K168" s="158">
        <f t="shared" ref="K168:K179" ca="1" si="166">ROUND(J168*F168,2)</f>
        <v>1432.8</v>
      </c>
      <c r="L168" s="160">
        <f t="shared" ref="L168:L179" ca="1" si="167">$H$4</f>
        <v>0.23151055766107209</v>
      </c>
      <c r="M168" s="161">
        <f t="shared" ref="M168:M179" si="168">IF(OR($B168="TRANSMAR",$B168="SEDURB"),9,4)</f>
        <v>4</v>
      </c>
      <c r="N168" s="161">
        <v>159</v>
      </c>
      <c r="O168" s="247" t="str">
        <f t="shared" si="144"/>
        <v>SICRO1600400</v>
      </c>
      <c r="P168" s="161">
        <f>COUNTIF($O$12:O168,O168)</f>
        <v>2</v>
      </c>
      <c r="Q168" s="162">
        <f t="shared" ref="Q168:Q179" ca="1" si="169">IF(COUNTIF(O:O,O168)&lt;&gt;1,SUMIF(O:O,O168,G:G)/COUNTIF(O:O,O168),0)</f>
        <v>4.8999999999999995</v>
      </c>
      <c r="R168" s="138"/>
      <c r="S168" s="163" t="str">
        <f t="shared" ref="S168:S179" si="170">IF(P168=1,SUMIF(O:O,O168,F:F),"")</f>
        <v/>
      </c>
      <c r="T168" s="158" t="str">
        <f t="shared" ref="T168:T179" si="171">IF(P168=1,SUMIF(O:O,O168,H:H),"")</f>
        <v/>
      </c>
      <c r="U168" s="164" t="str">
        <f t="shared" ref="U168:U179" si="172">IF(P168=1,T168/$T$269,"")</f>
        <v/>
      </c>
      <c r="V168" s="165" t="str">
        <f t="shared" ref="V168:V179" si="173">IF(P168=1,_xlfn.RANK.EQ(T168,$T$10:$T$268),"")</f>
        <v/>
      </c>
      <c r="W168" s="158" t="str">
        <f t="shared" ref="W168:W179" si="174">IF(P168=1,SUMIF($V$10:$V$268,"&lt;="&amp;V168,$T$10:$T$268),"")</f>
        <v/>
      </c>
      <c r="X168" s="164" t="str">
        <f t="shared" ref="X168:X179" si="175">IF(P168=1,W168/$T$269,"")</f>
        <v/>
      </c>
      <c r="Y168" s="165" t="str">
        <f t="shared" ref="Y168:Y179" si="176">IF(P168=1,IF(X168&lt;=0.8,$U$5,IF(X168&lt;=0.95,$U$6,$U$7)),"")</f>
        <v/>
      </c>
    </row>
    <row r="169" spans="1:26" ht="12.75" x14ac:dyDescent="0.25">
      <c r="A169" s="154" t="s">
        <v>257</v>
      </c>
      <c r="B169" s="154" t="s">
        <v>343</v>
      </c>
      <c r="C169" s="165">
        <v>2306113</v>
      </c>
      <c r="D169" s="155" t="str">
        <f t="shared" ca="1" si="161"/>
        <v>Estaca Trilho Tr 68 - Fornecimento E Cravação</v>
      </c>
      <c r="E169" s="156" t="str">
        <f t="shared" ca="1" si="162"/>
        <v>m</v>
      </c>
      <c r="F169" s="157">
        <v>160</v>
      </c>
      <c r="G169" s="158">
        <f t="shared" ca="1" si="163"/>
        <v>292.04000000000002</v>
      </c>
      <c r="H169" s="158">
        <f t="shared" ca="1" si="164"/>
        <v>46726.400000000001</v>
      </c>
      <c r="I169" s="138"/>
      <c r="J169" s="159">
        <f t="shared" ca="1" si="165"/>
        <v>237.14</v>
      </c>
      <c r="K169" s="158">
        <f t="shared" ca="1" si="166"/>
        <v>37942.400000000001</v>
      </c>
      <c r="L169" s="160">
        <f t="shared" ca="1" si="167"/>
        <v>0.23151055766107209</v>
      </c>
      <c r="M169" s="161">
        <f t="shared" si="168"/>
        <v>4</v>
      </c>
      <c r="N169" s="161">
        <v>160</v>
      </c>
      <c r="O169" s="247" t="str">
        <f t="shared" si="144"/>
        <v>SICRO2306113</v>
      </c>
      <c r="P169" s="161">
        <f>COUNTIF($O$12:O169,O169)</f>
        <v>1</v>
      </c>
      <c r="Q169" s="162">
        <f t="shared" ca="1" si="169"/>
        <v>292.04000000000002</v>
      </c>
      <c r="R169" s="138"/>
      <c r="S169" s="163">
        <f t="shared" si="170"/>
        <v>248</v>
      </c>
      <c r="T169" s="158">
        <f t="shared" ca="1" si="171"/>
        <v>72425.919999999998</v>
      </c>
      <c r="U169" s="164">
        <f t="shared" ca="1" si="172"/>
        <v>2.3286221887486198E-3</v>
      </c>
      <c r="V169" s="165">
        <f t="shared" ca="1" si="173"/>
        <v>28</v>
      </c>
      <c r="W169" s="158">
        <f t="shared" ca="1" si="174"/>
        <v>30190906.089999996</v>
      </c>
      <c r="X169" s="164">
        <f t="shared" ca="1" si="175"/>
        <v>0.97069134668361579</v>
      </c>
      <c r="Y169" s="165" t="str">
        <f t="shared" ca="1" si="176"/>
        <v>C</v>
      </c>
    </row>
    <row r="170" spans="1:26" s="77" customFormat="1" ht="12.75" x14ac:dyDescent="0.25">
      <c r="A170" s="183" t="s">
        <v>258</v>
      </c>
      <c r="B170" s="183" t="s">
        <v>18494</v>
      </c>
      <c r="C170" s="192" t="s">
        <v>18505</v>
      </c>
      <c r="D170" s="155" t="str">
        <f t="shared" ca="1" si="161"/>
        <v>Arrasamento De Estacas Trilho Tr 68</v>
      </c>
      <c r="E170" s="156" t="str">
        <f t="shared" ca="1" si="162"/>
        <v>un</v>
      </c>
      <c r="F170" s="184">
        <v>8</v>
      </c>
      <c r="G170" s="185">
        <f t="shared" ca="1" si="163"/>
        <v>58.73</v>
      </c>
      <c r="H170" s="185">
        <f t="shared" ca="1" si="164"/>
        <v>469.84</v>
      </c>
      <c r="I170" s="168"/>
      <c r="J170" s="185">
        <f t="shared" ca="1" si="165"/>
        <v>47.69</v>
      </c>
      <c r="K170" s="158">
        <f t="shared" ca="1" si="166"/>
        <v>381.52</v>
      </c>
      <c r="L170" s="160">
        <f t="shared" ca="1" si="167"/>
        <v>0.23151055766107209</v>
      </c>
      <c r="M170" s="186">
        <f t="shared" si="168"/>
        <v>9</v>
      </c>
      <c r="N170" s="186">
        <v>161</v>
      </c>
      <c r="O170" s="247" t="str">
        <f t="shared" si="144"/>
        <v>TRANSMART04</v>
      </c>
      <c r="P170" s="161">
        <f>COUNTIF($O$12:O170,O170)</f>
        <v>1</v>
      </c>
      <c r="Q170" s="162">
        <f t="shared" ca="1" si="169"/>
        <v>58.73</v>
      </c>
      <c r="R170" s="168"/>
      <c r="S170" s="163">
        <f t="shared" si="170"/>
        <v>16</v>
      </c>
      <c r="T170" s="158">
        <f t="shared" ca="1" si="171"/>
        <v>939.68</v>
      </c>
      <c r="U170" s="164">
        <f t="shared" ca="1" si="172"/>
        <v>3.0212383885814675E-5</v>
      </c>
      <c r="V170" s="165">
        <f t="shared" ca="1" si="173"/>
        <v>86</v>
      </c>
      <c r="W170" s="158">
        <f t="shared" ca="1" si="174"/>
        <v>31094262.57</v>
      </c>
      <c r="X170" s="164">
        <f t="shared" ca="1" si="175"/>
        <v>0.99973586477434717</v>
      </c>
      <c r="Y170" s="165" t="str">
        <f t="shared" ca="1" si="176"/>
        <v>C</v>
      </c>
      <c r="Z170" s="84"/>
    </row>
    <row r="171" spans="1:26" ht="38.25" x14ac:dyDescent="0.25">
      <c r="A171" s="154" t="s">
        <v>260</v>
      </c>
      <c r="B171" s="154" t="s">
        <v>46</v>
      </c>
      <c r="C171" s="165">
        <v>96619</v>
      </c>
      <c r="D171" s="155" t="str">
        <f t="shared" ca="1" si="161"/>
        <v>Lastro De Concreto Magro, Aplicado Em Blocos De Coroamento Ou Sapatas, Espessura De 5 Cm. Af_08/2017</v>
      </c>
      <c r="E171" s="156" t="str">
        <f t="shared" ca="1" si="162"/>
        <v>m2</v>
      </c>
      <c r="F171" s="157">
        <v>3.5</v>
      </c>
      <c r="G171" s="158">
        <f t="shared" ca="1" si="163"/>
        <v>30.05</v>
      </c>
      <c r="H171" s="158">
        <f t="shared" ca="1" si="164"/>
        <v>105.18</v>
      </c>
      <c r="I171" s="138"/>
      <c r="J171" s="159">
        <f t="shared" ca="1" si="165"/>
        <v>24.4</v>
      </c>
      <c r="K171" s="158">
        <f t="shared" ca="1" si="166"/>
        <v>85.4</v>
      </c>
      <c r="L171" s="160">
        <f t="shared" ca="1" si="167"/>
        <v>0.23151055766107209</v>
      </c>
      <c r="M171" s="161">
        <f t="shared" si="168"/>
        <v>4</v>
      </c>
      <c r="N171" s="161">
        <v>162</v>
      </c>
      <c r="O171" s="247" t="str">
        <f t="shared" si="144"/>
        <v>SINAPI96619</v>
      </c>
      <c r="P171" s="161">
        <f>COUNTIF($O$12:O171,O171)</f>
        <v>2</v>
      </c>
      <c r="Q171" s="162">
        <f t="shared" ca="1" si="169"/>
        <v>30.050000000000004</v>
      </c>
      <c r="R171" s="138"/>
      <c r="S171" s="163" t="str">
        <f t="shared" si="170"/>
        <v/>
      </c>
      <c r="T171" s="158" t="str">
        <f t="shared" si="171"/>
        <v/>
      </c>
      <c r="U171" s="164" t="str">
        <f t="shared" si="172"/>
        <v/>
      </c>
      <c r="V171" s="165" t="str">
        <f t="shared" si="173"/>
        <v/>
      </c>
      <c r="W171" s="158" t="str">
        <f t="shared" si="174"/>
        <v/>
      </c>
      <c r="X171" s="164" t="str">
        <f t="shared" si="175"/>
        <v/>
      </c>
      <c r="Y171" s="165" t="str">
        <f t="shared" si="176"/>
        <v/>
      </c>
    </row>
    <row r="172" spans="1:26" ht="51" x14ac:dyDescent="0.25">
      <c r="A172" s="154" t="s">
        <v>261</v>
      </c>
      <c r="B172" s="154" t="s">
        <v>46</v>
      </c>
      <c r="C172" s="165">
        <v>96537</v>
      </c>
      <c r="D172" s="155" t="str">
        <f t="shared" ca="1" si="161"/>
        <v>Fabricação, Montagem E Desmontagem De Fôrma Para Bloco De Coroamento, Em Chapa De Madeira Compensada Resinada, E=17 Mm, 2 Utilizações. Af_06/2017</v>
      </c>
      <c r="E172" s="156" t="str">
        <f t="shared" ca="1" si="162"/>
        <v>m2</v>
      </c>
      <c r="F172" s="157">
        <v>33</v>
      </c>
      <c r="G172" s="158">
        <f t="shared" ca="1" si="163"/>
        <v>207.19</v>
      </c>
      <c r="H172" s="158">
        <f t="shared" ca="1" si="164"/>
        <v>6837.27</v>
      </c>
      <c r="I172" s="138"/>
      <c r="J172" s="159">
        <f t="shared" ca="1" si="165"/>
        <v>168.24</v>
      </c>
      <c r="K172" s="158">
        <f t="shared" ca="1" si="166"/>
        <v>5551.92</v>
      </c>
      <c r="L172" s="160">
        <f t="shared" ca="1" si="167"/>
        <v>0.23151055766107209</v>
      </c>
      <c r="M172" s="161">
        <f t="shared" si="168"/>
        <v>4</v>
      </c>
      <c r="N172" s="161">
        <v>163</v>
      </c>
      <c r="O172" s="247" t="str">
        <f t="shared" si="144"/>
        <v>SINAPI96537</v>
      </c>
      <c r="P172" s="161">
        <f>COUNTIF($O$12:O172,O172)</f>
        <v>2</v>
      </c>
      <c r="Q172" s="162">
        <f t="shared" ca="1" si="169"/>
        <v>207.19000000000003</v>
      </c>
      <c r="R172" s="138"/>
      <c r="S172" s="163" t="str">
        <f t="shared" si="170"/>
        <v/>
      </c>
      <c r="T172" s="158" t="str">
        <f t="shared" si="171"/>
        <v/>
      </c>
      <c r="U172" s="164" t="str">
        <f t="shared" si="172"/>
        <v/>
      </c>
      <c r="V172" s="165" t="str">
        <f t="shared" si="173"/>
        <v/>
      </c>
      <c r="W172" s="158" t="str">
        <f t="shared" si="174"/>
        <v/>
      </c>
      <c r="X172" s="164" t="str">
        <f t="shared" si="175"/>
        <v/>
      </c>
      <c r="Y172" s="165" t="str">
        <f t="shared" si="176"/>
        <v/>
      </c>
    </row>
    <row r="173" spans="1:26" ht="25.5" x14ac:dyDescent="0.25">
      <c r="A173" s="154" t="s">
        <v>262</v>
      </c>
      <c r="B173" s="154" t="s">
        <v>343</v>
      </c>
      <c r="C173" s="165">
        <v>407819</v>
      </c>
      <c r="D173" s="155" t="str">
        <f t="shared" ca="1" si="161"/>
        <v>Armação Em Aço Ca-50 - Fornecimento, Preparo E Colocação</v>
      </c>
      <c r="E173" s="156" t="str">
        <f t="shared" ca="1" si="162"/>
        <v>kg</v>
      </c>
      <c r="F173" s="157">
        <v>99</v>
      </c>
      <c r="G173" s="158">
        <f t="shared" ca="1" si="163"/>
        <v>13.36</v>
      </c>
      <c r="H173" s="158">
        <f t="shared" ca="1" si="164"/>
        <v>1322.64</v>
      </c>
      <c r="I173" s="138"/>
      <c r="J173" s="159">
        <f t="shared" ca="1" si="165"/>
        <v>10.85</v>
      </c>
      <c r="K173" s="158">
        <f t="shared" ca="1" si="166"/>
        <v>1074.1500000000001</v>
      </c>
      <c r="L173" s="160">
        <f t="shared" ca="1" si="167"/>
        <v>0.23151055766107209</v>
      </c>
      <c r="M173" s="161">
        <f t="shared" si="168"/>
        <v>4</v>
      </c>
      <c r="N173" s="161">
        <v>164</v>
      </c>
      <c r="O173" s="247" t="str">
        <f t="shared" si="144"/>
        <v>SICRO407819</v>
      </c>
      <c r="P173" s="161">
        <f>COUNTIF($O$12:O173,O173)</f>
        <v>3</v>
      </c>
      <c r="Q173" s="162">
        <f t="shared" ca="1" si="169"/>
        <v>13.36</v>
      </c>
      <c r="R173" s="138"/>
      <c r="S173" s="163" t="str">
        <f t="shared" si="170"/>
        <v/>
      </c>
      <c r="T173" s="158" t="str">
        <f t="shared" si="171"/>
        <v/>
      </c>
      <c r="U173" s="164" t="str">
        <f t="shared" si="172"/>
        <v/>
      </c>
      <c r="V173" s="165" t="str">
        <f t="shared" si="173"/>
        <v/>
      </c>
      <c r="W173" s="158" t="str">
        <f t="shared" si="174"/>
        <v/>
      </c>
      <c r="X173" s="164" t="str">
        <f t="shared" si="175"/>
        <v/>
      </c>
      <c r="Y173" s="165" t="str">
        <f t="shared" si="176"/>
        <v/>
      </c>
    </row>
    <row r="174" spans="1:26" ht="38.25" x14ac:dyDescent="0.25">
      <c r="A174" s="154" t="s">
        <v>263</v>
      </c>
      <c r="B174" s="154" t="s">
        <v>343</v>
      </c>
      <c r="C174" s="165">
        <v>407740</v>
      </c>
      <c r="D174" s="155" t="str">
        <f t="shared" ca="1" si="161"/>
        <v>Chumbador Tipo Espera Em Aço Ca-25 Para Fixação De Estrutura Metálica Em Concreto - Fornecimento E Instalação</v>
      </c>
      <c r="E174" s="156" t="str">
        <f t="shared" ca="1" si="162"/>
        <v>kg</v>
      </c>
      <c r="F174" s="157">
        <v>12.8</v>
      </c>
      <c r="G174" s="158">
        <f t="shared" ca="1" si="163"/>
        <v>15.33</v>
      </c>
      <c r="H174" s="158">
        <f t="shared" ca="1" si="164"/>
        <v>196.22</v>
      </c>
      <c r="I174" s="138"/>
      <c r="J174" s="159">
        <f t="shared" ca="1" si="165"/>
        <v>12.45</v>
      </c>
      <c r="K174" s="158">
        <f t="shared" ca="1" si="166"/>
        <v>159.36000000000001</v>
      </c>
      <c r="L174" s="160">
        <f t="shared" ca="1" si="167"/>
        <v>0.23151055766107209</v>
      </c>
      <c r="M174" s="161">
        <f t="shared" si="168"/>
        <v>4</v>
      </c>
      <c r="N174" s="161">
        <v>165</v>
      </c>
      <c r="O174" s="247" t="str">
        <f t="shared" si="144"/>
        <v>SICRO407740</v>
      </c>
      <c r="P174" s="161">
        <f>COUNTIF($O$12:O174,O174)</f>
        <v>2</v>
      </c>
      <c r="Q174" s="162">
        <f t="shared" ca="1" si="169"/>
        <v>15.33</v>
      </c>
      <c r="R174" s="138"/>
      <c r="S174" s="163" t="str">
        <f t="shared" si="170"/>
        <v/>
      </c>
      <c r="T174" s="158" t="str">
        <f t="shared" si="171"/>
        <v/>
      </c>
      <c r="U174" s="164" t="str">
        <f t="shared" si="172"/>
        <v/>
      </c>
      <c r="V174" s="165" t="str">
        <f t="shared" si="173"/>
        <v/>
      </c>
      <c r="W174" s="158" t="str">
        <f t="shared" si="174"/>
        <v/>
      </c>
      <c r="X174" s="164" t="str">
        <f t="shared" si="175"/>
        <v/>
      </c>
      <c r="Y174" s="165" t="str">
        <f t="shared" si="176"/>
        <v/>
      </c>
    </row>
    <row r="175" spans="1:26" ht="51" x14ac:dyDescent="0.25">
      <c r="A175" s="154" t="s">
        <v>264</v>
      </c>
      <c r="B175" s="154" t="s">
        <v>46</v>
      </c>
      <c r="C175" s="165">
        <v>100764</v>
      </c>
      <c r="D175" s="155" t="str">
        <f t="shared" ca="1" si="161"/>
        <v>Viga Metálica Em Perfil Laminado Ou Soldado Em Aço Estrutural, Com Conexões Soldadas, Inclusos Mão De Obra, Transporte E Içamento Utilizando Guindaste - Fornecimento E Instalação. Af_01/2020_P</v>
      </c>
      <c r="E175" s="156" t="str">
        <f t="shared" ca="1" si="162"/>
        <v>kg</v>
      </c>
      <c r="F175" s="157">
        <v>3285.64</v>
      </c>
      <c r="G175" s="158">
        <f t="shared" ca="1" si="163"/>
        <v>28.29</v>
      </c>
      <c r="H175" s="158">
        <f t="shared" ca="1" si="164"/>
        <v>92950.76</v>
      </c>
      <c r="I175" s="138"/>
      <c r="J175" s="159">
        <f t="shared" ca="1" si="165"/>
        <v>22.97</v>
      </c>
      <c r="K175" s="158">
        <f t="shared" ca="1" si="166"/>
        <v>75471.149999999994</v>
      </c>
      <c r="L175" s="160">
        <f t="shared" ca="1" si="167"/>
        <v>0.23151055766107209</v>
      </c>
      <c r="M175" s="161">
        <f t="shared" si="168"/>
        <v>4</v>
      </c>
      <c r="N175" s="161">
        <v>166</v>
      </c>
      <c r="O175" s="247" t="str">
        <f t="shared" si="144"/>
        <v>SINAPI100764</v>
      </c>
      <c r="P175" s="161">
        <f>COUNTIF($O$12:O175,O175)</f>
        <v>2</v>
      </c>
      <c r="Q175" s="162">
        <f t="shared" ca="1" si="169"/>
        <v>28.289999999999996</v>
      </c>
      <c r="R175" s="138"/>
      <c r="S175" s="163" t="str">
        <f t="shared" si="170"/>
        <v/>
      </c>
      <c r="T175" s="158" t="str">
        <f t="shared" si="171"/>
        <v/>
      </c>
      <c r="U175" s="164" t="str">
        <f t="shared" si="172"/>
        <v/>
      </c>
      <c r="V175" s="165" t="str">
        <f t="shared" si="173"/>
        <v/>
      </c>
      <c r="W175" s="158" t="str">
        <f t="shared" si="174"/>
        <v/>
      </c>
      <c r="X175" s="164" t="str">
        <f t="shared" si="175"/>
        <v/>
      </c>
      <c r="Y175" s="165" t="str">
        <f t="shared" si="176"/>
        <v/>
      </c>
    </row>
    <row r="176" spans="1:26" s="77" customFormat="1" ht="38.25" x14ac:dyDescent="0.25">
      <c r="A176" s="183" t="s">
        <v>265</v>
      </c>
      <c r="B176" s="183" t="s">
        <v>18494</v>
      </c>
      <c r="C176" s="183" t="s">
        <v>18502</v>
      </c>
      <c r="D176" s="155" t="str">
        <f t="shared" ca="1" si="161"/>
        <v>Guarda Corpo Em Aço Galvanizado De Altura H=1,10M Pintura Com Tinta Esmalte Suvinil, Linha "Contra Ferrugem" Cor Maracujá, Ref.:C026</v>
      </c>
      <c r="E176" s="156" t="str">
        <f t="shared" ca="1" si="162"/>
        <v>m</v>
      </c>
      <c r="F176" s="184">
        <v>62.56</v>
      </c>
      <c r="G176" s="185">
        <f t="shared" ca="1" si="163"/>
        <v>1079.31</v>
      </c>
      <c r="H176" s="185">
        <f t="shared" ca="1" si="164"/>
        <v>67521.63</v>
      </c>
      <c r="I176" s="168"/>
      <c r="J176" s="185">
        <f t="shared" ca="1" si="165"/>
        <v>876.41000000000008</v>
      </c>
      <c r="K176" s="158">
        <f t="shared" ca="1" si="166"/>
        <v>54828.21</v>
      </c>
      <c r="L176" s="160">
        <f t="shared" ca="1" si="167"/>
        <v>0.23151055766107209</v>
      </c>
      <c r="M176" s="186">
        <f t="shared" si="168"/>
        <v>9</v>
      </c>
      <c r="N176" s="186">
        <v>167</v>
      </c>
      <c r="O176" s="247" t="str">
        <f t="shared" si="144"/>
        <v>TRANSMART01</v>
      </c>
      <c r="P176" s="161">
        <f>COUNTIF($O$12:O176,O176)</f>
        <v>2</v>
      </c>
      <c r="Q176" s="162">
        <f t="shared" ca="1" si="169"/>
        <v>1079.3099999999997</v>
      </c>
      <c r="R176" s="168"/>
      <c r="S176" s="163" t="str">
        <f t="shared" si="170"/>
        <v/>
      </c>
      <c r="T176" s="158" t="str">
        <f t="shared" si="171"/>
        <v/>
      </c>
      <c r="U176" s="164" t="str">
        <f t="shared" si="172"/>
        <v/>
      </c>
      <c r="V176" s="165" t="str">
        <f t="shared" si="173"/>
        <v/>
      </c>
      <c r="W176" s="158" t="str">
        <f t="shared" si="174"/>
        <v/>
      </c>
      <c r="X176" s="164" t="str">
        <f t="shared" si="175"/>
        <v/>
      </c>
      <c r="Y176" s="165" t="str">
        <f t="shared" si="176"/>
        <v/>
      </c>
      <c r="Z176" s="84"/>
    </row>
    <row r="177" spans="1:26" s="77" customFormat="1" ht="25.5" x14ac:dyDescent="0.25">
      <c r="A177" s="183" t="s">
        <v>266</v>
      </c>
      <c r="B177" s="183" t="s">
        <v>18494</v>
      </c>
      <c r="C177" s="183" t="s">
        <v>18503</v>
      </c>
      <c r="D177" s="155" t="str">
        <f t="shared" ca="1" si="161"/>
        <v>Demolição Manual De Construções Provisórias - Sem Reaproveitamento, Incluído Transporte E Destinação</v>
      </c>
      <c r="E177" s="156" t="str">
        <f t="shared" ca="1" si="162"/>
        <v>m2</v>
      </c>
      <c r="F177" s="184">
        <v>28</v>
      </c>
      <c r="G177" s="185">
        <f t="shared" ca="1" si="163"/>
        <v>159.71</v>
      </c>
      <c r="H177" s="185">
        <f t="shared" ca="1" si="164"/>
        <v>4471.88</v>
      </c>
      <c r="I177" s="168"/>
      <c r="J177" s="185">
        <f t="shared" ca="1" si="165"/>
        <v>129.69</v>
      </c>
      <c r="K177" s="158">
        <f t="shared" ca="1" si="166"/>
        <v>3631.32</v>
      </c>
      <c r="L177" s="160">
        <f t="shared" ca="1" si="167"/>
        <v>0.23151055766107209</v>
      </c>
      <c r="M177" s="186">
        <f t="shared" si="168"/>
        <v>9</v>
      </c>
      <c r="N177" s="186">
        <v>168</v>
      </c>
      <c r="O177" s="247" t="str">
        <f t="shared" si="144"/>
        <v>TRANSMART02</v>
      </c>
      <c r="P177" s="161">
        <f>COUNTIF($O$12:O177,O177)</f>
        <v>2</v>
      </c>
      <c r="Q177" s="162">
        <f t="shared" ca="1" si="169"/>
        <v>159.71</v>
      </c>
      <c r="R177" s="168"/>
      <c r="S177" s="163" t="str">
        <f t="shared" si="170"/>
        <v/>
      </c>
      <c r="T177" s="158" t="str">
        <f t="shared" si="171"/>
        <v/>
      </c>
      <c r="U177" s="164" t="str">
        <f t="shared" si="172"/>
        <v/>
      </c>
      <c r="V177" s="165" t="str">
        <f t="shared" si="173"/>
        <v/>
      </c>
      <c r="W177" s="158" t="str">
        <f t="shared" si="174"/>
        <v/>
      </c>
      <c r="X177" s="164" t="str">
        <f t="shared" si="175"/>
        <v/>
      </c>
      <c r="Y177" s="165" t="str">
        <f t="shared" si="176"/>
        <v/>
      </c>
      <c r="Z177" s="84"/>
    </row>
    <row r="178" spans="1:26" ht="38.25" x14ac:dyDescent="0.25">
      <c r="A178" s="154" t="s">
        <v>267</v>
      </c>
      <c r="B178" s="154" t="s">
        <v>343</v>
      </c>
      <c r="C178" s="165">
        <v>1106280</v>
      </c>
      <c r="D178" s="155" t="str">
        <f t="shared" ca="1" si="161"/>
        <v>Concreto Para Bombeamento Fck = 30 Mpa - Confecção Em Central Dosadora De 30 M³/H - Areia E Brita Comerciais</v>
      </c>
      <c r="E178" s="156" t="str">
        <f t="shared" ca="1" si="162"/>
        <v>m3</v>
      </c>
      <c r="F178" s="157">
        <v>10.5</v>
      </c>
      <c r="G178" s="158">
        <f t="shared" ca="1" si="163"/>
        <v>363.28</v>
      </c>
      <c r="H178" s="158">
        <f t="shared" ca="1" si="164"/>
        <v>3814.44</v>
      </c>
      <c r="I178" s="138"/>
      <c r="J178" s="159">
        <f t="shared" ca="1" si="165"/>
        <v>294.99</v>
      </c>
      <c r="K178" s="158">
        <f t="shared" ca="1" si="166"/>
        <v>3097.4</v>
      </c>
      <c r="L178" s="160">
        <f t="shared" ca="1" si="167"/>
        <v>0.23151055766107209</v>
      </c>
      <c r="M178" s="161">
        <f t="shared" si="168"/>
        <v>4</v>
      </c>
      <c r="N178" s="161">
        <v>169</v>
      </c>
      <c r="O178" s="247" t="str">
        <f t="shared" si="144"/>
        <v>SICRO1106280</v>
      </c>
      <c r="P178" s="161">
        <f>COUNTIF($O$12:O178,O178)</f>
        <v>3</v>
      </c>
      <c r="Q178" s="162">
        <f t="shared" ca="1" si="169"/>
        <v>363.28</v>
      </c>
      <c r="R178" s="138"/>
      <c r="S178" s="163" t="str">
        <f t="shared" si="170"/>
        <v/>
      </c>
      <c r="T178" s="158" t="str">
        <f t="shared" si="171"/>
        <v/>
      </c>
      <c r="U178" s="164" t="str">
        <f t="shared" si="172"/>
        <v/>
      </c>
      <c r="V178" s="165" t="str">
        <f t="shared" si="173"/>
        <v/>
      </c>
      <c r="W178" s="158" t="str">
        <f t="shared" si="174"/>
        <v/>
      </c>
      <c r="X178" s="164" t="str">
        <f t="shared" si="175"/>
        <v/>
      </c>
      <c r="Y178" s="165" t="str">
        <f t="shared" si="176"/>
        <v/>
      </c>
    </row>
    <row r="179" spans="1:26" ht="25.5" x14ac:dyDescent="0.25">
      <c r="A179" s="154" t="s">
        <v>268</v>
      </c>
      <c r="B179" s="154" t="s">
        <v>46</v>
      </c>
      <c r="C179" s="165">
        <v>25950</v>
      </c>
      <c r="D179" s="155" t="str">
        <f t="shared" ca="1" si="161"/>
        <v>Servico De Bombeamento De Concreto Com Consumo Minimo De 40 M3</v>
      </c>
      <c r="E179" s="156" t="str">
        <f t="shared" ca="1" si="162"/>
        <v xml:space="preserve">m3    </v>
      </c>
      <c r="F179" s="157">
        <v>10.5</v>
      </c>
      <c r="G179" s="158">
        <f t="shared" ca="1" si="163"/>
        <v>40.520000000000003</v>
      </c>
      <c r="H179" s="158">
        <f t="shared" ca="1" si="164"/>
        <v>425.46</v>
      </c>
      <c r="I179" s="138"/>
      <c r="J179" s="159">
        <f t="shared" ca="1" si="165"/>
        <v>32.9</v>
      </c>
      <c r="K179" s="158">
        <f t="shared" ca="1" si="166"/>
        <v>345.45</v>
      </c>
      <c r="L179" s="160">
        <f t="shared" ca="1" si="167"/>
        <v>0.23151055766107209</v>
      </c>
      <c r="M179" s="161">
        <f t="shared" si="168"/>
        <v>4</v>
      </c>
      <c r="N179" s="161">
        <v>170</v>
      </c>
      <c r="O179" s="247" t="str">
        <f t="shared" si="144"/>
        <v>SINAPI25950</v>
      </c>
      <c r="P179" s="161">
        <f>COUNTIF($O$12:O179,O179)</f>
        <v>3</v>
      </c>
      <c r="Q179" s="162">
        <f t="shared" ca="1" si="169"/>
        <v>40.520000000000003</v>
      </c>
      <c r="R179" s="138"/>
      <c r="S179" s="163" t="str">
        <f t="shared" si="170"/>
        <v/>
      </c>
      <c r="T179" s="158" t="str">
        <f t="shared" si="171"/>
        <v/>
      </c>
      <c r="U179" s="164" t="str">
        <f t="shared" si="172"/>
        <v/>
      </c>
      <c r="V179" s="165" t="str">
        <f t="shared" si="173"/>
        <v/>
      </c>
      <c r="W179" s="158" t="str">
        <f t="shared" si="174"/>
        <v/>
      </c>
      <c r="X179" s="164" t="str">
        <f t="shared" si="175"/>
        <v/>
      </c>
      <c r="Y179" s="165" t="str">
        <f t="shared" si="176"/>
        <v/>
      </c>
    </row>
    <row r="180" spans="1:26" ht="12.75" x14ac:dyDescent="0.25">
      <c r="A180" s="144" t="s">
        <v>269</v>
      </c>
      <c r="B180" s="144"/>
      <c r="C180" s="144"/>
      <c r="D180" s="145" t="s">
        <v>270</v>
      </c>
      <c r="E180" s="144"/>
      <c r="F180" s="146"/>
      <c r="G180" s="147"/>
      <c r="H180" s="148">
        <f ca="1">SUBTOTAL(9,OFFSET(H180,1,0):OFFSET(H193,-1,0))</f>
        <v>229153.25999999998</v>
      </c>
      <c r="I180" s="138"/>
      <c r="J180" s="149"/>
      <c r="K180" s="148">
        <f ca="1">SUBTOTAL(9,OFFSET(K180,1,0):OFFSET(K193,-1,0))</f>
        <v>186068.83000000002</v>
      </c>
      <c r="L180" s="150"/>
      <c r="M180" s="151"/>
      <c r="N180" s="151">
        <v>171</v>
      </c>
      <c r="O180" s="246" t="str">
        <f t="shared" si="144"/>
        <v/>
      </c>
      <c r="P180" s="151"/>
      <c r="Q180" s="152"/>
      <c r="R180" s="138"/>
      <c r="S180" s="153"/>
      <c r="T180" s="148"/>
      <c r="U180" s="153"/>
      <c r="V180" s="153"/>
      <c r="W180" s="148"/>
      <c r="X180" s="153"/>
      <c r="Y180" s="153"/>
    </row>
    <row r="181" spans="1:26" ht="12.75" x14ac:dyDescent="0.25">
      <c r="A181" s="154" t="s">
        <v>271</v>
      </c>
      <c r="B181" s="154" t="s">
        <v>343</v>
      </c>
      <c r="C181" s="165">
        <v>1600400</v>
      </c>
      <c r="D181" s="155" t="str">
        <f t="shared" ref="D181:D192" ca="1" si="177">PROPER(VLOOKUP($C181,INDIRECT("'"&amp;$B181&amp;"'!A:I"),2,FALSE))</f>
        <v>Preparo E Regularização De Terreno Em Desnível</v>
      </c>
      <c r="E181" s="156" t="str">
        <f t="shared" ref="E181:E192" ca="1" si="178">LOWER(VLOOKUP($C181,INDIRECT("'"&amp;$B181&amp;"'!A:I"),M181-1,FALSE))</f>
        <v>m2</v>
      </c>
      <c r="F181" s="157">
        <v>360</v>
      </c>
      <c r="G181" s="158">
        <f t="shared" ref="G181:G192" ca="1" si="179">ROUND(J181*(1+L181),2)</f>
        <v>4.9000000000000004</v>
      </c>
      <c r="H181" s="158">
        <f t="shared" ref="H181:H192" ca="1" si="180">ROUND(G181*F181,2)</f>
        <v>1764</v>
      </c>
      <c r="I181" s="138"/>
      <c r="J181" s="159">
        <f t="shared" ref="J181:J192" ca="1" si="181">VLOOKUP($C181,INDIRECT("'"&amp;$B181&amp;"'!A:I"),M181,FALSE)</f>
        <v>3.98</v>
      </c>
      <c r="K181" s="158">
        <f t="shared" ref="K181:K192" ca="1" si="182">ROUND(J181*F181,2)</f>
        <v>1432.8</v>
      </c>
      <c r="L181" s="160">
        <f t="shared" ref="L181:L192" ca="1" si="183">$H$4</f>
        <v>0.23151055766107209</v>
      </c>
      <c r="M181" s="161">
        <f t="shared" ref="M181:M192" si="184">IF(OR($B181="TRANSMAR",$B181="SEDURB"),9,4)</f>
        <v>4</v>
      </c>
      <c r="N181" s="161">
        <v>172</v>
      </c>
      <c r="O181" s="247" t="str">
        <f t="shared" si="144"/>
        <v>SICRO1600400</v>
      </c>
      <c r="P181" s="161">
        <f>COUNTIF($O$12:O181,O181)</f>
        <v>3</v>
      </c>
      <c r="Q181" s="162">
        <f t="shared" ref="Q181:Q192" ca="1" si="185">IF(COUNTIF(O:O,O181)&lt;&gt;1,SUMIF(O:O,O181,G:G)/COUNTIF(O:O,O181),0)</f>
        <v>4.8999999999999995</v>
      </c>
      <c r="R181" s="138"/>
      <c r="S181" s="163" t="str">
        <f t="shared" ref="S181:S192" si="186">IF(P181=1,SUMIF(O:O,O181,F:F),"")</f>
        <v/>
      </c>
      <c r="T181" s="158" t="str">
        <f t="shared" ref="T181:T192" si="187">IF(P181=1,SUMIF(O:O,O181,H:H),"")</f>
        <v/>
      </c>
      <c r="U181" s="164" t="str">
        <f t="shared" ref="U181:U192" si="188">IF(P181=1,T181/$T$269,"")</f>
        <v/>
      </c>
      <c r="V181" s="165" t="str">
        <f t="shared" ref="V181:V192" si="189">IF(P181=1,_xlfn.RANK.EQ(T181,$T$10:$T$268),"")</f>
        <v/>
      </c>
      <c r="W181" s="158" t="str">
        <f t="shared" ref="W181:W192" si="190">IF(P181=1,SUMIF($V$10:$V$268,"&lt;="&amp;V181,$T$10:$T$268),"")</f>
        <v/>
      </c>
      <c r="X181" s="164" t="str">
        <f t="shared" ref="X181:X192" si="191">IF(P181=1,W181/$T$269,"")</f>
        <v/>
      </c>
      <c r="Y181" s="165" t="str">
        <f t="shared" ref="Y181:Y192" si="192">IF(P181=1,IF(X181&lt;=0.8,$U$5,IF(X181&lt;=0.95,$U$6,$U$7)),"")</f>
        <v/>
      </c>
    </row>
    <row r="182" spans="1:26" ht="12.75" x14ac:dyDescent="0.25">
      <c r="A182" s="154" t="s">
        <v>272</v>
      </c>
      <c r="B182" s="154" t="s">
        <v>343</v>
      </c>
      <c r="C182" s="165">
        <v>2306113</v>
      </c>
      <c r="D182" s="155" t="str">
        <f t="shared" ca="1" si="177"/>
        <v>Estaca Trilho Tr 68 - Fornecimento E Cravação</v>
      </c>
      <c r="E182" s="156" t="str">
        <f t="shared" ca="1" si="178"/>
        <v>m</v>
      </c>
      <c r="F182" s="157">
        <v>88</v>
      </c>
      <c r="G182" s="158">
        <f t="shared" ca="1" si="179"/>
        <v>292.04000000000002</v>
      </c>
      <c r="H182" s="158">
        <f t="shared" ca="1" si="180"/>
        <v>25699.52</v>
      </c>
      <c r="I182" s="138"/>
      <c r="J182" s="159">
        <f t="shared" ca="1" si="181"/>
        <v>237.14</v>
      </c>
      <c r="K182" s="158">
        <f t="shared" ca="1" si="182"/>
        <v>20868.32</v>
      </c>
      <c r="L182" s="160">
        <f t="shared" ca="1" si="183"/>
        <v>0.23151055766107209</v>
      </c>
      <c r="M182" s="161">
        <f t="shared" si="184"/>
        <v>4</v>
      </c>
      <c r="N182" s="161">
        <v>173</v>
      </c>
      <c r="O182" s="247" t="str">
        <f t="shared" si="144"/>
        <v>SICRO2306113</v>
      </c>
      <c r="P182" s="161">
        <f>COUNTIF($O$12:O182,O182)</f>
        <v>2</v>
      </c>
      <c r="Q182" s="162">
        <f t="shared" ca="1" si="185"/>
        <v>292.04000000000002</v>
      </c>
      <c r="R182" s="138"/>
      <c r="S182" s="163" t="str">
        <f t="shared" si="186"/>
        <v/>
      </c>
      <c r="T182" s="158" t="str">
        <f t="shared" si="187"/>
        <v/>
      </c>
      <c r="U182" s="164" t="str">
        <f t="shared" si="188"/>
        <v/>
      </c>
      <c r="V182" s="165" t="str">
        <f t="shared" si="189"/>
        <v/>
      </c>
      <c r="W182" s="158" t="str">
        <f t="shared" si="190"/>
        <v/>
      </c>
      <c r="X182" s="164" t="str">
        <f t="shared" si="191"/>
        <v/>
      </c>
      <c r="Y182" s="165" t="str">
        <f t="shared" si="192"/>
        <v/>
      </c>
    </row>
    <row r="183" spans="1:26" s="77" customFormat="1" ht="12.75" x14ac:dyDescent="0.25">
      <c r="A183" s="183" t="s">
        <v>273</v>
      </c>
      <c r="B183" s="183" t="s">
        <v>18494</v>
      </c>
      <c r="C183" s="192" t="s">
        <v>18505</v>
      </c>
      <c r="D183" s="155" t="str">
        <f t="shared" ca="1" si="177"/>
        <v>Arrasamento De Estacas Trilho Tr 68</v>
      </c>
      <c r="E183" s="156" t="str">
        <f t="shared" ca="1" si="178"/>
        <v>un</v>
      </c>
      <c r="F183" s="184">
        <v>8</v>
      </c>
      <c r="G183" s="185">
        <f t="shared" ca="1" si="179"/>
        <v>58.73</v>
      </c>
      <c r="H183" s="185">
        <f t="shared" ca="1" si="180"/>
        <v>469.84</v>
      </c>
      <c r="I183" s="168"/>
      <c r="J183" s="185">
        <f t="shared" ca="1" si="181"/>
        <v>47.69</v>
      </c>
      <c r="K183" s="158">
        <f t="shared" ca="1" si="182"/>
        <v>381.52</v>
      </c>
      <c r="L183" s="160">
        <f t="shared" ca="1" si="183"/>
        <v>0.23151055766107209</v>
      </c>
      <c r="M183" s="186">
        <f t="shared" si="184"/>
        <v>9</v>
      </c>
      <c r="N183" s="186">
        <v>174</v>
      </c>
      <c r="O183" s="247" t="str">
        <f t="shared" si="144"/>
        <v>TRANSMART04</v>
      </c>
      <c r="P183" s="161">
        <f>COUNTIF($O$12:O183,O183)</f>
        <v>2</v>
      </c>
      <c r="Q183" s="162">
        <f t="shared" ca="1" si="185"/>
        <v>58.73</v>
      </c>
      <c r="R183" s="168"/>
      <c r="S183" s="163" t="str">
        <f t="shared" si="186"/>
        <v/>
      </c>
      <c r="T183" s="158" t="str">
        <f t="shared" si="187"/>
        <v/>
      </c>
      <c r="U183" s="164" t="str">
        <f t="shared" si="188"/>
        <v/>
      </c>
      <c r="V183" s="165" t="str">
        <f t="shared" si="189"/>
        <v/>
      </c>
      <c r="W183" s="158" t="str">
        <f t="shared" si="190"/>
        <v/>
      </c>
      <c r="X183" s="164" t="str">
        <f t="shared" si="191"/>
        <v/>
      </c>
      <c r="Y183" s="165" t="str">
        <f t="shared" si="192"/>
        <v/>
      </c>
      <c r="Z183" s="84"/>
    </row>
    <row r="184" spans="1:26" ht="38.25" x14ac:dyDescent="0.25">
      <c r="A184" s="154" t="s">
        <v>274</v>
      </c>
      <c r="B184" s="154" t="s">
        <v>46</v>
      </c>
      <c r="C184" s="165">
        <v>96619</v>
      </c>
      <c r="D184" s="155" t="str">
        <f t="shared" ca="1" si="177"/>
        <v>Lastro De Concreto Magro, Aplicado Em Blocos De Coroamento Ou Sapatas, Espessura De 5 Cm. Af_08/2017</v>
      </c>
      <c r="E184" s="156" t="str">
        <f t="shared" ca="1" si="178"/>
        <v>m2</v>
      </c>
      <c r="F184" s="157">
        <v>3.5</v>
      </c>
      <c r="G184" s="158">
        <f t="shared" ca="1" si="179"/>
        <v>30.05</v>
      </c>
      <c r="H184" s="158">
        <f t="shared" ca="1" si="180"/>
        <v>105.18</v>
      </c>
      <c r="I184" s="138"/>
      <c r="J184" s="159">
        <f t="shared" ca="1" si="181"/>
        <v>24.4</v>
      </c>
      <c r="K184" s="158">
        <f t="shared" ca="1" si="182"/>
        <v>85.4</v>
      </c>
      <c r="L184" s="160">
        <f t="shared" ca="1" si="183"/>
        <v>0.23151055766107209</v>
      </c>
      <c r="M184" s="161">
        <f t="shared" si="184"/>
        <v>4</v>
      </c>
      <c r="N184" s="161">
        <v>175</v>
      </c>
      <c r="O184" s="247" t="str">
        <f t="shared" si="144"/>
        <v>SINAPI96619</v>
      </c>
      <c r="P184" s="161">
        <f>COUNTIF($O$12:O184,O184)</f>
        <v>3</v>
      </c>
      <c r="Q184" s="162">
        <f t="shared" ca="1" si="185"/>
        <v>30.050000000000004</v>
      </c>
      <c r="R184" s="138"/>
      <c r="S184" s="163" t="str">
        <f t="shared" si="186"/>
        <v/>
      </c>
      <c r="T184" s="158" t="str">
        <f t="shared" si="187"/>
        <v/>
      </c>
      <c r="U184" s="164" t="str">
        <f t="shared" si="188"/>
        <v/>
      </c>
      <c r="V184" s="165" t="str">
        <f t="shared" si="189"/>
        <v/>
      </c>
      <c r="W184" s="158" t="str">
        <f t="shared" si="190"/>
        <v/>
      </c>
      <c r="X184" s="164" t="str">
        <f t="shared" si="191"/>
        <v/>
      </c>
      <c r="Y184" s="165" t="str">
        <f t="shared" si="192"/>
        <v/>
      </c>
    </row>
    <row r="185" spans="1:26" ht="51" x14ac:dyDescent="0.25">
      <c r="A185" s="154" t="s">
        <v>275</v>
      </c>
      <c r="B185" s="154" t="s">
        <v>46</v>
      </c>
      <c r="C185" s="165">
        <v>96537</v>
      </c>
      <c r="D185" s="155" t="str">
        <f t="shared" ca="1" si="177"/>
        <v>Fabricação, Montagem E Desmontagem De Fôrma Para Bloco De Coroamento, Em Chapa De Madeira Compensada Resinada, E=17 Mm, 2 Utilizações. Af_06/2017</v>
      </c>
      <c r="E185" s="156" t="str">
        <f t="shared" ca="1" si="178"/>
        <v>m2</v>
      </c>
      <c r="F185" s="157">
        <v>33</v>
      </c>
      <c r="G185" s="158">
        <f t="shared" ca="1" si="179"/>
        <v>207.19</v>
      </c>
      <c r="H185" s="158">
        <f t="shared" ca="1" si="180"/>
        <v>6837.27</v>
      </c>
      <c r="I185" s="138"/>
      <c r="J185" s="159">
        <f t="shared" ca="1" si="181"/>
        <v>168.24</v>
      </c>
      <c r="K185" s="158">
        <f t="shared" ca="1" si="182"/>
        <v>5551.92</v>
      </c>
      <c r="L185" s="160">
        <f t="shared" ca="1" si="183"/>
        <v>0.23151055766107209</v>
      </c>
      <c r="M185" s="161">
        <f t="shared" si="184"/>
        <v>4</v>
      </c>
      <c r="N185" s="161">
        <v>176</v>
      </c>
      <c r="O185" s="247" t="str">
        <f t="shared" si="144"/>
        <v>SINAPI96537</v>
      </c>
      <c r="P185" s="161">
        <f>COUNTIF($O$12:O185,O185)</f>
        <v>3</v>
      </c>
      <c r="Q185" s="162">
        <f t="shared" ca="1" si="185"/>
        <v>207.19000000000003</v>
      </c>
      <c r="R185" s="138"/>
      <c r="S185" s="163" t="str">
        <f t="shared" si="186"/>
        <v/>
      </c>
      <c r="T185" s="158" t="str">
        <f t="shared" si="187"/>
        <v/>
      </c>
      <c r="U185" s="164" t="str">
        <f t="shared" si="188"/>
        <v/>
      </c>
      <c r="V185" s="165" t="str">
        <f t="shared" si="189"/>
        <v/>
      </c>
      <c r="W185" s="158" t="str">
        <f t="shared" si="190"/>
        <v/>
      </c>
      <c r="X185" s="164" t="str">
        <f t="shared" si="191"/>
        <v/>
      </c>
      <c r="Y185" s="165" t="str">
        <f t="shared" si="192"/>
        <v/>
      </c>
    </row>
    <row r="186" spans="1:26" ht="38.25" x14ac:dyDescent="0.25">
      <c r="A186" s="154" t="s">
        <v>276</v>
      </c>
      <c r="B186" s="154" t="s">
        <v>343</v>
      </c>
      <c r="C186" s="165">
        <v>407740</v>
      </c>
      <c r="D186" s="155" t="str">
        <f t="shared" ca="1" si="177"/>
        <v>Chumbador Tipo Espera Em Aço Ca-25 Para Fixação De Estrutura Metálica Em Concreto - Fornecimento E Instalação</v>
      </c>
      <c r="E186" s="156" t="str">
        <f t="shared" ca="1" si="178"/>
        <v>kg</v>
      </c>
      <c r="F186" s="157">
        <v>12.8</v>
      </c>
      <c r="G186" s="158">
        <f t="shared" ca="1" si="179"/>
        <v>15.33</v>
      </c>
      <c r="H186" s="158">
        <f t="shared" ca="1" si="180"/>
        <v>196.22</v>
      </c>
      <c r="I186" s="138"/>
      <c r="J186" s="159">
        <f t="shared" ca="1" si="181"/>
        <v>12.45</v>
      </c>
      <c r="K186" s="158">
        <f t="shared" ca="1" si="182"/>
        <v>159.36000000000001</v>
      </c>
      <c r="L186" s="160">
        <f t="shared" ca="1" si="183"/>
        <v>0.23151055766107209</v>
      </c>
      <c r="M186" s="161">
        <f t="shared" si="184"/>
        <v>4</v>
      </c>
      <c r="N186" s="161">
        <v>177</v>
      </c>
      <c r="O186" s="247" t="str">
        <f t="shared" si="144"/>
        <v>SICRO407740</v>
      </c>
      <c r="P186" s="161">
        <f>COUNTIF($O$12:O186,O186)</f>
        <v>3</v>
      </c>
      <c r="Q186" s="162">
        <f t="shared" ca="1" si="185"/>
        <v>15.33</v>
      </c>
      <c r="R186" s="138"/>
      <c r="S186" s="163" t="str">
        <f t="shared" si="186"/>
        <v/>
      </c>
      <c r="T186" s="158" t="str">
        <f t="shared" si="187"/>
        <v/>
      </c>
      <c r="U186" s="164" t="str">
        <f t="shared" si="188"/>
        <v/>
      </c>
      <c r="V186" s="165" t="str">
        <f t="shared" si="189"/>
        <v/>
      </c>
      <c r="W186" s="158" t="str">
        <f t="shared" si="190"/>
        <v/>
      </c>
      <c r="X186" s="164" t="str">
        <f t="shared" si="191"/>
        <v/>
      </c>
      <c r="Y186" s="165" t="str">
        <f t="shared" si="192"/>
        <v/>
      </c>
    </row>
    <row r="187" spans="1:26" ht="51" x14ac:dyDescent="0.25">
      <c r="A187" s="154" t="s">
        <v>277</v>
      </c>
      <c r="B187" s="154" t="s">
        <v>46</v>
      </c>
      <c r="C187" s="165">
        <v>100764</v>
      </c>
      <c r="D187" s="155" t="str">
        <f t="shared" ca="1" si="177"/>
        <v>Viga Metálica Em Perfil Laminado Ou Soldado Em Aço Estrutural, Com Conexões Soldadas, Inclusos Mão De Obra, Transporte E Içamento Utilizando Guindaste - Fornecimento E Instalação. Af_01/2020_P</v>
      </c>
      <c r="E187" s="156" t="str">
        <f t="shared" ca="1" si="178"/>
        <v>kg</v>
      </c>
      <c r="F187" s="157">
        <v>3758.42</v>
      </c>
      <c r="G187" s="158">
        <f t="shared" ca="1" si="179"/>
        <v>28.29</v>
      </c>
      <c r="H187" s="158">
        <f t="shared" ca="1" si="180"/>
        <v>106325.7</v>
      </c>
      <c r="I187" s="138"/>
      <c r="J187" s="159">
        <f t="shared" ca="1" si="181"/>
        <v>22.97</v>
      </c>
      <c r="K187" s="158">
        <f t="shared" ca="1" si="182"/>
        <v>86330.91</v>
      </c>
      <c r="L187" s="160">
        <f t="shared" ca="1" si="183"/>
        <v>0.23151055766107209</v>
      </c>
      <c r="M187" s="161">
        <f t="shared" si="184"/>
        <v>4</v>
      </c>
      <c r="N187" s="161">
        <v>178</v>
      </c>
      <c r="O187" s="247" t="str">
        <f t="shared" si="144"/>
        <v>SINAPI100764</v>
      </c>
      <c r="P187" s="161">
        <f>COUNTIF($O$12:O187,O187)</f>
        <v>3</v>
      </c>
      <c r="Q187" s="162">
        <f t="shared" ca="1" si="185"/>
        <v>28.289999999999996</v>
      </c>
      <c r="R187" s="138"/>
      <c r="S187" s="163" t="str">
        <f t="shared" si="186"/>
        <v/>
      </c>
      <c r="T187" s="158" t="str">
        <f t="shared" si="187"/>
        <v/>
      </c>
      <c r="U187" s="164" t="str">
        <f t="shared" si="188"/>
        <v/>
      </c>
      <c r="V187" s="165" t="str">
        <f t="shared" si="189"/>
        <v/>
      </c>
      <c r="W187" s="158" t="str">
        <f t="shared" si="190"/>
        <v/>
      </c>
      <c r="X187" s="164" t="str">
        <f t="shared" si="191"/>
        <v/>
      </c>
      <c r="Y187" s="165" t="str">
        <f t="shared" si="192"/>
        <v/>
      </c>
    </row>
    <row r="188" spans="1:26" s="77" customFormat="1" ht="38.25" x14ac:dyDescent="0.25">
      <c r="A188" s="183" t="s">
        <v>278</v>
      </c>
      <c r="B188" s="183" t="s">
        <v>18494</v>
      </c>
      <c r="C188" s="183" t="s">
        <v>18502</v>
      </c>
      <c r="D188" s="155" t="str">
        <f t="shared" ca="1" si="177"/>
        <v>Guarda Corpo Em Aço Galvanizado De Altura H=1,10M Pintura Com Tinta Esmalte Suvinil, Linha "Contra Ferrugem" Cor Maracujá, Ref.:C026</v>
      </c>
      <c r="E188" s="156" t="str">
        <f t="shared" ca="1" si="178"/>
        <v>m</v>
      </c>
      <c r="F188" s="184">
        <v>72.010000000000005</v>
      </c>
      <c r="G188" s="185">
        <f t="shared" ca="1" si="179"/>
        <v>1079.31</v>
      </c>
      <c r="H188" s="185">
        <f t="shared" ca="1" si="180"/>
        <v>77721.11</v>
      </c>
      <c r="I188" s="168"/>
      <c r="J188" s="185">
        <f t="shared" ca="1" si="181"/>
        <v>876.41000000000008</v>
      </c>
      <c r="K188" s="158">
        <f t="shared" ca="1" si="182"/>
        <v>63110.28</v>
      </c>
      <c r="L188" s="160">
        <f t="shared" ca="1" si="183"/>
        <v>0.23151055766107209</v>
      </c>
      <c r="M188" s="186">
        <f t="shared" si="184"/>
        <v>9</v>
      </c>
      <c r="N188" s="186">
        <v>179</v>
      </c>
      <c r="O188" s="247" t="str">
        <f t="shared" si="144"/>
        <v>TRANSMART01</v>
      </c>
      <c r="P188" s="161">
        <f>COUNTIF($O$12:O188,O188)</f>
        <v>3</v>
      </c>
      <c r="Q188" s="162">
        <f t="shared" ca="1" si="185"/>
        <v>1079.3099999999997</v>
      </c>
      <c r="R188" s="168"/>
      <c r="S188" s="163" t="str">
        <f t="shared" si="186"/>
        <v/>
      </c>
      <c r="T188" s="158" t="str">
        <f t="shared" si="187"/>
        <v/>
      </c>
      <c r="U188" s="164" t="str">
        <f t="shared" si="188"/>
        <v/>
      </c>
      <c r="V188" s="165" t="str">
        <f t="shared" si="189"/>
        <v/>
      </c>
      <c r="W188" s="158" t="str">
        <f t="shared" si="190"/>
        <v/>
      </c>
      <c r="X188" s="164" t="str">
        <f t="shared" si="191"/>
        <v/>
      </c>
      <c r="Y188" s="165" t="str">
        <f t="shared" si="192"/>
        <v/>
      </c>
      <c r="Z188" s="84"/>
    </row>
    <row r="189" spans="1:26" s="77" customFormat="1" ht="25.5" x14ac:dyDescent="0.25">
      <c r="A189" s="183" t="s">
        <v>279</v>
      </c>
      <c r="B189" s="183" t="s">
        <v>18494</v>
      </c>
      <c r="C189" s="183" t="s">
        <v>18503</v>
      </c>
      <c r="D189" s="155" t="str">
        <f t="shared" ca="1" si="177"/>
        <v>Demolição Manual De Construções Provisórias - Sem Reaproveitamento, Incluído Transporte E Destinação</v>
      </c>
      <c r="E189" s="156" t="str">
        <f t="shared" ca="1" si="178"/>
        <v>m2</v>
      </c>
      <c r="F189" s="184">
        <v>28</v>
      </c>
      <c r="G189" s="185">
        <f t="shared" ca="1" si="179"/>
        <v>159.71</v>
      </c>
      <c r="H189" s="185">
        <f t="shared" ca="1" si="180"/>
        <v>4471.88</v>
      </c>
      <c r="I189" s="168"/>
      <c r="J189" s="185">
        <f t="shared" ca="1" si="181"/>
        <v>129.69</v>
      </c>
      <c r="K189" s="158">
        <f t="shared" ca="1" si="182"/>
        <v>3631.32</v>
      </c>
      <c r="L189" s="160">
        <f t="shared" ca="1" si="183"/>
        <v>0.23151055766107209</v>
      </c>
      <c r="M189" s="186">
        <f t="shared" si="184"/>
        <v>9</v>
      </c>
      <c r="N189" s="186">
        <v>180</v>
      </c>
      <c r="O189" s="247" t="str">
        <f t="shared" si="144"/>
        <v>TRANSMART02</v>
      </c>
      <c r="P189" s="161">
        <f>COUNTIF($O$12:O189,O189)</f>
        <v>3</v>
      </c>
      <c r="Q189" s="162">
        <f t="shared" ca="1" si="185"/>
        <v>159.71</v>
      </c>
      <c r="R189" s="168"/>
      <c r="S189" s="163" t="str">
        <f t="shared" si="186"/>
        <v/>
      </c>
      <c r="T189" s="158" t="str">
        <f t="shared" si="187"/>
        <v/>
      </c>
      <c r="U189" s="164" t="str">
        <f t="shared" si="188"/>
        <v/>
      </c>
      <c r="V189" s="165" t="str">
        <f t="shared" si="189"/>
        <v/>
      </c>
      <c r="W189" s="158" t="str">
        <f t="shared" si="190"/>
        <v/>
      </c>
      <c r="X189" s="164" t="str">
        <f t="shared" si="191"/>
        <v/>
      </c>
      <c r="Y189" s="165" t="str">
        <f t="shared" si="192"/>
        <v/>
      </c>
      <c r="Z189" s="84"/>
    </row>
    <row r="190" spans="1:26" ht="25.5" x14ac:dyDescent="0.25">
      <c r="A190" s="154" t="s">
        <v>280</v>
      </c>
      <c r="B190" s="154" t="s">
        <v>343</v>
      </c>
      <c r="C190" s="165">
        <v>407819</v>
      </c>
      <c r="D190" s="155" t="str">
        <f t="shared" ca="1" si="177"/>
        <v>Armação Em Aço Ca-50 - Fornecimento, Preparo E Colocação</v>
      </c>
      <c r="E190" s="156" t="str">
        <f t="shared" ca="1" si="178"/>
        <v>kg</v>
      </c>
      <c r="F190" s="157">
        <v>99</v>
      </c>
      <c r="G190" s="158">
        <f t="shared" ca="1" si="179"/>
        <v>13.36</v>
      </c>
      <c r="H190" s="158">
        <f t="shared" ca="1" si="180"/>
        <v>1322.64</v>
      </c>
      <c r="I190" s="138"/>
      <c r="J190" s="159">
        <f t="shared" ca="1" si="181"/>
        <v>10.85</v>
      </c>
      <c r="K190" s="158">
        <f t="shared" ca="1" si="182"/>
        <v>1074.1500000000001</v>
      </c>
      <c r="L190" s="160">
        <f t="shared" ca="1" si="183"/>
        <v>0.23151055766107209</v>
      </c>
      <c r="M190" s="161">
        <f t="shared" si="184"/>
        <v>4</v>
      </c>
      <c r="N190" s="161">
        <v>181</v>
      </c>
      <c r="O190" s="247" t="str">
        <f t="shared" si="144"/>
        <v>SICRO407819</v>
      </c>
      <c r="P190" s="161">
        <f>COUNTIF($O$12:O190,O190)</f>
        <v>4</v>
      </c>
      <c r="Q190" s="162">
        <f t="shared" ca="1" si="185"/>
        <v>13.36</v>
      </c>
      <c r="R190" s="138"/>
      <c r="S190" s="163" t="str">
        <f t="shared" si="186"/>
        <v/>
      </c>
      <c r="T190" s="158" t="str">
        <f t="shared" si="187"/>
        <v/>
      </c>
      <c r="U190" s="164" t="str">
        <f t="shared" si="188"/>
        <v/>
      </c>
      <c r="V190" s="165" t="str">
        <f t="shared" si="189"/>
        <v/>
      </c>
      <c r="W190" s="158" t="str">
        <f t="shared" si="190"/>
        <v/>
      </c>
      <c r="X190" s="164" t="str">
        <f t="shared" si="191"/>
        <v/>
      </c>
      <c r="Y190" s="165" t="str">
        <f t="shared" si="192"/>
        <v/>
      </c>
    </row>
    <row r="191" spans="1:26" ht="38.25" x14ac:dyDescent="0.25">
      <c r="A191" s="154" t="s">
        <v>281</v>
      </c>
      <c r="B191" s="154" t="s">
        <v>343</v>
      </c>
      <c r="C191" s="165">
        <v>1106280</v>
      </c>
      <c r="D191" s="155" t="str">
        <f t="shared" ca="1" si="177"/>
        <v>Concreto Para Bombeamento Fck = 30 Mpa - Confecção Em Central Dosadora De 30 M³/H - Areia E Brita Comerciais</v>
      </c>
      <c r="E191" s="156" t="str">
        <f t="shared" ca="1" si="178"/>
        <v>m3</v>
      </c>
      <c r="F191" s="157">
        <v>10.5</v>
      </c>
      <c r="G191" s="158">
        <f t="shared" ca="1" si="179"/>
        <v>363.28</v>
      </c>
      <c r="H191" s="158">
        <f t="shared" ca="1" si="180"/>
        <v>3814.44</v>
      </c>
      <c r="I191" s="138"/>
      <c r="J191" s="159">
        <f t="shared" ca="1" si="181"/>
        <v>294.99</v>
      </c>
      <c r="K191" s="158">
        <f t="shared" ca="1" si="182"/>
        <v>3097.4</v>
      </c>
      <c r="L191" s="160">
        <f t="shared" ca="1" si="183"/>
        <v>0.23151055766107209</v>
      </c>
      <c r="M191" s="161">
        <f t="shared" si="184"/>
        <v>4</v>
      </c>
      <c r="N191" s="161">
        <v>182</v>
      </c>
      <c r="O191" s="247" t="str">
        <f t="shared" si="144"/>
        <v>SICRO1106280</v>
      </c>
      <c r="P191" s="161">
        <f>COUNTIF($O$12:O191,O191)</f>
        <v>4</v>
      </c>
      <c r="Q191" s="162">
        <f t="shared" ca="1" si="185"/>
        <v>363.28</v>
      </c>
      <c r="R191" s="138"/>
      <c r="S191" s="163" t="str">
        <f t="shared" si="186"/>
        <v/>
      </c>
      <c r="T191" s="158" t="str">
        <f t="shared" si="187"/>
        <v/>
      </c>
      <c r="U191" s="164" t="str">
        <f t="shared" si="188"/>
        <v/>
      </c>
      <c r="V191" s="165" t="str">
        <f t="shared" si="189"/>
        <v/>
      </c>
      <c r="W191" s="158" t="str">
        <f t="shared" si="190"/>
        <v/>
      </c>
      <c r="X191" s="164" t="str">
        <f t="shared" si="191"/>
        <v/>
      </c>
      <c r="Y191" s="165" t="str">
        <f t="shared" si="192"/>
        <v/>
      </c>
    </row>
    <row r="192" spans="1:26" ht="25.5" x14ac:dyDescent="0.25">
      <c r="A192" s="154" t="s">
        <v>282</v>
      </c>
      <c r="B192" s="154" t="s">
        <v>46</v>
      </c>
      <c r="C192" s="165">
        <v>25950</v>
      </c>
      <c r="D192" s="155" t="str">
        <f t="shared" ca="1" si="177"/>
        <v>Servico De Bombeamento De Concreto Com Consumo Minimo De 40 M3</v>
      </c>
      <c r="E192" s="156" t="str">
        <f t="shared" ca="1" si="178"/>
        <v xml:space="preserve">m3    </v>
      </c>
      <c r="F192" s="157">
        <v>10.5</v>
      </c>
      <c r="G192" s="158">
        <f t="shared" ca="1" si="179"/>
        <v>40.520000000000003</v>
      </c>
      <c r="H192" s="158">
        <f t="shared" ca="1" si="180"/>
        <v>425.46</v>
      </c>
      <c r="I192" s="138"/>
      <c r="J192" s="159">
        <f t="shared" ca="1" si="181"/>
        <v>32.9</v>
      </c>
      <c r="K192" s="158">
        <f t="shared" ca="1" si="182"/>
        <v>345.45</v>
      </c>
      <c r="L192" s="160">
        <f t="shared" ca="1" si="183"/>
        <v>0.23151055766107209</v>
      </c>
      <c r="M192" s="161">
        <f t="shared" si="184"/>
        <v>4</v>
      </c>
      <c r="N192" s="161">
        <v>183</v>
      </c>
      <c r="O192" s="247" t="str">
        <f t="shared" si="144"/>
        <v>SINAPI25950</v>
      </c>
      <c r="P192" s="161">
        <f>COUNTIF($O$12:O192,O192)</f>
        <v>4</v>
      </c>
      <c r="Q192" s="162">
        <f t="shared" ca="1" si="185"/>
        <v>40.520000000000003</v>
      </c>
      <c r="R192" s="138"/>
      <c r="S192" s="163" t="str">
        <f t="shared" si="186"/>
        <v/>
      </c>
      <c r="T192" s="158" t="str">
        <f t="shared" si="187"/>
        <v/>
      </c>
      <c r="U192" s="164" t="str">
        <f t="shared" si="188"/>
        <v/>
      </c>
      <c r="V192" s="165" t="str">
        <f t="shared" si="189"/>
        <v/>
      </c>
      <c r="W192" s="158" t="str">
        <f t="shared" si="190"/>
        <v/>
      </c>
      <c r="X192" s="164" t="str">
        <f t="shared" si="191"/>
        <v/>
      </c>
      <c r="Y192" s="165" t="str">
        <f t="shared" si="192"/>
        <v/>
      </c>
    </row>
    <row r="193" spans="1:26" ht="12.75" x14ac:dyDescent="0.25">
      <c r="A193" s="144" t="s">
        <v>283</v>
      </c>
      <c r="B193" s="144"/>
      <c r="C193" s="144"/>
      <c r="D193" s="145" t="s">
        <v>284</v>
      </c>
      <c r="E193" s="144"/>
      <c r="F193" s="146"/>
      <c r="G193" s="147"/>
      <c r="H193" s="148">
        <f ca="1">SUBTOTAL(9,OFFSET(H193,1,0):OFFSET(H207,-1,0))</f>
        <v>159138.17000000001</v>
      </c>
      <c r="I193" s="138"/>
      <c r="J193" s="149"/>
      <c r="K193" s="148">
        <f ca="1">SUBTOTAL(9,OFFSET(K193,1,0):OFFSET(K207,-1,0))</f>
        <v>129216.53</v>
      </c>
      <c r="L193" s="150"/>
      <c r="M193" s="151"/>
      <c r="N193" s="151">
        <v>184</v>
      </c>
      <c r="O193" s="246" t="str">
        <f t="shared" si="144"/>
        <v/>
      </c>
      <c r="P193" s="151"/>
      <c r="Q193" s="152"/>
      <c r="R193" s="138"/>
      <c r="S193" s="153"/>
      <c r="T193" s="148"/>
      <c r="U193" s="153"/>
      <c r="V193" s="153"/>
      <c r="W193" s="148"/>
      <c r="X193" s="153"/>
      <c r="Y193" s="153"/>
    </row>
    <row r="194" spans="1:26" ht="12.75" x14ac:dyDescent="0.25">
      <c r="A194" s="154" t="s">
        <v>285</v>
      </c>
      <c r="B194" s="154" t="s">
        <v>343</v>
      </c>
      <c r="C194" s="165">
        <v>1600400</v>
      </c>
      <c r="D194" s="155" t="str">
        <f t="shared" ref="D194:D206" ca="1" si="193">PROPER(VLOOKUP($C194,INDIRECT("'"&amp;$B194&amp;"'!A:I"),2,FALSE))</f>
        <v>Preparo E Regularização De Terreno Em Desnível</v>
      </c>
      <c r="E194" s="156" t="str">
        <f t="shared" ref="E194:E206" ca="1" si="194">LOWER(VLOOKUP($C194,INDIRECT("'"&amp;$B194&amp;"'!A:I"),M194-1,FALSE))</f>
        <v>m2</v>
      </c>
      <c r="F194" s="157">
        <v>340</v>
      </c>
      <c r="G194" s="158">
        <f t="shared" ref="G194:G206" ca="1" si="195">ROUND(J194*(1+L194),2)</f>
        <v>4.9000000000000004</v>
      </c>
      <c r="H194" s="158">
        <f t="shared" ref="H194:H206" ca="1" si="196">ROUND(G194*F194,2)</f>
        <v>1666</v>
      </c>
      <c r="I194" s="138"/>
      <c r="J194" s="159">
        <f t="shared" ref="J194:J206" ca="1" si="197">VLOOKUP($C194,INDIRECT("'"&amp;$B194&amp;"'!A:I"),M194,FALSE)</f>
        <v>3.98</v>
      </c>
      <c r="K194" s="158">
        <f t="shared" ref="K194:K206" ca="1" si="198">ROUND(J194*F194,2)</f>
        <v>1353.2</v>
      </c>
      <c r="L194" s="160">
        <f t="shared" ref="L194:L206" ca="1" si="199">$H$4</f>
        <v>0.23151055766107209</v>
      </c>
      <c r="M194" s="161">
        <f t="shared" ref="M194:M206" si="200">IF(OR($B194="TRANSMAR",$B194="SEDURB"),9,4)</f>
        <v>4</v>
      </c>
      <c r="N194" s="161">
        <v>185</v>
      </c>
      <c r="O194" s="247" t="str">
        <f t="shared" si="144"/>
        <v>SICRO1600400</v>
      </c>
      <c r="P194" s="161">
        <f>COUNTIF($O$12:O194,O194)</f>
        <v>4</v>
      </c>
      <c r="Q194" s="162">
        <f t="shared" ref="Q194:Q206" ca="1" si="201">IF(COUNTIF(O:O,O194)&lt;&gt;1,SUMIF(O:O,O194,G:G)/COUNTIF(O:O,O194),0)</f>
        <v>4.8999999999999995</v>
      </c>
      <c r="R194" s="138"/>
      <c r="S194" s="163" t="str">
        <f t="shared" ref="S194:S206" si="202">IF(P194=1,SUMIF(O:O,O194,F:F),"")</f>
        <v/>
      </c>
      <c r="T194" s="158" t="str">
        <f t="shared" ref="T194:T206" si="203">IF(P194=1,SUMIF(O:O,O194,H:H),"")</f>
        <v/>
      </c>
      <c r="U194" s="164" t="str">
        <f t="shared" ref="U194:U206" si="204">IF(P194=1,T194/$T$269,"")</f>
        <v/>
      </c>
      <c r="V194" s="165" t="str">
        <f t="shared" ref="V194:V206" si="205">IF(P194=1,_xlfn.RANK.EQ(T194,$T$10:$T$268),"")</f>
        <v/>
      </c>
      <c r="W194" s="158" t="str">
        <f t="shared" ref="W194:W206" si="206">IF(P194=1,SUMIF($V$10:$V$268,"&lt;="&amp;V194,$T$10:$T$268),"")</f>
        <v/>
      </c>
      <c r="X194" s="164" t="str">
        <f t="shared" ref="X194:X206" si="207">IF(P194=1,W194/$T$269,"")</f>
        <v/>
      </c>
      <c r="Y194" s="165" t="str">
        <f t="shared" ref="Y194:Y206" si="208">IF(P194=1,IF(X194&lt;=0.8,$U$5,IF(X194&lt;=0.95,$U$6,$U$7)),"")</f>
        <v/>
      </c>
    </row>
    <row r="195" spans="1:26" ht="63.75" x14ac:dyDescent="0.25">
      <c r="A195" s="154" t="s">
        <v>286</v>
      </c>
      <c r="B195" s="154" t="s">
        <v>46</v>
      </c>
      <c r="C195" s="165">
        <v>93225</v>
      </c>
      <c r="D195" s="155" t="str">
        <f t="shared" ca="1" si="193"/>
        <v>Perfuratriz Com Torre Metálica Para Execução De Estaca Hélice Contínua, Profundidade Máxima De 32 M, Diâmetro Máximo De 1000 Mm, Potência Instalada De 350 Hp, Mesa Rotativa Com Torque Máximo De 263 Knm - Chi Diurno. Af_01/2016</v>
      </c>
      <c r="E195" s="156" t="str">
        <f t="shared" ca="1" si="194"/>
        <v>chi</v>
      </c>
      <c r="F195" s="157">
        <v>24</v>
      </c>
      <c r="G195" s="158">
        <f t="shared" ca="1" si="195"/>
        <v>518.76</v>
      </c>
      <c r="H195" s="158">
        <f t="shared" ca="1" si="196"/>
        <v>12450.24</v>
      </c>
      <c r="I195" s="138"/>
      <c r="J195" s="159">
        <f t="shared" ca="1" si="197"/>
        <v>421.24</v>
      </c>
      <c r="K195" s="158">
        <f t="shared" ca="1" si="198"/>
        <v>10109.76</v>
      </c>
      <c r="L195" s="160">
        <f t="shared" ca="1" si="199"/>
        <v>0.23151055766107209</v>
      </c>
      <c r="M195" s="161">
        <f t="shared" si="200"/>
        <v>4</v>
      </c>
      <c r="N195" s="161">
        <v>186</v>
      </c>
      <c r="O195" s="247" t="str">
        <f t="shared" si="144"/>
        <v>SINAPI93225</v>
      </c>
      <c r="P195" s="161">
        <f>COUNTIF($O$12:O195,O195)</f>
        <v>2</v>
      </c>
      <c r="Q195" s="162">
        <f t="shared" ca="1" si="201"/>
        <v>518.76</v>
      </c>
      <c r="R195" s="138"/>
      <c r="S195" s="163" t="str">
        <f t="shared" si="202"/>
        <v/>
      </c>
      <c r="T195" s="158" t="str">
        <f t="shared" si="203"/>
        <v/>
      </c>
      <c r="U195" s="164" t="str">
        <f t="shared" si="204"/>
        <v/>
      </c>
      <c r="V195" s="165" t="str">
        <f t="shared" si="205"/>
        <v/>
      </c>
      <c r="W195" s="158" t="str">
        <f t="shared" si="206"/>
        <v/>
      </c>
      <c r="X195" s="164" t="str">
        <f t="shared" si="207"/>
        <v/>
      </c>
      <c r="Y195" s="165" t="str">
        <f t="shared" si="208"/>
        <v/>
      </c>
    </row>
    <row r="196" spans="1:26" ht="51" x14ac:dyDescent="0.25">
      <c r="A196" s="154" t="s">
        <v>287</v>
      </c>
      <c r="B196" s="154" t="s">
        <v>46</v>
      </c>
      <c r="C196" s="165">
        <v>100651</v>
      </c>
      <c r="D196" s="155" t="str">
        <f t="shared" ca="1" si="193"/>
        <v>Estaca Hélice Contínua, Diâmetro De 30 Cm, Incluso Concreto Fck=30Mpa E Armadura Mínima (Exclusive Mobilização, Desmobilização E Bombeamento). Af_12/2019</v>
      </c>
      <c r="E196" s="156" t="str">
        <f t="shared" ca="1" si="194"/>
        <v>m</v>
      </c>
      <c r="F196" s="157">
        <v>72</v>
      </c>
      <c r="G196" s="158">
        <f t="shared" ca="1" si="195"/>
        <v>145.58000000000001</v>
      </c>
      <c r="H196" s="158">
        <f t="shared" ca="1" si="196"/>
        <v>10481.76</v>
      </c>
      <c r="I196" s="138"/>
      <c r="J196" s="159">
        <f t="shared" ca="1" si="197"/>
        <v>118.21</v>
      </c>
      <c r="K196" s="158">
        <f t="shared" ca="1" si="198"/>
        <v>8511.1200000000008</v>
      </c>
      <c r="L196" s="160">
        <f t="shared" ca="1" si="199"/>
        <v>0.23151055766107209</v>
      </c>
      <c r="M196" s="161">
        <f t="shared" si="200"/>
        <v>4</v>
      </c>
      <c r="N196" s="161">
        <v>187</v>
      </c>
      <c r="O196" s="247" t="str">
        <f t="shared" si="144"/>
        <v>SINAPI100651</v>
      </c>
      <c r="P196" s="161">
        <f>COUNTIF($O$12:O196,O196)</f>
        <v>2</v>
      </c>
      <c r="Q196" s="162">
        <f t="shared" ca="1" si="201"/>
        <v>145.58000000000001</v>
      </c>
      <c r="R196" s="138"/>
      <c r="S196" s="163" t="str">
        <f t="shared" si="202"/>
        <v/>
      </c>
      <c r="T196" s="158" t="str">
        <f t="shared" si="203"/>
        <v/>
      </c>
      <c r="U196" s="164" t="str">
        <f t="shared" si="204"/>
        <v/>
      </c>
      <c r="V196" s="165" t="str">
        <f t="shared" si="205"/>
        <v/>
      </c>
      <c r="W196" s="158" t="str">
        <f t="shared" si="206"/>
        <v/>
      </c>
      <c r="X196" s="164" t="str">
        <f t="shared" si="207"/>
        <v/>
      </c>
      <c r="Y196" s="165" t="str">
        <f t="shared" si="208"/>
        <v/>
      </c>
    </row>
    <row r="197" spans="1:26" ht="25.5" x14ac:dyDescent="0.25">
      <c r="A197" s="154" t="s">
        <v>288</v>
      </c>
      <c r="B197" s="154" t="s">
        <v>46</v>
      </c>
      <c r="C197" s="165">
        <v>95601</v>
      </c>
      <c r="D197" s="155" t="str">
        <f t="shared" ca="1" si="193"/>
        <v>Arrasamento Mecanico De Estaca De Concreto Armado, Diametros De Até 40 Cm. Af_05/2021</v>
      </c>
      <c r="E197" s="156" t="str">
        <f t="shared" ca="1" si="194"/>
        <v>un</v>
      </c>
      <c r="F197" s="157">
        <v>8</v>
      </c>
      <c r="G197" s="158">
        <f t="shared" ca="1" si="195"/>
        <v>15.6</v>
      </c>
      <c r="H197" s="158">
        <f t="shared" ca="1" si="196"/>
        <v>124.8</v>
      </c>
      <c r="I197" s="138"/>
      <c r="J197" s="159">
        <f t="shared" ca="1" si="197"/>
        <v>12.67</v>
      </c>
      <c r="K197" s="158">
        <f t="shared" ca="1" si="198"/>
        <v>101.36</v>
      </c>
      <c r="L197" s="160">
        <f t="shared" ca="1" si="199"/>
        <v>0.23151055766107209</v>
      </c>
      <c r="M197" s="161">
        <f t="shared" si="200"/>
        <v>4</v>
      </c>
      <c r="N197" s="161">
        <v>188</v>
      </c>
      <c r="O197" s="247" t="str">
        <f t="shared" si="144"/>
        <v>SINAPI95601</v>
      </c>
      <c r="P197" s="161">
        <f>COUNTIF($O$12:O197,O197)</f>
        <v>2</v>
      </c>
      <c r="Q197" s="162">
        <f t="shared" ca="1" si="201"/>
        <v>15.6</v>
      </c>
      <c r="R197" s="138"/>
      <c r="S197" s="163" t="str">
        <f t="shared" si="202"/>
        <v/>
      </c>
      <c r="T197" s="158" t="str">
        <f t="shared" si="203"/>
        <v/>
      </c>
      <c r="U197" s="164" t="str">
        <f t="shared" si="204"/>
        <v/>
      </c>
      <c r="V197" s="165" t="str">
        <f t="shared" si="205"/>
        <v/>
      </c>
      <c r="W197" s="158" t="str">
        <f t="shared" si="206"/>
        <v/>
      </c>
      <c r="X197" s="164" t="str">
        <f t="shared" si="207"/>
        <v/>
      </c>
      <c r="Y197" s="165" t="str">
        <f t="shared" si="208"/>
        <v/>
      </c>
    </row>
    <row r="198" spans="1:26" ht="38.25" x14ac:dyDescent="0.25">
      <c r="A198" s="154" t="s">
        <v>289</v>
      </c>
      <c r="B198" s="154" t="s">
        <v>46</v>
      </c>
      <c r="C198" s="165">
        <v>96619</v>
      </c>
      <c r="D198" s="155" t="str">
        <f t="shared" ca="1" si="193"/>
        <v>Lastro De Concreto Magro, Aplicado Em Blocos De Coroamento Ou Sapatas, Espessura De 5 Cm. Af_08/2017</v>
      </c>
      <c r="E198" s="156" t="str">
        <f t="shared" ca="1" si="194"/>
        <v>m2</v>
      </c>
      <c r="F198" s="157">
        <v>3.5</v>
      </c>
      <c r="G198" s="158">
        <f t="shared" ca="1" si="195"/>
        <v>30.05</v>
      </c>
      <c r="H198" s="158">
        <f t="shared" ca="1" si="196"/>
        <v>105.18</v>
      </c>
      <c r="I198" s="138"/>
      <c r="J198" s="159">
        <f t="shared" ca="1" si="197"/>
        <v>24.4</v>
      </c>
      <c r="K198" s="158">
        <f t="shared" ca="1" si="198"/>
        <v>85.4</v>
      </c>
      <c r="L198" s="160">
        <f t="shared" ca="1" si="199"/>
        <v>0.23151055766107209</v>
      </c>
      <c r="M198" s="161">
        <f t="shared" si="200"/>
        <v>4</v>
      </c>
      <c r="N198" s="161">
        <v>189</v>
      </c>
      <c r="O198" s="247" t="str">
        <f t="shared" si="144"/>
        <v>SINAPI96619</v>
      </c>
      <c r="P198" s="161">
        <f>COUNTIF($O$12:O198,O198)</f>
        <v>4</v>
      </c>
      <c r="Q198" s="162">
        <f t="shared" ca="1" si="201"/>
        <v>30.050000000000004</v>
      </c>
      <c r="R198" s="138"/>
      <c r="S198" s="163" t="str">
        <f t="shared" si="202"/>
        <v/>
      </c>
      <c r="T198" s="158" t="str">
        <f t="shared" si="203"/>
        <v/>
      </c>
      <c r="U198" s="164" t="str">
        <f t="shared" si="204"/>
        <v/>
      </c>
      <c r="V198" s="165" t="str">
        <f t="shared" si="205"/>
        <v/>
      </c>
      <c r="W198" s="158" t="str">
        <f t="shared" si="206"/>
        <v/>
      </c>
      <c r="X198" s="164" t="str">
        <f t="shared" si="207"/>
        <v/>
      </c>
      <c r="Y198" s="165" t="str">
        <f t="shared" si="208"/>
        <v/>
      </c>
    </row>
    <row r="199" spans="1:26" ht="51" x14ac:dyDescent="0.25">
      <c r="A199" s="154" t="s">
        <v>290</v>
      </c>
      <c r="B199" s="154" t="s">
        <v>46</v>
      </c>
      <c r="C199" s="165">
        <v>96537</v>
      </c>
      <c r="D199" s="155" t="str">
        <f t="shared" ca="1" si="193"/>
        <v>Fabricação, Montagem E Desmontagem De Fôrma Para Bloco De Coroamento, Em Chapa De Madeira Compensada Resinada, E=17 Mm, 2 Utilizações. Af_06/2017</v>
      </c>
      <c r="E199" s="156" t="str">
        <f t="shared" ca="1" si="194"/>
        <v>m2</v>
      </c>
      <c r="F199" s="157">
        <v>19</v>
      </c>
      <c r="G199" s="158">
        <f t="shared" ca="1" si="195"/>
        <v>207.19</v>
      </c>
      <c r="H199" s="158">
        <f t="shared" ca="1" si="196"/>
        <v>3936.61</v>
      </c>
      <c r="I199" s="138"/>
      <c r="J199" s="159">
        <f t="shared" ca="1" si="197"/>
        <v>168.24</v>
      </c>
      <c r="K199" s="158">
        <f t="shared" ca="1" si="198"/>
        <v>3196.56</v>
      </c>
      <c r="L199" s="160">
        <f t="shared" ca="1" si="199"/>
        <v>0.23151055766107209</v>
      </c>
      <c r="M199" s="161">
        <f t="shared" si="200"/>
        <v>4</v>
      </c>
      <c r="N199" s="161">
        <v>190</v>
      </c>
      <c r="O199" s="247" t="str">
        <f t="shared" si="144"/>
        <v>SINAPI96537</v>
      </c>
      <c r="P199" s="161">
        <f>COUNTIF($O$12:O199,O199)</f>
        <v>4</v>
      </c>
      <c r="Q199" s="162">
        <f t="shared" ca="1" si="201"/>
        <v>207.19000000000003</v>
      </c>
      <c r="R199" s="138"/>
      <c r="S199" s="163" t="str">
        <f t="shared" si="202"/>
        <v/>
      </c>
      <c r="T199" s="158" t="str">
        <f t="shared" si="203"/>
        <v/>
      </c>
      <c r="U199" s="164" t="str">
        <f t="shared" si="204"/>
        <v/>
      </c>
      <c r="V199" s="165" t="str">
        <f t="shared" si="205"/>
        <v/>
      </c>
      <c r="W199" s="158" t="str">
        <f t="shared" si="206"/>
        <v/>
      </c>
      <c r="X199" s="164" t="str">
        <f t="shared" si="207"/>
        <v/>
      </c>
      <c r="Y199" s="165" t="str">
        <f t="shared" si="208"/>
        <v/>
      </c>
    </row>
    <row r="200" spans="1:26" ht="38.25" x14ac:dyDescent="0.25">
      <c r="A200" s="154" t="s">
        <v>291</v>
      </c>
      <c r="B200" s="154" t="s">
        <v>343</v>
      </c>
      <c r="C200" s="165">
        <v>407740</v>
      </c>
      <c r="D200" s="155" t="str">
        <f t="shared" ca="1" si="193"/>
        <v>Chumbador Tipo Espera Em Aço Ca-25 Para Fixação De Estrutura Metálica Em Concreto - Fornecimento E Instalação</v>
      </c>
      <c r="E200" s="156" t="str">
        <f t="shared" ca="1" si="194"/>
        <v>kg</v>
      </c>
      <c r="F200" s="157">
        <v>12.8</v>
      </c>
      <c r="G200" s="158">
        <f t="shared" ca="1" si="195"/>
        <v>15.33</v>
      </c>
      <c r="H200" s="158">
        <f t="shared" ca="1" si="196"/>
        <v>196.22</v>
      </c>
      <c r="I200" s="138"/>
      <c r="J200" s="159">
        <f t="shared" ca="1" si="197"/>
        <v>12.45</v>
      </c>
      <c r="K200" s="158">
        <f t="shared" ca="1" si="198"/>
        <v>159.36000000000001</v>
      </c>
      <c r="L200" s="160">
        <f t="shared" ca="1" si="199"/>
        <v>0.23151055766107209</v>
      </c>
      <c r="M200" s="161">
        <f t="shared" si="200"/>
        <v>4</v>
      </c>
      <c r="N200" s="161">
        <v>191</v>
      </c>
      <c r="O200" s="247" t="str">
        <f t="shared" si="144"/>
        <v>SICRO407740</v>
      </c>
      <c r="P200" s="161">
        <f>COUNTIF($O$12:O200,O200)</f>
        <v>4</v>
      </c>
      <c r="Q200" s="162">
        <f t="shared" ca="1" si="201"/>
        <v>15.33</v>
      </c>
      <c r="R200" s="138"/>
      <c r="S200" s="163" t="str">
        <f t="shared" si="202"/>
        <v/>
      </c>
      <c r="T200" s="158" t="str">
        <f t="shared" si="203"/>
        <v/>
      </c>
      <c r="U200" s="164" t="str">
        <f t="shared" si="204"/>
        <v/>
      </c>
      <c r="V200" s="165" t="str">
        <f t="shared" si="205"/>
        <v/>
      </c>
      <c r="W200" s="158" t="str">
        <f t="shared" si="206"/>
        <v/>
      </c>
      <c r="X200" s="164" t="str">
        <f t="shared" si="207"/>
        <v/>
      </c>
      <c r="Y200" s="165" t="str">
        <f t="shared" si="208"/>
        <v/>
      </c>
    </row>
    <row r="201" spans="1:26" ht="51" x14ac:dyDescent="0.25">
      <c r="A201" s="154" t="s">
        <v>292</v>
      </c>
      <c r="B201" s="154" t="s">
        <v>46</v>
      </c>
      <c r="C201" s="165">
        <v>100764</v>
      </c>
      <c r="D201" s="155" t="str">
        <f t="shared" ca="1" si="193"/>
        <v>Viga Metálica Em Perfil Laminado Ou Soldado Em Aço Estrutural, Com Conexões Soldadas, Inclusos Mão De Obra, Transporte E Içamento Utilizando Guindaste - Fornecimento E Instalação. Af_01/2020_P</v>
      </c>
      <c r="E201" s="156" t="str">
        <f t="shared" ca="1" si="194"/>
        <v>kg</v>
      </c>
      <c r="F201" s="157">
        <v>3285.64</v>
      </c>
      <c r="G201" s="158">
        <f t="shared" ca="1" si="195"/>
        <v>28.29</v>
      </c>
      <c r="H201" s="158">
        <f t="shared" ca="1" si="196"/>
        <v>92950.76</v>
      </c>
      <c r="I201" s="138"/>
      <c r="J201" s="159">
        <f t="shared" ca="1" si="197"/>
        <v>22.97</v>
      </c>
      <c r="K201" s="158">
        <f t="shared" ca="1" si="198"/>
        <v>75471.149999999994</v>
      </c>
      <c r="L201" s="160">
        <f t="shared" ca="1" si="199"/>
        <v>0.23151055766107209</v>
      </c>
      <c r="M201" s="161">
        <f t="shared" si="200"/>
        <v>4</v>
      </c>
      <c r="N201" s="161">
        <v>192</v>
      </c>
      <c r="O201" s="247" t="str">
        <f t="shared" si="144"/>
        <v>SINAPI100764</v>
      </c>
      <c r="P201" s="161">
        <f>COUNTIF($O$12:O201,O201)</f>
        <v>4</v>
      </c>
      <c r="Q201" s="162">
        <f t="shared" ca="1" si="201"/>
        <v>28.289999999999996</v>
      </c>
      <c r="R201" s="138"/>
      <c r="S201" s="163" t="str">
        <f t="shared" si="202"/>
        <v/>
      </c>
      <c r="T201" s="158" t="str">
        <f t="shared" si="203"/>
        <v/>
      </c>
      <c r="U201" s="164" t="str">
        <f t="shared" si="204"/>
        <v/>
      </c>
      <c r="V201" s="165" t="str">
        <f t="shared" si="205"/>
        <v/>
      </c>
      <c r="W201" s="158" t="str">
        <f t="shared" si="206"/>
        <v/>
      </c>
      <c r="X201" s="164" t="str">
        <f t="shared" si="207"/>
        <v/>
      </c>
      <c r="Y201" s="165" t="str">
        <f t="shared" si="208"/>
        <v/>
      </c>
    </row>
    <row r="202" spans="1:26" s="77" customFormat="1" ht="38.25" x14ac:dyDescent="0.25">
      <c r="A202" s="183" t="s">
        <v>293</v>
      </c>
      <c r="B202" s="183" t="s">
        <v>18494</v>
      </c>
      <c r="C202" s="183" t="s">
        <v>18502</v>
      </c>
      <c r="D202" s="155" t="str">
        <f t="shared" ca="1" si="193"/>
        <v>Guarda Corpo Em Aço Galvanizado De Altura H=1,10M Pintura Com Tinta Esmalte Suvinil, Linha "Contra Ferrugem" Cor Maracujá, Ref.:C026</v>
      </c>
      <c r="E202" s="156" t="str">
        <f t="shared" ca="1" si="194"/>
        <v>m</v>
      </c>
      <c r="F202" s="184">
        <v>28</v>
      </c>
      <c r="G202" s="185">
        <f t="shared" ca="1" si="195"/>
        <v>1079.31</v>
      </c>
      <c r="H202" s="185">
        <f t="shared" ca="1" si="196"/>
        <v>30220.68</v>
      </c>
      <c r="I202" s="168"/>
      <c r="J202" s="185">
        <f t="shared" ca="1" si="197"/>
        <v>876.41000000000008</v>
      </c>
      <c r="K202" s="158">
        <f t="shared" ca="1" si="198"/>
        <v>24539.48</v>
      </c>
      <c r="L202" s="160">
        <f t="shared" ca="1" si="199"/>
        <v>0.23151055766107209</v>
      </c>
      <c r="M202" s="186">
        <f t="shared" si="200"/>
        <v>9</v>
      </c>
      <c r="N202" s="186">
        <v>193</v>
      </c>
      <c r="O202" s="247" t="str">
        <f t="shared" si="144"/>
        <v>TRANSMART01</v>
      </c>
      <c r="P202" s="161">
        <f>COUNTIF($O$12:O202,O202)</f>
        <v>4</v>
      </c>
      <c r="Q202" s="162">
        <f t="shared" ca="1" si="201"/>
        <v>1079.3099999999997</v>
      </c>
      <c r="R202" s="168"/>
      <c r="S202" s="163" t="str">
        <f t="shared" si="202"/>
        <v/>
      </c>
      <c r="T202" s="158" t="str">
        <f t="shared" si="203"/>
        <v/>
      </c>
      <c r="U202" s="164" t="str">
        <f t="shared" si="204"/>
        <v/>
      </c>
      <c r="V202" s="165" t="str">
        <f t="shared" si="205"/>
        <v/>
      </c>
      <c r="W202" s="158" t="str">
        <f t="shared" si="206"/>
        <v/>
      </c>
      <c r="X202" s="164" t="str">
        <f t="shared" si="207"/>
        <v/>
      </c>
      <c r="Y202" s="165" t="str">
        <f t="shared" si="208"/>
        <v/>
      </c>
      <c r="Z202" s="84"/>
    </row>
    <row r="203" spans="1:26" s="77" customFormat="1" ht="25.5" x14ac:dyDescent="0.25">
      <c r="A203" s="183" t="s">
        <v>294</v>
      </c>
      <c r="B203" s="183" t="s">
        <v>18494</v>
      </c>
      <c r="C203" s="183" t="s">
        <v>18503</v>
      </c>
      <c r="D203" s="155" t="str">
        <f t="shared" ca="1" si="193"/>
        <v>Demolição Manual De Construções Provisórias - Sem Reaproveitamento, Incluído Transporte E Destinação</v>
      </c>
      <c r="E203" s="156" t="str">
        <f t="shared" ca="1" si="194"/>
        <v>m2</v>
      </c>
      <c r="F203" s="184">
        <v>28</v>
      </c>
      <c r="G203" s="185">
        <f t="shared" ca="1" si="195"/>
        <v>159.71</v>
      </c>
      <c r="H203" s="185">
        <f t="shared" ca="1" si="196"/>
        <v>4471.88</v>
      </c>
      <c r="I203" s="168"/>
      <c r="J203" s="185">
        <f t="shared" ca="1" si="197"/>
        <v>129.69</v>
      </c>
      <c r="K203" s="158">
        <f t="shared" ca="1" si="198"/>
        <v>3631.32</v>
      </c>
      <c r="L203" s="160">
        <f t="shared" ca="1" si="199"/>
        <v>0.23151055766107209</v>
      </c>
      <c r="M203" s="186">
        <f t="shared" si="200"/>
        <v>9</v>
      </c>
      <c r="N203" s="186">
        <v>194</v>
      </c>
      <c r="O203" s="247" t="str">
        <f t="shared" si="144"/>
        <v>TRANSMART02</v>
      </c>
      <c r="P203" s="161">
        <f>COUNTIF($O$12:O203,O203)</f>
        <v>4</v>
      </c>
      <c r="Q203" s="162">
        <f t="shared" ca="1" si="201"/>
        <v>159.71</v>
      </c>
      <c r="R203" s="168"/>
      <c r="S203" s="163" t="str">
        <f t="shared" si="202"/>
        <v/>
      </c>
      <c r="T203" s="158" t="str">
        <f t="shared" si="203"/>
        <v/>
      </c>
      <c r="U203" s="164" t="str">
        <f t="shared" si="204"/>
        <v/>
      </c>
      <c r="V203" s="165" t="str">
        <f t="shared" si="205"/>
        <v/>
      </c>
      <c r="W203" s="158" t="str">
        <f t="shared" si="206"/>
        <v/>
      </c>
      <c r="X203" s="164" t="str">
        <f t="shared" si="207"/>
        <v/>
      </c>
      <c r="Y203" s="165" t="str">
        <f t="shared" si="208"/>
        <v/>
      </c>
      <c r="Z203" s="84"/>
    </row>
    <row r="204" spans="1:26" ht="25.5" x14ac:dyDescent="0.25">
      <c r="A204" s="154" t="s">
        <v>295</v>
      </c>
      <c r="B204" s="154" t="s">
        <v>343</v>
      </c>
      <c r="C204" s="165">
        <v>407819</v>
      </c>
      <c r="D204" s="155" t="str">
        <f t="shared" ca="1" si="193"/>
        <v>Armação Em Aço Ca-50 - Fornecimento, Preparo E Colocação</v>
      </c>
      <c r="E204" s="156" t="str">
        <f t="shared" ca="1" si="194"/>
        <v>kg</v>
      </c>
      <c r="F204" s="157">
        <v>99</v>
      </c>
      <c r="G204" s="158">
        <f t="shared" ca="1" si="195"/>
        <v>13.36</v>
      </c>
      <c r="H204" s="158">
        <f t="shared" ca="1" si="196"/>
        <v>1322.64</v>
      </c>
      <c r="I204" s="138"/>
      <c r="J204" s="159">
        <f t="shared" ca="1" si="197"/>
        <v>10.85</v>
      </c>
      <c r="K204" s="158">
        <f t="shared" ca="1" si="198"/>
        <v>1074.1500000000001</v>
      </c>
      <c r="L204" s="160">
        <f t="shared" ca="1" si="199"/>
        <v>0.23151055766107209</v>
      </c>
      <c r="M204" s="161">
        <f t="shared" si="200"/>
        <v>4</v>
      </c>
      <c r="N204" s="161">
        <v>195</v>
      </c>
      <c r="O204" s="247" t="str">
        <f t="shared" ref="O204:O269" si="209">CONCATENATE(B204,C204)</f>
        <v>SICRO407819</v>
      </c>
      <c r="P204" s="161">
        <f>COUNTIF($O$12:O204,O204)</f>
        <v>5</v>
      </c>
      <c r="Q204" s="162">
        <f t="shared" ca="1" si="201"/>
        <v>13.36</v>
      </c>
      <c r="R204" s="138"/>
      <c r="S204" s="163" t="str">
        <f t="shared" si="202"/>
        <v/>
      </c>
      <c r="T204" s="158" t="str">
        <f t="shared" si="203"/>
        <v/>
      </c>
      <c r="U204" s="164" t="str">
        <f t="shared" si="204"/>
        <v/>
      </c>
      <c r="V204" s="165" t="str">
        <f t="shared" si="205"/>
        <v/>
      </c>
      <c r="W204" s="158" t="str">
        <f t="shared" si="206"/>
        <v/>
      </c>
      <c r="X204" s="164" t="str">
        <f t="shared" si="207"/>
        <v/>
      </c>
      <c r="Y204" s="165" t="str">
        <f t="shared" si="208"/>
        <v/>
      </c>
    </row>
    <row r="205" spans="1:26" ht="38.25" x14ac:dyDescent="0.25">
      <c r="A205" s="154" t="s">
        <v>296</v>
      </c>
      <c r="B205" s="154" t="s">
        <v>343</v>
      </c>
      <c r="C205" s="165">
        <v>1106280</v>
      </c>
      <c r="D205" s="155" t="str">
        <f t="shared" ca="1" si="193"/>
        <v>Concreto Para Bombeamento Fck = 30 Mpa - Confecção Em Central Dosadora De 30 M³/H - Areia E Brita Comerciais</v>
      </c>
      <c r="E205" s="156" t="str">
        <f t="shared" ca="1" si="194"/>
        <v>m3</v>
      </c>
      <c r="F205" s="157">
        <v>3</v>
      </c>
      <c r="G205" s="158">
        <f t="shared" ca="1" si="195"/>
        <v>363.28</v>
      </c>
      <c r="H205" s="158">
        <f t="shared" ca="1" si="196"/>
        <v>1089.8399999999999</v>
      </c>
      <c r="I205" s="138"/>
      <c r="J205" s="159">
        <f t="shared" ca="1" si="197"/>
        <v>294.99</v>
      </c>
      <c r="K205" s="158">
        <f t="shared" ca="1" si="198"/>
        <v>884.97</v>
      </c>
      <c r="L205" s="160">
        <f t="shared" ca="1" si="199"/>
        <v>0.23151055766107209</v>
      </c>
      <c r="M205" s="161">
        <f t="shared" si="200"/>
        <v>4</v>
      </c>
      <c r="N205" s="161">
        <v>196</v>
      </c>
      <c r="O205" s="247" t="str">
        <f t="shared" si="209"/>
        <v>SICRO1106280</v>
      </c>
      <c r="P205" s="161">
        <f>COUNTIF($O$12:O205,O205)</f>
        <v>5</v>
      </c>
      <c r="Q205" s="162">
        <f t="shared" ca="1" si="201"/>
        <v>363.28</v>
      </c>
      <c r="R205" s="138"/>
      <c r="S205" s="163" t="str">
        <f t="shared" si="202"/>
        <v/>
      </c>
      <c r="T205" s="158" t="str">
        <f t="shared" si="203"/>
        <v/>
      </c>
      <c r="U205" s="164" t="str">
        <f t="shared" si="204"/>
        <v/>
      </c>
      <c r="V205" s="165" t="str">
        <f t="shared" si="205"/>
        <v/>
      </c>
      <c r="W205" s="158" t="str">
        <f t="shared" si="206"/>
        <v/>
      </c>
      <c r="X205" s="164" t="str">
        <f t="shared" si="207"/>
        <v/>
      </c>
      <c r="Y205" s="165" t="str">
        <f t="shared" si="208"/>
        <v/>
      </c>
    </row>
    <row r="206" spans="1:26" ht="25.5" x14ac:dyDescent="0.25">
      <c r="A206" s="154" t="s">
        <v>297</v>
      </c>
      <c r="B206" s="154" t="s">
        <v>46</v>
      </c>
      <c r="C206" s="165">
        <v>25950</v>
      </c>
      <c r="D206" s="155" t="str">
        <f t="shared" ca="1" si="193"/>
        <v>Servico De Bombeamento De Concreto Com Consumo Minimo De 40 M3</v>
      </c>
      <c r="E206" s="156" t="str">
        <f t="shared" ca="1" si="194"/>
        <v xml:space="preserve">m3    </v>
      </c>
      <c r="F206" s="157">
        <v>3</v>
      </c>
      <c r="G206" s="158">
        <f t="shared" ca="1" si="195"/>
        <v>40.520000000000003</v>
      </c>
      <c r="H206" s="158">
        <f t="shared" ca="1" si="196"/>
        <v>121.56</v>
      </c>
      <c r="I206" s="138"/>
      <c r="J206" s="159">
        <f t="shared" ca="1" si="197"/>
        <v>32.9</v>
      </c>
      <c r="K206" s="158">
        <f t="shared" ca="1" si="198"/>
        <v>98.7</v>
      </c>
      <c r="L206" s="160">
        <f t="shared" ca="1" si="199"/>
        <v>0.23151055766107209</v>
      </c>
      <c r="M206" s="161">
        <f t="shared" si="200"/>
        <v>4</v>
      </c>
      <c r="N206" s="161">
        <v>197</v>
      </c>
      <c r="O206" s="247" t="str">
        <f t="shared" si="209"/>
        <v>SINAPI25950</v>
      </c>
      <c r="P206" s="161">
        <f>COUNTIF($O$12:O206,O206)</f>
        <v>5</v>
      </c>
      <c r="Q206" s="162">
        <f t="shared" ca="1" si="201"/>
        <v>40.520000000000003</v>
      </c>
      <c r="R206" s="138"/>
      <c r="S206" s="163" t="str">
        <f t="shared" si="202"/>
        <v/>
      </c>
      <c r="T206" s="158" t="str">
        <f t="shared" si="203"/>
        <v/>
      </c>
      <c r="U206" s="164" t="str">
        <f t="shared" si="204"/>
        <v/>
      </c>
      <c r="V206" s="165" t="str">
        <f t="shared" si="205"/>
        <v/>
      </c>
      <c r="W206" s="158" t="str">
        <f t="shared" si="206"/>
        <v/>
      </c>
      <c r="X206" s="164" t="str">
        <f t="shared" si="207"/>
        <v/>
      </c>
      <c r="Y206" s="165" t="str">
        <f t="shared" si="208"/>
        <v/>
      </c>
    </row>
    <row r="207" spans="1:26" ht="12.75" x14ac:dyDescent="0.25">
      <c r="A207" s="144" t="s">
        <v>298</v>
      </c>
      <c r="B207" s="144"/>
      <c r="C207" s="144"/>
      <c r="D207" s="145" t="s">
        <v>299</v>
      </c>
      <c r="E207" s="144"/>
      <c r="F207" s="146"/>
      <c r="G207" s="147"/>
      <c r="H207" s="148">
        <f ca="1">SUBTOTAL(9,OFFSET(H207,1,0):OFFSET(H221,-1,0))</f>
        <v>177546.41</v>
      </c>
      <c r="I207" s="138"/>
      <c r="J207" s="149"/>
      <c r="K207" s="148">
        <f ca="1">SUBTOTAL(9,OFFSET(K207,1,0):OFFSET(K221,-1,0))</f>
        <v>144165.34</v>
      </c>
      <c r="L207" s="150"/>
      <c r="M207" s="151"/>
      <c r="N207" s="151">
        <v>198</v>
      </c>
      <c r="O207" s="246" t="str">
        <f t="shared" si="209"/>
        <v/>
      </c>
      <c r="P207" s="151"/>
      <c r="Q207" s="152"/>
      <c r="R207" s="138"/>
      <c r="S207" s="153"/>
      <c r="T207" s="148"/>
      <c r="U207" s="153"/>
      <c r="V207" s="153"/>
      <c r="W207" s="148"/>
      <c r="X207" s="153"/>
      <c r="Y207" s="153"/>
    </row>
    <row r="208" spans="1:26" ht="12.75" x14ac:dyDescent="0.25">
      <c r="A208" s="154" t="s">
        <v>300</v>
      </c>
      <c r="B208" s="154" t="s">
        <v>343</v>
      </c>
      <c r="C208" s="165">
        <v>1600400</v>
      </c>
      <c r="D208" s="155" t="str">
        <f t="shared" ref="D208:D220" ca="1" si="210">PROPER(VLOOKUP($C208,INDIRECT("'"&amp;$B208&amp;"'!A:I"),2,FALSE))</f>
        <v>Preparo E Regularização De Terreno Em Desnível</v>
      </c>
      <c r="E208" s="156" t="str">
        <f t="shared" ref="E208:E220" ca="1" si="211">LOWER(VLOOKUP($C208,INDIRECT("'"&amp;$B208&amp;"'!A:I"),M208-1,FALSE))</f>
        <v>m2</v>
      </c>
      <c r="F208" s="157">
        <v>340</v>
      </c>
      <c r="G208" s="158">
        <f t="shared" ref="G208:G220" ca="1" si="212">ROUND(J208*(1+L208),2)</f>
        <v>4.9000000000000004</v>
      </c>
      <c r="H208" s="158">
        <f t="shared" ref="H208:H220" ca="1" si="213">ROUND(G208*F208,2)</f>
        <v>1666</v>
      </c>
      <c r="I208" s="138"/>
      <c r="J208" s="159">
        <f t="shared" ref="J208:J220" ca="1" si="214">VLOOKUP($C208,INDIRECT("'"&amp;$B208&amp;"'!A:I"),M208,FALSE)</f>
        <v>3.98</v>
      </c>
      <c r="K208" s="158">
        <f t="shared" ref="K208:K220" ca="1" si="215">ROUND(J208*F208,2)</f>
        <v>1353.2</v>
      </c>
      <c r="L208" s="160">
        <f t="shared" ref="L208:L220" ca="1" si="216">$H$4</f>
        <v>0.23151055766107209</v>
      </c>
      <c r="M208" s="161">
        <f t="shared" ref="M208:M220" si="217">IF(OR($B208="TRANSMAR",$B208="SEDURB"),9,4)</f>
        <v>4</v>
      </c>
      <c r="N208" s="161">
        <v>199</v>
      </c>
      <c r="O208" s="247" t="str">
        <f t="shared" si="209"/>
        <v>SICRO1600400</v>
      </c>
      <c r="P208" s="161">
        <f>COUNTIF($O$12:O208,O208)</f>
        <v>5</v>
      </c>
      <c r="Q208" s="162">
        <f t="shared" ref="Q208:Q220" ca="1" si="218">IF(COUNTIF(O:O,O208)&lt;&gt;1,SUMIF(O:O,O208,G:G)/COUNTIF(O:O,O208),0)</f>
        <v>4.8999999999999995</v>
      </c>
      <c r="R208" s="138"/>
      <c r="S208" s="163" t="str">
        <f t="shared" ref="S208:S220" si="219">IF(P208=1,SUMIF(O:O,O208,F:F),"")</f>
        <v/>
      </c>
      <c r="T208" s="158" t="str">
        <f t="shared" ref="T208:T220" si="220">IF(P208=1,SUMIF(O:O,O208,H:H),"")</f>
        <v/>
      </c>
      <c r="U208" s="164" t="str">
        <f t="shared" ref="U208:U220" si="221">IF(P208=1,T208/$T$269,"")</f>
        <v/>
      </c>
      <c r="V208" s="165" t="str">
        <f t="shared" ref="V208:V220" si="222">IF(P208=1,_xlfn.RANK.EQ(T208,$T$10:$T$268),"")</f>
        <v/>
      </c>
      <c r="W208" s="158" t="str">
        <f t="shared" ref="W208:W220" si="223">IF(P208=1,SUMIF($V$10:$V$268,"&lt;="&amp;V208,$T$10:$T$268),"")</f>
        <v/>
      </c>
      <c r="X208" s="164" t="str">
        <f t="shared" ref="X208:X220" si="224">IF(P208=1,W208/$T$269,"")</f>
        <v/>
      </c>
      <c r="Y208" s="165" t="str">
        <f t="shared" ref="Y208:Y220" si="225">IF(P208=1,IF(X208&lt;=0.8,$U$5,IF(X208&lt;=0.95,$U$6,$U$7)),"")</f>
        <v/>
      </c>
    </row>
    <row r="209" spans="1:26" ht="63.75" x14ac:dyDescent="0.25">
      <c r="A209" s="154" t="s">
        <v>301</v>
      </c>
      <c r="B209" s="154" t="s">
        <v>46</v>
      </c>
      <c r="C209" s="165">
        <v>93225</v>
      </c>
      <c r="D209" s="155" t="str">
        <f t="shared" ca="1" si="210"/>
        <v>Perfuratriz Com Torre Metálica Para Execução De Estaca Hélice Contínua, Profundidade Máxima De 32 M, Diâmetro Máximo De 1000 Mm, Potência Instalada De 350 Hp, Mesa Rotativa Com Torque Máximo De 263 Knm - Chi Diurno. Af_01/2016</v>
      </c>
      <c r="E209" s="156" t="str">
        <f t="shared" ca="1" si="211"/>
        <v>chi</v>
      </c>
      <c r="F209" s="157">
        <v>24</v>
      </c>
      <c r="G209" s="158">
        <f t="shared" ca="1" si="212"/>
        <v>518.76</v>
      </c>
      <c r="H209" s="158">
        <f t="shared" ca="1" si="213"/>
        <v>12450.24</v>
      </c>
      <c r="I209" s="138"/>
      <c r="J209" s="159">
        <f t="shared" ca="1" si="214"/>
        <v>421.24</v>
      </c>
      <c r="K209" s="158">
        <f t="shared" ca="1" si="215"/>
        <v>10109.76</v>
      </c>
      <c r="L209" s="160">
        <f t="shared" ca="1" si="216"/>
        <v>0.23151055766107209</v>
      </c>
      <c r="M209" s="161">
        <f t="shared" si="217"/>
        <v>4</v>
      </c>
      <c r="N209" s="161">
        <v>200</v>
      </c>
      <c r="O209" s="247" t="str">
        <f t="shared" si="209"/>
        <v>SINAPI93225</v>
      </c>
      <c r="P209" s="161">
        <f>COUNTIF($O$12:O209,O209)</f>
        <v>3</v>
      </c>
      <c r="Q209" s="162">
        <f t="shared" ca="1" si="218"/>
        <v>518.76</v>
      </c>
      <c r="R209" s="138"/>
      <c r="S209" s="163" t="str">
        <f t="shared" si="219"/>
        <v/>
      </c>
      <c r="T209" s="158" t="str">
        <f t="shared" si="220"/>
        <v/>
      </c>
      <c r="U209" s="164" t="str">
        <f t="shared" si="221"/>
        <v/>
      </c>
      <c r="V209" s="165" t="str">
        <f t="shared" si="222"/>
        <v/>
      </c>
      <c r="W209" s="158" t="str">
        <f t="shared" si="223"/>
        <v/>
      </c>
      <c r="X209" s="164" t="str">
        <f t="shared" si="224"/>
        <v/>
      </c>
      <c r="Y209" s="165" t="str">
        <f t="shared" si="225"/>
        <v/>
      </c>
    </row>
    <row r="210" spans="1:26" ht="51" x14ac:dyDescent="0.25">
      <c r="A210" s="154" t="s">
        <v>302</v>
      </c>
      <c r="B210" s="154" t="s">
        <v>46</v>
      </c>
      <c r="C210" s="165">
        <v>100651</v>
      </c>
      <c r="D210" s="155" t="str">
        <f t="shared" ca="1" si="210"/>
        <v>Estaca Hélice Contínua, Diâmetro De 30 Cm, Incluso Concreto Fck=30Mpa E Armadura Mínima (Exclusive Mobilização, Desmobilização E Bombeamento). Af_12/2019</v>
      </c>
      <c r="E210" s="156" t="str">
        <f t="shared" ca="1" si="211"/>
        <v>m</v>
      </c>
      <c r="F210" s="157">
        <v>88</v>
      </c>
      <c r="G210" s="158">
        <f t="shared" ca="1" si="212"/>
        <v>145.58000000000001</v>
      </c>
      <c r="H210" s="158">
        <f t="shared" ca="1" si="213"/>
        <v>12811.04</v>
      </c>
      <c r="I210" s="138"/>
      <c r="J210" s="159">
        <f t="shared" ca="1" si="214"/>
        <v>118.21</v>
      </c>
      <c r="K210" s="158">
        <f t="shared" ca="1" si="215"/>
        <v>10402.48</v>
      </c>
      <c r="L210" s="160">
        <f t="shared" ca="1" si="216"/>
        <v>0.23151055766107209</v>
      </c>
      <c r="M210" s="161">
        <f t="shared" si="217"/>
        <v>4</v>
      </c>
      <c r="N210" s="161">
        <v>201</v>
      </c>
      <c r="O210" s="247" t="str">
        <f t="shared" si="209"/>
        <v>SINAPI100651</v>
      </c>
      <c r="P210" s="161">
        <f>COUNTIF($O$12:O210,O210)</f>
        <v>3</v>
      </c>
      <c r="Q210" s="162">
        <f t="shared" ca="1" si="218"/>
        <v>145.58000000000001</v>
      </c>
      <c r="R210" s="138"/>
      <c r="S210" s="163" t="str">
        <f t="shared" si="219"/>
        <v/>
      </c>
      <c r="T210" s="158" t="str">
        <f t="shared" si="220"/>
        <v/>
      </c>
      <c r="U210" s="164" t="str">
        <f t="shared" si="221"/>
        <v/>
      </c>
      <c r="V210" s="165" t="str">
        <f t="shared" si="222"/>
        <v/>
      </c>
      <c r="W210" s="158" t="str">
        <f t="shared" si="223"/>
        <v/>
      </c>
      <c r="X210" s="164" t="str">
        <f t="shared" si="224"/>
        <v/>
      </c>
      <c r="Y210" s="165" t="str">
        <f t="shared" si="225"/>
        <v/>
      </c>
    </row>
    <row r="211" spans="1:26" ht="25.5" x14ac:dyDescent="0.25">
      <c r="A211" s="154" t="s">
        <v>303</v>
      </c>
      <c r="B211" s="154" t="s">
        <v>46</v>
      </c>
      <c r="C211" s="165">
        <v>95601</v>
      </c>
      <c r="D211" s="155" t="str">
        <f t="shared" ca="1" si="210"/>
        <v>Arrasamento Mecanico De Estaca De Concreto Armado, Diametros De Até 40 Cm. Af_05/2021</v>
      </c>
      <c r="E211" s="156" t="str">
        <f t="shared" ca="1" si="211"/>
        <v>un</v>
      </c>
      <c r="F211" s="157">
        <v>8</v>
      </c>
      <c r="G211" s="158">
        <f t="shared" ca="1" si="212"/>
        <v>15.6</v>
      </c>
      <c r="H211" s="158">
        <f t="shared" ca="1" si="213"/>
        <v>124.8</v>
      </c>
      <c r="I211" s="138"/>
      <c r="J211" s="159">
        <f t="shared" ca="1" si="214"/>
        <v>12.67</v>
      </c>
      <c r="K211" s="158">
        <f t="shared" ca="1" si="215"/>
        <v>101.36</v>
      </c>
      <c r="L211" s="160">
        <f t="shared" ca="1" si="216"/>
        <v>0.23151055766107209</v>
      </c>
      <c r="M211" s="161">
        <f t="shared" si="217"/>
        <v>4</v>
      </c>
      <c r="N211" s="161">
        <v>202</v>
      </c>
      <c r="O211" s="247" t="str">
        <f t="shared" si="209"/>
        <v>SINAPI95601</v>
      </c>
      <c r="P211" s="161">
        <f>COUNTIF($O$12:O211,O211)</f>
        <v>3</v>
      </c>
      <c r="Q211" s="162">
        <f t="shared" ca="1" si="218"/>
        <v>15.6</v>
      </c>
      <c r="R211" s="138"/>
      <c r="S211" s="163" t="str">
        <f t="shared" si="219"/>
        <v/>
      </c>
      <c r="T211" s="158" t="str">
        <f t="shared" si="220"/>
        <v/>
      </c>
      <c r="U211" s="164" t="str">
        <f t="shared" si="221"/>
        <v/>
      </c>
      <c r="V211" s="165" t="str">
        <f t="shared" si="222"/>
        <v/>
      </c>
      <c r="W211" s="158" t="str">
        <f t="shared" si="223"/>
        <v/>
      </c>
      <c r="X211" s="164" t="str">
        <f t="shared" si="224"/>
        <v/>
      </c>
      <c r="Y211" s="165" t="str">
        <f t="shared" si="225"/>
        <v/>
      </c>
    </row>
    <row r="212" spans="1:26" ht="38.25" x14ac:dyDescent="0.25">
      <c r="A212" s="154" t="s">
        <v>304</v>
      </c>
      <c r="B212" s="154" t="s">
        <v>46</v>
      </c>
      <c r="C212" s="165">
        <v>96619</v>
      </c>
      <c r="D212" s="155" t="str">
        <f t="shared" ca="1" si="210"/>
        <v>Lastro De Concreto Magro, Aplicado Em Blocos De Coroamento Ou Sapatas, Espessura De 5 Cm. Af_08/2017</v>
      </c>
      <c r="E212" s="156" t="str">
        <f t="shared" ca="1" si="211"/>
        <v>m2</v>
      </c>
      <c r="F212" s="157">
        <v>3.5</v>
      </c>
      <c r="G212" s="158">
        <f t="shared" ca="1" si="212"/>
        <v>30.05</v>
      </c>
      <c r="H212" s="158">
        <f t="shared" ca="1" si="213"/>
        <v>105.18</v>
      </c>
      <c r="I212" s="138"/>
      <c r="J212" s="159">
        <f t="shared" ca="1" si="214"/>
        <v>24.4</v>
      </c>
      <c r="K212" s="158">
        <f t="shared" ca="1" si="215"/>
        <v>85.4</v>
      </c>
      <c r="L212" s="160">
        <f t="shared" ca="1" si="216"/>
        <v>0.23151055766107209</v>
      </c>
      <c r="M212" s="161">
        <f t="shared" si="217"/>
        <v>4</v>
      </c>
      <c r="N212" s="161">
        <v>203</v>
      </c>
      <c r="O212" s="247" t="str">
        <f t="shared" si="209"/>
        <v>SINAPI96619</v>
      </c>
      <c r="P212" s="161">
        <f>COUNTIF($O$12:O212,O212)</f>
        <v>5</v>
      </c>
      <c r="Q212" s="162">
        <f t="shared" ca="1" si="218"/>
        <v>30.050000000000004</v>
      </c>
      <c r="R212" s="138"/>
      <c r="S212" s="163" t="str">
        <f t="shared" si="219"/>
        <v/>
      </c>
      <c r="T212" s="158" t="str">
        <f t="shared" si="220"/>
        <v/>
      </c>
      <c r="U212" s="164" t="str">
        <f t="shared" si="221"/>
        <v/>
      </c>
      <c r="V212" s="165" t="str">
        <f t="shared" si="222"/>
        <v/>
      </c>
      <c r="W212" s="158" t="str">
        <f t="shared" si="223"/>
        <v/>
      </c>
      <c r="X212" s="164" t="str">
        <f t="shared" si="224"/>
        <v/>
      </c>
      <c r="Y212" s="165" t="str">
        <f t="shared" si="225"/>
        <v/>
      </c>
    </row>
    <row r="213" spans="1:26" ht="51" x14ac:dyDescent="0.25">
      <c r="A213" s="154" t="s">
        <v>305</v>
      </c>
      <c r="B213" s="154" t="s">
        <v>46</v>
      </c>
      <c r="C213" s="165">
        <v>96537</v>
      </c>
      <c r="D213" s="155" t="str">
        <f t="shared" ca="1" si="210"/>
        <v>Fabricação, Montagem E Desmontagem De Fôrma Para Bloco De Coroamento, Em Chapa De Madeira Compensada Resinada, E=17 Mm, 2 Utilizações. Af_06/2017</v>
      </c>
      <c r="E213" s="156" t="str">
        <f t="shared" ca="1" si="211"/>
        <v>m2</v>
      </c>
      <c r="F213" s="157">
        <v>33</v>
      </c>
      <c r="G213" s="158">
        <f t="shared" ca="1" si="212"/>
        <v>207.19</v>
      </c>
      <c r="H213" s="158">
        <f t="shared" ca="1" si="213"/>
        <v>6837.27</v>
      </c>
      <c r="I213" s="138"/>
      <c r="J213" s="159">
        <f t="shared" ca="1" si="214"/>
        <v>168.24</v>
      </c>
      <c r="K213" s="158">
        <f t="shared" ca="1" si="215"/>
        <v>5551.92</v>
      </c>
      <c r="L213" s="160">
        <f t="shared" ca="1" si="216"/>
        <v>0.23151055766107209</v>
      </c>
      <c r="M213" s="161">
        <f t="shared" si="217"/>
        <v>4</v>
      </c>
      <c r="N213" s="161">
        <v>204</v>
      </c>
      <c r="O213" s="247" t="str">
        <f t="shared" si="209"/>
        <v>SINAPI96537</v>
      </c>
      <c r="P213" s="161">
        <f>COUNTIF($O$12:O213,O213)</f>
        <v>5</v>
      </c>
      <c r="Q213" s="162">
        <f t="shared" ca="1" si="218"/>
        <v>207.19000000000003</v>
      </c>
      <c r="R213" s="138"/>
      <c r="S213" s="163" t="str">
        <f t="shared" si="219"/>
        <v/>
      </c>
      <c r="T213" s="158" t="str">
        <f t="shared" si="220"/>
        <v/>
      </c>
      <c r="U213" s="164" t="str">
        <f t="shared" si="221"/>
        <v/>
      </c>
      <c r="V213" s="165" t="str">
        <f t="shared" si="222"/>
        <v/>
      </c>
      <c r="W213" s="158" t="str">
        <f t="shared" si="223"/>
        <v/>
      </c>
      <c r="X213" s="164" t="str">
        <f t="shared" si="224"/>
        <v/>
      </c>
      <c r="Y213" s="165" t="str">
        <f t="shared" si="225"/>
        <v/>
      </c>
    </row>
    <row r="214" spans="1:26" ht="38.25" x14ac:dyDescent="0.25">
      <c r="A214" s="154" t="s">
        <v>306</v>
      </c>
      <c r="B214" s="154" t="s">
        <v>343</v>
      </c>
      <c r="C214" s="165">
        <v>407740</v>
      </c>
      <c r="D214" s="155" t="str">
        <f t="shared" ca="1" si="210"/>
        <v>Chumbador Tipo Espera Em Aço Ca-25 Para Fixação De Estrutura Metálica Em Concreto - Fornecimento E Instalação</v>
      </c>
      <c r="E214" s="156" t="str">
        <f t="shared" ca="1" si="211"/>
        <v>kg</v>
      </c>
      <c r="F214" s="157">
        <v>12.8</v>
      </c>
      <c r="G214" s="158">
        <f t="shared" ca="1" si="212"/>
        <v>15.33</v>
      </c>
      <c r="H214" s="158">
        <f t="shared" ca="1" si="213"/>
        <v>196.22</v>
      </c>
      <c r="I214" s="138"/>
      <c r="J214" s="159">
        <f t="shared" ca="1" si="214"/>
        <v>12.45</v>
      </c>
      <c r="K214" s="158">
        <f t="shared" ca="1" si="215"/>
        <v>159.36000000000001</v>
      </c>
      <c r="L214" s="160">
        <f t="shared" ca="1" si="216"/>
        <v>0.23151055766107209</v>
      </c>
      <c r="M214" s="161">
        <f t="shared" si="217"/>
        <v>4</v>
      </c>
      <c r="N214" s="161">
        <v>205</v>
      </c>
      <c r="O214" s="247" t="str">
        <f t="shared" si="209"/>
        <v>SICRO407740</v>
      </c>
      <c r="P214" s="161">
        <f>COUNTIF($O$12:O214,O214)</f>
        <v>5</v>
      </c>
      <c r="Q214" s="162">
        <f t="shared" ca="1" si="218"/>
        <v>15.33</v>
      </c>
      <c r="R214" s="138"/>
      <c r="S214" s="163" t="str">
        <f t="shared" si="219"/>
        <v/>
      </c>
      <c r="T214" s="158" t="str">
        <f t="shared" si="220"/>
        <v/>
      </c>
      <c r="U214" s="164" t="str">
        <f t="shared" si="221"/>
        <v/>
      </c>
      <c r="V214" s="165" t="str">
        <f t="shared" si="222"/>
        <v/>
      </c>
      <c r="W214" s="158" t="str">
        <f t="shared" si="223"/>
        <v/>
      </c>
      <c r="X214" s="164" t="str">
        <f t="shared" si="224"/>
        <v/>
      </c>
      <c r="Y214" s="165" t="str">
        <f t="shared" si="225"/>
        <v/>
      </c>
    </row>
    <row r="215" spans="1:26" ht="51" x14ac:dyDescent="0.25">
      <c r="A215" s="154" t="s">
        <v>307</v>
      </c>
      <c r="B215" s="154" t="s">
        <v>46</v>
      </c>
      <c r="C215" s="165">
        <v>100764</v>
      </c>
      <c r="D215" s="155" t="str">
        <f t="shared" ca="1" si="210"/>
        <v>Viga Metálica Em Perfil Laminado Ou Soldado Em Aço Estrutural, Com Conexões Soldadas, Inclusos Mão De Obra, Transporte E Içamento Utilizando Guindaste - Fornecimento E Instalação. Af_01/2020_P</v>
      </c>
      <c r="E215" s="156" t="str">
        <f t="shared" ca="1" si="211"/>
        <v>kg</v>
      </c>
      <c r="F215" s="157">
        <v>2599.9699999999998</v>
      </c>
      <c r="G215" s="158">
        <f t="shared" ca="1" si="212"/>
        <v>28.29</v>
      </c>
      <c r="H215" s="158">
        <f t="shared" ca="1" si="213"/>
        <v>73553.149999999994</v>
      </c>
      <c r="I215" s="138"/>
      <c r="J215" s="159">
        <f t="shared" ca="1" si="214"/>
        <v>22.97</v>
      </c>
      <c r="K215" s="158">
        <f t="shared" ca="1" si="215"/>
        <v>59721.31</v>
      </c>
      <c r="L215" s="160">
        <f t="shared" ca="1" si="216"/>
        <v>0.23151055766107209</v>
      </c>
      <c r="M215" s="161">
        <f t="shared" si="217"/>
        <v>4</v>
      </c>
      <c r="N215" s="161">
        <v>206</v>
      </c>
      <c r="O215" s="247" t="str">
        <f t="shared" si="209"/>
        <v>SINAPI100764</v>
      </c>
      <c r="P215" s="161">
        <f>COUNTIF($O$12:O215,O215)</f>
        <v>5</v>
      </c>
      <c r="Q215" s="162">
        <f t="shared" ca="1" si="218"/>
        <v>28.289999999999996</v>
      </c>
      <c r="R215" s="138"/>
      <c r="S215" s="163" t="str">
        <f t="shared" si="219"/>
        <v/>
      </c>
      <c r="T215" s="158" t="str">
        <f t="shared" si="220"/>
        <v/>
      </c>
      <c r="U215" s="164" t="str">
        <f t="shared" si="221"/>
        <v/>
      </c>
      <c r="V215" s="165" t="str">
        <f t="shared" si="222"/>
        <v/>
      </c>
      <c r="W215" s="158" t="str">
        <f t="shared" si="223"/>
        <v/>
      </c>
      <c r="X215" s="164" t="str">
        <f t="shared" si="224"/>
        <v/>
      </c>
      <c r="Y215" s="165" t="str">
        <f t="shared" si="225"/>
        <v/>
      </c>
    </row>
    <row r="216" spans="1:26" s="77" customFormat="1" ht="38.25" x14ac:dyDescent="0.25">
      <c r="A216" s="183" t="s">
        <v>308</v>
      </c>
      <c r="B216" s="183" t="s">
        <v>18494</v>
      </c>
      <c r="C216" s="183" t="s">
        <v>18502</v>
      </c>
      <c r="D216" s="155" t="str">
        <f t="shared" ca="1" si="210"/>
        <v>Guarda Corpo Em Aço Galvanizado De Altura H=1,10M Pintura Com Tinta Esmalte Suvinil, Linha "Contra Ferrugem" Cor Maracujá, Ref.:C026</v>
      </c>
      <c r="E216" s="156" t="str">
        <f t="shared" ca="1" si="211"/>
        <v>m</v>
      </c>
      <c r="F216" s="184">
        <v>56.56</v>
      </c>
      <c r="G216" s="185">
        <f t="shared" ca="1" si="212"/>
        <v>1079.31</v>
      </c>
      <c r="H216" s="185">
        <f t="shared" ca="1" si="213"/>
        <v>61045.77</v>
      </c>
      <c r="I216" s="168"/>
      <c r="J216" s="185">
        <f t="shared" ca="1" si="214"/>
        <v>876.41000000000008</v>
      </c>
      <c r="K216" s="158">
        <f t="shared" ca="1" si="215"/>
        <v>49569.75</v>
      </c>
      <c r="L216" s="160">
        <f t="shared" ca="1" si="216"/>
        <v>0.23151055766107209</v>
      </c>
      <c r="M216" s="186">
        <f t="shared" si="217"/>
        <v>9</v>
      </c>
      <c r="N216" s="186">
        <v>207</v>
      </c>
      <c r="O216" s="247" t="str">
        <f t="shared" si="209"/>
        <v>TRANSMART01</v>
      </c>
      <c r="P216" s="161">
        <f>COUNTIF($O$12:O216,O216)</f>
        <v>5</v>
      </c>
      <c r="Q216" s="162">
        <f t="shared" ca="1" si="218"/>
        <v>1079.3099999999997</v>
      </c>
      <c r="R216" s="168"/>
      <c r="S216" s="163" t="str">
        <f t="shared" si="219"/>
        <v/>
      </c>
      <c r="T216" s="158" t="str">
        <f t="shared" si="220"/>
        <v/>
      </c>
      <c r="U216" s="164" t="str">
        <f t="shared" si="221"/>
        <v/>
      </c>
      <c r="V216" s="165" t="str">
        <f t="shared" si="222"/>
        <v/>
      </c>
      <c r="W216" s="158" t="str">
        <f t="shared" si="223"/>
        <v/>
      </c>
      <c r="X216" s="164" t="str">
        <f t="shared" si="224"/>
        <v/>
      </c>
      <c r="Y216" s="165" t="str">
        <f t="shared" si="225"/>
        <v/>
      </c>
      <c r="Z216" s="84"/>
    </row>
    <row r="217" spans="1:26" s="77" customFormat="1" ht="25.5" x14ac:dyDescent="0.25">
      <c r="A217" s="183" t="s">
        <v>309</v>
      </c>
      <c r="B217" s="183" t="s">
        <v>18494</v>
      </c>
      <c r="C217" s="183" t="s">
        <v>18503</v>
      </c>
      <c r="D217" s="155" t="str">
        <f t="shared" ca="1" si="210"/>
        <v>Demolição Manual De Construções Provisórias - Sem Reaproveitamento, Incluído Transporte E Destinação</v>
      </c>
      <c r="E217" s="156" t="str">
        <f t="shared" ca="1" si="211"/>
        <v>m2</v>
      </c>
      <c r="F217" s="184">
        <v>20</v>
      </c>
      <c r="G217" s="185">
        <f t="shared" ca="1" si="212"/>
        <v>159.71</v>
      </c>
      <c r="H217" s="185">
        <f t="shared" ca="1" si="213"/>
        <v>3194.2</v>
      </c>
      <c r="I217" s="168"/>
      <c r="J217" s="185">
        <f t="shared" ca="1" si="214"/>
        <v>129.69</v>
      </c>
      <c r="K217" s="158">
        <f t="shared" ca="1" si="215"/>
        <v>2593.8000000000002</v>
      </c>
      <c r="L217" s="160">
        <f t="shared" ca="1" si="216"/>
        <v>0.23151055766107209</v>
      </c>
      <c r="M217" s="186">
        <f t="shared" si="217"/>
        <v>9</v>
      </c>
      <c r="N217" s="186">
        <v>208</v>
      </c>
      <c r="O217" s="247" t="str">
        <f t="shared" si="209"/>
        <v>TRANSMART02</v>
      </c>
      <c r="P217" s="161">
        <f>COUNTIF($O$12:O217,O217)</f>
        <v>5</v>
      </c>
      <c r="Q217" s="162">
        <f t="shared" ca="1" si="218"/>
        <v>159.71</v>
      </c>
      <c r="R217" s="168"/>
      <c r="S217" s="163" t="str">
        <f t="shared" si="219"/>
        <v/>
      </c>
      <c r="T217" s="158" t="str">
        <f t="shared" si="220"/>
        <v/>
      </c>
      <c r="U217" s="164" t="str">
        <f t="shared" si="221"/>
        <v/>
      </c>
      <c r="V217" s="165" t="str">
        <f t="shared" si="222"/>
        <v/>
      </c>
      <c r="W217" s="158" t="str">
        <f t="shared" si="223"/>
        <v/>
      </c>
      <c r="X217" s="164" t="str">
        <f t="shared" si="224"/>
        <v/>
      </c>
      <c r="Y217" s="165" t="str">
        <f t="shared" si="225"/>
        <v/>
      </c>
      <c r="Z217" s="84"/>
    </row>
    <row r="218" spans="1:26" ht="25.5" x14ac:dyDescent="0.25">
      <c r="A218" s="154" t="s">
        <v>310</v>
      </c>
      <c r="B218" s="154" t="s">
        <v>343</v>
      </c>
      <c r="C218" s="165">
        <v>407819</v>
      </c>
      <c r="D218" s="155" t="str">
        <f t="shared" ca="1" si="210"/>
        <v>Armação Em Aço Ca-50 - Fornecimento, Preparo E Colocação</v>
      </c>
      <c r="E218" s="156" t="str">
        <f t="shared" ca="1" si="211"/>
        <v>kg</v>
      </c>
      <c r="F218" s="157">
        <v>99</v>
      </c>
      <c r="G218" s="158">
        <f t="shared" ca="1" si="212"/>
        <v>13.36</v>
      </c>
      <c r="H218" s="158">
        <f t="shared" ca="1" si="213"/>
        <v>1322.64</v>
      </c>
      <c r="I218" s="138"/>
      <c r="J218" s="159">
        <f t="shared" ca="1" si="214"/>
        <v>10.85</v>
      </c>
      <c r="K218" s="158">
        <f t="shared" ca="1" si="215"/>
        <v>1074.1500000000001</v>
      </c>
      <c r="L218" s="160">
        <f t="shared" ca="1" si="216"/>
        <v>0.23151055766107209</v>
      </c>
      <c r="M218" s="161">
        <f t="shared" si="217"/>
        <v>4</v>
      </c>
      <c r="N218" s="161">
        <v>209</v>
      </c>
      <c r="O218" s="247" t="str">
        <f t="shared" si="209"/>
        <v>SICRO407819</v>
      </c>
      <c r="P218" s="161">
        <f>COUNTIF($O$12:O218,O218)</f>
        <v>6</v>
      </c>
      <c r="Q218" s="162">
        <f t="shared" ca="1" si="218"/>
        <v>13.36</v>
      </c>
      <c r="R218" s="138"/>
      <c r="S218" s="163" t="str">
        <f t="shared" si="219"/>
        <v/>
      </c>
      <c r="T218" s="158" t="str">
        <f t="shared" si="220"/>
        <v/>
      </c>
      <c r="U218" s="164" t="str">
        <f t="shared" si="221"/>
        <v/>
      </c>
      <c r="V218" s="165" t="str">
        <f t="shared" si="222"/>
        <v/>
      </c>
      <c r="W218" s="158" t="str">
        <f t="shared" si="223"/>
        <v/>
      </c>
      <c r="X218" s="164" t="str">
        <f t="shared" si="224"/>
        <v/>
      </c>
      <c r="Y218" s="165" t="str">
        <f t="shared" si="225"/>
        <v/>
      </c>
    </row>
    <row r="219" spans="1:26" ht="38.25" x14ac:dyDescent="0.25">
      <c r="A219" s="154" t="s">
        <v>311</v>
      </c>
      <c r="B219" s="154" t="s">
        <v>343</v>
      </c>
      <c r="C219" s="165">
        <v>1106280</v>
      </c>
      <c r="D219" s="155" t="str">
        <f t="shared" ca="1" si="210"/>
        <v>Concreto Para Bombeamento Fck = 30 Mpa - Confecção Em Central Dosadora De 30 M³/H - Areia E Brita Comerciais</v>
      </c>
      <c r="E219" s="156" t="str">
        <f t="shared" ca="1" si="211"/>
        <v>m3</v>
      </c>
      <c r="F219" s="157">
        <v>10.5</v>
      </c>
      <c r="G219" s="158">
        <f t="shared" ca="1" si="212"/>
        <v>363.28</v>
      </c>
      <c r="H219" s="158">
        <f t="shared" ca="1" si="213"/>
        <v>3814.44</v>
      </c>
      <c r="I219" s="138"/>
      <c r="J219" s="159">
        <f t="shared" ca="1" si="214"/>
        <v>294.99</v>
      </c>
      <c r="K219" s="158">
        <f t="shared" ca="1" si="215"/>
        <v>3097.4</v>
      </c>
      <c r="L219" s="160">
        <f t="shared" ca="1" si="216"/>
        <v>0.23151055766107209</v>
      </c>
      <c r="M219" s="161">
        <f t="shared" si="217"/>
        <v>4</v>
      </c>
      <c r="N219" s="161">
        <v>210</v>
      </c>
      <c r="O219" s="247" t="str">
        <f t="shared" si="209"/>
        <v>SICRO1106280</v>
      </c>
      <c r="P219" s="161">
        <f>COUNTIF($O$12:O219,O219)</f>
        <v>6</v>
      </c>
      <c r="Q219" s="162">
        <f t="shared" ca="1" si="218"/>
        <v>363.28</v>
      </c>
      <c r="R219" s="138"/>
      <c r="S219" s="163" t="str">
        <f t="shared" si="219"/>
        <v/>
      </c>
      <c r="T219" s="158" t="str">
        <f t="shared" si="220"/>
        <v/>
      </c>
      <c r="U219" s="164" t="str">
        <f t="shared" si="221"/>
        <v/>
      </c>
      <c r="V219" s="165" t="str">
        <f t="shared" si="222"/>
        <v/>
      </c>
      <c r="W219" s="158" t="str">
        <f t="shared" si="223"/>
        <v/>
      </c>
      <c r="X219" s="164" t="str">
        <f t="shared" si="224"/>
        <v/>
      </c>
      <c r="Y219" s="165" t="str">
        <f t="shared" si="225"/>
        <v/>
      </c>
    </row>
    <row r="220" spans="1:26" ht="25.5" x14ac:dyDescent="0.25">
      <c r="A220" s="154" t="s">
        <v>312</v>
      </c>
      <c r="B220" s="154" t="s">
        <v>46</v>
      </c>
      <c r="C220" s="165">
        <v>25950</v>
      </c>
      <c r="D220" s="155" t="str">
        <f t="shared" ca="1" si="210"/>
        <v>Servico De Bombeamento De Concreto Com Consumo Minimo De 40 M3</v>
      </c>
      <c r="E220" s="156" t="str">
        <f t="shared" ca="1" si="211"/>
        <v xml:space="preserve">m3    </v>
      </c>
      <c r="F220" s="157">
        <v>10.5</v>
      </c>
      <c r="G220" s="158">
        <f t="shared" ca="1" si="212"/>
        <v>40.520000000000003</v>
      </c>
      <c r="H220" s="158">
        <f t="shared" ca="1" si="213"/>
        <v>425.46</v>
      </c>
      <c r="I220" s="138"/>
      <c r="J220" s="159">
        <f t="shared" ca="1" si="214"/>
        <v>32.9</v>
      </c>
      <c r="K220" s="158">
        <f t="shared" ca="1" si="215"/>
        <v>345.45</v>
      </c>
      <c r="L220" s="160">
        <f t="shared" ca="1" si="216"/>
        <v>0.23151055766107209</v>
      </c>
      <c r="M220" s="161">
        <f t="shared" si="217"/>
        <v>4</v>
      </c>
      <c r="N220" s="161">
        <v>211</v>
      </c>
      <c r="O220" s="247" t="str">
        <f t="shared" si="209"/>
        <v>SINAPI25950</v>
      </c>
      <c r="P220" s="161">
        <f>COUNTIF($O$12:O220,O220)</f>
        <v>6</v>
      </c>
      <c r="Q220" s="162">
        <f t="shared" ca="1" si="218"/>
        <v>40.520000000000003</v>
      </c>
      <c r="R220" s="138"/>
      <c r="S220" s="163" t="str">
        <f t="shared" si="219"/>
        <v/>
      </c>
      <c r="T220" s="158" t="str">
        <f t="shared" si="220"/>
        <v/>
      </c>
      <c r="U220" s="164" t="str">
        <f t="shared" si="221"/>
        <v/>
      </c>
      <c r="V220" s="165" t="str">
        <f t="shared" si="222"/>
        <v/>
      </c>
      <c r="W220" s="158" t="str">
        <f t="shared" si="223"/>
        <v/>
      </c>
      <c r="X220" s="164" t="str">
        <f t="shared" si="224"/>
        <v/>
      </c>
      <c r="Y220" s="165" t="str">
        <f t="shared" si="225"/>
        <v/>
      </c>
    </row>
    <row r="221" spans="1:26" ht="12.75" x14ac:dyDescent="0.25">
      <c r="A221" s="144" t="s">
        <v>313</v>
      </c>
      <c r="B221" s="144"/>
      <c r="C221" s="144"/>
      <c r="D221" s="145" t="s">
        <v>314</v>
      </c>
      <c r="E221" s="144"/>
      <c r="F221" s="146"/>
      <c r="G221" s="147"/>
      <c r="H221" s="148">
        <f ca="1">SUBTOTAL(9,OFFSET(H221,1,0):OFFSET(H235,-1,0))</f>
        <v>182246.41</v>
      </c>
      <c r="I221" s="138"/>
      <c r="J221" s="149"/>
      <c r="K221" s="148">
        <f ca="1">SUBTOTAL(9,OFFSET(K221,1,0):OFFSET(K235,-1,0))</f>
        <v>147980.72999999998</v>
      </c>
      <c r="L221" s="150"/>
      <c r="M221" s="151"/>
      <c r="N221" s="151">
        <v>212</v>
      </c>
      <c r="O221" s="246" t="str">
        <f t="shared" si="209"/>
        <v/>
      </c>
      <c r="P221" s="151"/>
      <c r="Q221" s="152"/>
      <c r="R221" s="138"/>
      <c r="S221" s="153"/>
      <c r="T221" s="148"/>
      <c r="U221" s="153"/>
      <c r="V221" s="153"/>
      <c r="W221" s="148"/>
      <c r="X221" s="153"/>
      <c r="Y221" s="153"/>
    </row>
    <row r="222" spans="1:26" ht="12.75" x14ac:dyDescent="0.25">
      <c r="A222" s="154" t="s">
        <v>315</v>
      </c>
      <c r="B222" s="154" t="s">
        <v>343</v>
      </c>
      <c r="C222" s="165">
        <v>1600400</v>
      </c>
      <c r="D222" s="155" t="str">
        <f t="shared" ref="D222:D234" ca="1" si="226">PROPER(VLOOKUP($C222,INDIRECT("'"&amp;$B222&amp;"'!A:I"),2,FALSE))</f>
        <v>Preparo E Regularização De Terreno Em Desnível</v>
      </c>
      <c r="E222" s="156" t="str">
        <f t="shared" ref="E222:E234" ca="1" si="227">LOWER(VLOOKUP($C222,INDIRECT("'"&amp;$B222&amp;"'!A:I"),M222-1,FALSE))</f>
        <v>m2</v>
      </c>
      <c r="F222" s="157">
        <v>400</v>
      </c>
      <c r="G222" s="158">
        <f t="shared" ref="G222:G234" ca="1" si="228">ROUND(J222*(1+L222),2)</f>
        <v>4.9000000000000004</v>
      </c>
      <c r="H222" s="158">
        <f t="shared" ref="H222:H234" ca="1" si="229">ROUND(G222*F222,2)</f>
        <v>1960</v>
      </c>
      <c r="I222" s="138"/>
      <c r="J222" s="159">
        <f t="shared" ref="J222:J234" ca="1" si="230">VLOOKUP($C222,INDIRECT("'"&amp;$B222&amp;"'!A:I"),M222,FALSE)</f>
        <v>3.98</v>
      </c>
      <c r="K222" s="158">
        <f t="shared" ref="K222:K234" ca="1" si="231">ROUND(J222*F222,2)</f>
        <v>1592</v>
      </c>
      <c r="L222" s="160">
        <f t="shared" ref="L222:L234" ca="1" si="232">$H$4</f>
        <v>0.23151055766107209</v>
      </c>
      <c r="M222" s="161">
        <f t="shared" ref="M222:M234" si="233">IF(OR($B222="TRANSMAR",$B222="SEDURB"),9,4)</f>
        <v>4</v>
      </c>
      <c r="N222" s="161">
        <v>213</v>
      </c>
      <c r="O222" s="247" t="str">
        <f t="shared" si="209"/>
        <v>SICRO1600400</v>
      </c>
      <c r="P222" s="161">
        <f>COUNTIF($O$12:O222,O222)</f>
        <v>6</v>
      </c>
      <c r="Q222" s="162">
        <f t="shared" ref="Q222:Q234" ca="1" si="234">IF(COUNTIF(O:O,O222)&lt;&gt;1,SUMIF(O:O,O222,G:G)/COUNTIF(O:O,O222),0)</f>
        <v>4.8999999999999995</v>
      </c>
      <c r="R222" s="138"/>
      <c r="S222" s="163" t="str">
        <f t="shared" ref="S222:S234" si="235">IF(P222=1,SUMIF(O:O,O222,F:F),"")</f>
        <v/>
      </c>
      <c r="T222" s="158" t="str">
        <f t="shared" ref="T222:T234" si="236">IF(P222=1,SUMIF(O:O,O222,H:H),"")</f>
        <v/>
      </c>
      <c r="U222" s="164" t="str">
        <f t="shared" ref="U222:U234" si="237">IF(P222=1,T222/$T$269,"")</f>
        <v/>
      </c>
      <c r="V222" s="165" t="str">
        <f t="shared" ref="V222:V234" si="238">IF(P222=1,_xlfn.RANK.EQ(T222,$T$10:$T$268),"")</f>
        <v/>
      </c>
      <c r="W222" s="158" t="str">
        <f t="shared" ref="W222:W234" si="239">IF(P222=1,SUMIF($V$10:$V$268,"&lt;="&amp;V222,$T$10:$T$268),"")</f>
        <v/>
      </c>
      <c r="X222" s="164" t="str">
        <f t="shared" ref="X222:X234" si="240">IF(P222=1,W222/$T$269,"")</f>
        <v/>
      </c>
      <c r="Y222" s="165" t="str">
        <f t="shared" ref="Y222:Y234" si="241">IF(P222=1,IF(X222&lt;=0.8,$U$5,IF(X222&lt;=0.95,$U$6,$U$7)),"")</f>
        <v/>
      </c>
    </row>
    <row r="223" spans="1:26" ht="63.75" x14ac:dyDescent="0.25">
      <c r="A223" s="154" t="s">
        <v>316</v>
      </c>
      <c r="B223" s="154" t="s">
        <v>46</v>
      </c>
      <c r="C223" s="165">
        <v>93225</v>
      </c>
      <c r="D223" s="155" t="str">
        <f t="shared" ca="1" si="226"/>
        <v>Perfuratriz Com Torre Metálica Para Execução De Estaca Hélice Contínua, Profundidade Máxima De 32 M, Diâmetro Máximo De 1000 Mm, Potência Instalada De 350 Hp, Mesa Rotativa Com Torque Máximo De 263 Knm - Chi Diurno. Af_01/2016</v>
      </c>
      <c r="E223" s="156" t="str">
        <f t="shared" ca="1" si="227"/>
        <v>chi</v>
      </c>
      <c r="F223" s="157">
        <v>24</v>
      </c>
      <c r="G223" s="158">
        <f t="shared" ca="1" si="228"/>
        <v>518.76</v>
      </c>
      <c r="H223" s="158">
        <f t="shared" ca="1" si="229"/>
        <v>12450.24</v>
      </c>
      <c r="I223" s="138"/>
      <c r="J223" s="159">
        <f t="shared" ca="1" si="230"/>
        <v>421.24</v>
      </c>
      <c r="K223" s="158">
        <f t="shared" ca="1" si="231"/>
        <v>10109.76</v>
      </c>
      <c r="L223" s="160">
        <f t="shared" ca="1" si="232"/>
        <v>0.23151055766107209</v>
      </c>
      <c r="M223" s="161">
        <f t="shared" si="233"/>
        <v>4</v>
      </c>
      <c r="N223" s="161">
        <v>214</v>
      </c>
      <c r="O223" s="247" t="str">
        <f t="shared" si="209"/>
        <v>SINAPI93225</v>
      </c>
      <c r="P223" s="161">
        <f>COUNTIF($O$12:O223,O223)</f>
        <v>4</v>
      </c>
      <c r="Q223" s="162">
        <f t="shared" ca="1" si="234"/>
        <v>518.76</v>
      </c>
      <c r="R223" s="138"/>
      <c r="S223" s="163" t="str">
        <f t="shared" si="235"/>
        <v/>
      </c>
      <c r="T223" s="158" t="str">
        <f t="shared" si="236"/>
        <v/>
      </c>
      <c r="U223" s="164" t="str">
        <f t="shared" si="237"/>
        <v/>
      </c>
      <c r="V223" s="165" t="str">
        <f t="shared" si="238"/>
        <v/>
      </c>
      <c r="W223" s="158" t="str">
        <f t="shared" si="239"/>
        <v/>
      </c>
      <c r="X223" s="164" t="str">
        <f t="shared" si="240"/>
        <v/>
      </c>
      <c r="Y223" s="165" t="str">
        <f t="shared" si="241"/>
        <v/>
      </c>
    </row>
    <row r="224" spans="1:26" ht="51" x14ac:dyDescent="0.25">
      <c r="A224" s="154" t="s">
        <v>317</v>
      </c>
      <c r="B224" s="154" t="s">
        <v>46</v>
      </c>
      <c r="C224" s="165">
        <v>100651</v>
      </c>
      <c r="D224" s="155" t="str">
        <f t="shared" ca="1" si="226"/>
        <v>Estaca Hélice Contínua, Diâmetro De 30 Cm, Incluso Concreto Fck=30Mpa E Armadura Mínima (Exclusive Mobilização, Desmobilização E Bombeamento). Af_12/2019</v>
      </c>
      <c r="E224" s="156" t="str">
        <f t="shared" ca="1" si="227"/>
        <v>m</v>
      </c>
      <c r="F224" s="157">
        <v>72</v>
      </c>
      <c r="G224" s="158">
        <f t="shared" ca="1" si="228"/>
        <v>145.58000000000001</v>
      </c>
      <c r="H224" s="158">
        <f t="shared" ca="1" si="229"/>
        <v>10481.76</v>
      </c>
      <c r="I224" s="138"/>
      <c r="J224" s="159">
        <f t="shared" ca="1" si="230"/>
        <v>118.21</v>
      </c>
      <c r="K224" s="158">
        <f t="shared" ca="1" si="231"/>
        <v>8511.1200000000008</v>
      </c>
      <c r="L224" s="160">
        <f t="shared" ca="1" si="232"/>
        <v>0.23151055766107209</v>
      </c>
      <c r="M224" s="161">
        <f t="shared" si="233"/>
        <v>4</v>
      </c>
      <c r="N224" s="161">
        <v>215</v>
      </c>
      <c r="O224" s="247" t="str">
        <f t="shared" si="209"/>
        <v>SINAPI100651</v>
      </c>
      <c r="P224" s="161">
        <f>COUNTIF($O$12:O224,O224)</f>
        <v>4</v>
      </c>
      <c r="Q224" s="162">
        <f t="shared" ca="1" si="234"/>
        <v>145.58000000000001</v>
      </c>
      <c r="R224" s="138"/>
      <c r="S224" s="163" t="str">
        <f t="shared" si="235"/>
        <v/>
      </c>
      <c r="T224" s="158" t="str">
        <f t="shared" si="236"/>
        <v/>
      </c>
      <c r="U224" s="164" t="str">
        <f t="shared" si="237"/>
        <v/>
      </c>
      <c r="V224" s="165" t="str">
        <f t="shared" si="238"/>
        <v/>
      </c>
      <c r="W224" s="158" t="str">
        <f t="shared" si="239"/>
        <v/>
      </c>
      <c r="X224" s="164" t="str">
        <f t="shared" si="240"/>
        <v/>
      </c>
      <c r="Y224" s="165" t="str">
        <f t="shared" si="241"/>
        <v/>
      </c>
    </row>
    <row r="225" spans="1:26" ht="25.5" x14ac:dyDescent="0.25">
      <c r="A225" s="154" t="s">
        <v>318</v>
      </c>
      <c r="B225" s="154" t="s">
        <v>46</v>
      </c>
      <c r="C225" s="165">
        <v>95601</v>
      </c>
      <c r="D225" s="155" t="str">
        <f t="shared" ca="1" si="226"/>
        <v>Arrasamento Mecanico De Estaca De Concreto Armado, Diametros De Até 40 Cm. Af_05/2021</v>
      </c>
      <c r="E225" s="156" t="str">
        <f t="shared" ca="1" si="227"/>
        <v>un</v>
      </c>
      <c r="F225" s="157">
        <v>8</v>
      </c>
      <c r="G225" s="158">
        <f t="shared" ca="1" si="228"/>
        <v>15.6</v>
      </c>
      <c r="H225" s="158">
        <f t="shared" ca="1" si="229"/>
        <v>124.8</v>
      </c>
      <c r="I225" s="138"/>
      <c r="J225" s="159">
        <f t="shared" ca="1" si="230"/>
        <v>12.67</v>
      </c>
      <c r="K225" s="158">
        <f t="shared" ca="1" si="231"/>
        <v>101.36</v>
      </c>
      <c r="L225" s="160">
        <f t="shared" ca="1" si="232"/>
        <v>0.23151055766107209</v>
      </c>
      <c r="M225" s="161">
        <f t="shared" si="233"/>
        <v>4</v>
      </c>
      <c r="N225" s="161">
        <v>216</v>
      </c>
      <c r="O225" s="247" t="str">
        <f t="shared" si="209"/>
        <v>SINAPI95601</v>
      </c>
      <c r="P225" s="161">
        <f>COUNTIF($O$12:O225,O225)</f>
        <v>4</v>
      </c>
      <c r="Q225" s="162">
        <f t="shared" ca="1" si="234"/>
        <v>15.6</v>
      </c>
      <c r="R225" s="138"/>
      <c r="S225" s="163" t="str">
        <f t="shared" si="235"/>
        <v/>
      </c>
      <c r="T225" s="158" t="str">
        <f t="shared" si="236"/>
        <v/>
      </c>
      <c r="U225" s="164" t="str">
        <f t="shared" si="237"/>
        <v/>
      </c>
      <c r="V225" s="165" t="str">
        <f t="shared" si="238"/>
        <v/>
      </c>
      <c r="W225" s="158" t="str">
        <f t="shared" si="239"/>
        <v/>
      </c>
      <c r="X225" s="164" t="str">
        <f t="shared" si="240"/>
        <v/>
      </c>
      <c r="Y225" s="165" t="str">
        <f t="shared" si="241"/>
        <v/>
      </c>
    </row>
    <row r="226" spans="1:26" ht="38.25" x14ac:dyDescent="0.25">
      <c r="A226" s="154" t="s">
        <v>319</v>
      </c>
      <c r="B226" s="154" t="s">
        <v>46</v>
      </c>
      <c r="C226" s="165">
        <v>96619</v>
      </c>
      <c r="D226" s="155" t="str">
        <f t="shared" ca="1" si="226"/>
        <v>Lastro De Concreto Magro, Aplicado Em Blocos De Coroamento Ou Sapatas, Espessura De 5 Cm. Af_08/2017</v>
      </c>
      <c r="E226" s="156" t="str">
        <f t="shared" ca="1" si="227"/>
        <v>m2</v>
      </c>
      <c r="F226" s="157">
        <v>3.5</v>
      </c>
      <c r="G226" s="158">
        <f t="shared" ca="1" si="228"/>
        <v>30.05</v>
      </c>
      <c r="H226" s="158">
        <f t="shared" ca="1" si="229"/>
        <v>105.18</v>
      </c>
      <c r="I226" s="138"/>
      <c r="J226" s="159">
        <f t="shared" ca="1" si="230"/>
        <v>24.4</v>
      </c>
      <c r="K226" s="158">
        <f t="shared" ca="1" si="231"/>
        <v>85.4</v>
      </c>
      <c r="L226" s="160">
        <f t="shared" ca="1" si="232"/>
        <v>0.23151055766107209</v>
      </c>
      <c r="M226" s="161">
        <f t="shared" si="233"/>
        <v>4</v>
      </c>
      <c r="N226" s="161">
        <v>217</v>
      </c>
      <c r="O226" s="247" t="str">
        <f t="shared" si="209"/>
        <v>SINAPI96619</v>
      </c>
      <c r="P226" s="161">
        <f>COUNTIF($O$12:O226,O226)</f>
        <v>6</v>
      </c>
      <c r="Q226" s="162">
        <f t="shared" ca="1" si="234"/>
        <v>30.050000000000004</v>
      </c>
      <c r="R226" s="138"/>
      <c r="S226" s="163" t="str">
        <f t="shared" si="235"/>
        <v/>
      </c>
      <c r="T226" s="158" t="str">
        <f t="shared" si="236"/>
        <v/>
      </c>
      <c r="U226" s="164" t="str">
        <f t="shared" si="237"/>
        <v/>
      </c>
      <c r="V226" s="165" t="str">
        <f t="shared" si="238"/>
        <v/>
      </c>
      <c r="W226" s="158" t="str">
        <f t="shared" si="239"/>
        <v/>
      </c>
      <c r="X226" s="164" t="str">
        <f t="shared" si="240"/>
        <v/>
      </c>
      <c r="Y226" s="165" t="str">
        <f t="shared" si="241"/>
        <v/>
      </c>
    </row>
    <row r="227" spans="1:26" ht="51" x14ac:dyDescent="0.25">
      <c r="A227" s="154" t="s">
        <v>320</v>
      </c>
      <c r="B227" s="154" t="s">
        <v>46</v>
      </c>
      <c r="C227" s="165">
        <v>96537</v>
      </c>
      <c r="D227" s="155" t="str">
        <f t="shared" ca="1" si="226"/>
        <v>Fabricação, Montagem E Desmontagem De Fôrma Para Bloco De Coroamento, Em Chapa De Madeira Compensada Resinada, E=17 Mm, 2 Utilizações. Af_06/2017</v>
      </c>
      <c r="E227" s="156" t="str">
        <f t="shared" ca="1" si="227"/>
        <v>m2</v>
      </c>
      <c r="F227" s="157">
        <v>27.7</v>
      </c>
      <c r="G227" s="158">
        <f t="shared" ca="1" si="228"/>
        <v>207.19</v>
      </c>
      <c r="H227" s="158">
        <f t="shared" ca="1" si="229"/>
        <v>5739.16</v>
      </c>
      <c r="I227" s="138"/>
      <c r="J227" s="159">
        <f t="shared" ca="1" si="230"/>
        <v>168.24</v>
      </c>
      <c r="K227" s="158">
        <f t="shared" ca="1" si="231"/>
        <v>4660.25</v>
      </c>
      <c r="L227" s="160">
        <f t="shared" ca="1" si="232"/>
        <v>0.23151055766107209</v>
      </c>
      <c r="M227" s="161">
        <f t="shared" si="233"/>
        <v>4</v>
      </c>
      <c r="N227" s="161">
        <v>218</v>
      </c>
      <c r="O227" s="247" t="str">
        <f t="shared" si="209"/>
        <v>SINAPI96537</v>
      </c>
      <c r="P227" s="161">
        <f>COUNTIF($O$12:O227,O227)</f>
        <v>6</v>
      </c>
      <c r="Q227" s="162">
        <f t="shared" ca="1" si="234"/>
        <v>207.19000000000003</v>
      </c>
      <c r="R227" s="138"/>
      <c r="S227" s="163" t="str">
        <f t="shared" si="235"/>
        <v/>
      </c>
      <c r="T227" s="158" t="str">
        <f t="shared" si="236"/>
        <v/>
      </c>
      <c r="U227" s="164" t="str">
        <f t="shared" si="237"/>
        <v/>
      </c>
      <c r="V227" s="165" t="str">
        <f t="shared" si="238"/>
        <v/>
      </c>
      <c r="W227" s="158" t="str">
        <f t="shared" si="239"/>
        <v/>
      </c>
      <c r="X227" s="164" t="str">
        <f t="shared" si="240"/>
        <v/>
      </c>
      <c r="Y227" s="165" t="str">
        <f t="shared" si="241"/>
        <v/>
      </c>
    </row>
    <row r="228" spans="1:26" ht="38.25" x14ac:dyDescent="0.25">
      <c r="A228" s="154" t="s">
        <v>321</v>
      </c>
      <c r="B228" s="154" t="s">
        <v>343</v>
      </c>
      <c r="C228" s="165">
        <v>407740</v>
      </c>
      <c r="D228" s="155" t="str">
        <f t="shared" ca="1" si="226"/>
        <v>Chumbador Tipo Espera Em Aço Ca-25 Para Fixação De Estrutura Metálica Em Concreto - Fornecimento E Instalação</v>
      </c>
      <c r="E228" s="156" t="str">
        <f t="shared" ca="1" si="227"/>
        <v>kg</v>
      </c>
      <c r="F228" s="157">
        <v>12.8</v>
      </c>
      <c r="G228" s="158">
        <f t="shared" ca="1" si="228"/>
        <v>15.33</v>
      </c>
      <c r="H228" s="158">
        <f t="shared" ca="1" si="229"/>
        <v>196.22</v>
      </c>
      <c r="I228" s="138"/>
      <c r="J228" s="159">
        <f t="shared" ca="1" si="230"/>
        <v>12.45</v>
      </c>
      <c r="K228" s="158">
        <f t="shared" ca="1" si="231"/>
        <v>159.36000000000001</v>
      </c>
      <c r="L228" s="160">
        <f t="shared" ca="1" si="232"/>
        <v>0.23151055766107209</v>
      </c>
      <c r="M228" s="161">
        <f t="shared" si="233"/>
        <v>4</v>
      </c>
      <c r="N228" s="161">
        <v>219</v>
      </c>
      <c r="O228" s="247" t="str">
        <f t="shared" si="209"/>
        <v>SICRO407740</v>
      </c>
      <c r="P228" s="161">
        <f>COUNTIF($O$12:O228,O228)</f>
        <v>6</v>
      </c>
      <c r="Q228" s="162">
        <f t="shared" ca="1" si="234"/>
        <v>15.33</v>
      </c>
      <c r="R228" s="138"/>
      <c r="S228" s="163" t="str">
        <f t="shared" si="235"/>
        <v/>
      </c>
      <c r="T228" s="158" t="str">
        <f t="shared" si="236"/>
        <v/>
      </c>
      <c r="U228" s="164" t="str">
        <f t="shared" si="237"/>
        <v/>
      </c>
      <c r="V228" s="165" t="str">
        <f t="shared" si="238"/>
        <v/>
      </c>
      <c r="W228" s="158" t="str">
        <f t="shared" si="239"/>
        <v/>
      </c>
      <c r="X228" s="164" t="str">
        <f t="shared" si="240"/>
        <v/>
      </c>
      <c r="Y228" s="165" t="str">
        <f t="shared" si="241"/>
        <v/>
      </c>
    </row>
    <row r="229" spans="1:26" ht="51" x14ac:dyDescent="0.25">
      <c r="A229" s="154" t="s">
        <v>322</v>
      </c>
      <c r="B229" s="154" t="s">
        <v>46</v>
      </c>
      <c r="C229" s="165">
        <v>100764</v>
      </c>
      <c r="D229" s="155" t="str">
        <f t="shared" ca="1" si="226"/>
        <v>Viga Metálica Em Perfil Laminado Ou Soldado Em Aço Estrutural, Com Conexões Soldadas, Inclusos Mão De Obra, Transporte E Içamento Utilizando Guindaste - Fornecimento E Instalação. Af_01/2020_P</v>
      </c>
      <c r="E229" s="156" t="str">
        <f t="shared" ca="1" si="227"/>
        <v>kg</v>
      </c>
      <c r="F229" s="157">
        <v>3285.64</v>
      </c>
      <c r="G229" s="158">
        <f t="shared" ca="1" si="228"/>
        <v>28.29</v>
      </c>
      <c r="H229" s="158">
        <f t="shared" ca="1" si="229"/>
        <v>92950.76</v>
      </c>
      <c r="I229" s="138"/>
      <c r="J229" s="159">
        <f t="shared" ca="1" si="230"/>
        <v>22.97</v>
      </c>
      <c r="K229" s="158">
        <f t="shared" ca="1" si="231"/>
        <v>75471.149999999994</v>
      </c>
      <c r="L229" s="160">
        <f t="shared" ca="1" si="232"/>
        <v>0.23151055766107209</v>
      </c>
      <c r="M229" s="161">
        <f t="shared" si="233"/>
        <v>4</v>
      </c>
      <c r="N229" s="161">
        <v>220</v>
      </c>
      <c r="O229" s="247" t="str">
        <f t="shared" si="209"/>
        <v>SINAPI100764</v>
      </c>
      <c r="P229" s="161">
        <f>COUNTIF($O$12:O229,O229)</f>
        <v>6</v>
      </c>
      <c r="Q229" s="162">
        <f t="shared" ca="1" si="234"/>
        <v>28.289999999999996</v>
      </c>
      <c r="R229" s="138"/>
      <c r="S229" s="163" t="str">
        <f t="shared" si="235"/>
        <v/>
      </c>
      <c r="T229" s="158" t="str">
        <f t="shared" si="236"/>
        <v/>
      </c>
      <c r="U229" s="164" t="str">
        <f t="shared" si="237"/>
        <v/>
      </c>
      <c r="V229" s="165" t="str">
        <f t="shared" si="238"/>
        <v/>
      </c>
      <c r="W229" s="158" t="str">
        <f t="shared" si="239"/>
        <v/>
      </c>
      <c r="X229" s="164" t="str">
        <f t="shared" si="240"/>
        <v/>
      </c>
      <c r="Y229" s="165" t="str">
        <f t="shared" si="241"/>
        <v/>
      </c>
    </row>
    <row r="230" spans="1:26" s="77" customFormat="1" ht="38.25" x14ac:dyDescent="0.25">
      <c r="A230" s="183" t="s">
        <v>323</v>
      </c>
      <c r="B230" s="183" t="s">
        <v>18494</v>
      </c>
      <c r="C230" s="183" t="s">
        <v>18502</v>
      </c>
      <c r="D230" s="155" t="str">
        <f t="shared" ca="1" si="226"/>
        <v>Guarda Corpo Em Aço Galvanizado De Altura H=1,10M Pintura Com Tinta Esmalte Suvinil, Linha "Contra Ferrugem" Cor Maracujá, Ref.:C026</v>
      </c>
      <c r="E230" s="156" t="str">
        <f t="shared" ca="1" si="227"/>
        <v>m</v>
      </c>
      <c r="F230" s="184">
        <v>45.08</v>
      </c>
      <c r="G230" s="185">
        <f t="shared" ca="1" si="228"/>
        <v>1079.31</v>
      </c>
      <c r="H230" s="185">
        <f t="shared" ca="1" si="229"/>
        <v>48655.29</v>
      </c>
      <c r="I230" s="168"/>
      <c r="J230" s="185">
        <f t="shared" ca="1" si="230"/>
        <v>876.41000000000008</v>
      </c>
      <c r="K230" s="158">
        <f t="shared" ca="1" si="231"/>
        <v>39508.559999999998</v>
      </c>
      <c r="L230" s="160">
        <f t="shared" ca="1" si="232"/>
        <v>0.23151055766107209</v>
      </c>
      <c r="M230" s="186">
        <f t="shared" si="233"/>
        <v>9</v>
      </c>
      <c r="N230" s="186">
        <v>221</v>
      </c>
      <c r="O230" s="247" t="str">
        <f t="shared" si="209"/>
        <v>TRANSMART01</v>
      </c>
      <c r="P230" s="161">
        <f>COUNTIF($O$12:O230,O230)</f>
        <v>6</v>
      </c>
      <c r="Q230" s="162">
        <f t="shared" ca="1" si="234"/>
        <v>1079.3099999999997</v>
      </c>
      <c r="R230" s="168"/>
      <c r="S230" s="163" t="str">
        <f t="shared" si="235"/>
        <v/>
      </c>
      <c r="T230" s="158" t="str">
        <f t="shared" si="236"/>
        <v/>
      </c>
      <c r="U230" s="164" t="str">
        <f t="shared" si="237"/>
        <v/>
      </c>
      <c r="V230" s="165" t="str">
        <f t="shared" si="238"/>
        <v/>
      </c>
      <c r="W230" s="158" t="str">
        <f t="shared" si="239"/>
        <v/>
      </c>
      <c r="X230" s="164" t="str">
        <f t="shared" si="240"/>
        <v/>
      </c>
      <c r="Y230" s="165" t="str">
        <f t="shared" si="241"/>
        <v/>
      </c>
      <c r="Z230" s="84"/>
    </row>
    <row r="231" spans="1:26" s="77" customFormat="1" ht="25.5" x14ac:dyDescent="0.25">
      <c r="A231" s="183" t="s">
        <v>324</v>
      </c>
      <c r="B231" s="183" t="s">
        <v>18494</v>
      </c>
      <c r="C231" s="183" t="s">
        <v>18503</v>
      </c>
      <c r="D231" s="155" t="str">
        <f t="shared" ca="1" si="226"/>
        <v>Demolição Manual De Construções Provisórias - Sem Reaproveitamento, Incluído Transporte E Destinação</v>
      </c>
      <c r="E231" s="156" t="str">
        <f t="shared" ca="1" si="227"/>
        <v>m2</v>
      </c>
      <c r="F231" s="184">
        <v>32</v>
      </c>
      <c r="G231" s="185">
        <f t="shared" ca="1" si="228"/>
        <v>159.71</v>
      </c>
      <c r="H231" s="185">
        <f t="shared" ca="1" si="229"/>
        <v>5110.72</v>
      </c>
      <c r="I231" s="168"/>
      <c r="J231" s="185">
        <f t="shared" ca="1" si="230"/>
        <v>129.69</v>
      </c>
      <c r="K231" s="158">
        <f t="shared" ca="1" si="231"/>
        <v>4150.08</v>
      </c>
      <c r="L231" s="160">
        <f t="shared" ca="1" si="232"/>
        <v>0.23151055766107209</v>
      </c>
      <c r="M231" s="186">
        <f t="shared" si="233"/>
        <v>9</v>
      </c>
      <c r="N231" s="186">
        <v>222</v>
      </c>
      <c r="O231" s="247" t="str">
        <f t="shared" si="209"/>
        <v>TRANSMART02</v>
      </c>
      <c r="P231" s="161">
        <f>COUNTIF($O$12:O231,O231)</f>
        <v>6</v>
      </c>
      <c r="Q231" s="162">
        <f t="shared" ca="1" si="234"/>
        <v>159.71</v>
      </c>
      <c r="R231" s="168"/>
      <c r="S231" s="163" t="str">
        <f t="shared" si="235"/>
        <v/>
      </c>
      <c r="T231" s="158" t="str">
        <f t="shared" si="236"/>
        <v/>
      </c>
      <c r="U231" s="164" t="str">
        <f t="shared" si="237"/>
        <v/>
      </c>
      <c r="V231" s="165" t="str">
        <f t="shared" si="238"/>
        <v/>
      </c>
      <c r="W231" s="158" t="str">
        <f t="shared" si="239"/>
        <v/>
      </c>
      <c r="X231" s="164" t="str">
        <f t="shared" si="240"/>
        <v/>
      </c>
      <c r="Y231" s="165" t="str">
        <f t="shared" si="241"/>
        <v/>
      </c>
      <c r="Z231" s="84"/>
    </row>
    <row r="232" spans="1:26" ht="25.5" x14ac:dyDescent="0.25">
      <c r="A232" s="154" t="s">
        <v>325</v>
      </c>
      <c r="B232" s="154" t="s">
        <v>343</v>
      </c>
      <c r="C232" s="165">
        <v>407819</v>
      </c>
      <c r="D232" s="155" t="str">
        <f t="shared" ca="1" si="226"/>
        <v>Armação Em Aço Ca-50 - Fornecimento, Preparo E Colocação</v>
      </c>
      <c r="E232" s="156" t="str">
        <f t="shared" ca="1" si="227"/>
        <v>kg</v>
      </c>
      <c r="F232" s="157">
        <v>99</v>
      </c>
      <c r="G232" s="158">
        <f t="shared" ca="1" si="228"/>
        <v>13.36</v>
      </c>
      <c r="H232" s="158">
        <f t="shared" ca="1" si="229"/>
        <v>1322.64</v>
      </c>
      <c r="I232" s="138"/>
      <c r="J232" s="159">
        <f t="shared" ca="1" si="230"/>
        <v>10.85</v>
      </c>
      <c r="K232" s="158">
        <f t="shared" ca="1" si="231"/>
        <v>1074.1500000000001</v>
      </c>
      <c r="L232" s="160">
        <f t="shared" ca="1" si="232"/>
        <v>0.23151055766107209</v>
      </c>
      <c r="M232" s="161">
        <f t="shared" si="233"/>
        <v>4</v>
      </c>
      <c r="N232" s="161">
        <v>223</v>
      </c>
      <c r="O232" s="247" t="str">
        <f t="shared" si="209"/>
        <v>SICRO407819</v>
      </c>
      <c r="P232" s="161">
        <f>COUNTIF($O$12:O232,O232)</f>
        <v>7</v>
      </c>
      <c r="Q232" s="162">
        <f t="shared" ca="1" si="234"/>
        <v>13.36</v>
      </c>
      <c r="R232" s="138"/>
      <c r="S232" s="163" t="str">
        <f t="shared" si="235"/>
        <v/>
      </c>
      <c r="T232" s="158" t="str">
        <f t="shared" si="236"/>
        <v/>
      </c>
      <c r="U232" s="164" t="str">
        <f t="shared" si="237"/>
        <v/>
      </c>
      <c r="V232" s="165" t="str">
        <f t="shared" si="238"/>
        <v/>
      </c>
      <c r="W232" s="158" t="str">
        <f t="shared" si="239"/>
        <v/>
      </c>
      <c r="X232" s="164" t="str">
        <f t="shared" si="240"/>
        <v/>
      </c>
      <c r="Y232" s="165" t="str">
        <f t="shared" si="241"/>
        <v/>
      </c>
    </row>
    <row r="233" spans="1:26" ht="38.25" x14ac:dyDescent="0.25">
      <c r="A233" s="154" t="s">
        <v>326</v>
      </c>
      <c r="B233" s="154" t="s">
        <v>343</v>
      </c>
      <c r="C233" s="165">
        <v>1106280</v>
      </c>
      <c r="D233" s="155" t="str">
        <f t="shared" ca="1" si="226"/>
        <v>Concreto Para Bombeamento Fck = 30 Mpa - Confecção Em Central Dosadora De 30 M³/H - Areia E Brita Comerciais</v>
      </c>
      <c r="E233" s="156" t="str">
        <f t="shared" ca="1" si="227"/>
        <v>m3</v>
      </c>
      <c r="F233" s="157">
        <v>7.8</v>
      </c>
      <c r="G233" s="158">
        <f t="shared" ca="1" si="228"/>
        <v>363.28</v>
      </c>
      <c r="H233" s="158">
        <f t="shared" ca="1" si="229"/>
        <v>2833.58</v>
      </c>
      <c r="I233" s="138"/>
      <c r="J233" s="159">
        <f t="shared" ca="1" si="230"/>
        <v>294.99</v>
      </c>
      <c r="K233" s="158">
        <f t="shared" ca="1" si="231"/>
        <v>2300.92</v>
      </c>
      <c r="L233" s="160">
        <f t="shared" ca="1" si="232"/>
        <v>0.23151055766107209</v>
      </c>
      <c r="M233" s="161">
        <f t="shared" si="233"/>
        <v>4</v>
      </c>
      <c r="N233" s="161">
        <v>224</v>
      </c>
      <c r="O233" s="247" t="str">
        <f t="shared" si="209"/>
        <v>SICRO1106280</v>
      </c>
      <c r="P233" s="161">
        <f>COUNTIF($O$12:O233,O233)</f>
        <v>7</v>
      </c>
      <c r="Q233" s="162">
        <f t="shared" ca="1" si="234"/>
        <v>363.28</v>
      </c>
      <c r="R233" s="138"/>
      <c r="S233" s="163" t="str">
        <f t="shared" si="235"/>
        <v/>
      </c>
      <c r="T233" s="158" t="str">
        <f t="shared" si="236"/>
        <v/>
      </c>
      <c r="U233" s="164" t="str">
        <f t="shared" si="237"/>
        <v/>
      </c>
      <c r="V233" s="165" t="str">
        <f t="shared" si="238"/>
        <v/>
      </c>
      <c r="W233" s="158" t="str">
        <f t="shared" si="239"/>
        <v/>
      </c>
      <c r="X233" s="164" t="str">
        <f t="shared" si="240"/>
        <v/>
      </c>
      <c r="Y233" s="165" t="str">
        <f t="shared" si="241"/>
        <v/>
      </c>
    </row>
    <row r="234" spans="1:26" ht="25.5" x14ac:dyDescent="0.25">
      <c r="A234" s="154" t="s">
        <v>327</v>
      </c>
      <c r="B234" s="154" t="s">
        <v>46</v>
      </c>
      <c r="C234" s="165">
        <v>25950</v>
      </c>
      <c r="D234" s="155" t="str">
        <f t="shared" ca="1" si="226"/>
        <v>Servico De Bombeamento De Concreto Com Consumo Minimo De 40 M3</v>
      </c>
      <c r="E234" s="156" t="str">
        <f t="shared" ca="1" si="227"/>
        <v xml:space="preserve">m3    </v>
      </c>
      <c r="F234" s="157">
        <v>7.8</v>
      </c>
      <c r="G234" s="158">
        <f t="shared" ca="1" si="228"/>
        <v>40.520000000000003</v>
      </c>
      <c r="H234" s="158">
        <f t="shared" ca="1" si="229"/>
        <v>316.06</v>
      </c>
      <c r="I234" s="138"/>
      <c r="J234" s="159">
        <f t="shared" ca="1" si="230"/>
        <v>32.9</v>
      </c>
      <c r="K234" s="158">
        <f t="shared" ca="1" si="231"/>
        <v>256.62</v>
      </c>
      <c r="L234" s="160">
        <f t="shared" ca="1" si="232"/>
        <v>0.23151055766107209</v>
      </c>
      <c r="M234" s="161">
        <f t="shared" si="233"/>
        <v>4</v>
      </c>
      <c r="N234" s="161">
        <v>225</v>
      </c>
      <c r="O234" s="247" t="str">
        <f t="shared" si="209"/>
        <v>SINAPI25950</v>
      </c>
      <c r="P234" s="161">
        <f>COUNTIF($O$12:O234,O234)</f>
        <v>7</v>
      </c>
      <c r="Q234" s="162">
        <f t="shared" ca="1" si="234"/>
        <v>40.520000000000003</v>
      </c>
      <c r="R234" s="138"/>
      <c r="S234" s="163" t="str">
        <f t="shared" si="235"/>
        <v/>
      </c>
      <c r="T234" s="158" t="str">
        <f t="shared" si="236"/>
        <v/>
      </c>
      <c r="U234" s="164" t="str">
        <f t="shared" si="237"/>
        <v/>
      </c>
      <c r="V234" s="165" t="str">
        <f t="shared" si="238"/>
        <v/>
      </c>
      <c r="W234" s="158" t="str">
        <f t="shared" si="239"/>
        <v/>
      </c>
      <c r="X234" s="164" t="str">
        <f t="shared" si="240"/>
        <v/>
      </c>
      <c r="Y234" s="165" t="str">
        <f t="shared" si="241"/>
        <v/>
      </c>
    </row>
    <row r="235" spans="1:26" ht="12.75" x14ac:dyDescent="0.25">
      <c r="A235" s="144" t="s">
        <v>328</v>
      </c>
      <c r="B235" s="144"/>
      <c r="C235" s="144"/>
      <c r="D235" s="145" t="s">
        <v>329</v>
      </c>
      <c r="E235" s="144"/>
      <c r="F235" s="146"/>
      <c r="G235" s="147"/>
      <c r="H235" s="148">
        <f ca="1">SUBTOTAL(9,OFFSET(H235,1,0):OFFSET(H249,-1,0))</f>
        <v>292677.00999999995</v>
      </c>
      <c r="I235" s="138"/>
      <c r="J235" s="149"/>
      <c r="K235" s="148">
        <f ca="1">SUBTOTAL(9,OFFSET(K235,1,0):OFFSET(K249,-1,0))</f>
        <v>237647.36999999997</v>
      </c>
      <c r="L235" s="150"/>
      <c r="M235" s="151"/>
      <c r="N235" s="151">
        <v>226</v>
      </c>
      <c r="O235" s="246" t="str">
        <f t="shared" si="209"/>
        <v/>
      </c>
      <c r="P235" s="151"/>
      <c r="Q235" s="152"/>
      <c r="R235" s="138"/>
      <c r="S235" s="153"/>
      <c r="T235" s="148"/>
      <c r="U235" s="153"/>
      <c r="V235" s="153"/>
      <c r="W235" s="148"/>
      <c r="X235" s="153"/>
      <c r="Y235" s="153"/>
    </row>
    <row r="236" spans="1:26" ht="12.75" x14ac:dyDescent="0.25">
      <c r="A236" s="154" t="s">
        <v>330</v>
      </c>
      <c r="B236" s="154" t="s">
        <v>343</v>
      </c>
      <c r="C236" s="165">
        <v>1600400</v>
      </c>
      <c r="D236" s="155" t="str">
        <f t="shared" ref="D236:D248" ca="1" si="242">PROPER(VLOOKUP($C236,INDIRECT("'"&amp;$B236&amp;"'!A:I"),2,FALSE))</f>
        <v>Preparo E Regularização De Terreno Em Desnível</v>
      </c>
      <c r="E236" s="156" t="str">
        <f t="shared" ref="E236:E248" ca="1" si="243">LOWER(VLOOKUP($C236,INDIRECT("'"&amp;$B236&amp;"'!A:I"),M236-1,FALSE))</f>
        <v>m2</v>
      </c>
      <c r="F236" s="157">
        <v>400</v>
      </c>
      <c r="G236" s="158">
        <f t="shared" ref="G236:G248" ca="1" si="244">ROUND(J236*(1+L236),2)</f>
        <v>4.9000000000000004</v>
      </c>
      <c r="H236" s="158">
        <f t="shared" ref="H236:H248" ca="1" si="245">ROUND(G236*F236,2)</f>
        <v>1960</v>
      </c>
      <c r="I236" s="138"/>
      <c r="J236" s="159">
        <f t="shared" ref="J236:J248" ca="1" si="246">VLOOKUP($C236,INDIRECT("'"&amp;$B236&amp;"'!A:I"),M236,FALSE)</f>
        <v>3.98</v>
      </c>
      <c r="K236" s="158">
        <f t="shared" ref="K236:K248" ca="1" si="247">ROUND(J236*F236,2)</f>
        <v>1592</v>
      </c>
      <c r="L236" s="160">
        <f t="shared" ref="L236:L248" ca="1" si="248">$H$4</f>
        <v>0.23151055766107209</v>
      </c>
      <c r="M236" s="161">
        <f t="shared" ref="M236:M248" si="249">IF(OR($B236="TRANSMAR",$B236="SEDURB"),9,4)</f>
        <v>4</v>
      </c>
      <c r="N236" s="161">
        <v>227</v>
      </c>
      <c r="O236" s="247" t="str">
        <f t="shared" si="209"/>
        <v>SICRO1600400</v>
      </c>
      <c r="P236" s="161">
        <f>COUNTIF($O$12:O236,O236)</f>
        <v>7</v>
      </c>
      <c r="Q236" s="162">
        <f t="shared" ref="Q236:Q248" ca="1" si="250">IF(COUNTIF(O:O,O236)&lt;&gt;1,SUMIF(O:O,O236,G:G)/COUNTIF(O:O,O236),0)</f>
        <v>4.8999999999999995</v>
      </c>
      <c r="R236" s="138"/>
      <c r="S236" s="163" t="str">
        <f t="shared" ref="S236:S248" si="251">IF(P236=1,SUMIF(O:O,O236,F:F),"")</f>
        <v/>
      </c>
      <c r="T236" s="158" t="str">
        <f t="shared" ref="T236:T248" si="252">IF(P236=1,SUMIF(O:O,O236,H:H),"")</f>
        <v/>
      </c>
      <c r="U236" s="164" t="str">
        <f t="shared" ref="U236:U248" si="253">IF(P236=1,T236/$T$269,"")</f>
        <v/>
      </c>
      <c r="V236" s="165" t="str">
        <f t="shared" ref="V236:V248" si="254">IF(P236=1,_xlfn.RANK.EQ(T236,$T$10:$T$268),"")</f>
        <v/>
      </c>
      <c r="W236" s="158" t="str">
        <f t="shared" ref="W236:W248" si="255">IF(P236=1,SUMIF($V$10:$V$268,"&lt;="&amp;V236,$T$10:$T$268),"")</f>
        <v/>
      </c>
      <c r="X236" s="164" t="str">
        <f t="shared" ref="X236:X248" si="256">IF(P236=1,W236/$T$269,"")</f>
        <v/>
      </c>
      <c r="Y236" s="165" t="str">
        <f t="shared" ref="Y236:Y248" si="257">IF(P236=1,IF(X236&lt;=0.8,$U$5,IF(X236&lt;=0.95,$U$6,$U$7)),"")</f>
        <v/>
      </c>
    </row>
    <row r="237" spans="1:26" ht="63.75" x14ac:dyDescent="0.25">
      <c r="A237" s="154" t="s">
        <v>331</v>
      </c>
      <c r="B237" s="154" t="s">
        <v>46</v>
      </c>
      <c r="C237" s="165">
        <v>93225</v>
      </c>
      <c r="D237" s="155" t="str">
        <f t="shared" ca="1" si="242"/>
        <v>Perfuratriz Com Torre Metálica Para Execução De Estaca Hélice Contínua, Profundidade Máxima De 32 M, Diâmetro Máximo De 1000 Mm, Potência Instalada De 350 Hp, Mesa Rotativa Com Torque Máximo De 263 Knm - Chi Diurno. Af_01/2016</v>
      </c>
      <c r="E237" s="156" t="str">
        <f t="shared" ca="1" si="243"/>
        <v>chi</v>
      </c>
      <c r="F237" s="157">
        <v>24</v>
      </c>
      <c r="G237" s="158">
        <f t="shared" ca="1" si="244"/>
        <v>518.76</v>
      </c>
      <c r="H237" s="158">
        <f t="shared" ca="1" si="245"/>
        <v>12450.24</v>
      </c>
      <c r="I237" s="138"/>
      <c r="J237" s="159">
        <f t="shared" ca="1" si="246"/>
        <v>421.24</v>
      </c>
      <c r="K237" s="158">
        <f t="shared" ca="1" si="247"/>
        <v>10109.76</v>
      </c>
      <c r="L237" s="160">
        <f t="shared" ca="1" si="248"/>
        <v>0.23151055766107209</v>
      </c>
      <c r="M237" s="161">
        <f t="shared" si="249"/>
        <v>4</v>
      </c>
      <c r="N237" s="161">
        <v>228</v>
      </c>
      <c r="O237" s="247" t="str">
        <f t="shared" si="209"/>
        <v>SINAPI93225</v>
      </c>
      <c r="P237" s="161">
        <f>COUNTIF($O$12:O237,O237)</f>
        <v>5</v>
      </c>
      <c r="Q237" s="162">
        <f t="shared" ca="1" si="250"/>
        <v>518.76</v>
      </c>
      <c r="R237" s="138"/>
      <c r="S237" s="163" t="str">
        <f t="shared" si="251"/>
        <v/>
      </c>
      <c r="T237" s="158" t="str">
        <f t="shared" si="252"/>
        <v/>
      </c>
      <c r="U237" s="164" t="str">
        <f t="shared" si="253"/>
        <v/>
      </c>
      <c r="V237" s="165" t="str">
        <f t="shared" si="254"/>
        <v/>
      </c>
      <c r="W237" s="158" t="str">
        <f t="shared" si="255"/>
        <v/>
      </c>
      <c r="X237" s="164" t="str">
        <f t="shared" si="256"/>
        <v/>
      </c>
      <c r="Y237" s="165" t="str">
        <f t="shared" si="257"/>
        <v/>
      </c>
    </row>
    <row r="238" spans="1:26" ht="51" x14ac:dyDescent="0.25">
      <c r="A238" s="154" t="s">
        <v>332</v>
      </c>
      <c r="B238" s="154" t="s">
        <v>46</v>
      </c>
      <c r="C238" s="165">
        <v>100651</v>
      </c>
      <c r="D238" s="155" t="str">
        <f t="shared" ca="1" si="242"/>
        <v>Estaca Hélice Contínua, Diâmetro De 30 Cm, Incluso Concreto Fck=30Mpa E Armadura Mínima (Exclusive Mobilização, Desmobilização E Bombeamento). Af_12/2019</v>
      </c>
      <c r="E238" s="156" t="str">
        <f t="shared" ca="1" si="243"/>
        <v>m</v>
      </c>
      <c r="F238" s="157">
        <v>80</v>
      </c>
      <c r="G238" s="158">
        <f t="shared" ca="1" si="244"/>
        <v>145.58000000000001</v>
      </c>
      <c r="H238" s="158">
        <f t="shared" ca="1" si="245"/>
        <v>11646.4</v>
      </c>
      <c r="I238" s="138"/>
      <c r="J238" s="159">
        <f t="shared" ca="1" si="246"/>
        <v>118.21</v>
      </c>
      <c r="K238" s="158">
        <f t="shared" ca="1" si="247"/>
        <v>9456.7999999999993</v>
      </c>
      <c r="L238" s="160">
        <f t="shared" ca="1" si="248"/>
        <v>0.23151055766107209</v>
      </c>
      <c r="M238" s="161">
        <f t="shared" si="249"/>
        <v>4</v>
      </c>
      <c r="N238" s="161">
        <v>229</v>
      </c>
      <c r="O238" s="247" t="str">
        <f t="shared" si="209"/>
        <v>SINAPI100651</v>
      </c>
      <c r="P238" s="161">
        <f>COUNTIF($O$12:O238,O238)</f>
        <v>5</v>
      </c>
      <c r="Q238" s="162">
        <f t="shared" ca="1" si="250"/>
        <v>145.58000000000001</v>
      </c>
      <c r="R238" s="138"/>
      <c r="S238" s="163" t="str">
        <f t="shared" si="251"/>
        <v/>
      </c>
      <c r="T238" s="158" t="str">
        <f t="shared" si="252"/>
        <v/>
      </c>
      <c r="U238" s="164" t="str">
        <f t="shared" si="253"/>
        <v/>
      </c>
      <c r="V238" s="165" t="str">
        <f t="shared" si="254"/>
        <v/>
      </c>
      <c r="W238" s="158" t="str">
        <f t="shared" si="255"/>
        <v/>
      </c>
      <c r="X238" s="164" t="str">
        <f t="shared" si="256"/>
        <v/>
      </c>
      <c r="Y238" s="165" t="str">
        <f t="shared" si="257"/>
        <v/>
      </c>
    </row>
    <row r="239" spans="1:26" ht="25.5" x14ac:dyDescent="0.25">
      <c r="A239" s="154" t="s">
        <v>333</v>
      </c>
      <c r="B239" s="154" t="s">
        <v>46</v>
      </c>
      <c r="C239" s="165">
        <v>95601</v>
      </c>
      <c r="D239" s="155" t="str">
        <f t="shared" ca="1" si="242"/>
        <v>Arrasamento Mecanico De Estaca De Concreto Armado, Diametros De Até 40 Cm. Af_05/2021</v>
      </c>
      <c r="E239" s="156" t="str">
        <f t="shared" ca="1" si="243"/>
        <v>un</v>
      </c>
      <c r="F239" s="157">
        <v>8</v>
      </c>
      <c r="G239" s="158">
        <f t="shared" ca="1" si="244"/>
        <v>15.6</v>
      </c>
      <c r="H239" s="158">
        <f t="shared" ca="1" si="245"/>
        <v>124.8</v>
      </c>
      <c r="I239" s="138"/>
      <c r="J239" s="159">
        <f t="shared" ca="1" si="246"/>
        <v>12.67</v>
      </c>
      <c r="K239" s="158">
        <f t="shared" ca="1" si="247"/>
        <v>101.36</v>
      </c>
      <c r="L239" s="160">
        <f t="shared" ca="1" si="248"/>
        <v>0.23151055766107209</v>
      </c>
      <c r="M239" s="161">
        <f t="shared" si="249"/>
        <v>4</v>
      </c>
      <c r="N239" s="161">
        <v>230</v>
      </c>
      <c r="O239" s="247" t="str">
        <f t="shared" si="209"/>
        <v>SINAPI95601</v>
      </c>
      <c r="P239" s="161">
        <f>COUNTIF($O$12:O239,O239)</f>
        <v>5</v>
      </c>
      <c r="Q239" s="162">
        <f t="shared" ca="1" si="250"/>
        <v>15.6</v>
      </c>
      <c r="R239" s="138"/>
      <c r="S239" s="163" t="str">
        <f t="shared" si="251"/>
        <v/>
      </c>
      <c r="T239" s="158" t="str">
        <f t="shared" si="252"/>
        <v/>
      </c>
      <c r="U239" s="164" t="str">
        <f t="shared" si="253"/>
        <v/>
      </c>
      <c r="V239" s="165" t="str">
        <f t="shared" si="254"/>
        <v/>
      </c>
      <c r="W239" s="158" t="str">
        <f t="shared" si="255"/>
        <v/>
      </c>
      <c r="X239" s="164" t="str">
        <f t="shared" si="256"/>
        <v/>
      </c>
      <c r="Y239" s="165" t="str">
        <f t="shared" si="257"/>
        <v/>
      </c>
    </row>
    <row r="240" spans="1:26" ht="38.25" x14ac:dyDescent="0.25">
      <c r="A240" s="154" t="s">
        <v>334</v>
      </c>
      <c r="B240" s="154" t="s">
        <v>46</v>
      </c>
      <c r="C240" s="165">
        <v>96619</v>
      </c>
      <c r="D240" s="155" t="str">
        <f t="shared" ca="1" si="242"/>
        <v>Lastro De Concreto Magro, Aplicado Em Blocos De Coroamento Ou Sapatas, Espessura De 5 Cm. Af_08/2017</v>
      </c>
      <c r="E240" s="156" t="str">
        <f t="shared" ca="1" si="243"/>
        <v>m2</v>
      </c>
      <c r="F240" s="157">
        <v>3.5</v>
      </c>
      <c r="G240" s="158">
        <f t="shared" ca="1" si="244"/>
        <v>30.05</v>
      </c>
      <c r="H240" s="158">
        <f t="shared" ca="1" si="245"/>
        <v>105.18</v>
      </c>
      <c r="I240" s="138"/>
      <c r="J240" s="159">
        <f t="shared" ca="1" si="246"/>
        <v>24.4</v>
      </c>
      <c r="K240" s="158">
        <f t="shared" ca="1" si="247"/>
        <v>85.4</v>
      </c>
      <c r="L240" s="160">
        <f t="shared" ca="1" si="248"/>
        <v>0.23151055766107209</v>
      </c>
      <c r="M240" s="161">
        <f t="shared" si="249"/>
        <v>4</v>
      </c>
      <c r="N240" s="161">
        <v>231</v>
      </c>
      <c r="O240" s="247" t="str">
        <f t="shared" si="209"/>
        <v>SINAPI96619</v>
      </c>
      <c r="P240" s="161">
        <f>COUNTIF($O$12:O240,O240)</f>
        <v>7</v>
      </c>
      <c r="Q240" s="162">
        <f t="shared" ca="1" si="250"/>
        <v>30.050000000000004</v>
      </c>
      <c r="R240" s="138"/>
      <c r="S240" s="163" t="str">
        <f t="shared" si="251"/>
        <v/>
      </c>
      <c r="T240" s="158" t="str">
        <f t="shared" si="252"/>
        <v/>
      </c>
      <c r="U240" s="164" t="str">
        <f t="shared" si="253"/>
        <v/>
      </c>
      <c r="V240" s="165" t="str">
        <f t="shared" si="254"/>
        <v/>
      </c>
      <c r="W240" s="158" t="str">
        <f t="shared" si="255"/>
        <v/>
      </c>
      <c r="X240" s="164" t="str">
        <f t="shared" si="256"/>
        <v/>
      </c>
      <c r="Y240" s="165" t="str">
        <f t="shared" si="257"/>
        <v/>
      </c>
    </row>
    <row r="241" spans="1:26" ht="51" x14ac:dyDescent="0.25">
      <c r="A241" s="154" t="s">
        <v>335</v>
      </c>
      <c r="B241" s="154" t="s">
        <v>46</v>
      </c>
      <c r="C241" s="165">
        <v>96537</v>
      </c>
      <c r="D241" s="155" t="str">
        <f t="shared" ca="1" si="242"/>
        <v>Fabricação, Montagem E Desmontagem De Fôrma Para Bloco De Coroamento, Em Chapa De Madeira Compensada Resinada, E=17 Mm, 2 Utilizações. Af_06/2017</v>
      </c>
      <c r="E241" s="156" t="str">
        <f t="shared" ca="1" si="243"/>
        <v>m2</v>
      </c>
      <c r="F241" s="157">
        <v>36.799999999999997</v>
      </c>
      <c r="G241" s="158">
        <f t="shared" ca="1" si="244"/>
        <v>207.19</v>
      </c>
      <c r="H241" s="158">
        <f t="shared" ca="1" si="245"/>
        <v>7624.59</v>
      </c>
      <c r="I241" s="138"/>
      <c r="J241" s="159">
        <f t="shared" ca="1" si="246"/>
        <v>168.24</v>
      </c>
      <c r="K241" s="158">
        <f t="shared" ca="1" si="247"/>
        <v>6191.23</v>
      </c>
      <c r="L241" s="160">
        <f t="shared" ca="1" si="248"/>
        <v>0.23151055766107209</v>
      </c>
      <c r="M241" s="161">
        <f t="shared" si="249"/>
        <v>4</v>
      </c>
      <c r="N241" s="161">
        <v>232</v>
      </c>
      <c r="O241" s="247" t="str">
        <f t="shared" si="209"/>
        <v>SINAPI96537</v>
      </c>
      <c r="P241" s="161">
        <f>COUNTIF($O$12:O241,O241)</f>
        <v>7</v>
      </c>
      <c r="Q241" s="162">
        <f t="shared" ca="1" si="250"/>
        <v>207.19000000000003</v>
      </c>
      <c r="R241" s="138"/>
      <c r="S241" s="163" t="str">
        <f t="shared" si="251"/>
        <v/>
      </c>
      <c r="T241" s="158" t="str">
        <f t="shared" si="252"/>
        <v/>
      </c>
      <c r="U241" s="164" t="str">
        <f t="shared" si="253"/>
        <v/>
      </c>
      <c r="V241" s="165" t="str">
        <f t="shared" si="254"/>
        <v/>
      </c>
      <c r="W241" s="158" t="str">
        <f t="shared" si="255"/>
        <v/>
      </c>
      <c r="X241" s="164" t="str">
        <f t="shared" si="256"/>
        <v/>
      </c>
      <c r="Y241" s="165" t="str">
        <f t="shared" si="257"/>
        <v/>
      </c>
    </row>
    <row r="242" spans="1:26" ht="38.25" x14ac:dyDescent="0.25">
      <c r="A242" s="154" t="s">
        <v>336</v>
      </c>
      <c r="B242" s="154" t="s">
        <v>343</v>
      </c>
      <c r="C242" s="165">
        <v>407740</v>
      </c>
      <c r="D242" s="155" t="str">
        <f t="shared" ca="1" si="242"/>
        <v>Chumbador Tipo Espera Em Aço Ca-25 Para Fixação De Estrutura Metálica Em Concreto - Fornecimento E Instalação</v>
      </c>
      <c r="E242" s="156" t="str">
        <f t="shared" ca="1" si="243"/>
        <v>kg</v>
      </c>
      <c r="F242" s="157">
        <v>12.8</v>
      </c>
      <c r="G242" s="158">
        <f t="shared" ca="1" si="244"/>
        <v>15.33</v>
      </c>
      <c r="H242" s="158">
        <f t="shared" ca="1" si="245"/>
        <v>196.22</v>
      </c>
      <c r="I242" s="138"/>
      <c r="J242" s="159">
        <f t="shared" ca="1" si="246"/>
        <v>12.45</v>
      </c>
      <c r="K242" s="158">
        <f t="shared" ca="1" si="247"/>
        <v>159.36000000000001</v>
      </c>
      <c r="L242" s="160">
        <f t="shared" ca="1" si="248"/>
        <v>0.23151055766107209</v>
      </c>
      <c r="M242" s="161">
        <f t="shared" si="249"/>
        <v>4</v>
      </c>
      <c r="N242" s="161">
        <v>233</v>
      </c>
      <c r="O242" s="247" t="str">
        <f t="shared" si="209"/>
        <v>SICRO407740</v>
      </c>
      <c r="P242" s="161">
        <f>COUNTIF($O$12:O242,O242)</f>
        <v>7</v>
      </c>
      <c r="Q242" s="162">
        <f t="shared" ca="1" si="250"/>
        <v>15.33</v>
      </c>
      <c r="R242" s="138"/>
      <c r="S242" s="163" t="str">
        <f t="shared" si="251"/>
        <v/>
      </c>
      <c r="T242" s="158" t="str">
        <f t="shared" si="252"/>
        <v/>
      </c>
      <c r="U242" s="164" t="str">
        <f t="shared" si="253"/>
        <v/>
      </c>
      <c r="V242" s="165" t="str">
        <f t="shared" si="254"/>
        <v/>
      </c>
      <c r="W242" s="158" t="str">
        <f t="shared" si="255"/>
        <v/>
      </c>
      <c r="X242" s="164" t="str">
        <f t="shared" si="256"/>
        <v/>
      </c>
      <c r="Y242" s="165" t="str">
        <f t="shared" si="257"/>
        <v/>
      </c>
    </row>
    <row r="243" spans="1:26" ht="51" x14ac:dyDescent="0.25">
      <c r="A243" s="154" t="s">
        <v>337</v>
      </c>
      <c r="B243" s="154" t="s">
        <v>46</v>
      </c>
      <c r="C243" s="165">
        <v>100764</v>
      </c>
      <c r="D243" s="155" t="str">
        <f t="shared" ca="1" si="242"/>
        <v>Viga Metálica Em Perfil Laminado Ou Soldado Em Aço Estrutural, Com Conexões Soldadas, Inclusos Mão De Obra, Transporte E Içamento Utilizando Guindaste - Fornecimento E Instalação. Af_01/2020_P</v>
      </c>
      <c r="E243" s="156" t="str">
        <f t="shared" ca="1" si="243"/>
        <v>kg</v>
      </c>
      <c r="F243" s="157">
        <v>5620.51</v>
      </c>
      <c r="G243" s="158">
        <f t="shared" ca="1" si="244"/>
        <v>28.29</v>
      </c>
      <c r="H243" s="158">
        <f t="shared" ca="1" si="245"/>
        <v>159004.23000000001</v>
      </c>
      <c r="I243" s="138"/>
      <c r="J243" s="159">
        <f t="shared" ca="1" si="246"/>
        <v>22.97</v>
      </c>
      <c r="K243" s="158">
        <f t="shared" ca="1" si="247"/>
        <v>129103.11</v>
      </c>
      <c r="L243" s="160">
        <f t="shared" ca="1" si="248"/>
        <v>0.23151055766107209</v>
      </c>
      <c r="M243" s="161">
        <f t="shared" si="249"/>
        <v>4</v>
      </c>
      <c r="N243" s="161">
        <v>234</v>
      </c>
      <c r="O243" s="247" t="str">
        <f t="shared" si="209"/>
        <v>SINAPI100764</v>
      </c>
      <c r="P243" s="161">
        <f>COUNTIF($O$12:O243,O243)</f>
        <v>7</v>
      </c>
      <c r="Q243" s="162">
        <f t="shared" ca="1" si="250"/>
        <v>28.289999999999996</v>
      </c>
      <c r="R243" s="138"/>
      <c r="S243" s="163" t="str">
        <f t="shared" si="251"/>
        <v/>
      </c>
      <c r="T243" s="158" t="str">
        <f t="shared" si="252"/>
        <v/>
      </c>
      <c r="U243" s="164" t="str">
        <f t="shared" si="253"/>
        <v/>
      </c>
      <c r="V243" s="165" t="str">
        <f t="shared" si="254"/>
        <v/>
      </c>
      <c r="W243" s="158" t="str">
        <f t="shared" si="255"/>
        <v/>
      </c>
      <c r="X243" s="164" t="str">
        <f t="shared" si="256"/>
        <v/>
      </c>
      <c r="Y243" s="165" t="str">
        <f t="shared" si="257"/>
        <v/>
      </c>
    </row>
    <row r="244" spans="1:26" s="77" customFormat="1" ht="38.25" x14ac:dyDescent="0.25">
      <c r="A244" s="183" t="s">
        <v>338</v>
      </c>
      <c r="B244" s="183" t="s">
        <v>18494</v>
      </c>
      <c r="C244" s="183" t="s">
        <v>18502</v>
      </c>
      <c r="D244" s="155" t="str">
        <f t="shared" ca="1" si="242"/>
        <v>Guarda Corpo Em Aço Galvanizado De Altura H=1,10M Pintura Com Tinta Esmalte Suvinil, Linha "Contra Ferrugem" Cor Maracujá, Ref.:C026</v>
      </c>
      <c r="E244" s="156" t="str">
        <f t="shared" ca="1" si="243"/>
        <v>m</v>
      </c>
      <c r="F244" s="184">
        <v>79.28</v>
      </c>
      <c r="G244" s="185">
        <f t="shared" ca="1" si="244"/>
        <v>1079.31</v>
      </c>
      <c r="H244" s="185">
        <f t="shared" ca="1" si="245"/>
        <v>85567.7</v>
      </c>
      <c r="I244" s="168"/>
      <c r="J244" s="185">
        <f t="shared" ca="1" si="246"/>
        <v>876.41000000000008</v>
      </c>
      <c r="K244" s="158">
        <f t="shared" ca="1" si="247"/>
        <v>69481.78</v>
      </c>
      <c r="L244" s="160">
        <f t="shared" ca="1" si="248"/>
        <v>0.23151055766107209</v>
      </c>
      <c r="M244" s="186">
        <f t="shared" si="249"/>
        <v>9</v>
      </c>
      <c r="N244" s="186">
        <v>235</v>
      </c>
      <c r="O244" s="247" t="str">
        <f t="shared" si="209"/>
        <v>TRANSMART01</v>
      </c>
      <c r="P244" s="161">
        <f>COUNTIF($O$12:O244,O244)</f>
        <v>7</v>
      </c>
      <c r="Q244" s="162">
        <f t="shared" ca="1" si="250"/>
        <v>1079.3099999999997</v>
      </c>
      <c r="R244" s="168"/>
      <c r="S244" s="163" t="str">
        <f t="shared" si="251"/>
        <v/>
      </c>
      <c r="T244" s="158" t="str">
        <f t="shared" si="252"/>
        <v/>
      </c>
      <c r="U244" s="164" t="str">
        <f t="shared" si="253"/>
        <v/>
      </c>
      <c r="V244" s="165" t="str">
        <f t="shared" si="254"/>
        <v/>
      </c>
      <c r="W244" s="158" t="str">
        <f t="shared" si="255"/>
        <v/>
      </c>
      <c r="X244" s="164" t="str">
        <f t="shared" si="256"/>
        <v/>
      </c>
      <c r="Y244" s="165" t="str">
        <f t="shared" si="257"/>
        <v/>
      </c>
      <c r="Z244" s="84"/>
    </row>
    <row r="245" spans="1:26" s="77" customFormat="1" ht="25.5" x14ac:dyDescent="0.25">
      <c r="A245" s="183" t="s">
        <v>339</v>
      </c>
      <c r="B245" s="183" t="s">
        <v>18494</v>
      </c>
      <c r="C245" s="183" t="s">
        <v>18503</v>
      </c>
      <c r="D245" s="155" t="str">
        <f t="shared" ca="1" si="242"/>
        <v>Demolição Manual De Construções Provisórias - Sem Reaproveitamento, Incluído Transporte E Destinação</v>
      </c>
      <c r="E245" s="156" t="str">
        <f t="shared" ca="1" si="243"/>
        <v>m2</v>
      </c>
      <c r="F245" s="184">
        <v>47</v>
      </c>
      <c r="G245" s="185">
        <f t="shared" ca="1" si="244"/>
        <v>159.71</v>
      </c>
      <c r="H245" s="185">
        <f t="shared" ca="1" si="245"/>
        <v>7506.37</v>
      </c>
      <c r="I245" s="168"/>
      <c r="J245" s="185">
        <f t="shared" ca="1" si="246"/>
        <v>129.69</v>
      </c>
      <c r="K245" s="158">
        <f t="shared" ca="1" si="247"/>
        <v>6095.43</v>
      </c>
      <c r="L245" s="160">
        <f t="shared" ca="1" si="248"/>
        <v>0.23151055766107209</v>
      </c>
      <c r="M245" s="186">
        <f t="shared" si="249"/>
        <v>9</v>
      </c>
      <c r="N245" s="186">
        <v>236</v>
      </c>
      <c r="O245" s="247" t="str">
        <f t="shared" si="209"/>
        <v>TRANSMART02</v>
      </c>
      <c r="P245" s="161">
        <f>COUNTIF($O$12:O245,O245)</f>
        <v>7</v>
      </c>
      <c r="Q245" s="162">
        <f t="shared" ca="1" si="250"/>
        <v>159.71</v>
      </c>
      <c r="R245" s="168"/>
      <c r="S245" s="163" t="str">
        <f t="shared" si="251"/>
        <v/>
      </c>
      <c r="T245" s="158" t="str">
        <f t="shared" si="252"/>
        <v/>
      </c>
      <c r="U245" s="164" t="str">
        <f t="shared" si="253"/>
        <v/>
      </c>
      <c r="V245" s="165" t="str">
        <f t="shared" si="254"/>
        <v/>
      </c>
      <c r="W245" s="158" t="str">
        <f t="shared" si="255"/>
        <v/>
      </c>
      <c r="X245" s="164" t="str">
        <f t="shared" si="256"/>
        <v/>
      </c>
      <c r="Y245" s="165" t="str">
        <f t="shared" si="257"/>
        <v/>
      </c>
      <c r="Z245" s="84"/>
    </row>
    <row r="246" spans="1:26" ht="25.5" x14ac:dyDescent="0.25">
      <c r="A246" s="154" t="s">
        <v>340</v>
      </c>
      <c r="B246" s="154" t="s">
        <v>343</v>
      </c>
      <c r="C246" s="165">
        <v>407819</v>
      </c>
      <c r="D246" s="155" t="str">
        <f t="shared" ca="1" si="242"/>
        <v>Armação Em Aço Ca-50 - Fornecimento, Preparo E Colocação</v>
      </c>
      <c r="E246" s="156" t="str">
        <f t="shared" ca="1" si="243"/>
        <v>kg</v>
      </c>
      <c r="F246" s="157">
        <v>99</v>
      </c>
      <c r="G246" s="158">
        <f t="shared" ca="1" si="244"/>
        <v>13.36</v>
      </c>
      <c r="H246" s="158">
        <f t="shared" ca="1" si="245"/>
        <v>1322.64</v>
      </c>
      <c r="I246" s="138"/>
      <c r="J246" s="159">
        <f t="shared" ca="1" si="246"/>
        <v>10.85</v>
      </c>
      <c r="K246" s="158">
        <f t="shared" ca="1" si="247"/>
        <v>1074.1500000000001</v>
      </c>
      <c r="L246" s="160">
        <f t="shared" ca="1" si="248"/>
        <v>0.23151055766107209</v>
      </c>
      <c r="M246" s="161">
        <f t="shared" si="249"/>
        <v>4</v>
      </c>
      <c r="N246" s="161">
        <v>237</v>
      </c>
      <c r="O246" s="247" t="str">
        <f t="shared" si="209"/>
        <v>SICRO407819</v>
      </c>
      <c r="P246" s="161">
        <f>COUNTIF($O$12:O246,O246)</f>
        <v>8</v>
      </c>
      <c r="Q246" s="162">
        <f t="shared" ca="1" si="250"/>
        <v>13.36</v>
      </c>
      <c r="R246" s="138"/>
      <c r="S246" s="163" t="str">
        <f t="shared" si="251"/>
        <v/>
      </c>
      <c r="T246" s="158" t="str">
        <f t="shared" si="252"/>
        <v/>
      </c>
      <c r="U246" s="164" t="str">
        <f t="shared" si="253"/>
        <v/>
      </c>
      <c r="V246" s="165" t="str">
        <f t="shared" si="254"/>
        <v/>
      </c>
      <c r="W246" s="158" t="str">
        <f t="shared" si="255"/>
        <v/>
      </c>
      <c r="X246" s="164" t="str">
        <f t="shared" si="256"/>
        <v/>
      </c>
      <c r="Y246" s="165" t="str">
        <f t="shared" si="257"/>
        <v/>
      </c>
    </row>
    <row r="247" spans="1:26" ht="38.25" x14ac:dyDescent="0.25">
      <c r="A247" s="154" t="s">
        <v>341</v>
      </c>
      <c r="B247" s="154" t="s">
        <v>343</v>
      </c>
      <c r="C247" s="165">
        <v>1106280</v>
      </c>
      <c r="D247" s="155" t="str">
        <f t="shared" ca="1" si="242"/>
        <v>Concreto Para Bombeamento Fck = 30 Mpa - Confecção Em Central Dosadora De 30 M³/H - Areia E Brita Comerciais</v>
      </c>
      <c r="E247" s="156" t="str">
        <f t="shared" ca="1" si="243"/>
        <v>m3</v>
      </c>
      <c r="F247" s="157">
        <v>12.8</v>
      </c>
      <c r="G247" s="158">
        <f t="shared" ca="1" si="244"/>
        <v>363.28</v>
      </c>
      <c r="H247" s="158">
        <f t="shared" ca="1" si="245"/>
        <v>4649.9799999999996</v>
      </c>
      <c r="I247" s="138"/>
      <c r="J247" s="159">
        <f t="shared" ca="1" si="246"/>
        <v>294.99</v>
      </c>
      <c r="K247" s="158">
        <f t="shared" ca="1" si="247"/>
        <v>3775.87</v>
      </c>
      <c r="L247" s="160">
        <f t="shared" ca="1" si="248"/>
        <v>0.23151055766107209</v>
      </c>
      <c r="M247" s="161">
        <f t="shared" si="249"/>
        <v>4</v>
      </c>
      <c r="N247" s="161">
        <v>238</v>
      </c>
      <c r="O247" s="247" t="str">
        <f t="shared" si="209"/>
        <v>SICRO1106280</v>
      </c>
      <c r="P247" s="161">
        <f>COUNTIF($O$12:O247,O247)</f>
        <v>8</v>
      </c>
      <c r="Q247" s="162">
        <f t="shared" ca="1" si="250"/>
        <v>363.28</v>
      </c>
      <c r="R247" s="138"/>
      <c r="S247" s="163" t="str">
        <f t="shared" si="251"/>
        <v/>
      </c>
      <c r="T247" s="158" t="str">
        <f t="shared" si="252"/>
        <v/>
      </c>
      <c r="U247" s="164" t="str">
        <f t="shared" si="253"/>
        <v/>
      </c>
      <c r="V247" s="165" t="str">
        <f t="shared" si="254"/>
        <v/>
      </c>
      <c r="W247" s="158" t="str">
        <f t="shared" si="255"/>
        <v/>
      </c>
      <c r="X247" s="164" t="str">
        <f t="shared" si="256"/>
        <v/>
      </c>
      <c r="Y247" s="165" t="str">
        <f t="shared" si="257"/>
        <v/>
      </c>
    </row>
    <row r="248" spans="1:26" ht="25.5" x14ac:dyDescent="0.25">
      <c r="A248" s="154" t="s">
        <v>342</v>
      </c>
      <c r="B248" s="154" t="s">
        <v>46</v>
      </c>
      <c r="C248" s="165">
        <v>25950</v>
      </c>
      <c r="D248" s="155" t="str">
        <f t="shared" ca="1" si="242"/>
        <v>Servico De Bombeamento De Concreto Com Consumo Minimo De 40 M3</v>
      </c>
      <c r="E248" s="156" t="str">
        <f t="shared" ca="1" si="243"/>
        <v xml:space="preserve">m3    </v>
      </c>
      <c r="F248" s="157">
        <v>12.8</v>
      </c>
      <c r="G248" s="158">
        <f t="shared" ca="1" si="244"/>
        <v>40.520000000000003</v>
      </c>
      <c r="H248" s="158">
        <f t="shared" ca="1" si="245"/>
        <v>518.66</v>
      </c>
      <c r="I248" s="138"/>
      <c r="J248" s="159">
        <f t="shared" ca="1" si="246"/>
        <v>32.9</v>
      </c>
      <c r="K248" s="158">
        <f t="shared" ca="1" si="247"/>
        <v>421.12</v>
      </c>
      <c r="L248" s="160">
        <f t="shared" ca="1" si="248"/>
        <v>0.23151055766107209</v>
      </c>
      <c r="M248" s="161">
        <f t="shared" si="249"/>
        <v>4</v>
      </c>
      <c r="N248" s="161">
        <v>239</v>
      </c>
      <c r="O248" s="247" t="str">
        <f t="shared" si="209"/>
        <v>SINAPI25950</v>
      </c>
      <c r="P248" s="161">
        <f>COUNTIF($O$12:O248,O248)</f>
        <v>8</v>
      </c>
      <c r="Q248" s="162">
        <f t="shared" ca="1" si="250"/>
        <v>40.520000000000003</v>
      </c>
      <c r="R248" s="138"/>
      <c r="S248" s="163" t="str">
        <f t="shared" si="251"/>
        <v/>
      </c>
      <c r="T248" s="158" t="str">
        <f t="shared" si="252"/>
        <v/>
      </c>
      <c r="U248" s="164" t="str">
        <f t="shared" si="253"/>
        <v/>
      </c>
      <c r="V248" s="165" t="str">
        <f t="shared" si="254"/>
        <v/>
      </c>
      <c r="W248" s="158" t="str">
        <f t="shared" si="255"/>
        <v/>
      </c>
      <c r="X248" s="164" t="str">
        <f t="shared" si="256"/>
        <v/>
      </c>
      <c r="Y248" s="165" t="str">
        <f t="shared" si="257"/>
        <v/>
      </c>
    </row>
    <row r="249" spans="1:26" ht="12.75" x14ac:dyDescent="0.25">
      <c r="A249" s="133">
        <v>5</v>
      </c>
      <c r="B249" s="133"/>
      <c r="C249" s="133"/>
      <c r="D249" s="134" t="s">
        <v>18527</v>
      </c>
      <c r="E249" s="133"/>
      <c r="F249" s="135"/>
      <c r="G249" s="136"/>
      <c r="H249" s="137">
        <f ca="1">SUBTOTAL(9,OFFSET(H249,1,0):OFFSET(H269,-1,0))</f>
        <v>2856980.09</v>
      </c>
      <c r="I249" s="138"/>
      <c r="J249" s="139"/>
      <c r="K249" s="137">
        <f ca="1">SUBTOTAL(9,OFFSET(K249,1,0):OFFSET(K269,-1,0))</f>
        <v>2321392.6500000004</v>
      </c>
      <c r="L249" s="140"/>
      <c r="M249" s="141"/>
      <c r="N249" s="141">
        <v>240</v>
      </c>
      <c r="O249" s="245" t="str">
        <f t="shared" si="209"/>
        <v/>
      </c>
      <c r="P249" s="141"/>
      <c r="Q249" s="142"/>
      <c r="R249" s="138"/>
      <c r="S249" s="143"/>
      <c r="T249" s="137"/>
      <c r="U249" s="143"/>
      <c r="V249" s="143"/>
      <c r="W249" s="137"/>
      <c r="X249" s="143"/>
      <c r="Y249" s="143"/>
    </row>
    <row r="250" spans="1:26" ht="12.75" x14ac:dyDescent="0.25">
      <c r="A250" s="144" t="s">
        <v>18520</v>
      </c>
      <c r="B250" s="144"/>
      <c r="C250" s="144"/>
      <c r="D250" s="145" t="s">
        <v>18538</v>
      </c>
      <c r="E250" s="144"/>
      <c r="F250" s="146"/>
      <c r="G250" s="147"/>
      <c r="H250" s="148">
        <f ca="1">SUBTOTAL(9,OFFSET(H250,1,0):OFFSET(H257,-1,0))</f>
        <v>77757.73000000001</v>
      </c>
      <c r="I250" s="138"/>
      <c r="J250" s="149"/>
      <c r="K250" s="148">
        <f ca="1">SUBTOTAL(9,OFFSET(K250,1,0):OFFSET(K257,-1,0))</f>
        <v>64509.539999999994</v>
      </c>
      <c r="L250" s="150"/>
      <c r="M250" s="151"/>
      <c r="N250" s="151">
        <v>241</v>
      </c>
      <c r="O250" s="246" t="str">
        <f t="shared" si="209"/>
        <v/>
      </c>
      <c r="P250" s="151"/>
      <c r="Q250" s="152"/>
      <c r="R250" s="138"/>
      <c r="S250" s="153"/>
      <c r="T250" s="148"/>
      <c r="U250" s="153"/>
      <c r="V250" s="153"/>
      <c r="W250" s="148"/>
      <c r="X250" s="153"/>
      <c r="Y250" s="153"/>
    </row>
    <row r="251" spans="1:26" s="43" customFormat="1" ht="12.75" x14ac:dyDescent="0.25">
      <c r="A251" s="166" t="s">
        <v>18521</v>
      </c>
      <c r="B251" s="166" t="s">
        <v>356</v>
      </c>
      <c r="C251" s="166">
        <v>40893</v>
      </c>
      <c r="D251" s="193" t="str">
        <f t="shared" ref="D251:D256" ca="1" si="258">IFERROR(PROPER(VLOOKUP($C251,INDIRECT("'"&amp;$B251&amp;"'!A:I"),2,FALSE)),"")</f>
        <v>Remoção De Meio Fio</v>
      </c>
      <c r="E251" s="194" t="str">
        <f t="shared" ref="E251:E256" ca="1" si="259">IFERROR(LOWER(VLOOKUP($C251,INDIRECT("'"&amp;$B251&amp;"'!A:I"),M251-1,FALSE)),"")</f>
        <v>m</v>
      </c>
      <c r="F251" s="167">
        <f>IFERROR(VLOOKUP($A251,MCALC!$A:$J,COLUMN(J1),FALSE),0)</f>
        <v>918.29</v>
      </c>
      <c r="G251" s="159">
        <f t="shared" ref="G251:G256" ca="1" si="260">ROUND(J251*(1+L251),2)</f>
        <v>26.22</v>
      </c>
      <c r="H251" s="159">
        <f t="shared" ref="H251:H256" ca="1" si="261">ROUND(G251*F251,2)</f>
        <v>24077.56</v>
      </c>
      <c r="I251" s="168"/>
      <c r="J251" s="159">
        <f t="shared" ref="J251:J256" ca="1" si="262">IFERROR(VLOOKUP($C251,INDIRECT("'"&amp;$B251&amp;"'!A:I"),M251,FALSE),0)</f>
        <v>21.29</v>
      </c>
      <c r="K251" s="158">
        <f t="shared" ref="K251:K256" ca="1" si="263">ROUND(J251*F251,2)</f>
        <v>19550.39</v>
      </c>
      <c r="L251" s="160">
        <f ca="1">$H$4</f>
        <v>0.23151055766107209</v>
      </c>
      <c r="M251" s="169">
        <f t="shared" ref="M251:M256" si="264">IF(OR($B251="TRANSMAR",$B251="SEDURB"),9,4)</f>
        <v>4</v>
      </c>
      <c r="N251" s="169">
        <v>242</v>
      </c>
      <c r="O251" s="247" t="str">
        <f t="shared" si="209"/>
        <v>DER-ROD40893</v>
      </c>
      <c r="P251" s="161">
        <f>COUNTIF($O$12:O251,O251)</f>
        <v>1</v>
      </c>
      <c r="Q251" s="162">
        <f t="shared" ref="Q251:Q256" si="265">IF(COUNTIF(O:O,O251)&lt;&gt;1,SUMIF(O:O,O251,G:G)/COUNTIF(O:O,O251),0)</f>
        <v>0</v>
      </c>
      <c r="R251" s="168"/>
      <c r="S251" s="163">
        <f t="shared" ref="S251:S256" si="266">IF(P251=1,SUMIF(O:O,O251,F:F),"")</f>
        <v>918.29</v>
      </c>
      <c r="T251" s="158">
        <f t="shared" ref="T251:T256" ca="1" si="267">IF(P251=1,SUMIF(O:O,O251,H:H),"")</f>
        <v>24077.56</v>
      </c>
      <c r="U251" s="164">
        <f t="shared" ref="U251:U256" ca="1" si="268">IF(P251=1,T251/$T$269,"")</f>
        <v>7.7413639297817987E-4</v>
      </c>
      <c r="V251" s="165">
        <f t="shared" ref="V251:V256" ca="1" si="269">IF(P251=1,_xlfn.RANK.EQ(T251,$T$10:$T$268),"")</f>
        <v>41</v>
      </c>
      <c r="W251" s="158">
        <f t="shared" ref="W251:W256" ca="1" si="270">IF(P251=1,SUMIF($V$10:$V$268,"&lt;="&amp;V251,$T$10:$T$268),"")</f>
        <v>30785949.079999994</v>
      </c>
      <c r="X251" s="164">
        <f t="shared" ref="X251:X256" ca="1" si="271">IF(P251=1,W251/$T$269,"")</f>
        <v>0.98982303751713674</v>
      </c>
      <c r="Y251" s="165" t="str">
        <f t="shared" ref="Y251:Y256" ca="1" si="272">IF(P251=1,IF(X251&lt;=0.8,$U$5,IF(X251&lt;=0.95,$U$6,$U$7)),"")</f>
        <v>C</v>
      </c>
      <c r="Z251" s="84"/>
    </row>
    <row r="252" spans="1:26" ht="12.75" x14ac:dyDescent="0.25">
      <c r="A252" s="166" t="s">
        <v>18522</v>
      </c>
      <c r="B252" s="154" t="s">
        <v>343</v>
      </c>
      <c r="C252" s="154">
        <v>4915768</v>
      </c>
      <c r="D252" s="193" t="str">
        <f t="shared" ca="1" si="258"/>
        <v>Corte E Remoção De Árvores</v>
      </c>
      <c r="E252" s="194" t="str">
        <f t="shared" ca="1" si="259"/>
        <v>m3</v>
      </c>
      <c r="F252" s="167">
        <f>IFERROR(VLOOKUP($A252,MCALC!$A:$J,COLUMN(J8),FALSE),0)</f>
        <v>243.6</v>
      </c>
      <c r="G252" s="158">
        <f t="shared" ca="1" si="260"/>
        <v>14.33</v>
      </c>
      <c r="H252" s="158">
        <f t="shared" ca="1" si="261"/>
        <v>3490.79</v>
      </c>
      <c r="I252" s="138"/>
      <c r="J252" s="159">
        <f t="shared" ca="1" si="262"/>
        <v>11.64</v>
      </c>
      <c r="K252" s="158">
        <f t="shared" ca="1" si="263"/>
        <v>2835.5</v>
      </c>
      <c r="L252" s="160">
        <f ca="1">$H$4</f>
        <v>0.23151055766107209</v>
      </c>
      <c r="M252" s="161">
        <f t="shared" si="264"/>
        <v>4</v>
      </c>
      <c r="N252" s="161">
        <v>243</v>
      </c>
      <c r="O252" s="247" t="str">
        <f t="shared" si="209"/>
        <v>SICRO4915768</v>
      </c>
      <c r="P252" s="161">
        <f>COUNTIF($O$12:O252,O252)</f>
        <v>1</v>
      </c>
      <c r="Q252" s="162">
        <f t="shared" si="265"/>
        <v>0</v>
      </c>
      <c r="R252" s="138"/>
      <c r="S252" s="163">
        <f t="shared" si="266"/>
        <v>243.6</v>
      </c>
      <c r="T252" s="158">
        <f t="shared" ca="1" si="267"/>
        <v>3490.79</v>
      </c>
      <c r="U252" s="164">
        <f t="shared" ca="1" si="268"/>
        <v>1.1223510934016157E-4</v>
      </c>
      <c r="V252" s="165">
        <f t="shared" ca="1" si="269"/>
        <v>67</v>
      </c>
      <c r="W252" s="158">
        <f t="shared" ca="1" si="270"/>
        <v>31057392.530000001</v>
      </c>
      <c r="X252" s="164">
        <f t="shared" ca="1" si="271"/>
        <v>0.9985504273888911</v>
      </c>
      <c r="Y252" s="165" t="str">
        <f t="shared" ca="1" si="272"/>
        <v>C</v>
      </c>
    </row>
    <row r="253" spans="1:26" ht="12.75" x14ac:dyDescent="0.25">
      <c r="A253" s="166" t="s">
        <v>18523</v>
      </c>
      <c r="B253" s="154" t="s">
        <v>343</v>
      </c>
      <c r="C253" s="154">
        <v>1600438</v>
      </c>
      <c r="D253" s="193" t="str">
        <f t="shared" ca="1" si="258"/>
        <v>Demolição De Concreto Armado</v>
      </c>
      <c r="E253" s="194" t="str">
        <f t="shared" ca="1" si="259"/>
        <v>m3</v>
      </c>
      <c r="F253" s="167">
        <f>IFERROR(VLOOKUP($A253,MCALC!$A:$J,COLUMN(J9),FALSE),0)</f>
        <v>45.79</v>
      </c>
      <c r="G253" s="158">
        <f t="shared" ca="1" si="260"/>
        <v>551.16</v>
      </c>
      <c r="H253" s="158">
        <f t="shared" ca="1" si="261"/>
        <v>25237.62</v>
      </c>
      <c r="I253" s="138"/>
      <c r="J253" s="159">
        <f t="shared" ca="1" si="262"/>
        <v>447.55</v>
      </c>
      <c r="K253" s="158">
        <f t="shared" ca="1" si="263"/>
        <v>20493.310000000001</v>
      </c>
      <c r="L253" s="160">
        <f ca="1">$H$4</f>
        <v>0.23151055766107209</v>
      </c>
      <c r="M253" s="161">
        <f t="shared" si="264"/>
        <v>4</v>
      </c>
      <c r="N253" s="161">
        <v>244</v>
      </c>
      <c r="O253" s="247" t="str">
        <f t="shared" si="209"/>
        <v>SICRO1600438</v>
      </c>
      <c r="P253" s="161">
        <f>COUNTIF($O$12:O253,O253)</f>
        <v>3</v>
      </c>
      <c r="Q253" s="162">
        <f t="shared" ca="1" si="265"/>
        <v>551.16</v>
      </c>
      <c r="R253" s="138"/>
      <c r="S253" s="163" t="str">
        <f t="shared" si="266"/>
        <v/>
      </c>
      <c r="T253" s="158" t="str">
        <f t="shared" si="267"/>
        <v/>
      </c>
      <c r="U253" s="164" t="str">
        <f t="shared" si="268"/>
        <v/>
      </c>
      <c r="V253" s="165" t="str">
        <f t="shared" si="269"/>
        <v/>
      </c>
      <c r="W253" s="158" t="str">
        <f t="shared" si="270"/>
        <v/>
      </c>
      <c r="X253" s="164" t="str">
        <f t="shared" si="271"/>
        <v/>
      </c>
      <c r="Y253" s="165" t="str">
        <f t="shared" si="272"/>
        <v/>
      </c>
    </row>
    <row r="254" spans="1:26" ht="38.25" x14ac:dyDescent="0.25">
      <c r="A254" s="166" t="s">
        <v>18524</v>
      </c>
      <c r="B254" s="154" t="s">
        <v>343</v>
      </c>
      <c r="C254" s="165">
        <v>5914675</v>
      </c>
      <c r="D254" s="193" t="str">
        <f t="shared" ca="1" si="258"/>
        <v>Carga, Manobra E Descarga De Material Demolido Em Caminhão Basculante De 6 M³ - Carga Com Carregadeira De 1,72 M³ E Descarga Livre</v>
      </c>
      <c r="E254" s="194" t="str">
        <f t="shared" ca="1" si="259"/>
        <v>t</v>
      </c>
      <c r="F254" s="167">
        <f>IFERROR(VLOOKUP($A254,MCALC!$A:$J,COLUMN(J10),FALSE),0)</f>
        <v>367.92</v>
      </c>
      <c r="G254" s="158">
        <f t="shared" ca="1" si="260"/>
        <v>2.46</v>
      </c>
      <c r="H254" s="158">
        <f t="shared" ca="1" si="261"/>
        <v>905.08</v>
      </c>
      <c r="I254" s="138"/>
      <c r="J254" s="159">
        <f t="shared" ca="1" si="262"/>
        <v>2</v>
      </c>
      <c r="K254" s="158">
        <f t="shared" ca="1" si="263"/>
        <v>735.84</v>
      </c>
      <c r="L254" s="160">
        <f ca="1">$H$4</f>
        <v>0.23151055766107209</v>
      </c>
      <c r="M254" s="161">
        <f t="shared" si="264"/>
        <v>4</v>
      </c>
      <c r="N254" s="161">
        <v>245</v>
      </c>
      <c r="O254" s="247" t="str">
        <f t="shared" si="209"/>
        <v>SICRO5914675</v>
      </c>
      <c r="P254" s="161">
        <f>COUNTIF($O$12:O254,O254)</f>
        <v>1</v>
      </c>
      <c r="Q254" s="162">
        <f t="shared" si="265"/>
        <v>0</v>
      </c>
      <c r="R254" s="138"/>
      <c r="S254" s="163">
        <f t="shared" si="266"/>
        <v>367.92</v>
      </c>
      <c r="T254" s="158">
        <f t="shared" ca="1" si="267"/>
        <v>905.08</v>
      </c>
      <c r="U254" s="164">
        <f t="shared" ca="1" si="268"/>
        <v>2.909993232523109E-5</v>
      </c>
      <c r="V254" s="165">
        <f t="shared" ca="1" si="269"/>
        <v>88</v>
      </c>
      <c r="W254" s="158">
        <f t="shared" ca="1" si="270"/>
        <v>31096091.419999994</v>
      </c>
      <c r="X254" s="164">
        <f t="shared" ca="1" si="271"/>
        <v>0.99979466555575081</v>
      </c>
      <c r="Y254" s="165" t="str">
        <f t="shared" ca="1" si="272"/>
        <v>C</v>
      </c>
    </row>
    <row r="255" spans="1:26" ht="38.25" x14ac:dyDescent="0.25">
      <c r="A255" s="166" t="s">
        <v>18525</v>
      </c>
      <c r="B255" s="154" t="s">
        <v>343</v>
      </c>
      <c r="C255" s="165">
        <v>5914336</v>
      </c>
      <c r="D255" s="193" t="str">
        <f t="shared" ca="1" si="258"/>
        <v>Transporte De Material De 3ª Categoria Com Caminhão Basculante De 12 M³ Para Rocha - Rodovia Pavimentada</v>
      </c>
      <c r="E255" s="194" t="str">
        <f t="shared" ca="1" si="259"/>
        <v>tkm</v>
      </c>
      <c r="F255" s="167">
        <f>IFERROR(VLOOKUP($A255,MCALC!$A:$J,COLUMN(J11),FALSE),0)</f>
        <v>5371.63</v>
      </c>
      <c r="G255" s="158">
        <f t="shared" ca="1" si="260"/>
        <v>0.6</v>
      </c>
      <c r="H255" s="158">
        <f t="shared" ca="1" si="261"/>
        <v>3222.98</v>
      </c>
      <c r="I255" s="138"/>
      <c r="J255" s="159">
        <f t="shared" ca="1" si="262"/>
        <v>0.49</v>
      </c>
      <c r="K255" s="158">
        <f t="shared" ca="1" si="263"/>
        <v>2632.1</v>
      </c>
      <c r="L255" s="160">
        <f ca="1">$H$4</f>
        <v>0.23151055766107209</v>
      </c>
      <c r="M255" s="161">
        <f t="shared" si="264"/>
        <v>4</v>
      </c>
      <c r="N255" s="161">
        <v>246</v>
      </c>
      <c r="O255" s="247" t="str">
        <f t="shared" si="209"/>
        <v>SICRO5914336</v>
      </c>
      <c r="P255" s="161">
        <f>COUNTIF($O$12:O255,O255)</f>
        <v>3</v>
      </c>
      <c r="Q255" s="162">
        <f t="shared" ca="1" si="265"/>
        <v>0.6</v>
      </c>
      <c r="R255" s="138"/>
      <c r="S255" s="163" t="str">
        <f t="shared" si="266"/>
        <v/>
      </c>
      <c r="T255" s="158" t="str">
        <f t="shared" si="267"/>
        <v/>
      </c>
      <c r="U255" s="164" t="str">
        <f t="shared" si="268"/>
        <v/>
      </c>
      <c r="V255" s="165" t="str">
        <f t="shared" si="269"/>
        <v/>
      </c>
      <c r="W255" s="158" t="str">
        <f t="shared" si="270"/>
        <v/>
      </c>
      <c r="X255" s="164" t="str">
        <f t="shared" si="271"/>
        <v/>
      </c>
      <c r="Y255" s="165" t="str">
        <f t="shared" si="272"/>
        <v/>
      </c>
    </row>
    <row r="256" spans="1:26" s="43" customFormat="1" ht="25.5" x14ac:dyDescent="0.25">
      <c r="A256" s="166" t="s">
        <v>18526</v>
      </c>
      <c r="B256" s="154" t="s">
        <v>355</v>
      </c>
      <c r="C256" s="154">
        <v>70114</v>
      </c>
      <c r="D256" s="193" t="str">
        <f t="shared" ca="1" si="258"/>
        <v>Remocao Residuos Classe A Conama (Cacamba) Classe Ii B (Nbr10004) Inclusive Destinacao Final</v>
      </c>
      <c r="E256" s="194" t="str">
        <f t="shared" ca="1" si="259"/>
        <v>m3</v>
      </c>
      <c r="F256" s="167">
        <f>IFERROR(VLOOKUP($A256,MCALC!$A:$J,COLUMN(J12),FALSE),0)</f>
        <v>456.56</v>
      </c>
      <c r="G256" s="159">
        <f t="shared" ca="1" si="260"/>
        <v>45.61</v>
      </c>
      <c r="H256" s="159">
        <f t="shared" ca="1" si="261"/>
        <v>20823.7</v>
      </c>
      <c r="I256" s="168"/>
      <c r="J256" s="159">
        <f t="shared" ca="1" si="262"/>
        <v>40</v>
      </c>
      <c r="K256" s="158">
        <f t="shared" ca="1" si="263"/>
        <v>18262.400000000001</v>
      </c>
      <c r="L256" s="160">
        <f>$H$5</f>
        <v>0.14021795537104298</v>
      </c>
      <c r="M256" s="169">
        <f t="shared" si="264"/>
        <v>4</v>
      </c>
      <c r="N256" s="169">
        <v>247</v>
      </c>
      <c r="O256" s="247" t="str">
        <f t="shared" si="209"/>
        <v>DER-EDIF70114</v>
      </c>
      <c r="P256" s="161">
        <f>COUNTIF($O$12:O256,O256)</f>
        <v>3</v>
      </c>
      <c r="Q256" s="162">
        <f t="shared" ca="1" si="265"/>
        <v>45.609999999999992</v>
      </c>
      <c r="R256" s="168"/>
      <c r="S256" s="163" t="str">
        <f t="shared" si="266"/>
        <v/>
      </c>
      <c r="T256" s="158" t="str">
        <f t="shared" si="267"/>
        <v/>
      </c>
      <c r="U256" s="164" t="str">
        <f t="shared" si="268"/>
        <v/>
      </c>
      <c r="V256" s="165" t="str">
        <f t="shared" si="269"/>
        <v/>
      </c>
      <c r="W256" s="158" t="str">
        <f t="shared" si="270"/>
        <v/>
      </c>
      <c r="X256" s="164" t="str">
        <f t="shared" si="271"/>
        <v/>
      </c>
      <c r="Y256" s="165" t="str">
        <f t="shared" si="272"/>
        <v/>
      </c>
      <c r="Z256" s="84"/>
    </row>
    <row r="257" spans="1:26" ht="12.75" x14ac:dyDescent="0.25">
      <c r="A257" s="144" t="s">
        <v>18530</v>
      </c>
      <c r="B257" s="144"/>
      <c r="C257" s="144"/>
      <c r="D257" s="145" t="s">
        <v>18528</v>
      </c>
      <c r="E257" s="144"/>
      <c r="F257" s="146"/>
      <c r="G257" s="147"/>
      <c r="H257" s="148">
        <f ca="1">SUBTOTAL(9,OFFSET(H257,1,0):OFFSET(H266,-1,0))</f>
        <v>2273909.6999999997</v>
      </c>
      <c r="I257" s="138"/>
      <c r="J257" s="149"/>
      <c r="K257" s="148">
        <f ca="1">SUBTOTAL(9,OFFSET(K257,1,0):OFFSET(K266,-1,0))</f>
        <v>1846516.4100000001</v>
      </c>
      <c r="L257" s="150"/>
      <c r="M257" s="151"/>
      <c r="N257" s="151">
        <v>248</v>
      </c>
      <c r="O257" s="246" t="str">
        <f t="shared" si="209"/>
        <v/>
      </c>
      <c r="P257" s="151"/>
      <c r="Q257" s="152"/>
      <c r="R257" s="138"/>
      <c r="S257" s="153"/>
      <c r="T257" s="148"/>
      <c r="U257" s="153"/>
      <c r="V257" s="153"/>
      <c r="W257" s="148"/>
      <c r="X257" s="153"/>
      <c r="Y257" s="153"/>
    </row>
    <row r="258" spans="1:26" s="43" customFormat="1" ht="38.25" x14ac:dyDescent="0.25">
      <c r="A258" s="166" t="s">
        <v>18531</v>
      </c>
      <c r="B258" s="166" t="s">
        <v>46</v>
      </c>
      <c r="C258" s="166">
        <v>94995</v>
      </c>
      <c r="D258" s="193" t="str">
        <f t="shared" ref="D258:D265" ca="1" si="273">IFERROR(PROPER(VLOOKUP($C258,INDIRECT("'"&amp;$B258&amp;"'!A:I"),2,FALSE)),"")</f>
        <v>Execução De Passeio (Calçada) Ou Piso De Concreto Com Concreto Moldado In Loco, Usinado, Acabamento Convencional, Espessura 8 Cm, Armado. Af_07/2016</v>
      </c>
      <c r="E258" s="194" t="str">
        <f t="shared" ref="E258:E265" ca="1" si="274">IFERROR(LOWER(VLOOKUP($C258,INDIRECT("'"&amp;$B258&amp;"'!A:I"),M258-1,FALSE)),"")</f>
        <v>m2</v>
      </c>
      <c r="F258" s="167">
        <f>IFERROR(VLOOKUP($A258,MCALC!$A:$J,COLUMN(J14),FALSE),0)</f>
        <v>8978.41</v>
      </c>
      <c r="G258" s="159">
        <f t="shared" ref="G258:G265" ca="1" si="275">ROUND(J258*(1+L258),2)</f>
        <v>133.16</v>
      </c>
      <c r="H258" s="159">
        <f t="shared" ref="H258:H265" ca="1" si="276">ROUND(G258*F258,2)</f>
        <v>1195565.08</v>
      </c>
      <c r="I258" s="168"/>
      <c r="J258" s="159">
        <f t="shared" ref="J258:J265" ca="1" si="277">IFERROR(VLOOKUP($C258,INDIRECT("'"&amp;$B258&amp;"'!A:I"),M258,FALSE),0)</f>
        <v>108.13</v>
      </c>
      <c r="K258" s="158">
        <f t="shared" ref="K258:K265" ca="1" si="278">ROUND(J258*F258,2)</f>
        <v>970835.47</v>
      </c>
      <c r="L258" s="160">
        <f t="shared" ref="L258:L265" ca="1" si="279">$H$4</f>
        <v>0.23151055766107209</v>
      </c>
      <c r="M258" s="169">
        <f t="shared" ref="M258:M265" si="280">IF(OR($B258="TRANSMAR",$B258="SEDURB"),9,4)</f>
        <v>4</v>
      </c>
      <c r="N258" s="169">
        <v>249</v>
      </c>
      <c r="O258" s="247" t="str">
        <f t="shared" si="209"/>
        <v>SINAPI94995</v>
      </c>
      <c r="P258" s="161">
        <f>COUNTIF($O$12:O258,O258)</f>
        <v>1</v>
      </c>
      <c r="Q258" s="162">
        <f t="shared" ref="Q258:Q265" si="281">IF(COUNTIF(O:O,O258)&lt;&gt;1,SUMIF(O:O,O258,G:G)/COUNTIF(O:O,O258),0)</f>
        <v>0</v>
      </c>
      <c r="R258" s="168"/>
      <c r="S258" s="163">
        <f t="shared" ref="S258:S265" si="282">IF(P258=1,SUMIF(O:O,O258,F:F),"")</f>
        <v>8978.41</v>
      </c>
      <c r="T258" s="158">
        <f t="shared" ref="T258:T265" ca="1" si="283">IF(P258=1,SUMIF(O:O,O258,H:H),"")</f>
        <v>1195565.08</v>
      </c>
      <c r="U258" s="164">
        <f t="shared" ref="U258:U265" ca="1" si="284">IF(P258=1,T258/$T$269,"")</f>
        <v>3.8439544480498404E-2</v>
      </c>
      <c r="V258" s="165">
        <f t="shared" ref="V258:V265" ca="1" si="285">IF(P258=1,_xlfn.RANK.EQ(T258,$T$10:$T$268),"")</f>
        <v>7</v>
      </c>
      <c r="W258" s="158">
        <f t="shared" ref="W258:W265" ca="1" si="286">IF(P258=1,SUMIF($V$10:$V$268,"&lt;="&amp;V258,$T$10:$T$268),"")</f>
        <v>21816257.43</v>
      </c>
      <c r="X258" s="164">
        <f t="shared" ref="X258:X265" ca="1" si="287">IF(P258=1,W258/$T$269,"")</f>
        <v>0.70143149202592026</v>
      </c>
      <c r="Y258" s="165" t="str">
        <f t="shared" ref="Y258:Y265" ca="1" si="288">IF(P258=1,IF(X258&lt;=0.8,$U$5,IF(X258&lt;=0.95,$U$6,$U$7)),"")</f>
        <v>A</v>
      </c>
      <c r="Z258" s="84"/>
    </row>
    <row r="259" spans="1:26" ht="38.25" x14ac:dyDescent="0.25">
      <c r="A259" s="166" t="s">
        <v>18532</v>
      </c>
      <c r="B259" s="154" t="s">
        <v>46</v>
      </c>
      <c r="C259" s="154">
        <v>92396</v>
      </c>
      <c r="D259" s="193" t="str">
        <f t="shared" ca="1" si="273"/>
        <v>Execução De Passeio Em Piso Intertravado, Com Bloco Retangular Cor Natural De 20 X 10 Cm, Espessura 6 Cm. Af_12/2015</v>
      </c>
      <c r="E259" s="194" t="str">
        <f t="shared" ca="1" si="274"/>
        <v>m2</v>
      </c>
      <c r="F259" s="167">
        <f>IFERROR(VLOOKUP($A259,MCALC!$A:$J,COLUMN(J17),FALSE),0)</f>
        <v>1612.58</v>
      </c>
      <c r="G259" s="158">
        <f t="shared" ca="1" si="275"/>
        <v>79.91</v>
      </c>
      <c r="H259" s="158">
        <f t="shared" ca="1" si="276"/>
        <v>128861.27</v>
      </c>
      <c r="I259" s="138"/>
      <c r="J259" s="159">
        <f t="shared" ca="1" si="277"/>
        <v>64.89</v>
      </c>
      <c r="K259" s="158">
        <f t="shared" ca="1" si="278"/>
        <v>104640.32000000001</v>
      </c>
      <c r="L259" s="160">
        <f t="shared" ca="1" si="279"/>
        <v>0.23151055766107209</v>
      </c>
      <c r="M259" s="161">
        <f t="shared" si="280"/>
        <v>4</v>
      </c>
      <c r="N259" s="161">
        <v>250</v>
      </c>
      <c r="O259" s="247" t="str">
        <f t="shared" si="209"/>
        <v>SINAPI92396</v>
      </c>
      <c r="P259" s="161">
        <f>COUNTIF($O$12:O259,O259)</f>
        <v>1</v>
      </c>
      <c r="Q259" s="162">
        <f t="shared" si="281"/>
        <v>0</v>
      </c>
      <c r="R259" s="138"/>
      <c r="S259" s="163">
        <f t="shared" si="282"/>
        <v>1612.58</v>
      </c>
      <c r="T259" s="158">
        <f t="shared" ca="1" si="283"/>
        <v>128861.27</v>
      </c>
      <c r="U259" s="164">
        <f t="shared" ca="1" si="284"/>
        <v>4.1431191014532761E-3</v>
      </c>
      <c r="V259" s="165">
        <f t="shared" ca="1" si="285"/>
        <v>22</v>
      </c>
      <c r="W259" s="158">
        <f t="shared" ca="1" si="286"/>
        <v>29665446.209999993</v>
      </c>
      <c r="X259" s="164">
        <f t="shared" ca="1" si="287"/>
        <v>0.95379687663939416</v>
      </c>
      <c r="Y259" s="165" t="str">
        <f t="shared" ca="1" si="288"/>
        <v>C</v>
      </c>
    </row>
    <row r="260" spans="1:26" ht="51" x14ac:dyDescent="0.25">
      <c r="A260" s="166" t="s">
        <v>18533</v>
      </c>
      <c r="B260" s="154" t="s">
        <v>355</v>
      </c>
      <c r="C260" s="154">
        <v>200253</v>
      </c>
      <c r="D260" s="193" t="str">
        <f t="shared" ca="1" si="273"/>
        <v>Fornecimento E Assentamento De Ladrilho Hidráulico Pastilhado, Vermelho, Dim. 20X20 Cm, Esp. 1.5Cm, Assentado Com Pasta De Cimento Colante, Exclusive Regularização E Lastro</v>
      </c>
      <c r="E260" s="194" t="str">
        <f t="shared" ca="1" si="274"/>
        <v>m2</v>
      </c>
      <c r="F260" s="167">
        <f>IFERROR(VLOOKUP($A260,MCALC!$A:$J,COLUMN(J15),FALSE),0)</f>
        <v>1198.71</v>
      </c>
      <c r="G260" s="158">
        <f t="shared" ca="1" si="275"/>
        <v>92.28</v>
      </c>
      <c r="H260" s="158">
        <f t="shared" ca="1" si="276"/>
        <v>110616.96000000001</v>
      </c>
      <c r="I260" s="138"/>
      <c r="J260" s="159">
        <f t="shared" ca="1" si="277"/>
        <v>74.930000000000007</v>
      </c>
      <c r="K260" s="158">
        <f t="shared" ca="1" si="278"/>
        <v>89819.34</v>
      </c>
      <c r="L260" s="160">
        <f t="shared" ca="1" si="279"/>
        <v>0.23151055766107209</v>
      </c>
      <c r="M260" s="161">
        <f t="shared" si="280"/>
        <v>4</v>
      </c>
      <c r="N260" s="161">
        <v>251</v>
      </c>
      <c r="O260" s="247" t="str">
        <f t="shared" si="209"/>
        <v>DER-EDIF200253</v>
      </c>
      <c r="P260" s="161">
        <f>COUNTIF($O$12:O260,O260)</f>
        <v>1</v>
      </c>
      <c r="Q260" s="162">
        <f t="shared" si="281"/>
        <v>0</v>
      </c>
      <c r="R260" s="138"/>
      <c r="S260" s="163">
        <f t="shared" si="282"/>
        <v>1198.71</v>
      </c>
      <c r="T260" s="158">
        <f t="shared" ca="1" si="283"/>
        <v>110616.96000000001</v>
      </c>
      <c r="U260" s="164">
        <f t="shared" ca="1" si="284"/>
        <v>3.5565320745379351E-3</v>
      </c>
      <c r="V260" s="165">
        <f t="shared" ca="1" si="285"/>
        <v>23</v>
      </c>
      <c r="W260" s="158">
        <f t="shared" ca="1" si="286"/>
        <v>29776063.169999994</v>
      </c>
      <c r="X260" s="164">
        <f t="shared" ca="1" si="287"/>
        <v>0.95735340871393215</v>
      </c>
      <c r="Y260" s="165" t="str">
        <f t="shared" ca="1" si="288"/>
        <v>C</v>
      </c>
    </row>
    <row r="261" spans="1:26" ht="51" x14ac:dyDescent="0.25">
      <c r="A261" s="166" t="s">
        <v>18534</v>
      </c>
      <c r="B261" s="154" t="s">
        <v>355</v>
      </c>
      <c r="C261" s="154">
        <v>200254</v>
      </c>
      <c r="D261" s="193" t="str">
        <f t="shared" ca="1" si="273"/>
        <v>Fornecimento E Assentamento De Ladrilho Hidráulico Ranhurado, Vermelho, Dim. 20X20 Cm, Esp. 1.5Cm, Assentado Com Pasta De Cimento Colante, Exclusive Regularização E Lastro</v>
      </c>
      <c r="E261" s="194" t="str">
        <f t="shared" ca="1" si="274"/>
        <v>m2</v>
      </c>
      <c r="F261" s="167">
        <f>IFERROR(VLOOKUP($A261,MCALC!$A:$J,COLUMN(J16),FALSE),0)</f>
        <v>239.74</v>
      </c>
      <c r="G261" s="158">
        <f t="shared" ca="1" si="275"/>
        <v>92.28</v>
      </c>
      <c r="H261" s="158">
        <f t="shared" ca="1" si="276"/>
        <v>22123.21</v>
      </c>
      <c r="I261" s="138"/>
      <c r="J261" s="159">
        <f t="shared" ca="1" si="277"/>
        <v>74.930000000000007</v>
      </c>
      <c r="K261" s="158">
        <f t="shared" ca="1" si="278"/>
        <v>17963.72</v>
      </c>
      <c r="L261" s="160">
        <f t="shared" ca="1" si="279"/>
        <v>0.23151055766107209</v>
      </c>
      <c r="M261" s="161">
        <f t="shared" si="280"/>
        <v>4</v>
      </c>
      <c r="N261" s="161">
        <v>252</v>
      </c>
      <c r="O261" s="247" t="str">
        <f t="shared" si="209"/>
        <v>DER-EDIF200254</v>
      </c>
      <c r="P261" s="161">
        <f>COUNTIF($O$12:O261,O261)</f>
        <v>1</v>
      </c>
      <c r="Q261" s="162">
        <f t="shared" si="281"/>
        <v>0</v>
      </c>
      <c r="R261" s="138"/>
      <c r="S261" s="163">
        <f t="shared" si="282"/>
        <v>239.74</v>
      </c>
      <c r="T261" s="158">
        <f t="shared" ca="1" si="283"/>
        <v>22123.21</v>
      </c>
      <c r="U261" s="164">
        <f t="shared" ca="1" si="284"/>
        <v>7.1130056328377119E-4</v>
      </c>
      <c r="V261" s="165">
        <f t="shared" ca="1" si="285"/>
        <v>42</v>
      </c>
      <c r="W261" s="158">
        <f t="shared" ca="1" si="286"/>
        <v>30808072.289999995</v>
      </c>
      <c r="X261" s="164">
        <f t="shared" ca="1" si="287"/>
        <v>0.99053433808042057</v>
      </c>
      <c r="Y261" s="165" t="str">
        <f t="shared" ca="1" si="288"/>
        <v>C</v>
      </c>
    </row>
    <row r="262" spans="1:26" s="43" customFormat="1" ht="63.75" x14ac:dyDescent="0.25">
      <c r="A262" s="166" t="s">
        <v>18569</v>
      </c>
      <c r="B262" s="166" t="s">
        <v>46</v>
      </c>
      <c r="C262" s="166">
        <v>94273</v>
      </c>
      <c r="D262" s="193" t="str">
        <f t="shared" ca="1" si="273"/>
        <v>Assentamento De Guia (Meio-Fio) Em Trecho Reto, Confeccionada Em Concreto Pré-Fabricado, Dimensões 100X15X13X30 Cm (Comprimento X Base Inferior X Base Superior X Altura), Para Vias Urbanas (Uso Viário). Af_06/2016</v>
      </c>
      <c r="E262" s="194" t="str">
        <f t="shared" ca="1" si="274"/>
        <v>m</v>
      </c>
      <c r="F262" s="167">
        <f>IFERROR(VLOOKUP($A262,MCALC!$A:$J,COLUMN(J17),FALSE),0)</f>
        <v>8083.21</v>
      </c>
      <c r="G262" s="159">
        <f t="shared" ca="1" si="275"/>
        <v>56.14</v>
      </c>
      <c r="H262" s="159">
        <f t="shared" ca="1" si="276"/>
        <v>453791.41</v>
      </c>
      <c r="I262" s="168"/>
      <c r="J262" s="159">
        <f t="shared" ca="1" si="277"/>
        <v>45.59</v>
      </c>
      <c r="K262" s="158">
        <f t="shared" ca="1" si="278"/>
        <v>368513.54</v>
      </c>
      <c r="L262" s="160">
        <f t="shared" ca="1" si="279"/>
        <v>0.23151055766107209</v>
      </c>
      <c r="M262" s="169">
        <f t="shared" si="280"/>
        <v>4</v>
      </c>
      <c r="N262" s="169">
        <v>253</v>
      </c>
      <c r="O262" s="247" t="str">
        <f t="shared" si="209"/>
        <v>SINAPI94273</v>
      </c>
      <c r="P262" s="161">
        <f>COUNTIF($O$12:O262,O262)</f>
        <v>1</v>
      </c>
      <c r="Q262" s="162">
        <f t="shared" si="281"/>
        <v>0</v>
      </c>
      <c r="R262" s="168"/>
      <c r="S262" s="163">
        <f t="shared" si="282"/>
        <v>8083.21</v>
      </c>
      <c r="T262" s="158">
        <f t="shared" ca="1" si="283"/>
        <v>453791.41</v>
      </c>
      <c r="U262" s="164">
        <f t="shared" ca="1" si="284"/>
        <v>1.4590201220633748E-2</v>
      </c>
      <c r="V262" s="165">
        <f t="shared" ca="1" si="285"/>
        <v>14</v>
      </c>
      <c r="W262" s="158">
        <f t="shared" ca="1" si="286"/>
        <v>27221910.909999993</v>
      </c>
      <c r="X262" s="164">
        <f t="shared" ca="1" si="287"/>
        <v>0.87523286918777299</v>
      </c>
      <c r="Y262" s="165" t="str">
        <f t="shared" ca="1" si="288"/>
        <v>B</v>
      </c>
      <c r="Z262" s="84"/>
    </row>
    <row r="263" spans="1:26" ht="25.5" x14ac:dyDescent="0.25">
      <c r="A263" s="166" t="s">
        <v>18535</v>
      </c>
      <c r="B263" s="154" t="s">
        <v>343</v>
      </c>
      <c r="C263" s="154">
        <v>5213408</v>
      </c>
      <c r="D263" s="193" t="str">
        <f t="shared" ca="1" si="273"/>
        <v>Pintura De Faixa Com Termoplástico Por Aspersão - Espessura De 1,5 Mm</v>
      </c>
      <c r="E263" s="194" t="str">
        <f t="shared" ca="1" si="274"/>
        <v>m2</v>
      </c>
      <c r="F263" s="167">
        <f>IFERROR(VLOOKUP($A263,MCALC!$A:$J,COLUMN(J18),FALSE),0)</f>
        <v>6497.61</v>
      </c>
      <c r="G263" s="158">
        <f t="shared" ca="1" si="275"/>
        <v>50.82</v>
      </c>
      <c r="H263" s="158">
        <f t="shared" ca="1" si="276"/>
        <v>330208.53999999998</v>
      </c>
      <c r="I263" s="138"/>
      <c r="J263" s="159">
        <f t="shared" ca="1" si="277"/>
        <v>41.27</v>
      </c>
      <c r="K263" s="158">
        <f t="shared" ca="1" si="278"/>
        <v>268156.36</v>
      </c>
      <c r="L263" s="160">
        <f t="shared" ca="1" si="279"/>
        <v>0.23151055766107209</v>
      </c>
      <c r="M263" s="161">
        <f t="shared" si="280"/>
        <v>4</v>
      </c>
      <c r="N263" s="161">
        <v>254</v>
      </c>
      <c r="O263" s="247" t="str">
        <f t="shared" si="209"/>
        <v>SICRO5213408</v>
      </c>
      <c r="P263" s="161">
        <f>COUNTIF($O$12:O263,O263)</f>
        <v>1</v>
      </c>
      <c r="Q263" s="162">
        <f t="shared" si="281"/>
        <v>0</v>
      </c>
      <c r="R263" s="138"/>
      <c r="S263" s="163">
        <f t="shared" si="282"/>
        <v>6497.61</v>
      </c>
      <c r="T263" s="158">
        <f t="shared" ca="1" si="283"/>
        <v>330208.53999999998</v>
      </c>
      <c r="U263" s="164">
        <f t="shared" ca="1" si="284"/>
        <v>1.0616792070549965E-2</v>
      </c>
      <c r="V263" s="165">
        <f t="shared" ca="1" si="285"/>
        <v>18</v>
      </c>
      <c r="W263" s="158">
        <f t="shared" ca="1" si="286"/>
        <v>28766955.169999998</v>
      </c>
      <c r="X263" s="164">
        <f t="shared" ca="1" si="287"/>
        <v>0.92490879110129109</v>
      </c>
      <c r="Y263" s="165" t="str">
        <f t="shared" ca="1" si="288"/>
        <v>B</v>
      </c>
    </row>
    <row r="264" spans="1:26" s="43" customFormat="1" ht="25.5" x14ac:dyDescent="0.25">
      <c r="A264" s="166" t="s">
        <v>18536</v>
      </c>
      <c r="B264" s="166" t="s">
        <v>343</v>
      </c>
      <c r="C264" s="166">
        <v>5214003</v>
      </c>
      <c r="D264" s="193" t="str">
        <f t="shared" ca="1" si="273"/>
        <v>Pintura De Setas E Zebrados Com Termoplástico Por Aspersão - Espessura De 1,5 Mm</v>
      </c>
      <c r="E264" s="194" t="str">
        <f t="shared" ca="1" si="274"/>
        <v>m2</v>
      </c>
      <c r="F264" s="167">
        <f>IFERROR(VLOOKUP($A264,MCALC!$A:$J,COLUMN(J19),FALSE),0)</f>
        <v>303.43</v>
      </c>
      <c r="G264" s="159">
        <f t="shared" ca="1" si="275"/>
        <v>60</v>
      </c>
      <c r="H264" s="159">
        <f t="shared" ca="1" si="276"/>
        <v>18205.8</v>
      </c>
      <c r="I264" s="168"/>
      <c r="J264" s="159">
        <f t="shared" ca="1" si="277"/>
        <v>48.72</v>
      </c>
      <c r="K264" s="158">
        <f t="shared" ca="1" si="278"/>
        <v>14783.11</v>
      </c>
      <c r="L264" s="160">
        <f t="shared" ca="1" si="279"/>
        <v>0.23151055766107209</v>
      </c>
      <c r="M264" s="169">
        <f t="shared" si="280"/>
        <v>4</v>
      </c>
      <c r="N264" s="169">
        <v>255</v>
      </c>
      <c r="O264" s="247" t="str">
        <f t="shared" si="209"/>
        <v>SICRO5214003</v>
      </c>
      <c r="P264" s="161">
        <f>COUNTIF($O$12:O264,O264)</f>
        <v>1</v>
      </c>
      <c r="Q264" s="162">
        <f t="shared" si="281"/>
        <v>0</v>
      </c>
      <c r="R264" s="168"/>
      <c r="S264" s="163">
        <f t="shared" si="282"/>
        <v>303.43</v>
      </c>
      <c r="T264" s="158">
        <f t="shared" ca="1" si="283"/>
        <v>18205.8</v>
      </c>
      <c r="U264" s="164">
        <f t="shared" ca="1" si="284"/>
        <v>5.8534886189805561E-4</v>
      </c>
      <c r="V264" s="165">
        <f t="shared" ca="1" si="285"/>
        <v>45</v>
      </c>
      <c r="W264" s="158">
        <f t="shared" ca="1" si="286"/>
        <v>30866111.119999997</v>
      </c>
      <c r="X264" s="164">
        <f t="shared" ca="1" si="287"/>
        <v>0.99240038972804911</v>
      </c>
      <c r="Y264" s="165" t="str">
        <f t="shared" ca="1" si="288"/>
        <v>C</v>
      </c>
      <c r="Z264" s="84"/>
    </row>
    <row r="265" spans="1:26" s="43" customFormat="1" ht="25.5" x14ac:dyDescent="0.25">
      <c r="A265" s="166" t="s">
        <v>18537</v>
      </c>
      <c r="B265" s="166" t="s">
        <v>356</v>
      </c>
      <c r="C265" s="166">
        <v>40936</v>
      </c>
      <c r="D265" s="193" t="str">
        <f t="shared" ca="1" si="273"/>
        <v>Sinalização Vertical Com Chapa Revestida Em Película, Inclusive Suporte Em Madeira</v>
      </c>
      <c r="E265" s="194" t="str">
        <f t="shared" ca="1" si="274"/>
        <v>m2</v>
      </c>
      <c r="F265" s="167">
        <f>IFERROR(VLOOKUP($A265,MCALC!$A:$J,COLUMN(J20),FALSE),0)</f>
        <v>21.87</v>
      </c>
      <c r="G265" s="159">
        <f t="shared" ca="1" si="275"/>
        <v>664.72</v>
      </c>
      <c r="H265" s="159">
        <f t="shared" ca="1" si="276"/>
        <v>14537.43</v>
      </c>
      <c r="I265" s="168"/>
      <c r="J265" s="159">
        <f t="shared" ca="1" si="277"/>
        <v>539.76</v>
      </c>
      <c r="K265" s="158">
        <f t="shared" ca="1" si="278"/>
        <v>11804.55</v>
      </c>
      <c r="L265" s="160">
        <f t="shared" ca="1" si="279"/>
        <v>0.23151055766107209</v>
      </c>
      <c r="M265" s="169">
        <f t="shared" si="280"/>
        <v>4</v>
      </c>
      <c r="N265" s="169">
        <v>256</v>
      </c>
      <c r="O265" s="247" t="str">
        <f t="shared" si="209"/>
        <v>DER-ROD40936</v>
      </c>
      <c r="P265" s="161">
        <f>COUNTIF($O$12:O265,O265)</f>
        <v>1</v>
      </c>
      <c r="Q265" s="162">
        <f t="shared" si="281"/>
        <v>0</v>
      </c>
      <c r="R265" s="168"/>
      <c r="S265" s="163">
        <f t="shared" si="282"/>
        <v>21.87</v>
      </c>
      <c r="T265" s="158">
        <f t="shared" ca="1" si="283"/>
        <v>14537.43</v>
      </c>
      <c r="U265" s="164">
        <f t="shared" ca="1" si="284"/>
        <v>4.674042396062052E-4</v>
      </c>
      <c r="V265" s="165">
        <f t="shared" ca="1" si="285"/>
        <v>49</v>
      </c>
      <c r="W265" s="158">
        <f t="shared" ca="1" si="286"/>
        <v>30927911.530000001</v>
      </c>
      <c r="X265" s="164">
        <f t="shared" ca="1" si="287"/>
        <v>0.99438738286530948</v>
      </c>
      <c r="Y265" s="165" t="str">
        <f t="shared" ca="1" si="288"/>
        <v>C</v>
      </c>
      <c r="Z265" s="84"/>
    </row>
    <row r="266" spans="1:26" ht="12.75" x14ac:dyDescent="0.25">
      <c r="A266" s="144" t="s">
        <v>18572</v>
      </c>
      <c r="B266" s="144"/>
      <c r="C266" s="144"/>
      <c r="D266" s="145" t="s">
        <v>14631</v>
      </c>
      <c r="E266" s="144"/>
      <c r="F266" s="146"/>
      <c r="G266" s="147"/>
      <c r="H266" s="148">
        <f ca="1">SUBTOTAL(9,OFFSET(H266,1,0):OFFSET(H269,-1,0))</f>
        <v>505312.66000000003</v>
      </c>
      <c r="I266" s="138"/>
      <c r="J266" s="149"/>
      <c r="K266" s="148">
        <f ca="1">SUBTOTAL(9,OFFSET(K266,1,0):OFFSET(K269,-1,0))</f>
        <v>410366.7</v>
      </c>
      <c r="L266" s="150"/>
      <c r="M266" s="151"/>
      <c r="N266" s="151">
        <v>257</v>
      </c>
      <c r="O266" s="246" t="str">
        <f t="shared" si="209"/>
        <v/>
      </c>
      <c r="P266" s="151"/>
      <c r="Q266" s="152"/>
      <c r="R266" s="138"/>
      <c r="S266" s="153"/>
      <c r="T266" s="148"/>
      <c r="U266" s="153"/>
      <c r="V266" s="153"/>
      <c r="W266" s="148"/>
      <c r="X266" s="153"/>
      <c r="Y266" s="153"/>
    </row>
    <row r="267" spans="1:26" s="43" customFormat="1" ht="25.5" x14ac:dyDescent="0.25">
      <c r="A267" s="166" t="s">
        <v>18573</v>
      </c>
      <c r="B267" s="166" t="s">
        <v>355</v>
      </c>
      <c r="C267" s="166">
        <v>200326</v>
      </c>
      <c r="D267" s="193" t="str">
        <f ca="1">IFERROR(PROPER(VLOOKUP($C267,INDIRECT("'"&amp;$B267&amp;"'!A:I"),2,FALSE)),"")</f>
        <v>Fornecimento E Plantio De Grama Em Placas Tipo Esmeralda, Inclusive Fornecimento De Terra Vegetal</v>
      </c>
      <c r="E267" s="194" t="str">
        <f ca="1">IFERROR(LOWER(VLOOKUP($C267,INDIRECT("'"&amp;$B267&amp;"'!A:I"),M267-1,FALSE)),"")</f>
        <v>m2</v>
      </c>
      <c r="F267" s="167">
        <f>IFERROR(VLOOKUP($A267,MCALC!$A:$J,COLUMN(J23),FALSE),0)</f>
        <v>15988.41</v>
      </c>
      <c r="G267" s="159">
        <f ca="1">ROUND(J267*(1+L267),2)</f>
        <v>27.57</v>
      </c>
      <c r="H267" s="159">
        <f ca="1">ROUND(G267*F267,2)</f>
        <v>440800.46</v>
      </c>
      <c r="I267" s="168"/>
      <c r="J267" s="159">
        <f ca="1">IFERROR(VLOOKUP($C267,INDIRECT("'"&amp;$B267&amp;"'!A:I"),M267,FALSE),0)</f>
        <v>22.39</v>
      </c>
      <c r="K267" s="158">
        <f ca="1">ROUND(J267*F267,2)</f>
        <v>357980.5</v>
      </c>
      <c r="L267" s="160">
        <f ca="1">$H$4</f>
        <v>0.23151055766107209</v>
      </c>
      <c r="M267" s="169">
        <f>IF(OR($B267="TRANSMAR",$B267="SEDURB"),9,4)</f>
        <v>4</v>
      </c>
      <c r="N267" s="169">
        <v>258</v>
      </c>
      <c r="O267" s="247" t="str">
        <f t="shared" si="209"/>
        <v>DER-EDIF200326</v>
      </c>
      <c r="P267" s="161">
        <f>COUNTIF($O$12:O267,O267)</f>
        <v>1</v>
      </c>
      <c r="Q267" s="162">
        <f>IF(COUNTIF(O:O,O267)&lt;&gt;1,SUMIF(O:O,O267,G:G)/COUNTIF(O:O,O267),0)</f>
        <v>0</v>
      </c>
      <c r="R267" s="168"/>
      <c r="S267" s="163">
        <f>IF(P267=1,SUMIF(O:O,O267,F:F),"")</f>
        <v>15988.41</v>
      </c>
      <c r="T267" s="158">
        <f ca="1">IF(P267=1,SUMIF(O:O,O267,H:H),"")</f>
        <v>440800.46</v>
      </c>
      <c r="U267" s="164">
        <f ca="1">IF(P267=1,T267/$T$269,"")</f>
        <v>1.4172519064536543E-2</v>
      </c>
      <c r="V267" s="165">
        <f ca="1">IF(P267=1,_xlfn.RANK.EQ(T267,$T$10:$T$268),"")</f>
        <v>15</v>
      </c>
      <c r="W267" s="158">
        <f ca="1">IF(P267=1,SUMIF($V$10:$V$268,"&lt;="&amp;V267,$T$10:$T$268),"")</f>
        <v>27662711.369999994</v>
      </c>
      <c r="X267" s="164">
        <f ca="1">IF(P267=1,W267/$T$269,"")</f>
        <v>0.88940538825230964</v>
      </c>
      <c r="Y267" s="165" t="str">
        <f ca="1">IF(P267=1,IF(X267&lt;=0.8,$U$5,IF(X267&lt;=0.95,$U$6,$U$7)),"")</f>
        <v>B</v>
      </c>
      <c r="Z267" s="84"/>
    </row>
    <row r="268" spans="1:26" ht="38.25" x14ac:dyDescent="0.25">
      <c r="A268" s="166" t="s">
        <v>18574</v>
      </c>
      <c r="B268" s="154" t="s">
        <v>46</v>
      </c>
      <c r="C268" s="154">
        <v>98511</v>
      </c>
      <c r="D268" s="193" t="str">
        <f ca="1">IFERROR(PROPER(VLOOKUP($C268,INDIRECT("'"&amp;$B268&amp;"'!A:I"),2,FALSE)),"")</f>
        <v>Plantio De Árvore Ornamental Com Altura De Muda Maior Que 2,00 M E Menor Ou Igual A 4,00 M. Af_05/2018</v>
      </c>
      <c r="E268" s="194" t="str">
        <f ca="1">IFERROR(LOWER(VLOOKUP($C268,INDIRECT("'"&amp;$B268&amp;"'!A:I"),M268-1,FALSE)),"")</f>
        <v>un</v>
      </c>
      <c r="F268" s="167">
        <f>IFERROR(VLOOKUP($A268,MCALC!$A:$J,COLUMN(J24),FALSE),0)</f>
        <v>470</v>
      </c>
      <c r="G268" s="158">
        <f ca="1">ROUND(J268*(1+L268),2)</f>
        <v>137.26</v>
      </c>
      <c r="H268" s="158">
        <f ca="1">ROUND(G268*F268,2)</f>
        <v>64512.2</v>
      </c>
      <c r="I268" s="138"/>
      <c r="J268" s="159">
        <f ca="1">IFERROR(VLOOKUP($C268,INDIRECT("'"&amp;$B268&amp;"'!A:I"),M268,FALSE),0)</f>
        <v>111.46</v>
      </c>
      <c r="K268" s="158">
        <f ca="1">ROUND(J268*F268,2)</f>
        <v>52386.2</v>
      </c>
      <c r="L268" s="160">
        <f ca="1">$H$4</f>
        <v>0.23151055766107209</v>
      </c>
      <c r="M268" s="161">
        <f>IF(OR($B268="TRANSMAR",$B268="SEDURB"),9,4)</f>
        <v>4</v>
      </c>
      <c r="N268" s="161">
        <v>259</v>
      </c>
      <c r="O268" s="247" t="str">
        <f t="shared" si="209"/>
        <v>SINAPI98511</v>
      </c>
      <c r="P268" s="161">
        <f>COUNTIF($O$12:O268,O268)</f>
        <v>1</v>
      </c>
      <c r="Q268" s="162">
        <f>IF(COUNTIF(O:O,O268)&lt;&gt;1,SUMIF(O:O,O268,G:G)/COUNTIF(O:O,O268),0)</f>
        <v>0</v>
      </c>
      <c r="R268" s="138"/>
      <c r="S268" s="163">
        <f>IF(P268=1,SUMIF(O:O,O268,F:F),"")</f>
        <v>470</v>
      </c>
      <c r="T268" s="158">
        <f ca="1">IF(P268=1,SUMIF(O:O,O268,H:H),"")</f>
        <v>64512.2</v>
      </c>
      <c r="U268" s="164">
        <f ca="1">IF(P268=1,T268/$T$269,"")</f>
        <v>2.0741820105977071E-3</v>
      </c>
      <c r="V268" s="165">
        <f ca="1">IF(P268=1,_xlfn.RANK.EQ(T268,$T$10:$T$268),"")</f>
        <v>30</v>
      </c>
      <c r="W268" s="158">
        <f ca="1">IF(P268=1,SUMIF($V$10:$V$268,"&lt;="&amp;V268,$T$10:$T$268),"")</f>
        <v>30323952.689999994</v>
      </c>
      <c r="X268" s="164">
        <f ca="1">IF(P268=1,W268/$T$269,"")</f>
        <v>0.97496903159114001</v>
      </c>
      <c r="Y268" s="165" t="str">
        <f ca="1">IF(P268=1,IF(X268&lt;=0.8,$U$5,IF(X268&lt;=0.95,$U$6,$U$7)),"")</f>
        <v>C</v>
      </c>
    </row>
    <row r="269" spans="1:26" ht="15.75" x14ac:dyDescent="0.25">
      <c r="A269" s="195"/>
      <c r="B269" s="195"/>
      <c r="C269" s="195"/>
      <c r="D269" s="196"/>
      <c r="E269" s="195"/>
      <c r="F269" s="197"/>
      <c r="G269" s="198"/>
      <c r="H269" s="240">
        <f ca="1">SUBTOTAL(9,H10:OFFSET(H269,-1,0))</f>
        <v>31102477.829999991</v>
      </c>
      <c r="I269" s="138"/>
      <c r="J269" s="198"/>
      <c r="K269" s="240">
        <f ca="1">SUBTOTAL(9,K10:OFFSET(K269,-1,0))</f>
        <v>25584913.05999998</v>
      </c>
      <c r="L269" s="195"/>
      <c r="M269" s="199"/>
      <c r="N269" s="199"/>
      <c r="O269" s="249" t="str">
        <f t="shared" si="209"/>
        <v/>
      </c>
      <c r="P269" s="199"/>
      <c r="Q269" s="200"/>
      <c r="R269" s="138"/>
      <c r="S269" s="241"/>
      <c r="T269" s="240">
        <f ca="1">SUBTOTAL(9,T10:OFFSET(T269,-1,0))</f>
        <v>31102477.829999991</v>
      </c>
      <c r="U269" s="242">
        <f ca="1">SUBTOTAL(9,U10:OFFSET(U269,-1,0))</f>
        <v>1.0000000000000007</v>
      </c>
      <c r="V269" s="243">
        <f ca="1">MAX(V12:V268)</f>
        <v>104</v>
      </c>
      <c r="W269" s="240">
        <f ca="1">MAX(W10:W268)</f>
        <v>31102477.829999991</v>
      </c>
      <c r="X269" s="244">
        <f ca="1">MAX(X10:X268)</f>
        <v>1</v>
      </c>
      <c r="Y269" s="243"/>
    </row>
    <row r="270" spans="1:26" ht="15" customHeight="1" x14ac:dyDescent="0.25">
      <c r="A270" s="236" t="s">
        <v>18649</v>
      </c>
      <c r="B270" s="238"/>
      <c r="C270" s="238"/>
      <c r="D270" s="237"/>
      <c r="E270" s="238"/>
    </row>
    <row r="271" spans="1:26" ht="85.5" customHeight="1" x14ac:dyDescent="0.25">
      <c r="A271" s="339" t="s">
        <v>18653</v>
      </c>
      <c r="B271" s="339"/>
      <c r="C271" s="339"/>
      <c r="D271" s="339"/>
      <c r="E271" s="339"/>
      <c r="F271" s="339"/>
      <c r="G271" s="339"/>
      <c r="H271" s="339"/>
    </row>
    <row r="272" spans="1:26" ht="15" customHeight="1" x14ac:dyDescent="0.25">
      <c r="A272" s="369" t="s">
        <v>18650</v>
      </c>
      <c r="B272" s="369"/>
      <c r="C272" s="369"/>
      <c r="D272" s="369"/>
      <c r="E272" s="369"/>
      <c r="F272" s="369"/>
      <c r="G272" s="369"/>
      <c r="H272" s="369"/>
    </row>
    <row r="273" spans="1:8" ht="15" customHeight="1" x14ac:dyDescent="0.25">
      <c r="A273" s="369" t="s">
        <v>18651</v>
      </c>
      <c r="B273" s="369"/>
      <c r="C273" s="369"/>
      <c r="D273" s="369"/>
      <c r="E273" s="369"/>
      <c r="F273" s="369"/>
      <c r="G273" s="369"/>
      <c r="H273" s="369"/>
    </row>
    <row r="274" spans="1:8" ht="15" customHeight="1" x14ac:dyDescent="0.25">
      <c r="A274" s="369" t="s">
        <v>18652</v>
      </c>
      <c r="B274" s="369"/>
      <c r="C274" s="369"/>
      <c r="D274" s="369"/>
      <c r="E274" s="369"/>
      <c r="F274" s="369"/>
      <c r="G274" s="369"/>
      <c r="H274" s="369"/>
    </row>
    <row r="275" spans="1:8" ht="15" customHeight="1" x14ac:dyDescent="0.25">
      <c r="A275" s="273"/>
      <c r="B275" s="273"/>
      <c r="C275" s="273"/>
      <c r="D275" s="273"/>
      <c r="E275" s="273"/>
      <c r="F275" s="273"/>
      <c r="G275" s="273"/>
      <c r="H275" s="273"/>
    </row>
    <row r="276" spans="1:8" ht="15" customHeight="1" x14ac:dyDescent="0.25">
      <c r="A276" s="273"/>
      <c r="B276" s="273"/>
      <c r="C276" s="273"/>
      <c r="D276" s="273"/>
      <c r="E276" s="273"/>
      <c r="F276" s="273"/>
      <c r="G276" s="273"/>
      <c r="H276" s="273"/>
    </row>
    <row r="277" spans="1:8" ht="15" customHeight="1" x14ac:dyDescent="0.25">
      <c r="A277" s="273"/>
      <c r="B277" s="273"/>
      <c r="C277" s="273"/>
      <c r="D277" s="273"/>
      <c r="E277" s="273"/>
      <c r="F277" s="273"/>
      <c r="G277" s="273"/>
      <c r="H277" s="273"/>
    </row>
    <row r="278" spans="1:8" ht="15" customHeight="1" x14ac:dyDescent="0.25">
      <c r="A278" s="273"/>
      <c r="B278" s="273"/>
      <c r="C278" s="273"/>
      <c r="D278" s="273"/>
      <c r="E278" s="273"/>
      <c r="F278" s="273"/>
      <c r="G278" s="273"/>
      <c r="H278" s="273"/>
    </row>
    <row r="279" spans="1:8" ht="15" customHeight="1" x14ac:dyDescent="0.25">
      <c r="A279" s="273"/>
      <c r="B279" s="273"/>
      <c r="C279" s="273"/>
      <c r="D279" s="273"/>
      <c r="E279" s="273"/>
      <c r="F279" s="273"/>
      <c r="G279" s="273"/>
      <c r="H279" s="273"/>
    </row>
    <row r="280" spans="1:8" ht="15" customHeight="1" x14ac:dyDescent="0.25">
      <c r="A280" s="273"/>
      <c r="B280" s="273"/>
      <c r="C280" s="273"/>
      <c r="D280" s="273"/>
      <c r="E280" s="273"/>
      <c r="F280" s="273"/>
      <c r="G280" s="273"/>
      <c r="H280" s="273"/>
    </row>
    <row r="281" spans="1:8" ht="15" customHeight="1" x14ac:dyDescent="0.25">
      <c r="A281" s="273"/>
      <c r="B281" s="273"/>
      <c r="C281" s="273"/>
      <c r="D281" s="273"/>
      <c r="E281" s="273"/>
      <c r="F281" s="273"/>
      <c r="G281" s="273"/>
      <c r="H281" s="273"/>
    </row>
    <row r="282" spans="1:8" ht="15" customHeight="1" x14ac:dyDescent="0.25">
      <c r="A282" s="273"/>
      <c r="B282" s="273"/>
      <c r="C282" s="273"/>
      <c r="D282" s="273"/>
      <c r="E282" s="273"/>
      <c r="F282" s="273"/>
      <c r="G282" s="273"/>
      <c r="H282" s="273"/>
    </row>
  </sheetData>
  <autoFilter ref="A9:Y274" xr:uid="{EB71E24D-E4E5-4248-9570-D77314334A2E}"/>
  <mergeCells count="22">
    <mergeCell ref="A272:H272"/>
    <mergeCell ref="A273:H273"/>
    <mergeCell ref="A274:H274"/>
    <mergeCell ref="D4:F5"/>
    <mergeCell ref="A271:H271"/>
    <mergeCell ref="A1:C8"/>
    <mergeCell ref="D1:F1"/>
    <mergeCell ref="D2:F2"/>
    <mergeCell ref="D3:F3"/>
    <mergeCell ref="D6:F6"/>
    <mergeCell ref="D7:F7"/>
    <mergeCell ref="D8:F8"/>
    <mergeCell ref="S1:T6"/>
    <mergeCell ref="G1:G3"/>
    <mergeCell ref="H1:H3"/>
    <mergeCell ref="G6:H8"/>
    <mergeCell ref="U1:Y2"/>
    <mergeCell ref="U3:U4"/>
    <mergeCell ref="V3:W3"/>
    <mergeCell ref="X3:Y3"/>
    <mergeCell ref="J1:Q8"/>
    <mergeCell ref="S7:T8"/>
  </mergeCells>
  <phoneticPr fontId="17" type="noConversion"/>
  <conditionalFormatting sqref="S12:Y268">
    <cfRule type="expression" dxfId="287" priority="22">
      <formula>IF($Y12="",TRUE,FALSE)</formula>
    </cfRule>
    <cfRule type="expression" dxfId="286" priority="23">
      <formula>IF($Y12="A",TRUE,FALSE)</formula>
    </cfRule>
    <cfRule type="expression" dxfId="285" priority="24">
      <formula>IF($Y12="B",TRUE,FALSE)</formula>
    </cfRule>
    <cfRule type="expression" dxfId="284" priority="25">
      <formula>IF($Y12="c",TRUE,FALSE)</formula>
    </cfRule>
  </conditionalFormatting>
  <conditionalFormatting sqref="Q12:Q18 Q258:Q265 Q251:Q256 Q236:Q248 Q222:Q234 Q208:Q220 Q194:Q206 Q181:Q192 Q168:Q179 Q154:Q166 Q149:Q151 Q145:Q147 Q143 Q129:Q141 Q126:Q127 Q123 Q111:Q121 Q104:Q109 Q99:Q101 Q95:Q97 Q93 Q79:Q91 Q76:Q77 Q72:Q73 Q51 Q43:Q49 Q28:Q41 Q20:Q25 Q53:Q70">
    <cfRule type="cellIs" dxfId="283" priority="17" operator="equal">
      <formula>0</formula>
    </cfRule>
    <cfRule type="cellIs" dxfId="282" priority="18" operator="equal">
      <formula>$G12</formula>
    </cfRule>
    <cfRule type="cellIs" dxfId="281" priority="19" operator="lessThan">
      <formula>$G12</formula>
    </cfRule>
    <cfRule type="cellIs" dxfId="280" priority="20" operator="greaterThan">
      <formula>$G12</formula>
    </cfRule>
  </conditionalFormatting>
  <conditionalFormatting sqref="Q267:Q268">
    <cfRule type="cellIs" dxfId="279" priority="9" operator="equal">
      <formula>0</formula>
    </cfRule>
    <cfRule type="cellIs" dxfId="278" priority="10" operator="equal">
      <formula>$G267</formula>
    </cfRule>
    <cfRule type="cellIs" dxfId="277" priority="11" operator="lessThan">
      <formula>$G267</formula>
    </cfRule>
    <cfRule type="cellIs" dxfId="276" priority="12" operator="greaterThan">
      <formula>$G267</formula>
    </cfRule>
  </conditionalFormatting>
  <printOptions horizontalCentered="1"/>
  <pageMargins left="0.78740157480314965" right="0.39370078740157483" top="0.39370078740157483" bottom="0.39370078740157483" header="0.31496062992125984" footer="0.31496062992125984"/>
  <pageSetup paperSize="9" scale="54" fitToHeight="0" orientation="landscape" horizontalDpi="1200" verticalDpi="1200"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4D99A-AC0B-4562-A5CC-FD528BF39007}">
  <sheetPr>
    <tabColor rgb="FF002060"/>
    <outlinePr summaryBelow="0"/>
  </sheetPr>
  <dimension ref="A1:N65"/>
  <sheetViews>
    <sheetView workbookViewId="0">
      <selection activeCell="E69" sqref="E69"/>
    </sheetView>
  </sheetViews>
  <sheetFormatPr defaultColWidth="14.42578125" defaultRowHeight="15" x14ac:dyDescent="0.25"/>
  <cols>
    <col min="1" max="1" width="7.42578125" style="258" customWidth="1"/>
    <col min="2" max="2" width="27.85546875" style="258" customWidth="1"/>
    <col min="3" max="12" width="15.7109375" style="258" customWidth="1"/>
    <col min="13" max="13" width="1.42578125" style="258" customWidth="1"/>
    <col min="14" max="14" width="15.7109375" style="258" customWidth="1"/>
    <col min="15" max="26" width="8.7109375" style="258" customWidth="1"/>
    <col min="27" max="16384" width="14.42578125" style="258"/>
  </cols>
  <sheetData>
    <row r="1" spans="1:14" x14ac:dyDescent="0.25">
      <c r="A1" s="268"/>
      <c r="B1" s="269" t="s">
        <v>18643</v>
      </c>
      <c r="C1" s="268"/>
      <c r="D1" s="268"/>
      <c r="E1" s="268"/>
      <c r="F1" s="268"/>
      <c r="G1" s="268"/>
      <c r="H1" s="268"/>
      <c r="I1" s="268"/>
      <c r="J1" s="268"/>
      <c r="K1" s="268"/>
      <c r="L1" s="268"/>
      <c r="N1" s="268"/>
    </row>
    <row r="2" spans="1:14" x14ac:dyDescent="0.25">
      <c r="A2" s="268"/>
      <c r="B2" s="270" t="s">
        <v>18644</v>
      </c>
      <c r="C2" s="268"/>
      <c r="D2" s="268"/>
      <c r="E2" s="268"/>
      <c r="F2" s="268"/>
      <c r="G2" s="268"/>
      <c r="H2" s="268"/>
      <c r="I2" s="268"/>
      <c r="J2" s="268"/>
      <c r="K2" s="268"/>
      <c r="L2" s="268"/>
      <c r="N2" s="268"/>
    </row>
    <row r="3" spans="1:14" x14ac:dyDescent="0.25">
      <c r="A3" s="268"/>
      <c r="B3" s="271"/>
      <c r="C3" s="268"/>
      <c r="D3" s="268"/>
      <c r="E3" s="268"/>
      <c r="F3" s="268"/>
      <c r="G3" s="268"/>
      <c r="H3" s="268"/>
      <c r="I3" s="268"/>
      <c r="J3" s="268"/>
      <c r="K3" s="268"/>
      <c r="L3" s="268"/>
      <c r="N3" s="268"/>
    </row>
    <row r="4" spans="1:14" x14ac:dyDescent="0.25">
      <c r="A4" s="268"/>
      <c r="B4" s="269" t="s">
        <v>18647</v>
      </c>
      <c r="C4" s="268"/>
      <c r="D4" s="268"/>
      <c r="E4" s="268"/>
      <c r="F4" s="268"/>
      <c r="G4" s="268"/>
      <c r="H4" s="268"/>
      <c r="I4" s="268"/>
      <c r="J4" s="268"/>
      <c r="K4" s="268"/>
      <c r="L4" s="268"/>
      <c r="N4" s="268"/>
    </row>
    <row r="5" spans="1:14" x14ac:dyDescent="0.25">
      <c r="A5" s="268"/>
      <c r="B5" s="271"/>
      <c r="C5" s="268"/>
      <c r="D5" s="268"/>
      <c r="E5" s="268"/>
      <c r="F5" s="268"/>
      <c r="G5" s="268"/>
      <c r="H5" s="268"/>
      <c r="I5" s="268"/>
      <c r="J5" s="268"/>
      <c r="K5" s="268"/>
      <c r="L5" s="268"/>
      <c r="N5" s="268"/>
    </row>
    <row r="6" spans="1:14" x14ac:dyDescent="0.25">
      <c r="A6" s="268"/>
      <c r="B6" s="271"/>
      <c r="C6" s="268"/>
      <c r="D6" s="268"/>
      <c r="E6" s="268"/>
      <c r="F6" s="268"/>
      <c r="G6" s="268"/>
      <c r="H6" s="268"/>
      <c r="I6" s="268"/>
      <c r="J6" s="268"/>
      <c r="K6" s="268"/>
      <c r="L6" s="268"/>
      <c r="N6" s="268"/>
    </row>
    <row r="7" spans="1:14" x14ac:dyDescent="0.25">
      <c r="A7" s="268"/>
      <c r="B7" s="269" t="s">
        <v>18678</v>
      </c>
      <c r="C7" s="268"/>
      <c r="D7" s="268"/>
      <c r="E7" s="268"/>
      <c r="F7" s="268"/>
      <c r="G7" s="268"/>
      <c r="H7" s="268"/>
      <c r="I7" s="268"/>
      <c r="J7" s="268"/>
      <c r="K7" s="268"/>
      <c r="L7" s="268"/>
      <c r="N7" s="268"/>
    </row>
    <row r="8" spans="1:14" x14ac:dyDescent="0.25">
      <c r="A8" s="268"/>
      <c r="B8" s="268"/>
      <c r="C8" s="268"/>
      <c r="D8" s="268"/>
      <c r="E8" s="268"/>
      <c r="F8" s="268"/>
      <c r="G8" s="268"/>
      <c r="H8" s="268"/>
      <c r="I8" s="268"/>
      <c r="J8" s="268"/>
      <c r="K8" s="268"/>
      <c r="L8" s="268"/>
      <c r="N8" s="268"/>
    </row>
    <row r="9" spans="1:14" ht="15.75" thickBot="1" x14ac:dyDescent="0.3">
      <c r="A9" s="274" t="s">
        <v>18665</v>
      </c>
      <c r="B9" s="274" t="s">
        <v>18666</v>
      </c>
      <c r="C9" s="274" t="s">
        <v>18667</v>
      </c>
      <c r="D9" s="274" t="s">
        <v>18668</v>
      </c>
      <c r="E9" s="274" t="s">
        <v>18669</v>
      </c>
      <c r="F9" s="274" t="s">
        <v>18670</v>
      </c>
      <c r="G9" s="274" t="s">
        <v>18671</v>
      </c>
      <c r="H9" s="274" t="s">
        <v>18672</v>
      </c>
      <c r="I9" s="274" t="s">
        <v>18673</v>
      </c>
      <c r="J9" s="274" t="s">
        <v>18674</v>
      </c>
      <c r="K9" s="274" t="s">
        <v>18675</v>
      </c>
      <c r="L9" s="274" t="s">
        <v>18676</v>
      </c>
      <c r="N9" s="267" t="s">
        <v>18677</v>
      </c>
    </row>
    <row r="10" spans="1:14" x14ac:dyDescent="0.25">
      <c r="A10" s="373">
        <v>1</v>
      </c>
      <c r="B10" s="374" t="str">
        <f>VLOOKUP($A10,ORCAMENTO!$A$9:$H$269,COLUMN($D$8),FALSE)</f>
        <v>CANTEIRO DE OBRAS</v>
      </c>
      <c r="C10" s="375">
        <f ca="1">VLOOKUP($A10,ORCAMENTO!$A$9:$H$269,COLUMN($H$8),FALSE)</f>
        <v>118079.67000000001</v>
      </c>
      <c r="D10" s="275">
        <f ca="1">D11/$C10</f>
        <v>0.72157816442068301</v>
      </c>
      <c r="E10" s="275">
        <f t="shared" ref="E10:L10" ca="1" si="0">E11/$C10</f>
        <v>3.222750963819597E-2</v>
      </c>
      <c r="F10" s="275">
        <f t="shared" ca="1" si="0"/>
        <v>3.222750963819597E-2</v>
      </c>
      <c r="G10" s="275">
        <f t="shared" ca="1" si="0"/>
        <v>3.222750963819597E-2</v>
      </c>
      <c r="H10" s="275">
        <f t="shared" ca="1" si="0"/>
        <v>3.222750963819597E-2</v>
      </c>
      <c r="I10" s="275">
        <f t="shared" ca="1" si="0"/>
        <v>3.222750963819597E-2</v>
      </c>
      <c r="J10" s="275">
        <f t="shared" ca="1" si="0"/>
        <v>3.222750963819597E-2</v>
      </c>
      <c r="K10" s="275">
        <f t="shared" ca="1" si="0"/>
        <v>3.222750963819597E-2</v>
      </c>
      <c r="L10" s="275">
        <f t="shared" ca="1" si="0"/>
        <v>5.2829268111945091E-2</v>
      </c>
      <c r="N10" s="266">
        <f ca="1">SUM(D10:L10)</f>
        <v>1</v>
      </c>
    </row>
    <row r="11" spans="1:14" x14ac:dyDescent="0.25">
      <c r="A11" s="373"/>
      <c r="B11" s="374"/>
      <c r="C11" s="375"/>
      <c r="D11" s="276">
        <f t="shared" ref="D11:L11" ca="1" si="1">SUM(D13,D15)</f>
        <v>85203.711534000002</v>
      </c>
      <c r="E11" s="276">
        <f t="shared" ca="1" si="1"/>
        <v>3805.4137030000002</v>
      </c>
      <c r="F11" s="276">
        <f t="shared" ca="1" si="1"/>
        <v>3805.4137030000002</v>
      </c>
      <c r="G11" s="276">
        <f t="shared" ca="1" si="1"/>
        <v>3805.4137030000002</v>
      </c>
      <c r="H11" s="276">
        <f t="shared" ca="1" si="1"/>
        <v>3805.4137030000002</v>
      </c>
      <c r="I11" s="276">
        <f t="shared" ca="1" si="1"/>
        <v>3805.4137030000002</v>
      </c>
      <c r="J11" s="276">
        <f t="shared" ca="1" si="1"/>
        <v>3805.4137030000002</v>
      </c>
      <c r="K11" s="276">
        <f t="shared" ca="1" si="1"/>
        <v>3805.4137030000002</v>
      </c>
      <c r="L11" s="276">
        <f t="shared" ca="1" si="1"/>
        <v>6238.0625449999998</v>
      </c>
      <c r="N11" s="262">
        <f ca="1">SUM(D11:L11)</f>
        <v>118079.66999999998</v>
      </c>
    </row>
    <row r="12" spans="1:14" ht="15" customHeight="1" x14ac:dyDescent="0.25">
      <c r="A12" s="376" t="s">
        <v>8</v>
      </c>
      <c r="B12" s="377" t="str">
        <f>VLOOKUP($A12,ORCAMENTO!$A$9:$H$269,COLUMN($D$8),FALSE)</f>
        <v>IMPLANTAÇÃO DO CANTEIRO DE OBRAS</v>
      </c>
      <c r="C12" s="378">
        <f ca="1">VLOOKUP($A12,ORCAMENTO!$A$9:$H$269,COLUMN($H$8),FALSE)</f>
        <v>78969.56</v>
      </c>
      <c r="D12" s="277">
        <v>1</v>
      </c>
      <c r="E12" s="278"/>
      <c r="F12" s="278"/>
      <c r="G12" s="278"/>
      <c r="H12" s="278"/>
      <c r="I12" s="278"/>
      <c r="J12" s="278"/>
      <c r="K12" s="278"/>
      <c r="L12" s="278"/>
      <c r="N12" s="261">
        <f t="shared" ref="N12:N63" si="2">SUM(D12:L12)</f>
        <v>1</v>
      </c>
    </row>
    <row r="13" spans="1:14" x14ac:dyDescent="0.25">
      <c r="A13" s="376"/>
      <c r="B13" s="377"/>
      <c r="C13" s="378"/>
      <c r="D13" s="279">
        <f ca="1">D12*$C12</f>
        <v>78969.56</v>
      </c>
      <c r="E13" s="278"/>
      <c r="F13" s="278"/>
      <c r="G13" s="278"/>
      <c r="H13" s="278"/>
      <c r="I13" s="278"/>
      <c r="J13" s="278"/>
      <c r="K13" s="278"/>
      <c r="L13" s="278"/>
      <c r="N13" s="262">
        <f t="shared" ca="1" si="2"/>
        <v>78969.56</v>
      </c>
    </row>
    <row r="14" spans="1:14" x14ac:dyDescent="0.25">
      <c r="A14" s="376" t="s">
        <v>25</v>
      </c>
      <c r="B14" s="377" t="str">
        <f>VLOOKUP($A14,ORCAMENTO!$A$9:$H$269,COLUMN($D$8),FALSE)</f>
        <v>CANTEIRO DE OBRAS</v>
      </c>
      <c r="C14" s="378">
        <f ca="1">VLOOKUP($A14,ORCAMENTO!$A$9:$H$269,COLUMN($H$8),FALSE)</f>
        <v>39110.11</v>
      </c>
      <c r="D14" s="277">
        <v>0.15939999999999999</v>
      </c>
      <c r="E14" s="277">
        <v>9.7299999999999998E-2</v>
      </c>
      <c r="F14" s="277">
        <v>9.7299999999999998E-2</v>
      </c>
      <c r="G14" s="277">
        <v>9.7299999999999998E-2</v>
      </c>
      <c r="H14" s="280">
        <v>9.7299999999999998E-2</v>
      </c>
      <c r="I14" s="277">
        <v>9.7299999999999998E-2</v>
      </c>
      <c r="J14" s="277">
        <v>9.7299999999999998E-2</v>
      </c>
      <c r="K14" s="277">
        <v>9.7299999999999998E-2</v>
      </c>
      <c r="L14" s="277">
        <v>0.1595</v>
      </c>
      <c r="N14" s="261">
        <f t="shared" si="2"/>
        <v>0.99999999999999978</v>
      </c>
    </row>
    <row r="15" spans="1:14" ht="15.75" thickBot="1" x14ac:dyDescent="0.3">
      <c r="A15" s="376"/>
      <c r="B15" s="377"/>
      <c r="C15" s="378"/>
      <c r="D15" s="279">
        <f t="shared" ref="D15:L15" ca="1" si="3">D14*$C14</f>
        <v>6234.1515339999996</v>
      </c>
      <c r="E15" s="279">
        <f t="shared" ca="1" si="3"/>
        <v>3805.4137030000002</v>
      </c>
      <c r="F15" s="279">
        <f t="shared" ca="1" si="3"/>
        <v>3805.4137030000002</v>
      </c>
      <c r="G15" s="279">
        <f t="shared" ca="1" si="3"/>
        <v>3805.4137030000002</v>
      </c>
      <c r="H15" s="279">
        <f t="shared" ca="1" si="3"/>
        <v>3805.4137030000002</v>
      </c>
      <c r="I15" s="279">
        <f t="shared" ca="1" si="3"/>
        <v>3805.4137030000002</v>
      </c>
      <c r="J15" s="279">
        <f t="shared" ca="1" si="3"/>
        <v>3805.4137030000002</v>
      </c>
      <c r="K15" s="279">
        <f t="shared" ca="1" si="3"/>
        <v>3805.4137030000002</v>
      </c>
      <c r="L15" s="279">
        <f t="shared" ca="1" si="3"/>
        <v>6238.0625449999998</v>
      </c>
      <c r="N15" s="264">
        <f t="shared" ca="1" si="2"/>
        <v>39110.109999999993</v>
      </c>
    </row>
    <row r="16" spans="1:14" ht="15" customHeight="1" x14ac:dyDescent="0.25">
      <c r="A16" s="373">
        <v>2</v>
      </c>
      <c r="B16" s="374" t="str">
        <f>VLOOKUP($A16,ORCAMENTO!$A$9:$H$269,COLUMN($D$8),FALSE)</f>
        <v>CANAL GUARANHUNS 01 - REVESTIMENTO EM CONCRETO</v>
      </c>
      <c r="C16" s="375">
        <f ca="1">VLOOKUP($A16,ORCAMENTO!$A$9:$H$269,COLUMN($H$8),FALSE)</f>
        <v>24885814.779999997</v>
      </c>
      <c r="D16" s="275">
        <f t="shared" ref="D16:L16" ca="1" si="4">D17/$C16</f>
        <v>3.2237441375829436E-2</v>
      </c>
      <c r="E16" s="275">
        <f t="shared" ca="1" si="4"/>
        <v>7.2237441375829436E-2</v>
      </c>
      <c r="F16" s="275">
        <f t="shared" ca="1" si="4"/>
        <v>0.13223744137582943</v>
      </c>
      <c r="G16" s="275">
        <f t="shared" ca="1" si="4"/>
        <v>0.18447536752019492</v>
      </c>
      <c r="H16" s="275">
        <f t="shared" ca="1" si="4"/>
        <v>0.19328719110397558</v>
      </c>
      <c r="I16" s="275">
        <f t="shared" ca="1" si="4"/>
        <v>0.16328719110397555</v>
      </c>
      <c r="J16" s="275">
        <f t="shared" ca="1" si="4"/>
        <v>0.10999999999999997</v>
      </c>
      <c r="K16" s="275">
        <f t="shared" ca="1" si="4"/>
        <v>6.2237441375829428E-2</v>
      </c>
      <c r="L16" s="275">
        <f t="shared" ca="1" si="4"/>
        <v>5.0000484768536073E-2</v>
      </c>
      <c r="N16" s="266">
        <f t="shared" ca="1" si="2"/>
        <v>0.99999999999999978</v>
      </c>
    </row>
    <row r="17" spans="1:14" x14ac:dyDescent="0.25">
      <c r="A17" s="373"/>
      <c r="B17" s="374"/>
      <c r="C17" s="375"/>
      <c r="D17" s="276">
        <f ca="1">SUM(D19,D21,D23,D25,D27,D29)</f>
        <v>802254.99505999964</v>
      </c>
      <c r="E17" s="276">
        <f t="shared" ref="E17:L17" ca="1" si="5">SUM(E19,E21,E23,E25,E27,E29)</f>
        <v>1797687.5862599995</v>
      </c>
      <c r="F17" s="276">
        <f t="shared" ca="1" si="5"/>
        <v>3290836.4730599993</v>
      </c>
      <c r="G17" s="276">
        <f t="shared" ca="1" si="5"/>
        <v>4590819.8275799984</v>
      </c>
      <c r="H17" s="276">
        <f t="shared" ca="1" si="5"/>
        <v>4810109.2371599991</v>
      </c>
      <c r="I17" s="276">
        <f t="shared" ca="1" si="5"/>
        <v>4063534.7937599989</v>
      </c>
      <c r="J17" s="276">
        <f t="shared" ca="1" si="5"/>
        <v>2737439.6257999991</v>
      </c>
      <c r="K17" s="276">
        <f t="shared" ca="1" si="5"/>
        <v>1548829.4384599994</v>
      </c>
      <c r="L17" s="276">
        <f t="shared" ca="1" si="5"/>
        <v>1244302.8028599997</v>
      </c>
      <c r="N17" s="262">
        <f t="shared" ca="1" si="2"/>
        <v>24885814.779999994</v>
      </c>
    </row>
    <row r="18" spans="1:14" x14ac:dyDescent="0.25">
      <c r="A18" s="376" t="s">
        <v>40</v>
      </c>
      <c r="B18" s="377" t="str">
        <f>VLOOKUP($A18,ORCAMENTO!$A$9:$H$269,COLUMN($D$8),FALSE)</f>
        <v>ESTRUTURA</v>
      </c>
      <c r="C18" s="378">
        <f ca="1">VLOOKUP($A18,ORCAMENTO!$A$9:$H$269,COLUMN($H$8),FALSE)</f>
        <v>19098377.659999993</v>
      </c>
      <c r="D18" s="277">
        <v>0.03</v>
      </c>
      <c r="E18" s="277">
        <v>7.0000000000000007E-2</v>
      </c>
      <c r="F18" s="277">
        <v>0.13</v>
      </c>
      <c r="G18" s="277">
        <v>0.18</v>
      </c>
      <c r="H18" s="280">
        <v>0.2</v>
      </c>
      <c r="I18" s="277">
        <v>0.17</v>
      </c>
      <c r="J18" s="277">
        <v>0.11</v>
      </c>
      <c r="K18" s="277">
        <v>0.06</v>
      </c>
      <c r="L18" s="277">
        <v>0.05</v>
      </c>
      <c r="N18" s="261">
        <f t="shared" si="2"/>
        <v>1.0000000000000002</v>
      </c>
    </row>
    <row r="19" spans="1:14" x14ac:dyDescent="0.25">
      <c r="A19" s="376"/>
      <c r="B19" s="377"/>
      <c r="C19" s="378"/>
      <c r="D19" s="279">
        <f t="shared" ref="D19:L19" ca="1" si="6">D18*$C18</f>
        <v>572951.32979999972</v>
      </c>
      <c r="E19" s="279">
        <f t="shared" ca="1" si="6"/>
        <v>1336886.4361999996</v>
      </c>
      <c r="F19" s="279">
        <f t="shared" ca="1" si="6"/>
        <v>2482789.0957999993</v>
      </c>
      <c r="G19" s="279">
        <f t="shared" ca="1" si="6"/>
        <v>3437707.9787999988</v>
      </c>
      <c r="H19" s="279">
        <f t="shared" ca="1" si="6"/>
        <v>3819675.5319999987</v>
      </c>
      <c r="I19" s="279">
        <f t="shared" ca="1" si="6"/>
        <v>3246724.2021999988</v>
      </c>
      <c r="J19" s="279">
        <f t="shared" ca="1" si="6"/>
        <v>2100821.5425999993</v>
      </c>
      <c r="K19" s="279">
        <f t="shared" ca="1" si="6"/>
        <v>1145902.6595999994</v>
      </c>
      <c r="L19" s="279">
        <f t="shared" ca="1" si="6"/>
        <v>954918.88299999968</v>
      </c>
      <c r="N19" s="262">
        <f t="shared" ca="1" si="2"/>
        <v>19098377.659999996</v>
      </c>
    </row>
    <row r="20" spans="1:14" ht="15" customHeight="1" x14ac:dyDescent="0.25">
      <c r="A20" s="376" t="s">
        <v>73</v>
      </c>
      <c r="B20" s="377" t="str">
        <f>VLOOKUP($A20,ORCAMENTO!$A$9:$H$269,COLUMN($D$8),FALSE)</f>
        <v>TERRAPLANAGEM E PAVIMENTAÇÃO</v>
      </c>
      <c r="C20" s="378">
        <f ca="1">VLOOKUP($A20,ORCAMENTO!$A$9:$H$269,COLUMN($H$8),FALSE)</f>
        <v>5530657.1999999983</v>
      </c>
      <c r="D20" s="277">
        <v>0.04</v>
      </c>
      <c r="E20" s="277">
        <v>0.08</v>
      </c>
      <c r="F20" s="277">
        <v>0.14000000000000001</v>
      </c>
      <c r="G20" s="277">
        <v>0.2</v>
      </c>
      <c r="H20" s="280">
        <v>0.17</v>
      </c>
      <c r="I20" s="277">
        <v>0.14000000000000001</v>
      </c>
      <c r="J20" s="277">
        <v>0.11</v>
      </c>
      <c r="K20" s="277">
        <v>7.0000000000000007E-2</v>
      </c>
      <c r="L20" s="277">
        <v>0.05</v>
      </c>
      <c r="N20" s="261">
        <f t="shared" si="2"/>
        <v>1</v>
      </c>
    </row>
    <row r="21" spans="1:14" x14ac:dyDescent="0.25">
      <c r="A21" s="376"/>
      <c r="B21" s="377"/>
      <c r="C21" s="378"/>
      <c r="D21" s="279">
        <f t="shared" ref="D21:L21" ca="1" si="7">D20*$C20</f>
        <v>221226.28799999994</v>
      </c>
      <c r="E21" s="279">
        <f t="shared" ca="1" si="7"/>
        <v>442452.57599999988</v>
      </c>
      <c r="F21" s="279">
        <f t="shared" ca="1" si="7"/>
        <v>774292.0079999998</v>
      </c>
      <c r="G21" s="279">
        <f t="shared" ca="1" si="7"/>
        <v>1106131.4399999997</v>
      </c>
      <c r="H21" s="279">
        <f t="shared" ca="1" si="7"/>
        <v>940211.72399999981</v>
      </c>
      <c r="I21" s="279">
        <f t="shared" ca="1" si="7"/>
        <v>774292.0079999998</v>
      </c>
      <c r="J21" s="279">
        <f t="shared" ca="1" si="7"/>
        <v>608372.29199999978</v>
      </c>
      <c r="K21" s="279">
        <f t="shared" ca="1" si="7"/>
        <v>387146.0039999999</v>
      </c>
      <c r="L21" s="279">
        <f t="shared" ca="1" si="7"/>
        <v>276532.85999999993</v>
      </c>
      <c r="N21" s="262">
        <f t="shared" ca="1" si="2"/>
        <v>5530657.1999999983</v>
      </c>
    </row>
    <row r="22" spans="1:14" x14ac:dyDescent="0.25">
      <c r="A22" s="376" t="s">
        <v>86</v>
      </c>
      <c r="B22" s="377" t="str">
        <f>VLOOKUP($A22,ORCAMENTO!$A$9:$H$269,COLUMN($D$8),FALSE)</f>
        <v>DRENAGEM PLUVIAL</v>
      </c>
      <c r="C22" s="378">
        <f ca="1">VLOOKUP($A22,ORCAMENTO!$A$9:$H$269,COLUMN($H$8),FALSE)</f>
        <v>1136.4000000000001</v>
      </c>
      <c r="D22" s="277">
        <v>0.03</v>
      </c>
      <c r="E22" s="277">
        <v>7.0000000000000007E-2</v>
      </c>
      <c r="F22" s="277">
        <v>0.13</v>
      </c>
      <c r="G22" s="277">
        <v>0.18</v>
      </c>
      <c r="H22" s="280">
        <v>0.2</v>
      </c>
      <c r="I22" s="277">
        <v>0.17</v>
      </c>
      <c r="J22" s="277">
        <v>0.11</v>
      </c>
      <c r="K22" s="277">
        <v>0.06</v>
      </c>
      <c r="L22" s="277">
        <v>0.05</v>
      </c>
      <c r="N22" s="261">
        <f t="shared" si="2"/>
        <v>1.0000000000000002</v>
      </c>
    </row>
    <row r="23" spans="1:14" x14ac:dyDescent="0.25">
      <c r="A23" s="376"/>
      <c r="B23" s="377"/>
      <c r="C23" s="378"/>
      <c r="D23" s="279">
        <f t="shared" ref="D23:L23" ca="1" si="8">D22*$C22</f>
        <v>34.091999999999999</v>
      </c>
      <c r="E23" s="279">
        <f t="shared" ca="1" si="8"/>
        <v>79.548000000000016</v>
      </c>
      <c r="F23" s="279">
        <f t="shared" ca="1" si="8"/>
        <v>147.73200000000003</v>
      </c>
      <c r="G23" s="279">
        <f t="shared" ca="1" si="8"/>
        <v>204.55200000000002</v>
      </c>
      <c r="H23" s="279">
        <f t="shared" ca="1" si="8"/>
        <v>227.28000000000003</v>
      </c>
      <c r="I23" s="279">
        <f t="shared" ca="1" si="8"/>
        <v>193.18800000000002</v>
      </c>
      <c r="J23" s="279">
        <f t="shared" ca="1" si="8"/>
        <v>125.004</v>
      </c>
      <c r="K23" s="279">
        <f t="shared" ca="1" si="8"/>
        <v>68.183999999999997</v>
      </c>
      <c r="L23" s="279">
        <f t="shared" ca="1" si="8"/>
        <v>56.820000000000007</v>
      </c>
      <c r="N23" s="262">
        <f t="shared" ca="1" si="2"/>
        <v>1136.4000000000001</v>
      </c>
    </row>
    <row r="24" spans="1:14" x14ac:dyDescent="0.25">
      <c r="A24" s="376" t="s">
        <v>91</v>
      </c>
      <c r="B24" s="377" t="str">
        <f>VLOOKUP($A24,ORCAMENTO!$A$9:$H$269,COLUMN($D$8),FALSE)</f>
        <v>OBRAS COMPLEMENTARES</v>
      </c>
      <c r="C24" s="378">
        <f ca="1">VLOOKUP($A24,ORCAMENTO!$A$9:$H$269,COLUMN($H$8),FALSE)</f>
        <v>135004.92000000001</v>
      </c>
      <c r="D24" s="277">
        <v>0.03</v>
      </c>
      <c r="E24" s="277">
        <v>7.0000000000000007E-2</v>
      </c>
      <c r="F24" s="277">
        <v>0.13</v>
      </c>
      <c r="G24" s="277">
        <v>0.18</v>
      </c>
      <c r="H24" s="280">
        <v>0.2</v>
      </c>
      <c r="I24" s="277">
        <v>0.17</v>
      </c>
      <c r="J24" s="277">
        <v>0.11</v>
      </c>
      <c r="K24" s="277">
        <v>0.06</v>
      </c>
      <c r="L24" s="277">
        <v>0.05</v>
      </c>
      <c r="N24" s="261">
        <f t="shared" si="2"/>
        <v>1.0000000000000002</v>
      </c>
    </row>
    <row r="25" spans="1:14" x14ac:dyDescent="0.25">
      <c r="A25" s="376"/>
      <c r="B25" s="377"/>
      <c r="C25" s="378"/>
      <c r="D25" s="279">
        <f t="shared" ref="D25:L25" ca="1" si="9">D24*$C24</f>
        <v>4050.1476000000002</v>
      </c>
      <c r="E25" s="279">
        <f t="shared" ca="1" si="9"/>
        <v>9450.3444000000018</v>
      </c>
      <c r="F25" s="279">
        <f t="shared" ca="1" si="9"/>
        <v>17550.639600000002</v>
      </c>
      <c r="G25" s="279">
        <f t="shared" ca="1" si="9"/>
        <v>24300.885600000001</v>
      </c>
      <c r="H25" s="279">
        <f t="shared" ca="1" si="9"/>
        <v>27000.984000000004</v>
      </c>
      <c r="I25" s="279">
        <f t="shared" ca="1" si="9"/>
        <v>22950.836400000004</v>
      </c>
      <c r="J25" s="279">
        <f t="shared" ca="1" si="9"/>
        <v>14850.541200000001</v>
      </c>
      <c r="K25" s="279">
        <f t="shared" ca="1" si="9"/>
        <v>8100.2952000000005</v>
      </c>
      <c r="L25" s="279">
        <f t="shared" ca="1" si="9"/>
        <v>6750.246000000001</v>
      </c>
      <c r="N25" s="262">
        <f t="shared" ca="1" si="2"/>
        <v>135004.92000000001</v>
      </c>
    </row>
    <row r="26" spans="1:14" x14ac:dyDescent="0.25">
      <c r="A26" s="376" t="s">
        <v>125</v>
      </c>
      <c r="B26" s="377" t="str">
        <f>VLOOKUP($A26,ORCAMENTO!$A$9:$H$269,COLUMN($D$8),FALSE)</f>
        <v>ESGOTO</v>
      </c>
      <c r="C26" s="378">
        <f ca="1">VLOOKUP($A26,ORCAMENTO!$A$9:$H$269,COLUMN($H$8),FALSE)</f>
        <v>74228.969999999987</v>
      </c>
      <c r="D26" s="277">
        <v>3.3099999999999997E-2</v>
      </c>
      <c r="E26" s="277">
        <v>7.3099999999999998E-2</v>
      </c>
      <c r="F26" s="277">
        <v>0.1331</v>
      </c>
      <c r="G26" s="277">
        <v>0.18629999999999999</v>
      </c>
      <c r="H26" s="280">
        <v>0.19059999999999999</v>
      </c>
      <c r="I26" s="277">
        <v>0.16059999999999999</v>
      </c>
      <c r="J26" s="277">
        <v>0.11</v>
      </c>
      <c r="K26" s="277">
        <v>6.3099999999999989E-2</v>
      </c>
      <c r="L26" s="277">
        <v>5.0099999999999999E-2</v>
      </c>
      <c r="N26" s="261">
        <f t="shared" si="2"/>
        <v>1</v>
      </c>
    </row>
    <row r="27" spans="1:14" x14ac:dyDescent="0.25">
      <c r="A27" s="376"/>
      <c r="B27" s="377"/>
      <c r="C27" s="378"/>
      <c r="D27" s="279">
        <f t="shared" ref="D27:L27" ca="1" si="10">D26*$C26</f>
        <v>2456.9789069999993</v>
      </c>
      <c r="E27" s="279">
        <f t="shared" ca="1" si="10"/>
        <v>5426.137706999999</v>
      </c>
      <c r="F27" s="279">
        <f t="shared" ca="1" si="10"/>
        <v>9879.8759069999978</v>
      </c>
      <c r="G27" s="279">
        <f t="shared" ca="1" si="10"/>
        <v>13828.857110999998</v>
      </c>
      <c r="H27" s="279">
        <f t="shared" ca="1" si="10"/>
        <v>14148.041681999997</v>
      </c>
      <c r="I27" s="279">
        <f t="shared" ca="1" si="10"/>
        <v>11921.172581999997</v>
      </c>
      <c r="J27" s="279">
        <f t="shared" ca="1" si="10"/>
        <v>8165.1866999999984</v>
      </c>
      <c r="K27" s="279">
        <f t="shared" ca="1" si="10"/>
        <v>4683.8480069999987</v>
      </c>
      <c r="L27" s="279">
        <f t="shared" ca="1" si="10"/>
        <v>3718.8713969999994</v>
      </c>
      <c r="N27" s="262">
        <f t="shared" ca="1" si="2"/>
        <v>74228.969999999987</v>
      </c>
    </row>
    <row r="28" spans="1:14" x14ac:dyDescent="0.25">
      <c r="A28" s="376" t="s">
        <v>172</v>
      </c>
      <c r="B28" s="377" t="str">
        <f>VLOOKUP($A28,ORCAMENTO!$A$9:$H$269,COLUMN($D$8),FALSE)</f>
        <v>SINALIZACAO DE OBRA</v>
      </c>
      <c r="C28" s="378">
        <f ca="1">VLOOKUP($A28,ORCAMENTO!$A$9:$H$269,COLUMN($H$8),FALSE)</f>
        <v>46409.63</v>
      </c>
      <c r="D28" s="277">
        <v>3.3099999999999997E-2</v>
      </c>
      <c r="E28" s="277">
        <v>7.3099999999999998E-2</v>
      </c>
      <c r="F28" s="277">
        <v>0.1331</v>
      </c>
      <c r="G28" s="277">
        <v>0.18629999999999999</v>
      </c>
      <c r="H28" s="280">
        <v>0.19059999999999999</v>
      </c>
      <c r="I28" s="277">
        <v>0.16059999999999999</v>
      </c>
      <c r="J28" s="277">
        <v>0.11</v>
      </c>
      <c r="K28" s="277">
        <v>6.3099999999999989E-2</v>
      </c>
      <c r="L28" s="277">
        <v>5.0099999999999999E-2</v>
      </c>
      <c r="N28" s="261">
        <f t="shared" si="2"/>
        <v>1</v>
      </c>
    </row>
    <row r="29" spans="1:14" ht="15.75" thickBot="1" x14ac:dyDescent="0.3">
      <c r="A29" s="376"/>
      <c r="B29" s="377"/>
      <c r="C29" s="378"/>
      <c r="D29" s="279">
        <f t="shared" ref="D29:L29" ca="1" si="11">D28*$C28</f>
        <v>1536.1587529999997</v>
      </c>
      <c r="E29" s="279">
        <f t="shared" ca="1" si="11"/>
        <v>3392.5439529999999</v>
      </c>
      <c r="F29" s="279">
        <f t="shared" ca="1" si="11"/>
        <v>6177.1217529999994</v>
      </c>
      <c r="G29" s="279">
        <f t="shared" ca="1" si="11"/>
        <v>8646.1140689999993</v>
      </c>
      <c r="H29" s="279">
        <f t="shared" ca="1" si="11"/>
        <v>8845.6754779999992</v>
      </c>
      <c r="I29" s="279">
        <f t="shared" ca="1" si="11"/>
        <v>7453.3865779999996</v>
      </c>
      <c r="J29" s="279">
        <f t="shared" ca="1" si="11"/>
        <v>5105.0592999999999</v>
      </c>
      <c r="K29" s="279">
        <f t="shared" ca="1" si="11"/>
        <v>2928.4476529999993</v>
      </c>
      <c r="L29" s="279">
        <f t="shared" ca="1" si="11"/>
        <v>2325.1224629999997</v>
      </c>
      <c r="N29" s="264">
        <f t="shared" ca="1" si="2"/>
        <v>46409.63</v>
      </c>
    </row>
    <row r="30" spans="1:14" ht="15" customHeight="1" x14ac:dyDescent="0.25">
      <c r="A30" s="373">
        <v>3</v>
      </c>
      <c r="B30" s="374" t="str">
        <f>VLOOKUP($A30,ORCAMENTO!$A$9:$H$269,COLUMN($D$8),FALSE)</f>
        <v>CANAL GUARANHUNS 02 - REVESTIMENTO EM TERRA</v>
      </c>
      <c r="C30" s="375">
        <f ca="1">VLOOKUP($A30,ORCAMENTO!$A$9:$H$269,COLUMN($H$8),FALSE)</f>
        <v>1683476.1800000006</v>
      </c>
      <c r="D30" s="278"/>
      <c r="E30" s="278"/>
      <c r="F30" s="278"/>
      <c r="G30" s="275">
        <f t="shared" ref="G30" ca="1" si="12">G31/$C30</f>
        <v>0.11339999999999995</v>
      </c>
      <c r="H30" s="275">
        <f t="shared" ref="H30" ca="1" si="13">H31/$C30</f>
        <v>0.7346999999999998</v>
      </c>
      <c r="I30" s="275">
        <f t="shared" ref="I30" ca="1" si="14">I31/$C30</f>
        <v>5.0599999999999985E-2</v>
      </c>
      <c r="J30" s="275">
        <f t="shared" ref="J30" ca="1" si="15">J31/$C30</f>
        <v>5.0599999999999985E-2</v>
      </c>
      <c r="K30" s="275">
        <f t="shared" ref="K30" ca="1" si="16">K31/$C30</f>
        <v>5.0699999999999974E-2</v>
      </c>
      <c r="L30" s="278"/>
      <c r="N30" s="266">
        <f t="shared" ca="1" si="2"/>
        <v>0.99999999999999967</v>
      </c>
    </row>
    <row r="31" spans="1:14" x14ac:dyDescent="0.25">
      <c r="A31" s="373"/>
      <c r="B31" s="374"/>
      <c r="C31" s="375"/>
      <c r="D31" s="278"/>
      <c r="E31" s="278"/>
      <c r="F31" s="278"/>
      <c r="G31" s="276">
        <f t="shared" ref="G31:K31" ca="1" si="17">SUM(G33,G35,G37,G39)</f>
        <v>190906.19881199999</v>
      </c>
      <c r="H31" s="276">
        <f t="shared" ca="1" si="17"/>
        <v>1236849.9494460002</v>
      </c>
      <c r="I31" s="276">
        <f t="shared" ca="1" si="17"/>
        <v>85183.894708000007</v>
      </c>
      <c r="J31" s="276">
        <f t="shared" ca="1" si="17"/>
        <v>85183.894708000007</v>
      </c>
      <c r="K31" s="276">
        <f t="shared" ca="1" si="17"/>
        <v>85352.242325999992</v>
      </c>
      <c r="L31" s="278"/>
      <c r="N31" s="262">
        <f t="shared" ca="1" si="2"/>
        <v>1683476.1800000004</v>
      </c>
    </row>
    <row r="32" spans="1:14" ht="15" customHeight="1" x14ac:dyDescent="0.25">
      <c r="A32" s="376" t="s">
        <v>179</v>
      </c>
      <c r="B32" s="377" t="str">
        <f>VLOOKUP($A32,ORCAMENTO!$A$9:$H$269,COLUMN($D$8),FALSE)</f>
        <v>TERRAPLANAGEM E PAVIMENTAÇÃO</v>
      </c>
      <c r="C32" s="378">
        <f ca="1">VLOOKUP($A32,ORCAMENTO!$A$9:$H$269,COLUMN($H$8),FALSE)</f>
        <v>1564240.01</v>
      </c>
      <c r="D32" s="278"/>
      <c r="E32" s="278"/>
      <c r="F32" s="278"/>
      <c r="G32" s="277">
        <v>0.1134</v>
      </c>
      <c r="H32" s="280">
        <v>0.73470000000000002</v>
      </c>
      <c r="I32" s="277">
        <v>5.0599999999999999E-2</v>
      </c>
      <c r="J32" s="277">
        <v>5.0599999999999999E-2</v>
      </c>
      <c r="K32" s="277">
        <v>5.0700000000000002E-2</v>
      </c>
      <c r="L32" s="278"/>
      <c r="N32" s="261">
        <f t="shared" si="2"/>
        <v>1</v>
      </c>
    </row>
    <row r="33" spans="1:14" x14ac:dyDescent="0.25">
      <c r="A33" s="376"/>
      <c r="B33" s="377"/>
      <c r="C33" s="378"/>
      <c r="D33" s="278"/>
      <c r="E33" s="278"/>
      <c r="F33" s="278"/>
      <c r="G33" s="279">
        <f t="shared" ref="G33:K33" ca="1" si="18">G32*$C32</f>
        <v>177384.81713400001</v>
      </c>
      <c r="H33" s="279">
        <f t="shared" ca="1" si="18"/>
        <v>1149247.1353470001</v>
      </c>
      <c r="I33" s="279">
        <f t="shared" ca="1" si="18"/>
        <v>79150.544506000006</v>
      </c>
      <c r="J33" s="279">
        <f t="shared" ca="1" si="18"/>
        <v>79150.544506000006</v>
      </c>
      <c r="K33" s="279">
        <f t="shared" ca="1" si="18"/>
        <v>79306.968506999998</v>
      </c>
      <c r="L33" s="278"/>
      <c r="N33" s="262">
        <f t="shared" ca="1" si="2"/>
        <v>1564240.01</v>
      </c>
    </row>
    <row r="34" spans="1:14" x14ac:dyDescent="0.25">
      <c r="A34" s="376" t="s">
        <v>186</v>
      </c>
      <c r="B34" s="377" t="str">
        <f>VLOOKUP($A34,ORCAMENTO!$A$9:$H$269,COLUMN($D$8),FALSE)</f>
        <v>OBRAS COMPLEMENTARES</v>
      </c>
      <c r="C34" s="378">
        <f ca="1">VLOOKUP($A34,ORCAMENTO!$A$9:$H$269,COLUMN($H$8),FALSE)</f>
        <v>42611.06</v>
      </c>
      <c r="D34" s="278"/>
      <c r="E34" s="278"/>
      <c r="F34" s="278"/>
      <c r="G34" s="277">
        <v>0.1134</v>
      </c>
      <c r="H34" s="280">
        <v>0.73470000000000002</v>
      </c>
      <c r="I34" s="277">
        <v>5.0599999999999999E-2</v>
      </c>
      <c r="J34" s="277">
        <v>5.0599999999999999E-2</v>
      </c>
      <c r="K34" s="277">
        <v>5.0700000000000002E-2</v>
      </c>
      <c r="L34" s="278"/>
      <c r="N34" s="261">
        <f t="shared" si="2"/>
        <v>1</v>
      </c>
    </row>
    <row r="35" spans="1:14" x14ac:dyDescent="0.25">
      <c r="A35" s="376"/>
      <c r="B35" s="377"/>
      <c r="C35" s="378"/>
      <c r="D35" s="278"/>
      <c r="E35" s="278"/>
      <c r="F35" s="278"/>
      <c r="G35" s="279">
        <f t="shared" ref="G35:K35" ca="1" si="19">G34*$C34</f>
        <v>4832.094204</v>
      </c>
      <c r="H35" s="279">
        <f t="shared" ca="1" si="19"/>
        <v>31306.345782</v>
      </c>
      <c r="I35" s="279">
        <f t="shared" ca="1" si="19"/>
        <v>2156.1196359999999</v>
      </c>
      <c r="J35" s="279">
        <f t="shared" ca="1" si="19"/>
        <v>2156.1196359999999</v>
      </c>
      <c r="K35" s="279">
        <f t="shared" ca="1" si="19"/>
        <v>2160.3807419999998</v>
      </c>
      <c r="L35" s="278"/>
      <c r="N35" s="262">
        <f t="shared" ca="1" si="2"/>
        <v>42611.060000000005</v>
      </c>
    </row>
    <row r="36" spans="1:14" x14ac:dyDescent="0.25">
      <c r="A36" s="376" t="s">
        <v>201</v>
      </c>
      <c r="B36" s="377" t="str">
        <f>VLOOKUP($A36,ORCAMENTO!$A$9:$H$269,COLUMN($D$8),FALSE)</f>
        <v>ESGOTO</v>
      </c>
      <c r="C36" s="378">
        <f ca="1">VLOOKUP($A36,ORCAMENTO!$A$9:$H$269,COLUMN($H$8),FALSE)</f>
        <v>39387.71</v>
      </c>
      <c r="D36" s="278"/>
      <c r="E36" s="278"/>
      <c r="F36" s="278"/>
      <c r="G36" s="277">
        <v>0.1134</v>
      </c>
      <c r="H36" s="280">
        <v>0.73470000000000002</v>
      </c>
      <c r="I36" s="277">
        <v>5.0599999999999999E-2</v>
      </c>
      <c r="J36" s="277">
        <v>5.0599999999999999E-2</v>
      </c>
      <c r="K36" s="277">
        <v>5.0700000000000002E-2</v>
      </c>
      <c r="L36" s="278"/>
      <c r="N36" s="261">
        <f t="shared" si="2"/>
        <v>1</v>
      </c>
    </row>
    <row r="37" spans="1:14" x14ac:dyDescent="0.25">
      <c r="A37" s="376"/>
      <c r="B37" s="377"/>
      <c r="C37" s="378"/>
      <c r="D37" s="278"/>
      <c r="E37" s="278"/>
      <c r="F37" s="278"/>
      <c r="G37" s="279">
        <f t="shared" ref="G37:K37" ca="1" si="20">G36*$C36</f>
        <v>4466.5663139999997</v>
      </c>
      <c r="H37" s="279">
        <f t="shared" ca="1" si="20"/>
        <v>28938.150537000001</v>
      </c>
      <c r="I37" s="279">
        <f t="shared" ca="1" si="20"/>
        <v>1993.0181259999999</v>
      </c>
      <c r="J37" s="279">
        <f t="shared" ca="1" si="20"/>
        <v>1993.0181259999999</v>
      </c>
      <c r="K37" s="279">
        <f t="shared" ca="1" si="20"/>
        <v>1996.956897</v>
      </c>
      <c r="L37" s="278"/>
      <c r="N37" s="262">
        <f t="shared" ca="1" si="2"/>
        <v>39387.710000000006</v>
      </c>
    </row>
    <row r="38" spans="1:14" x14ac:dyDescent="0.25">
      <c r="A38" s="376" t="s">
        <v>227</v>
      </c>
      <c r="B38" s="377" t="str">
        <f>VLOOKUP($A38,ORCAMENTO!$A$9:$H$269,COLUMN($D$8),FALSE)</f>
        <v>SINALIZACAO DE OBRAS</v>
      </c>
      <c r="C38" s="378">
        <f ca="1">VLOOKUP($A38,ORCAMENTO!$A$9:$H$269,COLUMN($H$8),FALSE)</f>
        <v>37237.4</v>
      </c>
      <c r="D38" s="278"/>
      <c r="E38" s="278"/>
      <c r="F38" s="278"/>
      <c r="G38" s="277">
        <v>0.1134</v>
      </c>
      <c r="H38" s="280">
        <v>0.73470000000000002</v>
      </c>
      <c r="I38" s="277">
        <v>5.0599999999999999E-2</v>
      </c>
      <c r="J38" s="277">
        <v>5.0599999999999999E-2</v>
      </c>
      <c r="K38" s="277">
        <v>5.0700000000000002E-2</v>
      </c>
      <c r="L38" s="278"/>
      <c r="N38" s="261">
        <f t="shared" si="2"/>
        <v>1</v>
      </c>
    </row>
    <row r="39" spans="1:14" ht="15.75" thickBot="1" x14ac:dyDescent="0.3">
      <c r="A39" s="376"/>
      <c r="B39" s="377"/>
      <c r="C39" s="378"/>
      <c r="D39" s="278"/>
      <c r="E39" s="278"/>
      <c r="F39" s="278"/>
      <c r="G39" s="279">
        <f t="shared" ref="G39:K39" ca="1" si="21">G38*$C38</f>
        <v>4222.7211600000001</v>
      </c>
      <c r="H39" s="279">
        <f t="shared" ca="1" si="21"/>
        <v>27358.317780000001</v>
      </c>
      <c r="I39" s="279">
        <f t="shared" ca="1" si="21"/>
        <v>1884.21244</v>
      </c>
      <c r="J39" s="279">
        <f t="shared" ca="1" si="21"/>
        <v>1884.21244</v>
      </c>
      <c r="K39" s="279">
        <f t="shared" ca="1" si="21"/>
        <v>1887.9361800000001</v>
      </c>
      <c r="L39" s="278"/>
      <c r="N39" s="264">
        <f t="shared" ca="1" si="2"/>
        <v>37237.4</v>
      </c>
    </row>
    <row r="40" spans="1:14" ht="15" customHeight="1" x14ac:dyDescent="0.25">
      <c r="A40" s="373">
        <v>4</v>
      </c>
      <c r="B40" s="374" t="str">
        <f>VLOOKUP($A40,ORCAMENTO!$A$9:$H$269,COLUMN($D$8),FALSE)</f>
        <v>PASSARELAS</v>
      </c>
      <c r="C40" s="375">
        <f ca="1">VLOOKUP($A40,ORCAMENTO!$A$9:$H$269,COLUMN($H$8),FALSE)</f>
        <v>1558127.1099999996</v>
      </c>
      <c r="D40" s="275">
        <f t="shared" ref="D40" ca="1" si="22">D41/$C40</f>
        <v>3.3367841857266718E-2</v>
      </c>
      <c r="E40" s="275">
        <f t="shared" ref="E40" ca="1" si="23">E41/$C40</f>
        <v>0.16673568371453343</v>
      </c>
      <c r="F40" s="275">
        <f t="shared" ref="F40" ca="1" si="24">F41/$C40</f>
        <v>0.40010352557180023</v>
      </c>
      <c r="G40" s="275">
        <f t="shared" ref="G40" ca="1" si="25">G41/$C40</f>
        <v>0.39979294885639988</v>
      </c>
      <c r="H40" s="278"/>
      <c r="I40" s="278"/>
      <c r="J40" s="278"/>
      <c r="K40" s="278"/>
      <c r="L40" s="278"/>
      <c r="N40" s="265">
        <f t="shared" ca="1" si="2"/>
        <v>1.0000000000000002</v>
      </c>
    </row>
    <row r="41" spans="1:14" x14ac:dyDescent="0.25">
      <c r="A41" s="373"/>
      <c r="B41" s="374"/>
      <c r="C41" s="375"/>
      <c r="D41" s="276">
        <f ca="1">SUM(D43,D45,D47,D49,D51,D53,D55)</f>
        <v>51991.339000000007</v>
      </c>
      <c r="E41" s="276">
        <f ca="1">SUM(E43,E45,E47,E49,E51,E53,E55)</f>
        <v>259795.389</v>
      </c>
      <c r="F41" s="276">
        <f ca="1">SUM(F43,F45,F47,F49,F51,F53,F55)</f>
        <v>623412.15</v>
      </c>
      <c r="G41" s="276">
        <f ca="1">SUM(G43,G45,G47,G49,G51,G53,G55)</f>
        <v>622928.23199999996</v>
      </c>
      <c r="H41" s="278"/>
      <c r="I41" s="278"/>
      <c r="J41" s="278"/>
      <c r="K41" s="278"/>
      <c r="L41" s="278"/>
      <c r="N41" s="263">
        <f t="shared" ca="1" si="2"/>
        <v>1558127.1099999999</v>
      </c>
    </row>
    <row r="42" spans="1:14" x14ac:dyDescent="0.25">
      <c r="A42" s="376" t="s">
        <v>233</v>
      </c>
      <c r="B42" s="377" t="str">
        <f>VLOOKUP($A42,ORCAMENTO!$A$9:$H$269,COLUMN($D$8),FALSE)</f>
        <v>PASSARELA BRADESCO</v>
      </c>
      <c r="C42" s="378">
        <f ca="1">VLOOKUP($A42,ORCAMENTO!$A$9:$H$269,COLUMN($H$8),FALSE)</f>
        <v>290760.13</v>
      </c>
      <c r="D42" s="277">
        <v>0.1</v>
      </c>
      <c r="E42" s="277">
        <v>0.3</v>
      </c>
      <c r="F42" s="277">
        <v>0.6</v>
      </c>
      <c r="G42" s="278"/>
      <c r="H42" s="278"/>
      <c r="I42" s="278"/>
      <c r="J42" s="278"/>
      <c r="K42" s="278"/>
      <c r="L42" s="278"/>
      <c r="N42" s="261">
        <f t="shared" si="2"/>
        <v>1</v>
      </c>
    </row>
    <row r="43" spans="1:14" x14ac:dyDescent="0.25">
      <c r="A43" s="376"/>
      <c r="B43" s="377"/>
      <c r="C43" s="378"/>
      <c r="D43" s="279">
        <f t="shared" ref="D43:F43" ca="1" si="26">D42*$C42</f>
        <v>29076.013000000003</v>
      </c>
      <c r="E43" s="279">
        <f t="shared" ca="1" si="26"/>
        <v>87228.039000000004</v>
      </c>
      <c r="F43" s="279">
        <f t="shared" ca="1" si="26"/>
        <v>174456.07800000001</v>
      </c>
      <c r="G43" s="278"/>
      <c r="H43" s="278"/>
      <c r="I43" s="278"/>
      <c r="J43" s="278"/>
      <c r="K43" s="278"/>
      <c r="L43" s="278"/>
      <c r="N43" s="262">
        <f t="shared" ca="1" si="2"/>
        <v>290760.13</v>
      </c>
    </row>
    <row r="44" spans="1:14" ht="15" customHeight="1" x14ac:dyDescent="0.25">
      <c r="A44" s="376" t="s">
        <v>254</v>
      </c>
      <c r="B44" s="377" t="str">
        <f>VLOOKUP($A44,ORCAMENTO!$A$9:$H$269,COLUMN($D$8),FALSE)</f>
        <v>PASSARELA CARLOS LARICA</v>
      </c>
      <c r="C44" s="378">
        <f ca="1">VLOOKUP($A44,ORCAMENTO!$A$9:$H$269,COLUMN($H$8),FALSE)</f>
        <v>226605.72</v>
      </c>
      <c r="D44" s="278"/>
      <c r="E44" s="277">
        <v>0.1</v>
      </c>
      <c r="F44" s="277">
        <v>0.3</v>
      </c>
      <c r="G44" s="277">
        <v>0.6</v>
      </c>
      <c r="H44" s="278"/>
      <c r="I44" s="278"/>
      <c r="J44" s="278"/>
      <c r="K44" s="278"/>
      <c r="L44" s="278"/>
      <c r="N44" s="261">
        <f t="shared" si="2"/>
        <v>1</v>
      </c>
    </row>
    <row r="45" spans="1:14" x14ac:dyDescent="0.25">
      <c r="A45" s="376"/>
      <c r="B45" s="377"/>
      <c r="C45" s="378"/>
      <c r="D45" s="278"/>
      <c r="E45" s="279">
        <f t="shared" ref="E45:G45" ca="1" si="27">E44*$C44</f>
        <v>22660.572</v>
      </c>
      <c r="F45" s="279">
        <f t="shared" ca="1" si="27"/>
        <v>67981.716</v>
      </c>
      <c r="G45" s="279">
        <f t="shared" ca="1" si="27"/>
        <v>135963.432</v>
      </c>
      <c r="H45" s="278"/>
      <c r="I45" s="278"/>
      <c r="J45" s="278"/>
      <c r="K45" s="278"/>
      <c r="L45" s="278"/>
      <c r="N45" s="262">
        <f t="shared" ca="1" si="2"/>
        <v>226605.72</v>
      </c>
    </row>
    <row r="46" spans="1:14" ht="15" customHeight="1" x14ac:dyDescent="0.25">
      <c r="A46" s="376" t="s">
        <v>269</v>
      </c>
      <c r="B46" s="377" t="str">
        <f>VLOOKUP($A46,ORCAMENTO!$A$9:$H$269,COLUMN($D$8),FALSE)</f>
        <v>PASSARELA JOÃO CIPRESTE FILHO</v>
      </c>
      <c r="C46" s="378">
        <f ca="1">VLOOKUP($A46,ORCAMENTO!$A$9:$H$269,COLUMN($H$8),FALSE)</f>
        <v>229153.25999999998</v>
      </c>
      <c r="D46" s="277">
        <v>0.1</v>
      </c>
      <c r="E46" s="277">
        <v>0.3</v>
      </c>
      <c r="F46" s="277">
        <v>0.6</v>
      </c>
      <c r="G46" s="278"/>
      <c r="H46" s="278"/>
      <c r="I46" s="278"/>
      <c r="J46" s="278"/>
      <c r="K46" s="278"/>
      <c r="L46" s="278"/>
      <c r="N46" s="261">
        <f t="shared" si="2"/>
        <v>1</v>
      </c>
    </row>
    <row r="47" spans="1:14" x14ac:dyDescent="0.25">
      <c r="A47" s="376"/>
      <c r="B47" s="377"/>
      <c r="C47" s="378"/>
      <c r="D47" s="279">
        <f t="shared" ref="D47:F47" ca="1" si="28">D46*$C46</f>
        <v>22915.326000000001</v>
      </c>
      <c r="E47" s="279">
        <f t="shared" ca="1" si="28"/>
        <v>68745.977999999988</v>
      </c>
      <c r="F47" s="279">
        <f t="shared" ca="1" si="28"/>
        <v>137491.95599999998</v>
      </c>
      <c r="G47" s="278"/>
      <c r="H47" s="278"/>
      <c r="I47" s="278"/>
      <c r="J47" s="278"/>
      <c r="K47" s="278"/>
      <c r="L47" s="278"/>
      <c r="N47" s="262">
        <f t="shared" ca="1" si="2"/>
        <v>229153.25999999995</v>
      </c>
    </row>
    <row r="48" spans="1:14" ht="15" customHeight="1" x14ac:dyDescent="0.25">
      <c r="A48" s="376" t="s">
        <v>283</v>
      </c>
      <c r="B48" s="377" t="str">
        <f>VLOOKUP($A48,ORCAMENTO!$A$9:$H$269,COLUMN($D$8),FALSE)</f>
        <v>PASSARELA OTORRINO AVANCINE</v>
      </c>
      <c r="C48" s="378">
        <f ca="1">VLOOKUP($A48,ORCAMENTO!$A$9:$H$269,COLUMN($H$8),FALSE)</f>
        <v>159138.17000000001</v>
      </c>
      <c r="D48" s="278"/>
      <c r="E48" s="277">
        <v>0.1</v>
      </c>
      <c r="F48" s="277">
        <v>0.3</v>
      </c>
      <c r="G48" s="277">
        <v>0.6</v>
      </c>
      <c r="H48" s="278"/>
      <c r="I48" s="278"/>
      <c r="J48" s="278"/>
      <c r="K48" s="278"/>
      <c r="L48" s="278"/>
      <c r="N48" s="261">
        <f t="shared" si="2"/>
        <v>1</v>
      </c>
    </row>
    <row r="49" spans="1:14" x14ac:dyDescent="0.25">
      <c r="A49" s="376"/>
      <c r="B49" s="377"/>
      <c r="C49" s="378"/>
      <c r="D49" s="278"/>
      <c r="E49" s="279">
        <f t="shared" ref="E49:G49" ca="1" si="29">E48*$C48</f>
        <v>15913.817000000003</v>
      </c>
      <c r="F49" s="279">
        <f t="shared" ca="1" si="29"/>
        <v>47741.451000000001</v>
      </c>
      <c r="G49" s="279">
        <f t="shared" ca="1" si="29"/>
        <v>95482.902000000002</v>
      </c>
      <c r="H49" s="278"/>
      <c r="I49" s="278"/>
      <c r="J49" s="278"/>
      <c r="K49" s="278"/>
      <c r="L49" s="278"/>
      <c r="N49" s="262">
        <f t="shared" ca="1" si="2"/>
        <v>159138.17000000001</v>
      </c>
    </row>
    <row r="50" spans="1:14" x14ac:dyDescent="0.25">
      <c r="A50" s="376" t="s">
        <v>298</v>
      </c>
      <c r="B50" s="377" t="str">
        <f>VLOOKUP($A50,ORCAMENTO!$A$9:$H$269,COLUMN($D$8),FALSE)</f>
        <v>PASSARELA RUA 37</v>
      </c>
      <c r="C50" s="378">
        <f ca="1">VLOOKUP($A50,ORCAMENTO!$A$9:$H$269,COLUMN($H$8),FALSE)</f>
        <v>177546.41</v>
      </c>
      <c r="D50" s="278"/>
      <c r="E50" s="277">
        <v>0.1</v>
      </c>
      <c r="F50" s="277">
        <v>0.3</v>
      </c>
      <c r="G50" s="277">
        <v>0.6</v>
      </c>
      <c r="H50" s="278"/>
      <c r="I50" s="278"/>
      <c r="J50" s="278"/>
      <c r="K50" s="278"/>
      <c r="L50" s="278"/>
      <c r="N50" s="261">
        <f t="shared" si="2"/>
        <v>1</v>
      </c>
    </row>
    <row r="51" spans="1:14" x14ac:dyDescent="0.25">
      <c r="A51" s="376"/>
      <c r="B51" s="377"/>
      <c r="C51" s="378"/>
      <c r="D51" s="278"/>
      <c r="E51" s="279">
        <f t="shared" ref="E51:G51" ca="1" si="30">E50*$C50</f>
        <v>17754.641</v>
      </c>
      <c r="F51" s="279">
        <f t="shared" ca="1" si="30"/>
        <v>53263.923000000003</v>
      </c>
      <c r="G51" s="279">
        <f t="shared" ca="1" si="30"/>
        <v>106527.84600000001</v>
      </c>
      <c r="H51" s="278"/>
      <c r="I51" s="278"/>
      <c r="J51" s="278"/>
      <c r="K51" s="278"/>
      <c r="L51" s="278"/>
      <c r="N51" s="262">
        <f t="shared" ca="1" si="2"/>
        <v>177546.41</v>
      </c>
    </row>
    <row r="52" spans="1:14" x14ac:dyDescent="0.25">
      <c r="A52" s="376" t="s">
        <v>313</v>
      </c>
      <c r="B52" s="377" t="str">
        <f>VLOOKUP($A52,ORCAMENTO!$A$9:$H$269,COLUMN($D$8),FALSE)</f>
        <v>PASSARELA SALES</v>
      </c>
      <c r="C52" s="378">
        <f ca="1">VLOOKUP($A52,ORCAMENTO!$A$9:$H$269,COLUMN($H$8),FALSE)</f>
        <v>182246.41</v>
      </c>
      <c r="D52" s="278"/>
      <c r="E52" s="277">
        <v>0.1</v>
      </c>
      <c r="F52" s="277">
        <v>0.3</v>
      </c>
      <c r="G52" s="277">
        <v>0.6</v>
      </c>
      <c r="H52" s="278"/>
      <c r="I52" s="278"/>
      <c r="J52" s="278"/>
      <c r="K52" s="278"/>
      <c r="L52" s="278"/>
      <c r="N52" s="261">
        <f t="shared" si="2"/>
        <v>1</v>
      </c>
    </row>
    <row r="53" spans="1:14" x14ac:dyDescent="0.25">
      <c r="A53" s="376"/>
      <c r="B53" s="377"/>
      <c r="C53" s="378"/>
      <c r="D53" s="278"/>
      <c r="E53" s="279">
        <f t="shared" ref="E53:G53" ca="1" si="31">E52*$C52</f>
        <v>18224.641</v>
      </c>
      <c r="F53" s="279">
        <f t="shared" ca="1" si="31"/>
        <v>54673.923000000003</v>
      </c>
      <c r="G53" s="279">
        <f t="shared" ca="1" si="31"/>
        <v>109347.84600000001</v>
      </c>
      <c r="H53" s="278"/>
      <c r="I53" s="278"/>
      <c r="J53" s="278"/>
      <c r="K53" s="278"/>
      <c r="L53" s="278"/>
      <c r="N53" s="262">
        <f t="shared" ca="1" si="2"/>
        <v>182246.41</v>
      </c>
    </row>
    <row r="54" spans="1:14" x14ac:dyDescent="0.25">
      <c r="A54" s="376" t="s">
        <v>328</v>
      </c>
      <c r="B54" s="377" t="str">
        <f>VLOOKUP($A54,ORCAMENTO!$A$9:$H$269,COLUMN($D$8),FALSE)</f>
        <v>PASSARELA SUL</v>
      </c>
      <c r="C54" s="378">
        <f ca="1">VLOOKUP($A54,ORCAMENTO!$A$9:$H$269,COLUMN($H$8),FALSE)</f>
        <v>292677.00999999995</v>
      </c>
      <c r="D54" s="278"/>
      <c r="E54" s="277">
        <v>0.1</v>
      </c>
      <c r="F54" s="277">
        <v>0.3</v>
      </c>
      <c r="G54" s="277">
        <v>0.6</v>
      </c>
      <c r="H54" s="278"/>
      <c r="I54" s="278"/>
      <c r="J54" s="278"/>
      <c r="K54" s="278"/>
      <c r="L54" s="278"/>
      <c r="N54" s="261">
        <f t="shared" si="2"/>
        <v>1</v>
      </c>
    </row>
    <row r="55" spans="1:14" ht="15.75" thickBot="1" x14ac:dyDescent="0.3">
      <c r="A55" s="376"/>
      <c r="B55" s="377"/>
      <c r="C55" s="378"/>
      <c r="D55" s="278"/>
      <c r="E55" s="279">
        <f t="shared" ref="E55:G55" ca="1" si="32">E54*$C54</f>
        <v>29267.700999999997</v>
      </c>
      <c r="F55" s="279">
        <f t="shared" ca="1" si="32"/>
        <v>87803.102999999988</v>
      </c>
      <c r="G55" s="279">
        <f t="shared" ca="1" si="32"/>
        <v>175606.20599999998</v>
      </c>
      <c r="H55" s="278"/>
      <c r="I55" s="278"/>
      <c r="J55" s="278"/>
      <c r="K55" s="278"/>
      <c r="L55" s="278"/>
      <c r="N55" s="264">
        <f t="shared" ca="1" si="2"/>
        <v>292677.00999999995</v>
      </c>
    </row>
    <row r="56" spans="1:14" ht="15" customHeight="1" x14ac:dyDescent="0.25">
      <c r="A56" s="373">
        <v>5</v>
      </c>
      <c r="B56" s="374" t="str">
        <f>VLOOKUP($A56,ORCAMENTO!$A$9:$H$269,COLUMN($D$8),FALSE)</f>
        <v>URBANIZAÇÃO</v>
      </c>
      <c r="C56" s="375">
        <f ca="1">VLOOKUP($A56,ORCAMENTO!$A$9:$H$269,COLUMN($H$8),FALSE)</f>
        <v>2856980.09</v>
      </c>
      <c r="D56" s="278"/>
      <c r="E56" s="275">
        <f t="shared" ref="E56" ca="1" si="33">E57/$C56</f>
        <v>2.7216755997764065E-2</v>
      </c>
      <c r="F56" s="275">
        <f t="shared" ref="F56" ca="1" si="34">F57/$C56</f>
        <v>0.11938706055175903</v>
      </c>
      <c r="G56" s="275">
        <f t="shared" ref="G56" ca="1" si="35">G57/$C56</f>
        <v>0.11938706055175903</v>
      </c>
      <c r="H56" s="275">
        <f t="shared" ref="H56" ca="1" si="36">H57/$C56</f>
        <v>0.11938706055175903</v>
      </c>
      <c r="I56" s="275">
        <f t="shared" ref="I56" ca="1" si="37">I57/$C56</f>
        <v>0.11938706055175903</v>
      </c>
      <c r="J56" s="275">
        <f t="shared" ref="J56" ca="1" si="38">J57/$C56</f>
        <v>0.11938706055175903</v>
      </c>
      <c r="K56" s="275">
        <f t="shared" ref="K56" ca="1" si="39">K57/$C56</f>
        <v>0.20782181404701353</v>
      </c>
      <c r="L56" s="275">
        <f t="shared" ref="L56" ca="1" si="40">L57/$C56</f>
        <v>0.16802612719642721</v>
      </c>
      <c r="N56" s="265">
        <f t="shared" ca="1" si="2"/>
        <v>0.99999999999999989</v>
      </c>
    </row>
    <row r="57" spans="1:14" x14ac:dyDescent="0.25">
      <c r="A57" s="373"/>
      <c r="B57" s="374"/>
      <c r="C57" s="375"/>
      <c r="D57" s="278"/>
      <c r="E57" s="276">
        <f t="shared" ref="E57:L57" ca="1" si="41">SUM(E59,E61,E63)</f>
        <v>77757.73000000001</v>
      </c>
      <c r="F57" s="276">
        <f t="shared" ca="1" si="41"/>
        <v>341086.45499999996</v>
      </c>
      <c r="G57" s="276">
        <f t="shared" ca="1" si="41"/>
        <v>341086.45499999996</v>
      </c>
      <c r="H57" s="276">
        <f t="shared" ca="1" si="41"/>
        <v>341086.45499999996</v>
      </c>
      <c r="I57" s="276">
        <f t="shared" ca="1" si="41"/>
        <v>341086.45499999996</v>
      </c>
      <c r="J57" s="276">
        <f t="shared" ca="1" si="41"/>
        <v>341086.45499999996</v>
      </c>
      <c r="K57" s="276">
        <f t="shared" ca="1" si="41"/>
        <v>593742.78499999992</v>
      </c>
      <c r="L57" s="276">
        <f t="shared" ca="1" si="41"/>
        <v>480047.3</v>
      </c>
      <c r="N57" s="263">
        <f t="shared" ca="1" si="2"/>
        <v>2856980.09</v>
      </c>
    </row>
    <row r="58" spans="1:14" x14ac:dyDescent="0.25">
      <c r="A58" s="376" t="s">
        <v>18520</v>
      </c>
      <c r="B58" s="377" t="str">
        <f>VLOOKUP($A58,ORCAMENTO!$A$9:$H$269,COLUMN($D$8),FALSE)</f>
        <v>REMOÇÕES</v>
      </c>
      <c r="C58" s="378">
        <f ca="1">VLOOKUP($A58,ORCAMENTO!$A$9:$H$269,COLUMN($H$8),FALSE)</f>
        <v>77757.73000000001</v>
      </c>
      <c r="D58" s="278"/>
      <c r="E58" s="281">
        <v>1</v>
      </c>
      <c r="F58" s="278"/>
      <c r="G58" s="278"/>
      <c r="H58" s="278"/>
      <c r="I58" s="278"/>
      <c r="J58" s="278"/>
      <c r="K58" s="278"/>
      <c r="L58" s="278"/>
      <c r="N58" s="261">
        <f t="shared" si="2"/>
        <v>1</v>
      </c>
    </row>
    <row r="59" spans="1:14" x14ac:dyDescent="0.25">
      <c r="A59" s="376"/>
      <c r="B59" s="377"/>
      <c r="C59" s="378"/>
      <c r="D59" s="278"/>
      <c r="E59" s="279">
        <f t="shared" ref="E59" ca="1" si="42">E58*$C58</f>
        <v>77757.73000000001</v>
      </c>
      <c r="F59" s="278"/>
      <c r="G59" s="278"/>
      <c r="H59" s="278"/>
      <c r="I59" s="278"/>
      <c r="J59" s="278"/>
      <c r="K59" s="278"/>
      <c r="L59" s="278"/>
      <c r="N59" s="262">
        <f t="shared" ca="1" si="2"/>
        <v>77757.73000000001</v>
      </c>
    </row>
    <row r="60" spans="1:14" x14ac:dyDescent="0.25">
      <c r="A60" s="376" t="s">
        <v>18530</v>
      </c>
      <c r="B60" s="377" t="str">
        <f>VLOOKUP($A60,ORCAMENTO!$A$9:$H$269,COLUMN($D$8),FALSE)</f>
        <v>PISO E SINALIZAÇÃO</v>
      </c>
      <c r="C60" s="378">
        <f ca="1">VLOOKUP($A60,ORCAMENTO!$A$9:$H$269,COLUMN($H$8),FALSE)</f>
        <v>2273909.6999999997</v>
      </c>
      <c r="D60" s="278"/>
      <c r="E60" s="278"/>
      <c r="F60" s="281">
        <v>0.15</v>
      </c>
      <c r="G60" s="281">
        <v>0.15</v>
      </c>
      <c r="H60" s="281">
        <v>0.15</v>
      </c>
      <c r="I60" s="281">
        <v>0.15</v>
      </c>
      <c r="J60" s="281">
        <v>0.15</v>
      </c>
      <c r="K60" s="281">
        <v>0.15</v>
      </c>
      <c r="L60" s="281">
        <v>0.1</v>
      </c>
      <c r="N60" s="261">
        <f t="shared" si="2"/>
        <v>1</v>
      </c>
    </row>
    <row r="61" spans="1:14" x14ac:dyDescent="0.25">
      <c r="A61" s="376"/>
      <c r="B61" s="377"/>
      <c r="C61" s="378"/>
      <c r="D61" s="278"/>
      <c r="E61" s="278"/>
      <c r="F61" s="279">
        <f t="shared" ref="F61" ca="1" si="43">F60*$C60</f>
        <v>341086.45499999996</v>
      </c>
      <c r="G61" s="279">
        <f t="shared" ref="G61" ca="1" si="44">G60*$C60</f>
        <v>341086.45499999996</v>
      </c>
      <c r="H61" s="279">
        <f t="shared" ref="H61" ca="1" si="45">H60*$C60</f>
        <v>341086.45499999996</v>
      </c>
      <c r="I61" s="279">
        <f t="shared" ref="I61" ca="1" si="46">I60*$C60</f>
        <v>341086.45499999996</v>
      </c>
      <c r="J61" s="279">
        <f t="shared" ref="J61" ca="1" si="47">J60*$C60</f>
        <v>341086.45499999996</v>
      </c>
      <c r="K61" s="279">
        <f t="shared" ref="K61" ca="1" si="48">K60*$C60</f>
        <v>341086.45499999996</v>
      </c>
      <c r="L61" s="279">
        <f t="shared" ref="L61" ca="1" si="49">L60*$C60</f>
        <v>227390.96999999997</v>
      </c>
      <c r="N61" s="262">
        <f t="shared" ca="1" si="2"/>
        <v>2273909.7000000002</v>
      </c>
    </row>
    <row r="62" spans="1:14" x14ac:dyDescent="0.25">
      <c r="A62" s="376" t="s">
        <v>18572</v>
      </c>
      <c r="B62" s="377" t="str">
        <f>VLOOKUP($A62,ORCAMENTO!$A$9:$H$269,COLUMN($D$8),FALSE)</f>
        <v>PAISAGISMO</v>
      </c>
      <c r="C62" s="378">
        <f ca="1">VLOOKUP($A62,ORCAMENTO!$A$9:$H$269,COLUMN($H$8),FALSE)</f>
        <v>505312.66000000003</v>
      </c>
      <c r="D62" s="278"/>
      <c r="E62" s="278"/>
      <c r="F62" s="278"/>
      <c r="G62" s="278"/>
      <c r="H62" s="278"/>
      <c r="I62" s="278"/>
      <c r="J62" s="278"/>
      <c r="K62" s="281">
        <v>0.5</v>
      </c>
      <c r="L62" s="281">
        <v>0.5</v>
      </c>
      <c r="N62" s="261">
        <f t="shared" si="2"/>
        <v>1</v>
      </c>
    </row>
    <row r="63" spans="1:14" ht="15.75" thickBot="1" x14ac:dyDescent="0.3">
      <c r="A63" s="380"/>
      <c r="B63" s="381"/>
      <c r="C63" s="382"/>
      <c r="D63" s="304"/>
      <c r="E63" s="304"/>
      <c r="F63" s="304"/>
      <c r="G63" s="304"/>
      <c r="H63" s="304"/>
      <c r="I63" s="304"/>
      <c r="J63" s="304"/>
      <c r="K63" s="305">
        <f t="shared" ref="K63" ca="1" si="50">K62*$C62</f>
        <v>252656.33000000002</v>
      </c>
      <c r="L63" s="305">
        <f t="shared" ref="L63" ca="1" si="51">L62*$C62</f>
        <v>252656.33000000002</v>
      </c>
      <c r="N63" s="262">
        <f t="shared" ca="1" si="2"/>
        <v>505312.66000000003</v>
      </c>
    </row>
    <row r="64" spans="1:14" x14ac:dyDescent="0.25">
      <c r="A64" s="306"/>
      <c r="B64" s="306"/>
      <c r="C64" s="383">
        <f ca="1">SUM(C10,C16,C30,C40,C56)</f>
        <v>31102477.829999998</v>
      </c>
      <c r="D64" s="307">
        <f ca="1">SUM(D57,D41,D31,D17,D11)</f>
        <v>939450.04559399968</v>
      </c>
      <c r="E64" s="307">
        <f t="shared" ref="E64:L64" ca="1" si="52">SUM(E57,E41,E31,E17,E11)</f>
        <v>2139046.1189629999</v>
      </c>
      <c r="F64" s="307">
        <f t="shared" ca="1" si="52"/>
        <v>4259140.4917629994</v>
      </c>
      <c r="G64" s="307">
        <f t="shared" ca="1" si="52"/>
        <v>5749546.127094999</v>
      </c>
      <c r="H64" s="307">
        <f t="shared" ca="1" si="52"/>
        <v>6391851.0553089995</v>
      </c>
      <c r="I64" s="307">
        <f t="shared" ca="1" si="52"/>
        <v>4493610.5571709992</v>
      </c>
      <c r="J64" s="307">
        <f t="shared" ca="1" si="52"/>
        <v>3167515.389210999</v>
      </c>
      <c r="K64" s="307">
        <f t="shared" ca="1" si="52"/>
        <v>2231729.8794889995</v>
      </c>
      <c r="L64" s="307">
        <f t="shared" ca="1" si="52"/>
        <v>1730588.1654049999</v>
      </c>
      <c r="N64" s="379">
        <f ca="1">SUM(N11,N17,N31,N41,N57)</f>
        <v>31102477.829999994</v>
      </c>
    </row>
    <row r="65" spans="1:14" x14ac:dyDescent="0.25">
      <c r="A65" s="282"/>
      <c r="B65" s="282"/>
      <c r="C65" s="384"/>
      <c r="D65" s="283">
        <f ca="1">D64</f>
        <v>939450.04559399968</v>
      </c>
      <c r="E65" s="283">
        <f t="shared" ref="E65:L65" ca="1" si="53">E64+D65</f>
        <v>3078496.1645569997</v>
      </c>
      <c r="F65" s="283">
        <f t="shared" ca="1" si="53"/>
        <v>7337636.6563199991</v>
      </c>
      <c r="G65" s="283">
        <f t="shared" ca="1" si="53"/>
        <v>13087182.783414997</v>
      </c>
      <c r="H65" s="283">
        <f t="shared" ca="1" si="53"/>
        <v>19479033.838723995</v>
      </c>
      <c r="I65" s="283">
        <f t="shared" ca="1" si="53"/>
        <v>23972644.395894993</v>
      </c>
      <c r="J65" s="283">
        <f t="shared" ca="1" si="53"/>
        <v>27140159.785105992</v>
      </c>
      <c r="K65" s="283">
        <f t="shared" ca="1" si="53"/>
        <v>29371889.664594993</v>
      </c>
      <c r="L65" s="284">
        <f t="shared" ca="1" si="53"/>
        <v>31102477.829999994</v>
      </c>
      <c r="N65" s="379"/>
    </row>
  </sheetData>
  <mergeCells count="83">
    <mergeCell ref="A50:A51"/>
    <mergeCell ref="B50:B51"/>
    <mergeCell ref="C50:C51"/>
    <mergeCell ref="A60:A61"/>
    <mergeCell ref="B60:B61"/>
    <mergeCell ref="C60:C61"/>
    <mergeCell ref="A58:A59"/>
    <mergeCell ref="B58:B59"/>
    <mergeCell ref="C58:C59"/>
    <mergeCell ref="A56:A57"/>
    <mergeCell ref="A52:A53"/>
    <mergeCell ref="B52:B53"/>
    <mergeCell ref="C52:C53"/>
    <mergeCell ref="B56:B57"/>
    <mergeCell ref="C56:C57"/>
    <mergeCell ref="N64:N65"/>
    <mergeCell ref="A54:A55"/>
    <mergeCell ref="B54:B55"/>
    <mergeCell ref="C54:C55"/>
    <mergeCell ref="A62:A63"/>
    <mergeCell ref="B62:B63"/>
    <mergeCell ref="C62:C63"/>
    <mergeCell ref="C64:C65"/>
    <mergeCell ref="A46:A47"/>
    <mergeCell ref="B46:B47"/>
    <mergeCell ref="C46:C47"/>
    <mergeCell ref="A48:A49"/>
    <mergeCell ref="B48:B49"/>
    <mergeCell ref="C48:C49"/>
    <mergeCell ref="A42:A43"/>
    <mergeCell ref="B42:B43"/>
    <mergeCell ref="C42:C43"/>
    <mergeCell ref="A44:A45"/>
    <mergeCell ref="B44:B45"/>
    <mergeCell ref="C44:C45"/>
    <mergeCell ref="A38:A39"/>
    <mergeCell ref="B38:B39"/>
    <mergeCell ref="C38:C39"/>
    <mergeCell ref="A40:A41"/>
    <mergeCell ref="B40:B41"/>
    <mergeCell ref="C40:C41"/>
    <mergeCell ref="A34:A35"/>
    <mergeCell ref="B34:B35"/>
    <mergeCell ref="C34:C35"/>
    <mergeCell ref="A36:A37"/>
    <mergeCell ref="B36:B37"/>
    <mergeCell ref="C36:C37"/>
    <mergeCell ref="A30:A31"/>
    <mergeCell ref="B30:B31"/>
    <mergeCell ref="C30:C31"/>
    <mergeCell ref="A32:A33"/>
    <mergeCell ref="B32:B33"/>
    <mergeCell ref="C32:C33"/>
    <mergeCell ref="A26:A27"/>
    <mergeCell ref="B26:B27"/>
    <mergeCell ref="C26:C27"/>
    <mergeCell ref="A28:A29"/>
    <mergeCell ref="B28:B29"/>
    <mergeCell ref="C28:C29"/>
    <mergeCell ref="A22:A23"/>
    <mergeCell ref="B22:B23"/>
    <mergeCell ref="C22:C23"/>
    <mergeCell ref="A24:A25"/>
    <mergeCell ref="B24:B25"/>
    <mergeCell ref="C24:C25"/>
    <mergeCell ref="A18:A19"/>
    <mergeCell ref="B18:B19"/>
    <mergeCell ref="C18:C19"/>
    <mergeCell ref="A20:A21"/>
    <mergeCell ref="B20:B21"/>
    <mergeCell ref="C20:C21"/>
    <mergeCell ref="A10:A11"/>
    <mergeCell ref="B10:B11"/>
    <mergeCell ref="C10:C11"/>
    <mergeCell ref="A16:A17"/>
    <mergeCell ref="B16:B17"/>
    <mergeCell ref="C16:C17"/>
    <mergeCell ref="A12:A13"/>
    <mergeCell ref="B12:B13"/>
    <mergeCell ref="C12:C13"/>
    <mergeCell ref="A14:A15"/>
    <mergeCell ref="B14:B15"/>
    <mergeCell ref="C14:C15"/>
  </mergeCells>
  <phoneticPr fontId="17" type="noConversion"/>
  <printOptions horizontalCentered="1"/>
  <pageMargins left="0.39370078740157483" right="0.39370078740157483" top="0.78740157480314965" bottom="0.39370078740157483" header="0.31496062992125984" footer="0.31496062992125984"/>
  <pageSetup paperSize="9" scale="70" fitToHeight="6"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32760F-707F-4A87-91C3-772BC87BA959}">
  <sheetPr>
    <tabColor rgb="FF002060"/>
    <pageSetUpPr fitToPage="1"/>
  </sheetPr>
  <dimension ref="A1:ALG90"/>
  <sheetViews>
    <sheetView workbookViewId="0">
      <selection activeCell="I56" sqref="I56"/>
    </sheetView>
  </sheetViews>
  <sheetFormatPr defaultColWidth="10.28515625" defaultRowHeight="10.5" x14ac:dyDescent="0.25"/>
  <cols>
    <col min="1" max="1" width="19.5703125" style="100" customWidth="1"/>
    <col min="2" max="2" width="9.28515625" style="101" customWidth="1"/>
    <col min="3" max="6" width="9.28515625" style="102" customWidth="1"/>
    <col min="7" max="8" width="9.28515625" style="102" hidden="1" customWidth="1"/>
    <col min="9" max="9" width="9.28515625" style="100" customWidth="1"/>
    <col min="10" max="10" width="9.28515625" style="103" customWidth="1"/>
    <col min="11" max="16384" width="10.28515625" style="93"/>
  </cols>
  <sheetData>
    <row r="1" spans="1:995" ht="15" customHeight="1" x14ac:dyDescent="0.25">
      <c r="A1" s="396"/>
      <c r="B1" s="396"/>
      <c r="C1" s="397" t="str">
        <f>ORCAMENTO!$D$1</f>
        <v>GOVERNO DO ESTADO DO ESPÍRITO SANTO</v>
      </c>
      <c r="D1" s="397"/>
      <c r="E1" s="397"/>
      <c r="F1" s="397"/>
      <c r="G1" s="397"/>
      <c r="H1" s="397"/>
      <c r="I1" s="397"/>
      <c r="J1" s="397"/>
    </row>
    <row r="2" spans="1:995" ht="12" customHeight="1" x14ac:dyDescent="0.25">
      <c r="A2" s="396"/>
      <c r="B2" s="396"/>
      <c r="C2" s="399" t="str">
        <f>ORCAMENTO!$D$2</f>
        <v>Secretaria de Saneamento, Habitação e Desenvolvimento Urbano</v>
      </c>
      <c r="D2" s="399"/>
      <c r="E2" s="399"/>
      <c r="F2" s="399"/>
      <c r="G2" s="399"/>
      <c r="H2" s="399"/>
      <c r="I2" s="399"/>
      <c r="J2" s="399"/>
    </row>
    <row r="3" spans="1:995" ht="15" customHeight="1" x14ac:dyDescent="0.25">
      <c r="A3" s="396"/>
      <c r="B3" s="396"/>
      <c r="C3" s="399"/>
      <c r="D3" s="399"/>
      <c r="E3" s="399"/>
      <c r="F3" s="399"/>
      <c r="G3" s="399"/>
      <c r="H3" s="399"/>
      <c r="I3" s="399"/>
      <c r="J3" s="399"/>
    </row>
    <row r="4" spans="1:995" ht="11.25" customHeight="1" x14ac:dyDescent="0.25">
      <c r="A4" s="396"/>
      <c r="B4" s="396"/>
      <c r="C4" s="400" t="str">
        <f>ORCAMENTO!$D$4</f>
        <v>Obra de drenagem e urbanização do Canal Guaranhuns</v>
      </c>
      <c r="D4" s="400"/>
      <c r="E4" s="400"/>
      <c r="F4" s="400"/>
      <c r="G4" s="400"/>
      <c r="H4" s="400"/>
      <c r="I4" s="400"/>
      <c r="J4" s="400"/>
    </row>
    <row r="5" spans="1:995" ht="11.25" customHeight="1" x14ac:dyDescent="0.25">
      <c r="A5" s="396"/>
      <c r="B5" s="396"/>
      <c r="C5" s="400"/>
      <c r="D5" s="400"/>
      <c r="E5" s="400"/>
      <c r="F5" s="400"/>
      <c r="G5" s="400"/>
      <c r="H5" s="400"/>
      <c r="I5" s="400"/>
      <c r="J5" s="400"/>
    </row>
    <row r="6" spans="1:995" s="91" customFormat="1" ht="15" customHeight="1" x14ac:dyDescent="0.25">
      <c r="A6" s="396"/>
      <c r="B6" s="396"/>
      <c r="C6" s="399"/>
      <c r="D6" s="399"/>
      <c r="E6" s="399"/>
      <c r="F6" s="399"/>
      <c r="G6" s="399"/>
      <c r="H6" s="399"/>
      <c r="I6" s="399"/>
      <c r="J6" s="399"/>
      <c r="K6" s="85"/>
      <c r="L6" s="86"/>
      <c r="M6" s="86"/>
      <c r="N6" s="86"/>
      <c r="O6" s="87"/>
      <c r="P6" s="88"/>
      <c r="Q6" s="89"/>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c r="CC6" s="86"/>
      <c r="CD6" s="86"/>
      <c r="CE6" s="86"/>
      <c r="CF6" s="86"/>
      <c r="CG6" s="86"/>
      <c r="CH6" s="86"/>
      <c r="CI6" s="86"/>
      <c r="CJ6" s="86"/>
      <c r="CK6" s="86"/>
      <c r="CL6" s="86"/>
      <c r="CM6" s="86"/>
      <c r="CN6" s="86"/>
      <c r="CO6" s="86"/>
      <c r="CP6" s="86"/>
      <c r="CQ6" s="86"/>
      <c r="CR6" s="86"/>
      <c r="CS6" s="86"/>
      <c r="CT6" s="86"/>
      <c r="CU6" s="86"/>
      <c r="CV6" s="86"/>
      <c r="CW6" s="86"/>
      <c r="CX6" s="86"/>
      <c r="CY6" s="86"/>
      <c r="CZ6" s="86"/>
      <c r="DA6" s="86"/>
      <c r="DB6" s="86"/>
      <c r="DC6" s="86"/>
      <c r="DD6" s="86"/>
      <c r="DE6" s="86"/>
      <c r="DF6" s="86"/>
      <c r="DG6" s="86"/>
      <c r="DH6" s="86"/>
      <c r="DI6" s="86"/>
      <c r="DJ6" s="86"/>
      <c r="DK6" s="86"/>
      <c r="DL6" s="86"/>
      <c r="DM6" s="86"/>
      <c r="DN6" s="86"/>
      <c r="DO6" s="86"/>
      <c r="DP6" s="86"/>
      <c r="DQ6" s="86"/>
      <c r="DR6" s="86"/>
      <c r="DS6" s="86"/>
      <c r="DT6" s="86"/>
      <c r="DU6" s="86"/>
      <c r="DV6" s="86"/>
      <c r="DW6" s="86"/>
      <c r="DX6" s="86"/>
      <c r="DY6" s="86"/>
      <c r="DZ6" s="86"/>
      <c r="EA6" s="86"/>
      <c r="EB6" s="86"/>
      <c r="EC6" s="86"/>
      <c r="ED6" s="86"/>
      <c r="EE6" s="86"/>
      <c r="EF6" s="86"/>
      <c r="EG6" s="86"/>
      <c r="EH6" s="86"/>
      <c r="EI6" s="86"/>
      <c r="EJ6" s="86"/>
      <c r="EK6" s="86"/>
      <c r="EL6" s="86"/>
      <c r="EM6" s="86"/>
      <c r="EN6" s="86"/>
      <c r="EO6" s="86"/>
      <c r="EP6" s="86"/>
      <c r="EQ6" s="86"/>
      <c r="ER6" s="86"/>
      <c r="ES6" s="86"/>
      <c r="ET6" s="86"/>
      <c r="EU6" s="86"/>
      <c r="EV6" s="86"/>
      <c r="EW6" s="86"/>
      <c r="EX6" s="86"/>
      <c r="EY6" s="86"/>
      <c r="EZ6" s="86"/>
      <c r="FA6" s="86"/>
      <c r="FB6" s="86"/>
      <c r="FC6" s="86"/>
      <c r="FD6" s="86"/>
      <c r="FE6" s="86"/>
      <c r="FF6" s="86"/>
      <c r="FG6" s="86"/>
      <c r="FH6" s="86"/>
      <c r="FI6" s="86"/>
      <c r="FJ6" s="86"/>
      <c r="FK6" s="86"/>
      <c r="FL6" s="86"/>
      <c r="FM6" s="86"/>
      <c r="FN6" s="86"/>
      <c r="FO6" s="86"/>
      <c r="FP6" s="86"/>
      <c r="FQ6" s="86"/>
      <c r="FR6" s="86"/>
      <c r="FS6" s="86"/>
      <c r="FT6" s="86"/>
      <c r="FU6" s="86"/>
      <c r="FV6" s="86"/>
      <c r="FW6" s="86"/>
      <c r="FX6" s="86"/>
      <c r="FY6" s="86"/>
      <c r="FZ6" s="86"/>
      <c r="GA6" s="86"/>
      <c r="GB6" s="86"/>
      <c r="GC6" s="86"/>
      <c r="GD6" s="86"/>
      <c r="GE6" s="86"/>
      <c r="GF6" s="86"/>
      <c r="GG6" s="86"/>
      <c r="GH6" s="86"/>
      <c r="GI6" s="86"/>
      <c r="GJ6" s="86"/>
      <c r="GK6" s="86"/>
      <c r="GL6" s="86"/>
      <c r="GM6" s="86"/>
      <c r="GN6" s="86"/>
      <c r="GO6" s="86"/>
      <c r="GP6" s="86"/>
      <c r="GQ6" s="86"/>
      <c r="GR6" s="86"/>
      <c r="GS6" s="86"/>
      <c r="GT6" s="86"/>
      <c r="GU6" s="86"/>
      <c r="GV6" s="86"/>
      <c r="GW6" s="86"/>
      <c r="GX6" s="86"/>
      <c r="GY6" s="86"/>
      <c r="GZ6" s="86"/>
      <c r="HA6" s="86"/>
      <c r="HB6" s="86"/>
      <c r="HC6" s="86"/>
      <c r="HD6" s="86"/>
      <c r="HE6" s="86"/>
      <c r="HF6" s="86"/>
      <c r="HG6" s="86"/>
      <c r="HH6" s="86"/>
      <c r="HI6" s="86"/>
      <c r="HJ6" s="86"/>
      <c r="HK6" s="86"/>
      <c r="HL6" s="86"/>
      <c r="HM6" s="86"/>
      <c r="HN6" s="86"/>
      <c r="HO6" s="86"/>
      <c r="HP6" s="86"/>
      <c r="HQ6" s="86"/>
      <c r="HR6" s="86"/>
      <c r="HS6" s="86"/>
      <c r="HT6" s="86"/>
      <c r="HU6" s="86"/>
      <c r="HV6" s="86"/>
      <c r="HW6" s="86"/>
      <c r="HX6" s="86"/>
      <c r="HY6" s="86"/>
      <c r="HZ6" s="86"/>
      <c r="IA6" s="86"/>
      <c r="IB6" s="86"/>
      <c r="IC6" s="86"/>
      <c r="ID6" s="86"/>
      <c r="IE6" s="86"/>
      <c r="IF6" s="86"/>
      <c r="IG6" s="86"/>
      <c r="IH6" s="86"/>
      <c r="II6" s="86"/>
      <c r="IJ6" s="86"/>
      <c r="IK6" s="86"/>
      <c r="IL6" s="86"/>
      <c r="IM6" s="86"/>
      <c r="IN6" s="86"/>
      <c r="IO6" s="86"/>
      <c r="IP6" s="86"/>
      <c r="IQ6" s="86"/>
      <c r="IR6" s="86"/>
      <c r="IS6" s="86"/>
      <c r="IT6" s="86"/>
      <c r="IU6" s="86"/>
      <c r="IV6" s="86"/>
      <c r="IW6" s="86"/>
      <c r="IX6" s="86"/>
      <c r="IY6" s="86"/>
      <c r="IZ6" s="86"/>
      <c r="JA6" s="86"/>
      <c r="JB6" s="86"/>
      <c r="JC6" s="86"/>
      <c r="JD6" s="86"/>
      <c r="JE6" s="86"/>
      <c r="JF6" s="86"/>
      <c r="JG6" s="86"/>
      <c r="JH6" s="86"/>
      <c r="JI6" s="86"/>
      <c r="JJ6" s="86"/>
      <c r="JK6" s="86"/>
      <c r="JL6" s="86"/>
      <c r="JM6" s="86"/>
      <c r="JN6" s="86"/>
      <c r="JO6" s="86"/>
      <c r="JP6" s="86"/>
      <c r="JQ6" s="86"/>
      <c r="JR6" s="86"/>
      <c r="JS6" s="86"/>
      <c r="JT6" s="86"/>
      <c r="JU6" s="86"/>
      <c r="JV6" s="86"/>
      <c r="JW6" s="86"/>
      <c r="JX6" s="86"/>
      <c r="JY6" s="86"/>
      <c r="JZ6" s="86"/>
      <c r="KA6" s="86"/>
      <c r="KB6" s="86"/>
      <c r="KC6" s="86"/>
      <c r="KD6" s="86"/>
      <c r="KE6" s="86"/>
      <c r="KF6" s="86"/>
      <c r="KG6" s="86"/>
      <c r="KH6" s="86"/>
      <c r="KI6" s="86"/>
      <c r="KJ6" s="86"/>
      <c r="KK6" s="86"/>
      <c r="KL6" s="86"/>
      <c r="KM6" s="86"/>
      <c r="KN6" s="86"/>
      <c r="KO6" s="86"/>
      <c r="KP6" s="86"/>
      <c r="KQ6" s="86"/>
      <c r="KR6" s="86"/>
      <c r="KS6" s="86"/>
      <c r="KT6" s="86"/>
      <c r="KU6" s="86"/>
      <c r="KV6" s="86"/>
      <c r="KW6" s="86"/>
      <c r="KX6" s="86"/>
      <c r="KY6" s="86"/>
      <c r="KZ6" s="86"/>
      <c r="LA6" s="86"/>
      <c r="LB6" s="86"/>
      <c r="LC6" s="86"/>
      <c r="LD6" s="86"/>
      <c r="LE6" s="86"/>
      <c r="LF6" s="86"/>
      <c r="LG6" s="86"/>
      <c r="LH6" s="86"/>
      <c r="LI6" s="86"/>
      <c r="LJ6" s="86"/>
      <c r="LK6" s="86"/>
      <c r="LL6" s="86"/>
      <c r="LM6" s="86"/>
      <c r="LN6" s="86"/>
      <c r="LO6" s="86"/>
      <c r="LP6" s="86"/>
      <c r="LQ6" s="86"/>
      <c r="LR6" s="86"/>
      <c r="LS6" s="86"/>
      <c r="LT6" s="86"/>
      <c r="LU6" s="86"/>
      <c r="LV6" s="86"/>
      <c r="LW6" s="86"/>
      <c r="LX6" s="86"/>
      <c r="LY6" s="86"/>
      <c r="LZ6" s="86"/>
      <c r="MA6" s="86"/>
      <c r="MB6" s="86"/>
      <c r="MC6" s="86"/>
      <c r="MD6" s="86"/>
      <c r="ME6" s="86"/>
      <c r="MF6" s="86"/>
      <c r="MG6" s="86"/>
      <c r="MH6" s="86"/>
      <c r="MI6" s="86"/>
      <c r="MJ6" s="86"/>
      <c r="MK6" s="86"/>
      <c r="ML6" s="86"/>
      <c r="MM6" s="86"/>
      <c r="MN6" s="86"/>
      <c r="MO6" s="86"/>
      <c r="MP6" s="86"/>
      <c r="MQ6" s="86"/>
      <c r="MR6" s="86"/>
      <c r="MS6" s="86"/>
      <c r="MT6" s="86"/>
      <c r="MU6" s="86"/>
      <c r="MV6" s="86"/>
      <c r="MW6" s="86"/>
      <c r="MX6" s="86"/>
      <c r="MY6" s="86"/>
      <c r="MZ6" s="86"/>
      <c r="NA6" s="86"/>
      <c r="NB6" s="86"/>
      <c r="NC6" s="86"/>
      <c r="ND6" s="86"/>
      <c r="NE6" s="86"/>
      <c r="NF6" s="86"/>
      <c r="NG6" s="86"/>
      <c r="NH6" s="86"/>
      <c r="NI6" s="86"/>
      <c r="NJ6" s="86"/>
      <c r="NK6" s="86"/>
      <c r="NL6" s="86"/>
      <c r="NM6" s="86"/>
      <c r="NN6" s="86"/>
      <c r="NO6" s="86"/>
      <c r="NP6" s="86"/>
      <c r="NQ6" s="86"/>
      <c r="NR6" s="86"/>
      <c r="NS6" s="86"/>
      <c r="NT6" s="86"/>
      <c r="NU6" s="86"/>
      <c r="NV6" s="86"/>
      <c r="NW6" s="86"/>
      <c r="NX6" s="86"/>
      <c r="NY6" s="86"/>
      <c r="NZ6" s="86"/>
      <c r="OA6" s="86"/>
      <c r="OB6" s="86"/>
      <c r="OC6" s="86"/>
      <c r="OD6" s="86"/>
      <c r="OE6" s="86"/>
      <c r="OF6" s="86"/>
      <c r="OG6" s="86"/>
      <c r="OH6" s="86"/>
      <c r="OI6" s="86"/>
      <c r="OJ6" s="86"/>
      <c r="OK6" s="86"/>
      <c r="OL6" s="86"/>
      <c r="OM6" s="86"/>
      <c r="ON6" s="86"/>
      <c r="OO6" s="86"/>
      <c r="OP6" s="86"/>
      <c r="OQ6" s="86"/>
      <c r="OR6" s="86"/>
      <c r="OS6" s="86"/>
      <c r="OT6" s="86"/>
      <c r="OU6" s="86"/>
      <c r="OV6" s="86"/>
      <c r="OW6" s="86"/>
      <c r="OX6" s="86"/>
      <c r="OY6" s="86"/>
      <c r="OZ6" s="86"/>
      <c r="PA6" s="86"/>
      <c r="PB6" s="86"/>
      <c r="PC6" s="86"/>
      <c r="PD6" s="86"/>
      <c r="PE6" s="86"/>
      <c r="PF6" s="86"/>
      <c r="PG6" s="86"/>
      <c r="PH6" s="86"/>
      <c r="PI6" s="86"/>
      <c r="PJ6" s="86"/>
      <c r="PK6" s="86"/>
      <c r="PL6" s="86"/>
      <c r="PM6" s="86"/>
      <c r="PN6" s="86"/>
      <c r="PO6" s="86"/>
      <c r="PP6" s="86"/>
      <c r="PQ6" s="86"/>
      <c r="PR6" s="86"/>
      <c r="PS6" s="86"/>
      <c r="PT6" s="86"/>
      <c r="PU6" s="86"/>
      <c r="PV6" s="86"/>
      <c r="PW6" s="86"/>
      <c r="PX6" s="86"/>
      <c r="PY6" s="86"/>
      <c r="PZ6" s="86"/>
      <c r="QA6" s="86"/>
      <c r="QB6" s="86"/>
      <c r="QC6" s="86"/>
      <c r="QD6" s="86"/>
      <c r="QE6" s="86"/>
      <c r="QF6" s="86"/>
      <c r="QG6" s="86"/>
      <c r="QH6" s="86"/>
      <c r="QI6" s="86"/>
      <c r="QJ6" s="86"/>
      <c r="QK6" s="86"/>
      <c r="QL6" s="86"/>
      <c r="QM6" s="86"/>
      <c r="QN6" s="86"/>
      <c r="QO6" s="86"/>
      <c r="QP6" s="86"/>
      <c r="QQ6" s="86"/>
      <c r="QR6" s="86"/>
      <c r="QS6" s="86"/>
      <c r="QT6" s="86"/>
      <c r="QU6" s="86"/>
      <c r="QV6" s="86"/>
      <c r="QW6" s="86"/>
      <c r="QX6" s="86"/>
      <c r="QY6" s="86"/>
      <c r="QZ6" s="86"/>
      <c r="RA6" s="86"/>
      <c r="RB6" s="86"/>
      <c r="RC6" s="86"/>
      <c r="RD6" s="86"/>
      <c r="RE6" s="86"/>
      <c r="RF6" s="86"/>
      <c r="RG6" s="86"/>
      <c r="RH6" s="86"/>
      <c r="RI6" s="86"/>
      <c r="RJ6" s="86"/>
      <c r="RK6" s="86"/>
      <c r="RL6" s="86"/>
      <c r="RM6" s="86"/>
      <c r="RN6" s="86"/>
      <c r="RO6" s="86"/>
      <c r="RP6" s="86"/>
      <c r="RQ6" s="86"/>
      <c r="RR6" s="86"/>
      <c r="RS6" s="86"/>
      <c r="RT6" s="86"/>
      <c r="RU6" s="86"/>
      <c r="RV6" s="86"/>
      <c r="RW6" s="86"/>
      <c r="RX6" s="86"/>
      <c r="RY6" s="86"/>
      <c r="RZ6" s="86"/>
      <c r="SA6" s="86"/>
      <c r="SB6" s="86"/>
      <c r="SC6" s="86"/>
      <c r="SD6" s="86"/>
      <c r="SE6" s="86"/>
      <c r="SF6" s="86"/>
      <c r="SG6" s="86"/>
      <c r="SH6" s="86"/>
      <c r="SI6" s="86"/>
      <c r="SJ6" s="86"/>
      <c r="SK6" s="86"/>
      <c r="SL6" s="86"/>
      <c r="SM6" s="86"/>
      <c r="SN6" s="86"/>
      <c r="SO6" s="86"/>
      <c r="SP6" s="86"/>
      <c r="SQ6" s="86"/>
      <c r="SR6" s="86"/>
      <c r="SS6" s="86"/>
      <c r="ST6" s="86"/>
      <c r="SU6" s="86"/>
      <c r="SV6" s="86"/>
      <c r="SW6" s="86"/>
      <c r="SX6" s="86"/>
      <c r="SY6" s="86"/>
      <c r="SZ6" s="86"/>
      <c r="TA6" s="86"/>
      <c r="TB6" s="86"/>
      <c r="TC6" s="86"/>
      <c r="TD6" s="86"/>
      <c r="TE6" s="86"/>
      <c r="TF6" s="86"/>
      <c r="TG6" s="86"/>
      <c r="TH6" s="86"/>
      <c r="TI6" s="86"/>
      <c r="TJ6" s="86"/>
      <c r="TK6" s="86"/>
      <c r="TL6" s="86"/>
      <c r="TM6" s="86"/>
      <c r="TN6" s="86"/>
      <c r="TO6" s="86"/>
      <c r="TP6" s="86"/>
      <c r="TQ6" s="86"/>
      <c r="TR6" s="86"/>
      <c r="TS6" s="86"/>
      <c r="TT6" s="86"/>
      <c r="TU6" s="86"/>
      <c r="TV6" s="86"/>
      <c r="TW6" s="86"/>
      <c r="TX6" s="86"/>
      <c r="TY6" s="86"/>
      <c r="TZ6" s="86"/>
      <c r="UA6" s="86"/>
      <c r="UB6" s="86"/>
      <c r="UC6" s="86"/>
      <c r="UD6" s="86"/>
      <c r="UE6" s="86"/>
      <c r="UF6" s="86"/>
      <c r="UG6" s="86"/>
      <c r="UH6" s="86"/>
      <c r="UI6" s="86"/>
      <c r="UJ6" s="86"/>
      <c r="UK6" s="86"/>
      <c r="UL6" s="86"/>
      <c r="UM6" s="86"/>
      <c r="UN6" s="86"/>
      <c r="UO6" s="86"/>
      <c r="UP6" s="86"/>
      <c r="UQ6" s="86"/>
      <c r="UR6" s="86"/>
      <c r="US6" s="86"/>
      <c r="UT6" s="86"/>
      <c r="UU6" s="86"/>
      <c r="UV6" s="86"/>
      <c r="UW6" s="86"/>
      <c r="UX6" s="86"/>
      <c r="UY6" s="86"/>
      <c r="UZ6" s="86"/>
      <c r="VA6" s="86"/>
      <c r="VB6" s="86"/>
      <c r="VC6" s="86"/>
      <c r="VD6" s="86"/>
      <c r="VE6" s="86"/>
      <c r="VF6" s="86"/>
      <c r="VG6" s="86"/>
      <c r="VH6" s="86"/>
      <c r="VI6" s="86"/>
      <c r="VJ6" s="86"/>
      <c r="VK6" s="86"/>
      <c r="VL6" s="86"/>
      <c r="VM6" s="86"/>
      <c r="VN6" s="86"/>
      <c r="VO6" s="86"/>
      <c r="VP6" s="86"/>
      <c r="VQ6" s="86"/>
      <c r="VR6" s="86"/>
      <c r="VS6" s="86"/>
      <c r="VT6" s="86"/>
      <c r="VU6" s="86"/>
      <c r="VV6" s="86"/>
      <c r="VW6" s="86"/>
      <c r="VX6" s="86"/>
      <c r="VY6" s="86"/>
      <c r="VZ6" s="86"/>
      <c r="WA6" s="86"/>
      <c r="WB6" s="86"/>
      <c r="WC6" s="86"/>
      <c r="WD6" s="86"/>
      <c r="WE6" s="86"/>
      <c r="WF6" s="86"/>
      <c r="WG6" s="86"/>
      <c r="WH6" s="86"/>
      <c r="WI6" s="86"/>
      <c r="WJ6" s="86"/>
      <c r="WK6" s="86"/>
      <c r="WL6" s="86"/>
      <c r="WM6" s="86"/>
      <c r="WN6" s="86"/>
      <c r="WO6" s="86"/>
      <c r="WP6" s="86"/>
      <c r="WQ6" s="86"/>
      <c r="WR6" s="86"/>
      <c r="WS6" s="86"/>
      <c r="WT6" s="86"/>
      <c r="WU6" s="86"/>
      <c r="WV6" s="86"/>
      <c r="WW6" s="86"/>
      <c r="WX6" s="86"/>
      <c r="WY6" s="86"/>
      <c r="WZ6" s="86"/>
      <c r="XA6" s="86"/>
      <c r="XB6" s="86"/>
      <c r="XC6" s="86"/>
      <c r="XD6" s="86"/>
      <c r="XE6" s="86"/>
      <c r="XF6" s="86"/>
      <c r="XG6" s="86"/>
      <c r="XH6" s="86"/>
      <c r="XI6" s="86"/>
      <c r="XJ6" s="86"/>
      <c r="XK6" s="86"/>
      <c r="XL6" s="86"/>
      <c r="XM6" s="86"/>
      <c r="XN6" s="86"/>
      <c r="XO6" s="86"/>
      <c r="XP6" s="86"/>
      <c r="XQ6" s="86"/>
      <c r="XR6" s="86"/>
      <c r="XS6" s="86"/>
      <c r="XT6" s="86"/>
      <c r="XU6" s="86"/>
      <c r="XV6" s="86"/>
      <c r="XW6" s="86"/>
      <c r="XX6" s="86"/>
      <c r="XY6" s="86"/>
      <c r="XZ6" s="86"/>
      <c r="YA6" s="86"/>
      <c r="YB6" s="86"/>
      <c r="YC6" s="86"/>
      <c r="YD6" s="86"/>
      <c r="YE6" s="86"/>
      <c r="YF6" s="86"/>
      <c r="YG6" s="86"/>
      <c r="YH6" s="86"/>
      <c r="YI6" s="86"/>
      <c r="YJ6" s="86"/>
      <c r="YK6" s="86"/>
      <c r="YL6" s="86"/>
      <c r="YM6" s="86"/>
      <c r="YN6" s="86"/>
      <c r="YO6" s="86"/>
      <c r="YP6" s="86"/>
      <c r="YQ6" s="86"/>
      <c r="YR6" s="86"/>
      <c r="YS6" s="86"/>
      <c r="YT6" s="86"/>
      <c r="YU6" s="86"/>
      <c r="YV6" s="86"/>
      <c r="YW6" s="86"/>
      <c r="YX6" s="86"/>
      <c r="YY6" s="86"/>
      <c r="YZ6" s="86"/>
      <c r="ZA6" s="86"/>
      <c r="ZB6" s="86"/>
      <c r="ZC6" s="86"/>
      <c r="ZD6" s="86"/>
      <c r="ZE6" s="86"/>
      <c r="ZF6" s="86"/>
      <c r="ZG6" s="86"/>
      <c r="ZH6" s="86"/>
      <c r="ZI6" s="86"/>
      <c r="ZJ6" s="86"/>
      <c r="ZK6" s="86"/>
      <c r="ZL6" s="86"/>
      <c r="ZM6" s="86"/>
      <c r="ZN6" s="86"/>
      <c r="ZO6" s="86"/>
      <c r="ZP6" s="86"/>
      <c r="ZQ6" s="86"/>
      <c r="ZR6" s="86"/>
      <c r="ZS6" s="86"/>
      <c r="ZT6" s="86"/>
      <c r="ZU6" s="86"/>
      <c r="ZV6" s="86"/>
      <c r="ZW6" s="86"/>
      <c r="ZX6" s="86"/>
      <c r="ZY6" s="86"/>
      <c r="ZZ6" s="86"/>
      <c r="AAA6" s="86"/>
      <c r="AAB6" s="86"/>
      <c r="AAC6" s="86"/>
      <c r="AAD6" s="86"/>
      <c r="AAE6" s="86"/>
      <c r="AAF6" s="86"/>
      <c r="AAG6" s="86"/>
      <c r="AAH6" s="86"/>
      <c r="AAI6" s="86"/>
      <c r="AAJ6" s="86"/>
      <c r="AAK6" s="86"/>
      <c r="AAL6" s="86"/>
      <c r="AAM6" s="86"/>
      <c r="AAN6" s="86"/>
      <c r="AAO6" s="86"/>
      <c r="AAP6" s="86"/>
      <c r="AAQ6" s="86"/>
      <c r="AAR6" s="86"/>
      <c r="AAS6" s="86"/>
      <c r="AAT6" s="86"/>
      <c r="AAU6" s="86"/>
      <c r="AAV6" s="86"/>
      <c r="AAW6" s="86"/>
      <c r="AAX6" s="86"/>
      <c r="AAY6" s="86"/>
      <c r="AAZ6" s="86"/>
      <c r="ABA6" s="86"/>
      <c r="ABB6" s="86"/>
      <c r="ABC6" s="86"/>
      <c r="ABD6" s="86"/>
      <c r="ABE6" s="86"/>
      <c r="ABF6" s="86"/>
      <c r="ABG6" s="86"/>
      <c r="ABH6" s="86"/>
      <c r="ABI6" s="86"/>
      <c r="ABJ6" s="86"/>
      <c r="ABK6" s="86"/>
      <c r="ABL6" s="86"/>
      <c r="ABM6" s="86"/>
      <c r="ABN6" s="86"/>
      <c r="ABO6" s="86"/>
      <c r="ABP6" s="86"/>
      <c r="ABQ6" s="86"/>
      <c r="ABR6" s="86"/>
      <c r="ABS6" s="86"/>
      <c r="ABT6" s="86"/>
      <c r="ABU6" s="86"/>
      <c r="ABV6" s="86"/>
      <c r="ABW6" s="86"/>
      <c r="ABX6" s="86"/>
      <c r="ABY6" s="86"/>
      <c r="ABZ6" s="86"/>
      <c r="ACA6" s="86"/>
      <c r="ACB6" s="86"/>
      <c r="ACC6" s="86"/>
      <c r="ACD6" s="86"/>
      <c r="ACE6" s="86"/>
      <c r="ACF6" s="86"/>
      <c r="ACG6" s="86"/>
      <c r="ACH6" s="86"/>
      <c r="ACI6" s="86"/>
      <c r="ACJ6" s="86"/>
      <c r="ACK6" s="86"/>
      <c r="ACL6" s="86"/>
      <c r="ACM6" s="86"/>
      <c r="ACN6" s="86"/>
      <c r="ACO6" s="86"/>
      <c r="ACP6" s="86"/>
      <c r="ACQ6" s="86"/>
      <c r="ACR6" s="86"/>
      <c r="ACS6" s="86"/>
      <c r="ACT6" s="86"/>
      <c r="ACU6" s="86"/>
      <c r="ACV6" s="86"/>
      <c r="ACW6" s="86"/>
      <c r="ACX6" s="86"/>
      <c r="ACY6" s="86"/>
      <c r="ACZ6" s="86"/>
      <c r="ADA6" s="86"/>
      <c r="ADB6" s="86"/>
      <c r="ADC6" s="86"/>
      <c r="ADD6" s="86"/>
      <c r="ADE6" s="86"/>
      <c r="ADF6" s="86"/>
      <c r="ADG6" s="86"/>
      <c r="ADH6" s="86"/>
      <c r="ADI6" s="86"/>
      <c r="ADJ6" s="86"/>
      <c r="ADK6" s="86"/>
      <c r="ADL6" s="86"/>
      <c r="ADM6" s="86"/>
      <c r="ADN6" s="86"/>
      <c r="ADO6" s="86"/>
      <c r="ADP6" s="86"/>
      <c r="ADQ6" s="86"/>
      <c r="ADR6" s="86"/>
      <c r="ADS6" s="86"/>
      <c r="ADT6" s="86"/>
      <c r="ADU6" s="86"/>
      <c r="ADV6" s="86"/>
      <c r="ADW6" s="86"/>
      <c r="ADX6" s="86"/>
      <c r="ADY6" s="86"/>
      <c r="ADZ6" s="86"/>
      <c r="AEA6" s="86"/>
      <c r="AEB6" s="86"/>
      <c r="AEC6" s="86"/>
      <c r="AED6" s="86"/>
      <c r="AEE6" s="86"/>
      <c r="AEF6" s="86"/>
      <c r="AEG6" s="86"/>
      <c r="AEH6" s="86"/>
      <c r="AEI6" s="86"/>
      <c r="AEJ6" s="86"/>
      <c r="AEK6" s="86"/>
      <c r="AEL6" s="86"/>
      <c r="AEM6" s="86"/>
      <c r="AEN6" s="86"/>
      <c r="AEO6" s="86"/>
      <c r="AEP6" s="86"/>
      <c r="AEQ6" s="86"/>
      <c r="AER6" s="86"/>
      <c r="AES6" s="86"/>
      <c r="AET6" s="86"/>
      <c r="AEU6" s="86"/>
      <c r="AEV6" s="86"/>
      <c r="AEW6" s="86"/>
      <c r="AEX6" s="86"/>
      <c r="AEY6" s="86"/>
      <c r="AEZ6" s="86"/>
      <c r="AFA6" s="86"/>
      <c r="AFB6" s="86"/>
      <c r="AFC6" s="86"/>
      <c r="AFD6" s="86"/>
      <c r="AFE6" s="86"/>
      <c r="AFF6" s="86"/>
      <c r="AFG6" s="86"/>
      <c r="AFH6" s="86"/>
      <c r="AFI6" s="86"/>
      <c r="AFJ6" s="86"/>
      <c r="AFK6" s="86"/>
      <c r="AFL6" s="86"/>
      <c r="AFM6" s="86"/>
      <c r="AFN6" s="86"/>
      <c r="AFO6" s="86"/>
      <c r="AFP6" s="86"/>
      <c r="AFQ6" s="86"/>
      <c r="AFR6" s="86"/>
      <c r="AFS6" s="86"/>
      <c r="AFT6" s="86"/>
      <c r="AFU6" s="86"/>
      <c r="AFV6" s="86"/>
      <c r="AFW6" s="86"/>
      <c r="AFX6" s="86"/>
      <c r="AFY6" s="86"/>
      <c r="AFZ6" s="86"/>
      <c r="AGA6" s="86"/>
      <c r="AGB6" s="86"/>
      <c r="AGC6" s="86"/>
      <c r="AGD6" s="86"/>
      <c r="AGE6" s="86"/>
      <c r="AGF6" s="86"/>
      <c r="AGG6" s="86"/>
      <c r="AGH6" s="86"/>
      <c r="AGI6" s="86"/>
      <c r="AGJ6" s="86"/>
      <c r="AGK6" s="86"/>
      <c r="AGL6" s="86"/>
      <c r="AGM6" s="86"/>
      <c r="AGN6" s="86"/>
      <c r="AGO6" s="86"/>
      <c r="AGP6" s="86"/>
      <c r="AGQ6" s="86"/>
      <c r="AGR6" s="86"/>
      <c r="AGS6" s="86"/>
      <c r="AGT6" s="86"/>
      <c r="AGU6" s="86"/>
      <c r="AGV6" s="86"/>
      <c r="AGW6" s="86"/>
      <c r="AGX6" s="86"/>
      <c r="AGY6" s="86"/>
      <c r="AGZ6" s="86"/>
      <c r="AHA6" s="86"/>
      <c r="AHB6" s="86"/>
      <c r="AHC6" s="86"/>
      <c r="AHD6" s="86"/>
      <c r="AHE6" s="86"/>
      <c r="AHF6" s="86"/>
      <c r="AHG6" s="86"/>
      <c r="AHH6" s="86"/>
      <c r="AHI6" s="86"/>
      <c r="AHJ6" s="86"/>
      <c r="AHK6" s="86"/>
      <c r="AHL6" s="86"/>
      <c r="AHM6" s="86"/>
      <c r="AHN6" s="86"/>
      <c r="AHO6" s="86"/>
      <c r="AHP6" s="86"/>
      <c r="AHQ6" s="86"/>
      <c r="AHR6" s="86"/>
      <c r="AHS6" s="86"/>
      <c r="AHT6" s="86"/>
      <c r="AHU6" s="86"/>
      <c r="AHV6" s="86"/>
      <c r="AHW6" s="86"/>
      <c r="AHX6" s="86"/>
      <c r="AHY6" s="86"/>
      <c r="AHZ6" s="86"/>
      <c r="AIA6" s="86"/>
      <c r="AIB6" s="86"/>
      <c r="AIC6" s="86"/>
      <c r="AID6" s="86"/>
      <c r="AIE6" s="86"/>
      <c r="AIF6" s="86"/>
      <c r="AIG6" s="86"/>
      <c r="AIH6" s="86"/>
      <c r="AII6" s="86"/>
      <c r="AIJ6" s="86"/>
      <c r="AIK6" s="86"/>
      <c r="AIL6" s="86"/>
      <c r="AIM6" s="86"/>
      <c r="AIN6" s="86"/>
      <c r="AIO6" s="86"/>
      <c r="AIP6" s="86"/>
      <c r="AIQ6" s="86"/>
      <c r="AIR6" s="86"/>
      <c r="AIS6" s="86"/>
      <c r="AIT6" s="86"/>
      <c r="AIU6" s="86"/>
      <c r="AIV6" s="86"/>
      <c r="AIW6" s="86"/>
      <c r="AIX6" s="86"/>
      <c r="AIY6" s="86"/>
      <c r="AIZ6" s="86"/>
      <c r="AJA6" s="86"/>
      <c r="AJB6" s="86"/>
      <c r="AJC6" s="86"/>
      <c r="AJD6" s="86"/>
      <c r="AJE6" s="86"/>
      <c r="AJF6" s="86"/>
      <c r="AJG6" s="86"/>
      <c r="AJH6" s="86"/>
      <c r="AJI6" s="86"/>
      <c r="AJJ6" s="86"/>
      <c r="AJK6" s="86"/>
      <c r="AJL6" s="86"/>
      <c r="AJM6" s="86"/>
      <c r="AJN6" s="86"/>
      <c r="AJO6" s="86"/>
      <c r="AJP6" s="86"/>
      <c r="AJQ6" s="86"/>
      <c r="AJR6" s="86"/>
      <c r="AJS6" s="86"/>
      <c r="AJT6" s="86"/>
      <c r="AJU6" s="86"/>
      <c r="AJV6" s="86"/>
      <c r="AJW6" s="86"/>
      <c r="AJX6" s="86"/>
      <c r="AJY6" s="86"/>
      <c r="AJZ6" s="86"/>
      <c r="AKA6" s="86"/>
      <c r="AKB6" s="86"/>
      <c r="AKC6" s="86"/>
      <c r="AKD6" s="86"/>
      <c r="AKE6" s="86"/>
      <c r="AKF6" s="86"/>
      <c r="AKG6" s="86"/>
      <c r="AKH6" s="86"/>
      <c r="AKI6" s="86"/>
      <c r="AKJ6" s="86"/>
      <c r="AKK6" s="86"/>
      <c r="AKL6" s="86"/>
      <c r="AKM6" s="86"/>
      <c r="AKN6" s="86"/>
      <c r="AKO6" s="86"/>
      <c r="AKP6" s="86"/>
      <c r="AKQ6" s="86"/>
      <c r="AKR6" s="86"/>
      <c r="AKS6" s="86"/>
      <c r="AKT6" s="86"/>
      <c r="AKU6" s="86"/>
      <c r="AKV6" s="86"/>
      <c r="AKW6" s="86"/>
      <c r="AKX6" s="86"/>
      <c r="AKY6" s="86"/>
      <c r="AKZ6" s="86"/>
      <c r="ALA6" s="86"/>
      <c r="ALB6" s="86"/>
      <c r="ALC6" s="86"/>
      <c r="ALD6" s="86"/>
      <c r="ALE6" s="86"/>
      <c r="ALF6" s="86"/>
      <c r="ALG6" s="90"/>
    </row>
    <row r="7" spans="1:995" s="91" customFormat="1" ht="14.25" customHeight="1" x14ac:dyDescent="0.25">
      <c r="A7" s="396"/>
      <c r="B7" s="396"/>
      <c r="C7" s="401" t="s">
        <v>18654</v>
      </c>
      <c r="D7" s="401"/>
      <c r="E7" s="401"/>
      <c r="F7" s="401"/>
      <c r="G7" s="401"/>
      <c r="H7" s="401"/>
      <c r="I7" s="401"/>
      <c r="J7" s="401"/>
      <c r="K7" s="85"/>
      <c r="L7" s="86"/>
      <c r="M7" s="86"/>
      <c r="N7" s="86"/>
      <c r="O7" s="87"/>
      <c r="P7" s="88"/>
      <c r="Q7" s="89"/>
      <c r="R7" s="86"/>
      <c r="S7" s="86"/>
      <c r="T7" s="86"/>
      <c r="U7" s="86"/>
      <c r="V7" s="86"/>
      <c r="W7" s="86"/>
      <c r="X7" s="86"/>
      <c r="Y7" s="86"/>
      <c r="Z7" s="86"/>
      <c r="AA7" s="86"/>
      <c r="AB7" s="86"/>
      <c r="AC7" s="86"/>
      <c r="AD7" s="86"/>
      <c r="AE7" s="86"/>
      <c r="AF7" s="86"/>
      <c r="AG7" s="86"/>
      <c r="AH7" s="86"/>
      <c r="AI7" s="86"/>
      <c r="AJ7" s="86"/>
      <c r="AK7" s="86"/>
      <c r="AL7" s="86"/>
      <c r="AM7" s="86"/>
      <c r="AN7" s="86"/>
      <c r="AO7" s="86"/>
      <c r="AP7" s="86"/>
      <c r="AQ7" s="86"/>
      <c r="AR7" s="86"/>
      <c r="AS7" s="86"/>
      <c r="AT7" s="86"/>
      <c r="AU7" s="86"/>
      <c r="AV7" s="86"/>
      <c r="AW7" s="86"/>
      <c r="AX7" s="86"/>
      <c r="AY7" s="86"/>
      <c r="AZ7" s="86"/>
      <c r="BA7" s="86"/>
      <c r="BB7" s="86"/>
      <c r="BC7" s="86"/>
      <c r="BD7" s="86"/>
      <c r="BE7" s="86"/>
      <c r="BF7" s="86"/>
      <c r="BG7" s="86"/>
      <c r="BH7" s="86"/>
      <c r="BI7" s="86"/>
      <c r="BJ7" s="86"/>
      <c r="BK7" s="86"/>
      <c r="BL7" s="86"/>
      <c r="BM7" s="86"/>
      <c r="BN7" s="86"/>
      <c r="BO7" s="86"/>
      <c r="BP7" s="86"/>
      <c r="BQ7" s="86"/>
      <c r="BR7" s="86"/>
      <c r="BS7" s="86"/>
      <c r="BT7" s="86"/>
      <c r="BU7" s="86"/>
      <c r="BV7" s="86"/>
      <c r="BW7" s="86"/>
      <c r="BX7" s="86"/>
      <c r="BY7" s="86"/>
      <c r="BZ7" s="86"/>
      <c r="CA7" s="86"/>
      <c r="CB7" s="86"/>
      <c r="CC7" s="86"/>
      <c r="CD7" s="86"/>
      <c r="CE7" s="86"/>
      <c r="CF7" s="86"/>
      <c r="CG7" s="86"/>
      <c r="CH7" s="86"/>
      <c r="CI7" s="86"/>
      <c r="CJ7" s="86"/>
      <c r="CK7" s="86"/>
      <c r="CL7" s="86"/>
      <c r="CM7" s="86"/>
      <c r="CN7" s="86"/>
      <c r="CO7" s="86"/>
      <c r="CP7" s="86"/>
      <c r="CQ7" s="86"/>
      <c r="CR7" s="86"/>
      <c r="CS7" s="86"/>
      <c r="CT7" s="86"/>
      <c r="CU7" s="86"/>
      <c r="CV7" s="86"/>
      <c r="CW7" s="86"/>
      <c r="CX7" s="86"/>
      <c r="CY7" s="86"/>
      <c r="CZ7" s="86"/>
      <c r="DA7" s="86"/>
      <c r="DB7" s="86"/>
      <c r="DC7" s="86"/>
      <c r="DD7" s="86"/>
      <c r="DE7" s="86"/>
      <c r="DF7" s="86"/>
      <c r="DG7" s="86"/>
      <c r="DH7" s="86"/>
      <c r="DI7" s="86"/>
      <c r="DJ7" s="86"/>
      <c r="DK7" s="86"/>
      <c r="DL7" s="86"/>
      <c r="DM7" s="86"/>
      <c r="DN7" s="86"/>
      <c r="DO7" s="86"/>
      <c r="DP7" s="86"/>
      <c r="DQ7" s="86"/>
      <c r="DR7" s="86"/>
      <c r="DS7" s="86"/>
      <c r="DT7" s="86"/>
      <c r="DU7" s="86"/>
      <c r="DV7" s="86"/>
      <c r="DW7" s="86"/>
      <c r="DX7" s="86"/>
      <c r="DY7" s="86"/>
      <c r="DZ7" s="86"/>
      <c r="EA7" s="86"/>
      <c r="EB7" s="86"/>
      <c r="EC7" s="86"/>
      <c r="ED7" s="86"/>
      <c r="EE7" s="86"/>
      <c r="EF7" s="86"/>
      <c r="EG7" s="86"/>
      <c r="EH7" s="86"/>
      <c r="EI7" s="86"/>
      <c r="EJ7" s="86"/>
      <c r="EK7" s="86"/>
      <c r="EL7" s="86"/>
      <c r="EM7" s="86"/>
      <c r="EN7" s="86"/>
      <c r="EO7" s="86"/>
      <c r="EP7" s="86"/>
      <c r="EQ7" s="86"/>
      <c r="ER7" s="86"/>
      <c r="ES7" s="86"/>
      <c r="ET7" s="86"/>
      <c r="EU7" s="86"/>
      <c r="EV7" s="86"/>
      <c r="EW7" s="86"/>
      <c r="EX7" s="86"/>
      <c r="EY7" s="86"/>
      <c r="EZ7" s="86"/>
      <c r="FA7" s="86"/>
      <c r="FB7" s="86"/>
      <c r="FC7" s="86"/>
      <c r="FD7" s="86"/>
      <c r="FE7" s="86"/>
      <c r="FF7" s="86"/>
      <c r="FG7" s="86"/>
      <c r="FH7" s="86"/>
      <c r="FI7" s="86"/>
      <c r="FJ7" s="86"/>
      <c r="FK7" s="86"/>
      <c r="FL7" s="86"/>
      <c r="FM7" s="86"/>
      <c r="FN7" s="86"/>
      <c r="FO7" s="86"/>
      <c r="FP7" s="86"/>
      <c r="FQ7" s="86"/>
      <c r="FR7" s="86"/>
      <c r="FS7" s="86"/>
      <c r="FT7" s="86"/>
      <c r="FU7" s="86"/>
      <c r="FV7" s="86"/>
      <c r="FW7" s="86"/>
      <c r="FX7" s="86"/>
      <c r="FY7" s="86"/>
      <c r="FZ7" s="86"/>
      <c r="GA7" s="86"/>
      <c r="GB7" s="86"/>
      <c r="GC7" s="86"/>
      <c r="GD7" s="86"/>
      <c r="GE7" s="86"/>
      <c r="GF7" s="86"/>
      <c r="GG7" s="86"/>
      <c r="GH7" s="86"/>
      <c r="GI7" s="86"/>
      <c r="GJ7" s="86"/>
      <c r="GK7" s="86"/>
      <c r="GL7" s="86"/>
      <c r="GM7" s="86"/>
      <c r="GN7" s="86"/>
      <c r="GO7" s="86"/>
      <c r="GP7" s="86"/>
      <c r="GQ7" s="86"/>
      <c r="GR7" s="86"/>
      <c r="GS7" s="86"/>
      <c r="GT7" s="86"/>
      <c r="GU7" s="86"/>
      <c r="GV7" s="86"/>
      <c r="GW7" s="86"/>
      <c r="GX7" s="86"/>
      <c r="GY7" s="86"/>
      <c r="GZ7" s="86"/>
      <c r="HA7" s="86"/>
      <c r="HB7" s="86"/>
      <c r="HC7" s="86"/>
      <c r="HD7" s="86"/>
      <c r="HE7" s="86"/>
      <c r="HF7" s="86"/>
      <c r="HG7" s="86"/>
      <c r="HH7" s="86"/>
      <c r="HI7" s="86"/>
      <c r="HJ7" s="86"/>
      <c r="HK7" s="86"/>
      <c r="HL7" s="86"/>
      <c r="HM7" s="86"/>
      <c r="HN7" s="86"/>
      <c r="HO7" s="86"/>
      <c r="HP7" s="86"/>
      <c r="HQ7" s="86"/>
      <c r="HR7" s="86"/>
      <c r="HS7" s="86"/>
      <c r="HT7" s="86"/>
      <c r="HU7" s="86"/>
      <c r="HV7" s="86"/>
      <c r="HW7" s="86"/>
      <c r="HX7" s="86"/>
      <c r="HY7" s="86"/>
      <c r="HZ7" s="86"/>
      <c r="IA7" s="86"/>
      <c r="IB7" s="86"/>
      <c r="IC7" s="86"/>
      <c r="ID7" s="86"/>
      <c r="IE7" s="86"/>
      <c r="IF7" s="86"/>
      <c r="IG7" s="86"/>
      <c r="IH7" s="86"/>
      <c r="II7" s="86"/>
      <c r="IJ7" s="86"/>
      <c r="IK7" s="86"/>
      <c r="IL7" s="86"/>
      <c r="IM7" s="86"/>
      <c r="IN7" s="86"/>
      <c r="IO7" s="86"/>
      <c r="IP7" s="86"/>
      <c r="IQ7" s="86"/>
      <c r="IR7" s="86"/>
      <c r="IS7" s="86"/>
      <c r="IT7" s="86"/>
      <c r="IU7" s="86"/>
      <c r="IV7" s="86"/>
      <c r="IW7" s="86"/>
      <c r="IX7" s="86"/>
      <c r="IY7" s="86"/>
      <c r="IZ7" s="86"/>
      <c r="JA7" s="86"/>
      <c r="JB7" s="86"/>
      <c r="JC7" s="86"/>
      <c r="JD7" s="86"/>
      <c r="JE7" s="86"/>
      <c r="JF7" s="86"/>
      <c r="JG7" s="86"/>
      <c r="JH7" s="86"/>
      <c r="JI7" s="86"/>
      <c r="JJ7" s="86"/>
      <c r="JK7" s="86"/>
      <c r="JL7" s="86"/>
      <c r="JM7" s="86"/>
      <c r="JN7" s="86"/>
      <c r="JO7" s="86"/>
      <c r="JP7" s="86"/>
      <c r="JQ7" s="86"/>
      <c r="JR7" s="86"/>
      <c r="JS7" s="86"/>
      <c r="JT7" s="86"/>
      <c r="JU7" s="86"/>
      <c r="JV7" s="86"/>
      <c r="JW7" s="86"/>
      <c r="JX7" s="86"/>
      <c r="JY7" s="86"/>
      <c r="JZ7" s="86"/>
      <c r="KA7" s="86"/>
      <c r="KB7" s="86"/>
      <c r="KC7" s="86"/>
      <c r="KD7" s="86"/>
      <c r="KE7" s="86"/>
      <c r="KF7" s="86"/>
      <c r="KG7" s="86"/>
      <c r="KH7" s="86"/>
      <c r="KI7" s="86"/>
      <c r="KJ7" s="86"/>
      <c r="KK7" s="86"/>
      <c r="KL7" s="86"/>
      <c r="KM7" s="86"/>
      <c r="KN7" s="86"/>
      <c r="KO7" s="86"/>
      <c r="KP7" s="86"/>
      <c r="KQ7" s="86"/>
      <c r="KR7" s="86"/>
      <c r="KS7" s="86"/>
      <c r="KT7" s="86"/>
      <c r="KU7" s="86"/>
      <c r="KV7" s="86"/>
      <c r="KW7" s="86"/>
      <c r="KX7" s="86"/>
      <c r="KY7" s="86"/>
      <c r="KZ7" s="86"/>
      <c r="LA7" s="86"/>
      <c r="LB7" s="86"/>
      <c r="LC7" s="86"/>
      <c r="LD7" s="86"/>
      <c r="LE7" s="86"/>
      <c r="LF7" s="86"/>
      <c r="LG7" s="86"/>
      <c r="LH7" s="86"/>
      <c r="LI7" s="86"/>
      <c r="LJ7" s="86"/>
      <c r="LK7" s="86"/>
      <c r="LL7" s="86"/>
      <c r="LM7" s="86"/>
      <c r="LN7" s="86"/>
      <c r="LO7" s="86"/>
      <c r="LP7" s="86"/>
      <c r="LQ7" s="86"/>
      <c r="LR7" s="86"/>
      <c r="LS7" s="86"/>
      <c r="LT7" s="86"/>
      <c r="LU7" s="86"/>
      <c r="LV7" s="86"/>
      <c r="LW7" s="86"/>
      <c r="LX7" s="86"/>
      <c r="LY7" s="86"/>
      <c r="LZ7" s="86"/>
      <c r="MA7" s="86"/>
      <c r="MB7" s="86"/>
      <c r="MC7" s="86"/>
      <c r="MD7" s="86"/>
      <c r="ME7" s="86"/>
      <c r="MF7" s="86"/>
      <c r="MG7" s="86"/>
      <c r="MH7" s="86"/>
      <c r="MI7" s="86"/>
      <c r="MJ7" s="86"/>
      <c r="MK7" s="86"/>
      <c r="ML7" s="86"/>
      <c r="MM7" s="86"/>
      <c r="MN7" s="86"/>
      <c r="MO7" s="86"/>
      <c r="MP7" s="86"/>
      <c r="MQ7" s="86"/>
      <c r="MR7" s="86"/>
      <c r="MS7" s="86"/>
      <c r="MT7" s="86"/>
      <c r="MU7" s="86"/>
      <c r="MV7" s="86"/>
      <c r="MW7" s="86"/>
      <c r="MX7" s="86"/>
      <c r="MY7" s="86"/>
      <c r="MZ7" s="86"/>
      <c r="NA7" s="86"/>
      <c r="NB7" s="86"/>
      <c r="NC7" s="86"/>
      <c r="ND7" s="86"/>
      <c r="NE7" s="86"/>
      <c r="NF7" s="86"/>
      <c r="NG7" s="86"/>
      <c r="NH7" s="86"/>
      <c r="NI7" s="86"/>
      <c r="NJ7" s="86"/>
      <c r="NK7" s="86"/>
      <c r="NL7" s="86"/>
      <c r="NM7" s="86"/>
      <c r="NN7" s="86"/>
      <c r="NO7" s="86"/>
      <c r="NP7" s="86"/>
      <c r="NQ7" s="86"/>
      <c r="NR7" s="86"/>
      <c r="NS7" s="86"/>
      <c r="NT7" s="86"/>
      <c r="NU7" s="86"/>
      <c r="NV7" s="86"/>
      <c r="NW7" s="86"/>
      <c r="NX7" s="86"/>
      <c r="NY7" s="86"/>
      <c r="NZ7" s="86"/>
      <c r="OA7" s="86"/>
      <c r="OB7" s="86"/>
      <c r="OC7" s="86"/>
      <c r="OD7" s="86"/>
      <c r="OE7" s="86"/>
      <c r="OF7" s="86"/>
      <c r="OG7" s="86"/>
      <c r="OH7" s="86"/>
      <c r="OI7" s="86"/>
      <c r="OJ7" s="86"/>
      <c r="OK7" s="86"/>
      <c r="OL7" s="86"/>
      <c r="OM7" s="86"/>
      <c r="ON7" s="86"/>
      <c r="OO7" s="86"/>
      <c r="OP7" s="86"/>
      <c r="OQ7" s="86"/>
      <c r="OR7" s="86"/>
      <c r="OS7" s="86"/>
      <c r="OT7" s="86"/>
      <c r="OU7" s="86"/>
      <c r="OV7" s="86"/>
      <c r="OW7" s="86"/>
      <c r="OX7" s="86"/>
      <c r="OY7" s="86"/>
      <c r="OZ7" s="86"/>
      <c r="PA7" s="86"/>
      <c r="PB7" s="86"/>
      <c r="PC7" s="86"/>
      <c r="PD7" s="86"/>
      <c r="PE7" s="86"/>
      <c r="PF7" s="86"/>
      <c r="PG7" s="86"/>
      <c r="PH7" s="86"/>
      <c r="PI7" s="86"/>
      <c r="PJ7" s="86"/>
      <c r="PK7" s="86"/>
      <c r="PL7" s="86"/>
      <c r="PM7" s="86"/>
      <c r="PN7" s="86"/>
      <c r="PO7" s="86"/>
      <c r="PP7" s="86"/>
      <c r="PQ7" s="86"/>
      <c r="PR7" s="86"/>
      <c r="PS7" s="86"/>
      <c r="PT7" s="86"/>
      <c r="PU7" s="86"/>
      <c r="PV7" s="86"/>
      <c r="PW7" s="86"/>
      <c r="PX7" s="86"/>
      <c r="PY7" s="86"/>
      <c r="PZ7" s="86"/>
      <c r="QA7" s="86"/>
      <c r="QB7" s="86"/>
      <c r="QC7" s="86"/>
      <c r="QD7" s="86"/>
      <c r="QE7" s="86"/>
      <c r="QF7" s="86"/>
      <c r="QG7" s="86"/>
      <c r="QH7" s="86"/>
      <c r="QI7" s="86"/>
      <c r="QJ7" s="86"/>
      <c r="QK7" s="86"/>
      <c r="QL7" s="86"/>
      <c r="QM7" s="86"/>
      <c r="QN7" s="86"/>
      <c r="QO7" s="86"/>
      <c r="QP7" s="86"/>
      <c r="QQ7" s="86"/>
      <c r="QR7" s="86"/>
      <c r="QS7" s="86"/>
      <c r="QT7" s="86"/>
      <c r="QU7" s="86"/>
      <c r="QV7" s="86"/>
      <c r="QW7" s="86"/>
      <c r="QX7" s="86"/>
      <c r="QY7" s="86"/>
      <c r="QZ7" s="86"/>
      <c r="RA7" s="86"/>
      <c r="RB7" s="86"/>
      <c r="RC7" s="86"/>
      <c r="RD7" s="86"/>
      <c r="RE7" s="86"/>
      <c r="RF7" s="86"/>
      <c r="RG7" s="86"/>
      <c r="RH7" s="86"/>
      <c r="RI7" s="86"/>
      <c r="RJ7" s="86"/>
      <c r="RK7" s="86"/>
      <c r="RL7" s="86"/>
      <c r="RM7" s="86"/>
      <c r="RN7" s="86"/>
      <c r="RO7" s="86"/>
      <c r="RP7" s="86"/>
      <c r="RQ7" s="86"/>
      <c r="RR7" s="86"/>
      <c r="RS7" s="86"/>
      <c r="RT7" s="86"/>
      <c r="RU7" s="86"/>
      <c r="RV7" s="86"/>
      <c r="RW7" s="86"/>
      <c r="RX7" s="86"/>
      <c r="RY7" s="86"/>
      <c r="RZ7" s="86"/>
      <c r="SA7" s="86"/>
      <c r="SB7" s="86"/>
      <c r="SC7" s="86"/>
      <c r="SD7" s="86"/>
      <c r="SE7" s="86"/>
      <c r="SF7" s="86"/>
      <c r="SG7" s="86"/>
      <c r="SH7" s="86"/>
      <c r="SI7" s="86"/>
      <c r="SJ7" s="86"/>
      <c r="SK7" s="86"/>
      <c r="SL7" s="86"/>
      <c r="SM7" s="86"/>
      <c r="SN7" s="86"/>
      <c r="SO7" s="86"/>
      <c r="SP7" s="86"/>
      <c r="SQ7" s="86"/>
      <c r="SR7" s="86"/>
      <c r="SS7" s="86"/>
      <c r="ST7" s="86"/>
      <c r="SU7" s="86"/>
      <c r="SV7" s="86"/>
      <c r="SW7" s="86"/>
      <c r="SX7" s="86"/>
      <c r="SY7" s="86"/>
      <c r="SZ7" s="86"/>
      <c r="TA7" s="86"/>
      <c r="TB7" s="86"/>
      <c r="TC7" s="86"/>
      <c r="TD7" s="86"/>
      <c r="TE7" s="86"/>
      <c r="TF7" s="86"/>
      <c r="TG7" s="86"/>
      <c r="TH7" s="86"/>
      <c r="TI7" s="86"/>
      <c r="TJ7" s="86"/>
      <c r="TK7" s="86"/>
      <c r="TL7" s="86"/>
      <c r="TM7" s="86"/>
      <c r="TN7" s="86"/>
      <c r="TO7" s="86"/>
      <c r="TP7" s="86"/>
      <c r="TQ7" s="86"/>
      <c r="TR7" s="86"/>
      <c r="TS7" s="86"/>
      <c r="TT7" s="86"/>
      <c r="TU7" s="86"/>
      <c r="TV7" s="86"/>
      <c r="TW7" s="86"/>
      <c r="TX7" s="86"/>
      <c r="TY7" s="86"/>
      <c r="TZ7" s="86"/>
      <c r="UA7" s="86"/>
      <c r="UB7" s="86"/>
      <c r="UC7" s="86"/>
      <c r="UD7" s="86"/>
      <c r="UE7" s="86"/>
      <c r="UF7" s="86"/>
      <c r="UG7" s="86"/>
      <c r="UH7" s="86"/>
      <c r="UI7" s="86"/>
      <c r="UJ7" s="86"/>
      <c r="UK7" s="86"/>
      <c r="UL7" s="86"/>
      <c r="UM7" s="86"/>
      <c r="UN7" s="86"/>
      <c r="UO7" s="86"/>
      <c r="UP7" s="86"/>
      <c r="UQ7" s="86"/>
      <c r="UR7" s="86"/>
      <c r="US7" s="86"/>
      <c r="UT7" s="86"/>
      <c r="UU7" s="86"/>
      <c r="UV7" s="86"/>
      <c r="UW7" s="86"/>
      <c r="UX7" s="86"/>
      <c r="UY7" s="86"/>
      <c r="UZ7" s="86"/>
      <c r="VA7" s="86"/>
      <c r="VB7" s="86"/>
      <c r="VC7" s="86"/>
      <c r="VD7" s="86"/>
      <c r="VE7" s="86"/>
      <c r="VF7" s="86"/>
      <c r="VG7" s="86"/>
      <c r="VH7" s="86"/>
      <c r="VI7" s="86"/>
      <c r="VJ7" s="86"/>
      <c r="VK7" s="86"/>
      <c r="VL7" s="86"/>
      <c r="VM7" s="86"/>
      <c r="VN7" s="86"/>
      <c r="VO7" s="86"/>
      <c r="VP7" s="86"/>
      <c r="VQ7" s="86"/>
      <c r="VR7" s="86"/>
      <c r="VS7" s="86"/>
      <c r="VT7" s="86"/>
      <c r="VU7" s="86"/>
      <c r="VV7" s="86"/>
      <c r="VW7" s="86"/>
      <c r="VX7" s="86"/>
      <c r="VY7" s="86"/>
      <c r="VZ7" s="86"/>
      <c r="WA7" s="86"/>
      <c r="WB7" s="86"/>
      <c r="WC7" s="86"/>
      <c r="WD7" s="86"/>
      <c r="WE7" s="86"/>
      <c r="WF7" s="86"/>
      <c r="WG7" s="86"/>
      <c r="WH7" s="86"/>
      <c r="WI7" s="86"/>
      <c r="WJ7" s="86"/>
      <c r="WK7" s="86"/>
      <c r="WL7" s="86"/>
      <c r="WM7" s="86"/>
      <c r="WN7" s="86"/>
      <c r="WO7" s="86"/>
      <c r="WP7" s="86"/>
      <c r="WQ7" s="86"/>
      <c r="WR7" s="86"/>
      <c r="WS7" s="86"/>
      <c r="WT7" s="86"/>
      <c r="WU7" s="86"/>
      <c r="WV7" s="86"/>
      <c r="WW7" s="86"/>
      <c r="WX7" s="86"/>
      <c r="WY7" s="86"/>
      <c r="WZ7" s="86"/>
      <c r="XA7" s="86"/>
      <c r="XB7" s="86"/>
      <c r="XC7" s="86"/>
      <c r="XD7" s="86"/>
      <c r="XE7" s="86"/>
      <c r="XF7" s="86"/>
      <c r="XG7" s="86"/>
      <c r="XH7" s="86"/>
      <c r="XI7" s="86"/>
      <c r="XJ7" s="86"/>
      <c r="XK7" s="86"/>
      <c r="XL7" s="86"/>
      <c r="XM7" s="86"/>
      <c r="XN7" s="86"/>
      <c r="XO7" s="86"/>
      <c r="XP7" s="86"/>
      <c r="XQ7" s="86"/>
      <c r="XR7" s="86"/>
      <c r="XS7" s="86"/>
      <c r="XT7" s="86"/>
      <c r="XU7" s="86"/>
      <c r="XV7" s="86"/>
      <c r="XW7" s="86"/>
      <c r="XX7" s="86"/>
      <c r="XY7" s="86"/>
      <c r="XZ7" s="86"/>
      <c r="YA7" s="86"/>
      <c r="YB7" s="86"/>
      <c r="YC7" s="86"/>
      <c r="YD7" s="86"/>
      <c r="YE7" s="86"/>
      <c r="YF7" s="86"/>
      <c r="YG7" s="86"/>
      <c r="YH7" s="86"/>
      <c r="YI7" s="86"/>
      <c r="YJ7" s="86"/>
      <c r="YK7" s="86"/>
      <c r="YL7" s="86"/>
      <c r="YM7" s="86"/>
      <c r="YN7" s="86"/>
      <c r="YO7" s="86"/>
      <c r="YP7" s="86"/>
      <c r="YQ7" s="86"/>
      <c r="YR7" s="86"/>
      <c r="YS7" s="86"/>
      <c r="YT7" s="86"/>
      <c r="YU7" s="86"/>
      <c r="YV7" s="86"/>
      <c r="YW7" s="86"/>
      <c r="YX7" s="86"/>
      <c r="YY7" s="86"/>
      <c r="YZ7" s="86"/>
      <c r="ZA7" s="86"/>
      <c r="ZB7" s="86"/>
      <c r="ZC7" s="86"/>
      <c r="ZD7" s="86"/>
      <c r="ZE7" s="86"/>
      <c r="ZF7" s="86"/>
      <c r="ZG7" s="86"/>
      <c r="ZH7" s="86"/>
      <c r="ZI7" s="86"/>
      <c r="ZJ7" s="86"/>
      <c r="ZK7" s="86"/>
      <c r="ZL7" s="86"/>
      <c r="ZM7" s="86"/>
      <c r="ZN7" s="86"/>
      <c r="ZO7" s="86"/>
      <c r="ZP7" s="86"/>
      <c r="ZQ7" s="86"/>
      <c r="ZR7" s="86"/>
      <c r="ZS7" s="86"/>
      <c r="ZT7" s="86"/>
      <c r="ZU7" s="86"/>
      <c r="ZV7" s="86"/>
      <c r="ZW7" s="86"/>
      <c r="ZX7" s="86"/>
      <c r="ZY7" s="86"/>
      <c r="ZZ7" s="86"/>
      <c r="AAA7" s="86"/>
      <c r="AAB7" s="86"/>
      <c r="AAC7" s="86"/>
      <c r="AAD7" s="86"/>
      <c r="AAE7" s="86"/>
      <c r="AAF7" s="86"/>
      <c r="AAG7" s="86"/>
      <c r="AAH7" s="86"/>
      <c r="AAI7" s="86"/>
      <c r="AAJ7" s="86"/>
      <c r="AAK7" s="86"/>
      <c r="AAL7" s="86"/>
      <c r="AAM7" s="86"/>
      <c r="AAN7" s="86"/>
      <c r="AAO7" s="86"/>
      <c r="AAP7" s="86"/>
      <c r="AAQ7" s="86"/>
      <c r="AAR7" s="86"/>
      <c r="AAS7" s="86"/>
      <c r="AAT7" s="86"/>
      <c r="AAU7" s="86"/>
      <c r="AAV7" s="86"/>
      <c r="AAW7" s="86"/>
      <c r="AAX7" s="86"/>
      <c r="AAY7" s="86"/>
      <c r="AAZ7" s="86"/>
      <c r="ABA7" s="86"/>
      <c r="ABB7" s="86"/>
      <c r="ABC7" s="86"/>
      <c r="ABD7" s="86"/>
      <c r="ABE7" s="86"/>
      <c r="ABF7" s="86"/>
      <c r="ABG7" s="86"/>
      <c r="ABH7" s="86"/>
      <c r="ABI7" s="86"/>
      <c r="ABJ7" s="86"/>
      <c r="ABK7" s="86"/>
      <c r="ABL7" s="86"/>
      <c r="ABM7" s="86"/>
      <c r="ABN7" s="86"/>
      <c r="ABO7" s="86"/>
      <c r="ABP7" s="86"/>
      <c r="ABQ7" s="86"/>
      <c r="ABR7" s="86"/>
      <c r="ABS7" s="86"/>
      <c r="ABT7" s="86"/>
      <c r="ABU7" s="86"/>
      <c r="ABV7" s="86"/>
      <c r="ABW7" s="86"/>
      <c r="ABX7" s="86"/>
      <c r="ABY7" s="86"/>
      <c r="ABZ7" s="86"/>
      <c r="ACA7" s="86"/>
      <c r="ACB7" s="86"/>
      <c r="ACC7" s="86"/>
      <c r="ACD7" s="86"/>
      <c r="ACE7" s="86"/>
      <c r="ACF7" s="86"/>
      <c r="ACG7" s="86"/>
      <c r="ACH7" s="86"/>
      <c r="ACI7" s="86"/>
      <c r="ACJ7" s="86"/>
      <c r="ACK7" s="86"/>
      <c r="ACL7" s="86"/>
      <c r="ACM7" s="86"/>
      <c r="ACN7" s="86"/>
      <c r="ACO7" s="86"/>
      <c r="ACP7" s="86"/>
      <c r="ACQ7" s="86"/>
      <c r="ACR7" s="86"/>
      <c r="ACS7" s="86"/>
      <c r="ACT7" s="86"/>
      <c r="ACU7" s="86"/>
      <c r="ACV7" s="86"/>
      <c r="ACW7" s="86"/>
      <c r="ACX7" s="86"/>
      <c r="ACY7" s="86"/>
      <c r="ACZ7" s="86"/>
      <c r="ADA7" s="86"/>
      <c r="ADB7" s="86"/>
      <c r="ADC7" s="86"/>
      <c r="ADD7" s="86"/>
      <c r="ADE7" s="86"/>
      <c r="ADF7" s="86"/>
      <c r="ADG7" s="86"/>
      <c r="ADH7" s="86"/>
      <c r="ADI7" s="86"/>
      <c r="ADJ7" s="86"/>
      <c r="ADK7" s="86"/>
      <c r="ADL7" s="86"/>
      <c r="ADM7" s="86"/>
      <c r="ADN7" s="86"/>
      <c r="ADO7" s="86"/>
      <c r="ADP7" s="86"/>
      <c r="ADQ7" s="86"/>
      <c r="ADR7" s="86"/>
      <c r="ADS7" s="86"/>
      <c r="ADT7" s="86"/>
      <c r="ADU7" s="86"/>
      <c r="ADV7" s="86"/>
      <c r="ADW7" s="86"/>
      <c r="ADX7" s="86"/>
      <c r="ADY7" s="86"/>
      <c r="ADZ7" s="86"/>
      <c r="AEA7" s="86"/>
      <c r="AEB7" s="86"/>
      <c r="AEC7" s="86"/>
      <c r="AED7" s="86"/>
      <c r="AEE7" s="86"/>
      <c r="AEF7" s="86"/>
      <c r="AEG7" s="86"/>
      <c r="AEH7" s="86"/>
      <c r="AEI7" s="86"/>
      <c r="AEJ7" s="86"/>
      <c r="AEK7" s="86"/>
      <c r="AEL7" s="86"/>
      <c r="AEM7" s="86"/>
      <c r="AEN7" s="86"/>
      <c r="AEO7" s="86"/>
      <c r="AEP7" s="86"/>
      <c r="AEQ7" s="86"/>
      <c r="AER7" s="86"/>
      <c r="AES7" s="86"/>
      <c r="AET7" s="86"/>
      <c r="AEU7" s="86"/>
      <c r="AEV7" s="86"/>
      <c r="AEW7" s="86"/>
      <c r="AEX7" s="86"/>
      <c r="AEY7" s="86"/>
      <c r="AEZ7" s="86"/>
      <c r="AFA7" s="86"/>
      <c r="AFB7" s="86"/>
      <c r="AFC7" s="86"/>
      <c r="AFD7" s="86"/>
      <c r="AFE7" s="86"/>
      <c r="AFF7" s="86"/>
      <c r="AFG7" s="86"/>
      <c r="AFH7" s="86"/>
      <c r="AFI7" s="86"/>
      <c r="AFJ7" s="86"/>
      <c r="AFK7" s="86"/>
      <c r="AFL7" s="86"/>
      <c r="AFM7" s="86"/>
      <c r="AFN7" s="86"/>
      <c r="AFO7" s="86"/>
      <c r="AFP7" s="86"/>
      <c r="AFQ7" s="86"/>
      <c r="AFR7" s="86"/>
      <c r="AFS7" s="86"/>
      <c r="AFT7" s="86"/>
      <c r="AFU7" s="86"/>
      <c r="AFV7" s="86"/>
      <c r="AFW7" s="86"/>
      <c r="AFX7" s="86"/>
      <c r="AFY7" s="86"/>
      <c r="AFZ7" s="86"/>
      <c r="AGA7" s="86"/>
      <c r="AGB7" s="86"/>
      <c r="AGC7" s="86"/>
      <c r="AGD7" s="86"/>
      <c r="AGE7" s="86"/>
      <c r="AGF7" s="86"/>
      <c r="AGG7" s="86"/>
      <c r="AGH7" s="86"/>
      <c r="AGI7" s="86"/>
      <c r="AGJ7" s="86"/>
      <c r="AGK7" s="86"/>
      <c r="AGL7" s="86"/>
      <c r="AGM7" s="86"/>
      <c r="AGN7" s="86"/>
      <c r="AGO7" s="86"/>
      <c r="AGP7" s="86"/>
      <c r="AGQ7" s="86"/>
      <c r="AGR7" s="86"/>
      <c r="AGS7" s="86"/>
      <c r="AGT7" s="86"/>
      <c r="AGU7" s="86"/>
      <c r="AGV7" s="86"/>
      <c r="AGW7" s="86"/>
      <c r="AGX7" s="86"/>
      <c r="AGY7" s="86"/>
      <c r="AGZ7" s="86"/>
      <c r="AHA7" s="86"/>
      <c r="AHB7" s="86"/>
      <c r="AHC7" s="86"/>
      <c r="AHD7" s="86"/>
      <c r="AHE7" s="86"/>
      <c r="AHF7" s="86"/>
      <c r="AHG7" s="86"/>
      <c r="AHH7" s="86"/>
      <c r="AHI7" s="86"/>
      <c r="AHJ7" s="86"/>
      <c r="AHK7" s="86"/>
      <c r="AHL7" s="86"/>
      <c r="AHM7" s="86"/>
      <c r="AHN7" s="86"/>
      <c r="AHO7" s="86"/>
      <c r="AHP7" s="86"/>
      <c r="AHQ7" s="86"/>
      <c r="AHR7" s="86"/>
      <c r="AHS7" s="86"/>
      <c r="AHT7" s="86"/>
      <c r="AHU7" s="86"/>
      <c r="AHV7" s="86"/>
      <c r="AHW7" s="86"/>
      <c r="AHX7" s="86"/>
      <c r="AHY7" s="86"/>
      <c r="AHZ7" s="86"/>
      <c r="AIA7" s="86"/>
      <c r="AIB7" s="86"/>
      <c r="AIC7" s="86"/>
      <c r="AID7" s="86"/>
      <c r="AIE7" s="86"/>
      <c r="AIF7" s="86"/>
      <c r="AIG7" s="86"/>
      <c r="AIH7" s="86"/>
      <c r="AII7" s="86"/>
      <c r="AIJ7" s="86"/>
      <c r="AIK7" s="86"/>
      <c r="AIL7" s="86"/>
      <c r="AIM7" s="86"/>
      <c r="AIN7" s="86"/>
      <c r="AIO7" s="86"/>
      <c r="AIP7" s="86"/>
      <c r="AIQ7" s="86"/>
      <c r="AIR7" s="86"/>
      <c r="AIS7" s="86"/>
      <c r="AIT7" s="86"/>
      <c r="AIU7" s="86"/>
      <c r="AIV7" s="86"/>
      <c r="AIW7" s="86"/>
      <c r="AIX7" s="86"/>
      <c r="AIY7" s="86"/>
      <c r="AIZ7" s="86"/>
      <c r="AJA7" s="86"/>
      <c r="AJB7" s="86"/>
      <c r="AJC7" s="86"/>
      <c r="AJD7" s="86"/>
      <c r="AJE7" s="86"/>
      <c r="AJF7" s="86"/>
      <c r="AJG7" s="86"/>
      <c r="AJH7" s="86"/>
      <c r="AJI7" s="86"/>
      <c r="AJJ7" s="86"/>
      <c r="AJK7" s="86"/>
      <c r="AJL7" s="86"/>
      <c r="AJM7" s="86"/>
      <c r="AJN7" s="86"/>
      <c r="AJO7" s="86"/>
      <c r="AJP7" s="86"/>
      <c r="AJQ7" s="86"/>
      <c r="AJR7" s="86"/>
      <c r="AJS7" s="86"/>
      <c r="AJT7" s="86"/>
      <c r="AJU7" s="86"/>
      <c r="AJV7" s="86"/>
      <c r="AJW7" s="86"/>
      <c r="AJX7" s="86"/>
      <c r="AJY7" s="86"/>
      <c r="AJZ7" s="86"/>
      <c r="AKA7" s="86"/>
      <c r="AKB7" s="86"/>
      <c r="AKC7" s="86"/>
      <c r="AKD7" s="86"/>
      <c r="AKE7" s="86"/>
      <c r="AKF7" s="86"/>
      <c r="AKG7" s="86"/>
      <c r="AKH7" s="86"/>
      <c r="AKI7" s="86"/>
      <c r="AKJ7" s="86"/>
      <c r="AKK7" s="86"/>
      <c r="AKL7" s="86"/>
      <c r="AKM7" s="86"/>
      <c r="AKN7" s="86"/>
      <c r="AKO7" s="86"/>
      <c r="AKP7" s="86"/>
      <c r="AKQ7" s="86"/>
      <c r="AKR7" s="86"/>
      <c r="AKS7" s="86"/>
      <c r="AKT7" s="86"/>
      <c r="AKU7" s="86"/>
      <c r="AKV7" s="86"/>
      <c r="AKW7" s="86"/>
      <c r="AKX7" s="86"/>
      <c r="AKY7" s="86"/>
      <c r="AKZ7" s="86"/>
      <c r="ALA7" s="86"/>
      <c r="ALB7" s="86"/>
      <c r="ALC7" s="86"/>
      <c r="ALD7" s="86"/>
      <c r="ALE7" s="86"/>
      <c r="ALF7" s="86"/>
      <c r="ALG7" s="90"/>
    </row>
    <row r="8" spans="1:995" s="91" customFormat="1" ht="15" customHeight="1" x14ac:dyDescent="0.25">
      <c r="A8" s="337"/>
      <c r="B8" s="337"/>
      <c r="C8" s="398"/>
      <c r="D8" s="398"/>
      <c r="E8" s="398"/>
      <c r="F8" s="398"/>
      <c r="G8" s="398"/>
      <c r="H8" s="398"/>
      <c r="I8" s="398"/>
      <c r="J8" s="398"/>
      <c r="K8" s="85"/>
      <c r="L8" s="86"/>
      <c r="M8" s="86"/>
      <c r="N8" s="86"/>
      <c r="O8" s="87"/>
      <c r="P8" s="88"/>
      <c r="Q8" s="89"/>
      <c r="R8" s="86"/>
      <c r="S8" s="86"/>
      <c r="T8" s="86"/>
      <c r="U8" s="86"/>
      <c r="V8" s="86"/>
      <c r="W8" s="86"/>
      <c r="X8" s="86"/>
      <c r="Y8" s="86"/>
      <c r="Z8" s="86"/>
      <c r="AA8" s="86"/>
      <c r="AB8" s="86"/>
      <c r="AC8" s="86"/>
      <c r="AD8" s="86"/>
      <c r="AE8" s="86"/>
      <c r="AF8" s="86"/>
      <c r="AG8" s="86"/>
      <c r="AH8" s="86"/>
      <c r="AI8" s="86"/>
      <c r="AJ8" s="86"/>
      <c r="AK8" s="86"/>
      <c r="AL8" s="86"/>
      <c r="AM8" s="86"/>
      <c r="AN8" s="86"/>
      <c r="AO8" s="86"/>
      <c r="AP8" s="86"/>
      <c r="AQ8" s="86"/>
      <c r="AR8" s="86"/>
      <c r="AS8" s="86"/>
      <c r="AT8" s="86"/>
      <c r="AU8" s="86"/>
      <c r="AV8" s="86"/>
      <c r="AW8" s="86"/>
      <c r="AX8" s="86"/>
      <c r="AY8" s="86"/>
      <c r="AZ8" s="86"/>
      <c r="BA8" s="86"/>
      <c r="BB8" s="86"/>
      <c r="BC8" s="86"/>
      <c r="BD8" s="86"/>
      <c r="BE8" s="86"/>
      <c r="BF8" s="86"/>
      <c r="BG8" s="86"/>
      <c r="BH8" s="86"/>
      <c r="BI8" s="86"/>
      <c r="BJ8" s="86"/>
      <c r="BK8" s="86"/>
      <c r="BL8" s="86"/>
      <c r="BM8" s="86"/>
      <c r="BN8" s="86"/>
      <c r="BO8" s="86"/>
      <c r="BP8" s="86"/>
      <c r="BQ8" s="86"/>
      <c r="BR8" s="86"/>
      <c r="BS8" s="86"/>
      <c r="BT8" s="86"/>
      <c r="BU8" s="86"/>
      <c r="BV8" s="86"/>
      <c r="BW8" s="86"/>
      <c r="BX8" s="86"/>
      <c r="BY8" s="86"/>
      <c r="BZ8" s="86"/>
      <c r="CA8" s="86"/>
      <c r="CB8" s="86"/>
      <c r="CC8" s="86"/>
      <c r="CD8" s="86"/>
      <c r="CE8" s="86"/>
      <c r="CF8" s="86"/>
      <c r="CG8" s="86"/>
      <c r="CH8" s="86"/>
      <c r="CI8" s="86"/>
      <c r="CJ8" s="86"/>
      <c r="CK8" s="86"/>
      <c r="CL8" s="86"/>
      <c r="CM8" s="86"/>
      <c r="CN8" s="86"/>
      <c r="CO8" s="86"/>
      <c r="CP8" s="86"/>
      <c r="CQ8" s="86"/>
      <c r="CR8" s="86"/>
      <c r="CS8" s="86"/>
      <c r="CT8" s="86"/>
      <c r="CU8" s="86"/>
      <c r="CV8" s="86"/>
      <c r="CW8" s="86"/>
      <c r="CX8" s="86"/>
      <c r="CY8" s="86"/>
      <c r="CZ8" s="86"/>
      <c r="DA8" s="86"/>
      <c r="DB8" s="86"/>
      <c r="DC8" s="86"/>
      <c r="DD8" s="86"/>
      <c r="DE8" s="86"/>
      <c r="DF8" s="86"/>
      <c r="DG8" s="86"/>
      <c r="DH8" s="86"/>
      <c r="DI8" s="86"/>
      <c r="DJ8" s="86"/>
      <c r="DK8" s="86"/>
      <c r="DL8" s="86"/>
      <c r="DM8" s="86"/>
      <c r="DN8" s="86"/>
      <c r="DO8" s="86"/>
      <c r="DP8" s="86"/>
      <c r="DQ8" s="86"/>
      <c r="DR8" s="86"/>
      <c r="DS8" s="86"/>
      <c r="DT8" s="86"/>
      <c r="DU8" s="86"/>
      <c r="DV8" s="86"/>
      <c r="DW8" s="86"/>
      <c r="DX8" s="86"/>
      <c r="DY8" s="86"/>
      <c r="DZ8" s="86"/>
      <c r="EA8" s="86"/>
      <c r="EB8" s="86"/>
      <c r="EC8" s="86"/>
      <c r="ED8" s="86"/>
      <c r="EE8" s="86"/>
      <c r="EF8" s="86"/>
      <c r="EG8" s="86"/>
      <c r="EH8" s="86"/>
      <c r="EI8" s="86"/>
      <c r="EJ8" s="86"/>
      <c r="EK8" s="86"/>
      <c r="EL8" s="86"/>
      <c r="EM8" s="86"/>
      <c r="EN8" s="86"/>
      <c r="EO8" s="86"/>
      <c r="EP8" s="86"/>
      <c r="EQ8" s="86"/>
      <c r="ER8" s="86"/>
      <c r="ES8" s="86"/>
      <c r="ET8" s="86"/>
      <c r="EU8" s="86"/>
      <c r="EV8" s="86"/>
      <c r="EW8" s="86"/>
      <c r="EX8" s="86"/>
      <c r="EY8" s="86"/>
      <c r="EZ8" s="86"/>
      <c r="FA8" s="86"/>
      <c r="FB8" s="86"/>
      <c r="FC8" s="86"/>
      <c r="FD8" s="86"/>
      <c r="FE8" s="86"/>
      <c r="FF8" s="86"/>
      <c r="FG8" s="86"/>
      <c r="FH8" s="86"/>
      <c r="FI8" s="86"/>
      <c r="FJ8" s="86"/>
      <c r="FK8" s="86"/>
      <c r="FL8" s="86"/>
      <c r="FM8" s="86"/>
      <c r="FN8" s="86"/>
      <c r="FO8" s="86"/>
      <c r="FP8" s="86"/>
      <c r="FQ8" s="86"/>
      <c r="FR8" s="86"/>
      <c r="FS8" s="86"/>
      <c r="FT8" s="86"/>
      <c r="FU8" s="86"/>
      <c r="FV8" s="86"/>
      <c r="FW8" s="86"/>
      <c r="FX8" s="86"/>
      <c r="FY8" s="86"/>
      <c r="FZ8" s="86"/>
      <c r="GA8" s="86"/>
      <c r="GB8" s="86"/>
      <c r="GC8" s="86"/>
      <c r="GD8" s="86"/>
      <c r="GE8" s="86"/>
      <c r="GF8" s="86"/>
      <c r="GG8" s="86"/>
      <c r="GH8" s="86"/>
      <c r="GI8" s="86"/>
      <c r="GJ8" s="86"/>
      <c r="GK8" s="86"/>
      <c r="GL8" s="86"/>
      <c r="GM8" s="86"/>
      <c r="GN8" s="86"/>
      <c r="GO8" s="86"/>
      <c r="GP8" s="86"/>
      <c r="GQ8" s="86"/>
      <c r="GR8" s="86"/>
      <c r="GS8" s="86"/>
      <c r="GT8" s="86"/>
      <c r="GU8" s="86"/>
      <c r="GV8" s="86"/>
      <c r="GW8" s="86"/>
      <c r="GX8" s="86"/>
      <c r="GY8" s="86"/>
      <c r="GZ8" s="86"/>
      <c r="HA8" s="86"/>
      <c r="HB8" s="86"/>
      <c r="HC8" s="86"/>
      <c r="HD8" s="86"/>
      <c r="HE8" s="86"/>
      <c r="HF8" s="86"/>
      <c r="HG8" s="86"/>
      <c r="HH8" s="86"/>
      <c r="HI8" s="86"/>
      <c r="HJ8" s="86"/>
      <c r="HK8" s="86"/>
      <c r="HL8" s="86"/>
      <c r="HM8" s="86"/>
      <c r="HN8" s="86"/>
      <c r="HO8" s="86"/>
      <c r="HP8" s="86"/>
      <c r="HQ8" s="86"/>
      <c r="HR8" s="86"/>
      <c r="HS8" s="86"/>
      <c r="HT8" s="86"/>
      <c r="HU8" s="86"/>
      <c r="HV8" s="86"/>
      <c r="HW8" s="86"/>
      <c r="HX8" s="86"/>
      <c r="HY8" s="86"/>
      <c r="HZ8" s="86"/>
      <c r="IA8" s="86"/>
      <c r="IB8" s="86"/>
      <c r="IC8" s="86"/>
      <c r="ID8" s="86"/>
      <c r="IE8" s="86"/>
      <c r="IF8" s="86"/>
      <c r="IG8" s="86"/>
      <c r="IH8" s="86"/>
      <c r="II8" s="86"/>
      <c r="IJ8" s="86"/>
      <c r="IK8" s="86"/>
      <c r="IL8" s="86"/>
      <c r="IM8" s="86"/>
      <c r="IN8" s="86"/>
      <c r="IO8" s="86"/>
      <c r="IP8" s="86"/>
      <c r="IQ8" s="86"/>
      <c r="IR8" s="86"/>
      <c r="IS8" s="86"/>
      <c r="IT8" s="86"/>
      <c r="IU8" s="86"/>
      <c r="IV8" s="86"/>
      <c r="IW8" s="86"/>
      <c r="IX8" s="86"/>
      <c r="IY8" s="86"/>
      <c r="IZ8" s="86"/>
      <c r="JA8" s="86"/>
      <c r="JB8" s="86"/>
      <c r="JC8" s="86"/>
      <c r="JD8" s="86"/>
      <c r="JE8" s="86"/>
      <c r="JF8" s="86"/>
      <c r="JG8" s="86"/>
      <c r="JH8" s="86"/>
      <c r="JI8" s="86"/>
      <c r="JJ8" s="86"/>
      <c r="JK8" s="86"/>
      <c r="JL8" s="86"/>
      <c r="JM8" s="86"/>
      <c r="JN8" s="86"/>
      <c r="JO8" s="86"/>
      <c r="JP8" s="86"/>
      <c r="JQ8" s="86"/>
      <c r="JR8" s="86"/>
      <c r="JS8" s="86"/>
      <c r="JT8" s="86"/>
      <c r="JU8" s="86"/>
      <c r="JV8" s="86"/>
      <c r="JW8" s="86"/>
      <c r="JX8" s="86"/>
      <c r="JY8" s="86"/>
      <c r="JZ8" s="86"/>
      <c r="KA8" s="86"/>
      <c r="KB8" s="86"/>
      <c r="KC8" s="86"/>
      <c r="KD8" s="86"/>
      <c r="KE8" s="86"/>
      <c r="KF8" s="86"/>
      <c r="KG8" s="86"/>
      <c r="KH8" s="86"/>
      <c r="KI8" s="86"/>
      <c r="KJ8" s="86"/>
      <c r="KK8" s="86"/>
      <c r="KL8" s="86"/>
      <c r="KM8" s="86"/>
      <c r="KN8" s="86"/>
      <c r="KO8" s="86"/>
      <c r="KP8" s="86"/>
      <c r="KQ8" s="86"/>
      <c r="KR8" s="86"/>
      <c r="KS8" s="86"/>
      <c r="KT8" s="86"/>
      <c r="KU8" s="86"/>
      <c r="KV8" s="86"/>
      <c r="KW8" s="86"/>
      <c r="KX8" s="86"/>
      <c r="KY8" s="86"/>
      <c r="KZ8" s="86"/>
      <c r="LA8" s="86"/>
      <c r="LB8" s="86"/>
      <c r="LC8" s="86"/>
      <c r="LD8" s="86"/>
      <c r="LE8" s="86"/>
      <c r="LF8" s="86"/>
      <c r="LG8" s="86"/>
      <c r="LH8" s="86"/>
      <c r="LI8" s="86"/>
      <c r="LJ8" s="86"/>
      <c r="LK8" s="86"/>
      <c r="LL8" s="86"/>
      <c r="LM8" s="86"/>
      <c r="LN8" s="86"/>
      <c r="LO8" s="86"/>
      <c r="LP8" s="86"/>
      <c r="LQ8" s="86"/>
      <c r="LR8" s="86"/>
      <c r="LS8" s="86"/>
      <c r="LT8" s="86"/>
      <c r="LU8" s="86"/>
      <c r="LV8" s="86"/>
      <c r="LW8" s="86"/>
      <c r="LX8" s="86"/>
      <c r="LY8" s="86"/>
      <c r="LZ8" s="86"/>
      <c r="MA8" s="86"/>
      <c r="MB8" s="86"/>
      <c r="MC8" s="86"/>
      <c r="MD8" s="86"/>
      <c r="ME8" s="86"/>
      <c r="MF8" s="86"/>
      <c r="MG8" s="86"/>
      <c r="MH8" s="86"/>
      <c r="MI8" s="86"/>
      <c r="MJ8" s="86"/>
      <c r="MK8" s="86"/>
      <c r="ML8" s="86"/>
      <c r="MM8" s="86"/>
      <c r="MN8" s="86"/>
      <c r="MO8" s="86"/>
      <c r="MP8" s="86"/>
      <c r="MQ8" s="86"/>
      <c r="MR8" s="86"/>
      <c r="MS8" s="86"/>
      <c r="MT8" s="86"/>
      <c r="MU8" s="86"/>
      <c r="MV8" s="86"/>
      <c r="MW8" s="86"/>
      <c r="MX8" s="86"/>
      <c r="MY8" s="86"/>
      <c r="MZ8" s="86"/>
      <c r="NA8" s="86"/>
      <c r="NB8" s="86"/>
      <c r="NC8" s="86"/>
      <c r="ND8" s="86"/>
      <c r="NE8" s="86"/>
      <c r="NF8" s="86"/>
      <c r="NG8" s="86"/>
      <c r="NH8" s="86"/>
      <c r="NI8" s="86"/>
      <c r="NJ8" s="86"/>
      <c r="NK8" s="86"/>
      <c r="NL8" s="86"/>
      <c r="NM8" s="86"/>
      <c r="NN8" s="86"/>
      <c r="NO8" s="86"/>
      <c r="NP8" s="86"/>
      <c r="NQ8" s="86"/>
      <c r="NR8" s="86"/>
      <c r="NS8" s="86"/>
      <c r="NT8" s="86"/>
      <c r="NU8" s="86"/>
      <c r="NV8" s="86"/>
      <c r="NW8" s="86"/>
      <c r="NX8" s="86"/>
      <c r="NY8" s="86"/>
      <c r="NZ8" s="86"/>
      <c r="OA8" s="86"/>
      <c r="OB8" s="86"/>
      <c r="OC8" s="86"/>
      <c r="OD8" s="86"/>
      <c r="OE8" s="86"/>
      <c r="OF8" s="86"/>
      <c r="OG8" s="86"/>
      <c r="OH8" s="86"/>
      <c r="OI8" s="86"/>
      <c r="OJ8" s="86"/>
      <c r="OK8" s="86"/>
      <c r="OL8" s="86"/>
      <c r="OM8" s="86"/>
      <c r="ON8" s="86"/>
      <c r="OO8" s="86"/>
      <c r="OP8" s="86"/>
      <c r="OQ8" s="86"/>
      <c r="OR8" s="86"/>
      <c r="OS8" s="86"/>
      <c r="OT8" s="86"/>
      <c r="OU8" s="86"/>
      <c r="OV8" s="86"/>
      <c r="OW8" s="86"/>
      <c r="OX8" s="86"/>
      <c r="OY8" s="86"/>
      <c r="OZ8" s="86"/>
      <c r="PA8" s="86"/>
      <c r="PB8" s="86"/>
      <c r="PC8" s="86"/>
      <c r="PD8" s="86"/>
      <c r="PE8" s="86"/>
      <c r="PF8" s="86"/>
      <c r="PG8" s="86"/>
      <c r="PH8" s="86"/>
      <c r="PI8" s="86"/>
      <c r="PJ8" s="86"/>
      <c r="PK8" s="86"/>
      <c r="PL8" s="86"/>
      <c r="PM8" s="86"/>
      <c r="PN8" s="86"/>
      <c r="PO8" s="86"/>
      <c r="PP8" s="86"/>
      <c r="PQ8" s="86"/>
      <c r="PR8" s="86"/>
      <c r="PS8" s="86"/>
      <c r="PT8" s="86"/>
      <c r="PU8" s="86"/>
      <c r="PV8" s="86"/>
      <c r="PW8" s="86"/>
      <c r="PX8" s="86"/>
      <c r="PY8" s="86"/>
      <c r="PZ8" s="86"/>
      <c r="QA8" s="86"/>
      <c r="QB8" s="86"/>
      <c r="QC8" s="86"/>
      <c r="QD8" s="86"/>
      <c r="QE8" s="86"/>
      <c r="QF8" s="86"/>
      <c r="QG8" s="86"/>
      <c r="QH8" s="86"/>
      <c r="QI8" s="86"/>
      <c r="QJ8" s="86"/>
      <c r="QK8" s="86"/>
      <c r="QL8" s="86"/>
      <c r="QM8" s="86"/>
      <c r="QN8" s="86"/>
      <c r="QO8" s="86"/>
      <c r="QP8" s="86"/>
      <c r="QQ8" s="86"/>
      <c r="QR8" s="86"/>
      <c r="QS8" s="86"/>
      <c r="QT8" s="86"/>
      <c r="QU8" s="86"/>
      <c r="QV8" s="86"/>
      <c r="QW8" s="86"/>
      <c r="QX8" s="86"/>
      <c r="QY8" s="86"/>
      <c r="QZ8" s="86"/>
      <c r="RA8" s="86"/>
      <c r="RB8" s="86"/>
      <c r="RC8" s="86"/>
      <c r="RD8" s="86"/>
      <c r="RE8" s="86"/>
      <c r="RF8" s="86"/>
      <c r="RG8" s="86"/>
      <c r="RH8" s="86"/>
      <c r="RI8" s="86"/>
      <c r="RJ8" s="86"/>
      <c r="RK8" s="86"/>
      <c r="RL8" s="86"/>
      <c r="RM8" s="86"/>
      <c r="RN8" s="86"/>
      <c r="RO8" s="86"/>
      <c r="RP8" s="86"/>
      <c r="RQ8" s="86"/>
      <c r="RR8" s="86"/>
      <c r="RS8" s="86"/>
      <c r="RT8" s="86"/>
      <c r="RU8" s="86"/>
      <c r="RV8" s="86"/>
      <c r="RW8" s="86"/>
      <c r="RX8" s="86"/>
      <c r="RY8" s="86"/>
      <c r="RZ8" s="86"/>
      <c r="SA8" s="86"/>
      <c r="SB8" s="86"/>
      <c r="SC8" s="86"/>
      <c r="SD8" s="86"/>
      <c r="SE8" s="86"/>
      <c r="SF8" s="86"/>
      <c r="SG8" s="86"/>
      <c r="SH8" s="86"/>
      <c r="SI8" s="86"/>
      <c r="SJ8" s="86"/>
      <c r="SK8" s="86"/>
      <c r="SL8" s="86"/>
      <c r="SM8" s="86"/>
      <c r="SN8" s="86"/>
      <c r="SO8" s="86"/>
      <c r="SP8" s="86"/>
      <c r="SQ8" s="86"/>
      <c r="SR8" s="86"/>
      <c r="SS8" s="86"/>
      <c r="ST8" s="86"/>
      <c r="SU8" s="86"/>
      <c r="SV8" s="86"/>
      <c r="SW8" s="86"/>
      <c r="SX8" s="86"/>
      <c r="SY8" s="86"/>
      <c r="SZ8" s="86"/>
      <c r="TA8" s="86"/>
      <c r="TB8" s="86"/>
      <c r="TC8" s="86"/>
      <c r="TD8" s="86"/>
      <c r="TE8" s="86"/>
      <c r="TF8" s="86"/>
      <c r="TG8" s="86"/>
      <c r="TH8" s="86"/>
      <c r="TI8" s="86"/>
      <c r="TJ8" s="86"/>
      <c r="TK8" s="86"/>
      <c r="TL8" s="86"/>
      <c r="TM8" s="86"/>
      <c r="TN8" s="86"/>
      <c r="TO8" s="86"/>
      <c r="TP8" s="86"/>
      <c r="TQ8" s="86"/>
      <c r="TR8" s="86"/>
      <c r="TS8" s="86"/>
      <c r="TT8" s="86"/>
      <c r="TU8" s="86"/>
      <c r="TV8" s="86"/>
      <c r="TW8" s="86"/>
      <c r="TX8" s="86"/>
      <c r="TY8" s="86"/>
      <c r="TZ8" s="86"/>
      <c r="UA8" s="86"/>
      <c r="UB8" s="86"/>
      <c r="UC8" s="86"/>
      <c r="UD8" s="86"/>
      <c r="UE8" s="86"/>
      <c r="UF8" s="86"/>
      <c r="UG8" s="86"/>
      <c r="UH8" s="86"/>
      <c r="UI8" s="86"/>
      <c r="UJ8" s="86"/>
      <c r="UK8" s="86"/>
      <c r="UL8" s="86"/>
      <c r="UM8" s="86"/>
      <c r="UN8" s="86"/>
      <c r="UO8" s="86"/>
      <c r="UP8" s="86"/>
      <c r="UQ8" s="86"/>
      <c r="UR8" s="86"/>
      <c r="US8" s="86"/>
      <c r="UT8" s="86"/>
      <c r="UU8" s="86"/>
      <c r="UV8" s="86"/>
      <c r="UW8" s="86"/>
      <c r="UX8" s="86"/>
      <c r="UY8" s="86"/>
      <c r="UZ8" s="86"/>
      <c r="VA8" s="86"/>
      <c r="VB8" s="86"/>
      <c r="VC8" s="86"/>
      <c r="VD8" s="86"/>
      <c r="VE8" s="86"/>
      <c r="VF8" s="86"/>
      <c r="VG8" s="86"/>
      <c r="VH8" s="86"/>
      <c r="VI8" s="86"/>
      <c r="VJ8" s="86"/>
      <c r="VK8" s="86"/>
      <c r="VL8" s="86"/>
      <c r="VM8" s="86"/>
      <c r="VN8" s="86"/>
      <c r="VO8" s="86"/>
      <c r="VP8" s="86"/>
      <c r="VQ8" s="86"/>
      <c r="VR8" s="86"/>
      <c r="VS8" s="86"/>
      <c r="VT8" s="86"/>
      <c r="VU8" s="86"/>
      <c r="VV8" s="86"/>
      <c r="VW8" s="86"/>
      <c r="VX8" s="86"/>
      <c r="VY8" s="86"/>
      <c r="VZ8" s="86"/>
      <c r="WA8" s="86"/>
      <c r="WB8" s="86"/>
      <c r="WC8" s="86"/>
      <c r="WD8" s="86"/>
      <c r="WE8" s="86"/>
      <c r="WF8" s="86"/>
      <c r="WG8" s="86"/>
      <c r="WH8" s="86"/>
      <c r="WI8" s="86"/>
      <c r="WJ8" s="86"/>
      <c r="WK8" s="86"/>
      <c r="WL8" s="86"/>
      <c r="WM8" s="86"/>
      <c r="WN8" s="86"/>
      <c r="WO8" s="86"/>
      <c r="WP8" s="86"/>
      <c r="WQ8" s="86"/>
      <c r="WR8" s="86"/>
      <c r="WS8" s="86"/>
      <c r="WT8" s="86"/>
      <c r="WU8" s="86"/>
      <c r="WV8" s="86"/>
      <c r="WW8" s="86"/>
      <c r="WX8" s="86"/>
      <c r="WY8" s="86"/>
      <c r="WZ8" s="86"/>
      <c r="XA8" s="86"/>
      <c r="XB8" s="86"/>
      <c r="XC8" s="86"/>
      <c r="XD8" s="86"/>
      <c r="XE8" s="86"/>
      <c r="XF8" s="86"/>
      <c r="XG8" s="86"/>
      <c r="XH8" s="86"/>
      <c r="XI8" s="86"/>
      <c r="XJ8" s="86"/>
      <c r="XK8" s="86"/>
      <c r="XL8" s="86"/>
      <c r="XM8" s="86"/>
      <c r="XN8" s="86"/>
      <c r="XO8" s="86"/>
      <c r="XP8" s="86"/>
      <c r="XQ8" s="86"/>
      <c r="XR8" s="86"/>
      <c r="XS8" s="86"/>
      <c r="XT8" s="86"/>
      <c r="XU8" s="86"/>
      <c r="XV8" s="86"/>
      <c r="XW8" s="86"/>
      <c r="XX8" s="86"/>
      <c r="XY8" s="86"/>
      <c r="XZ8" s="86"/>
      <c r="YA8" s="86"/>
      <c r="YB8" s="86"/>
      <c r="YC8" s="86"/>
      <c r="YD8" s="86"/>
      <c r="YE8" s="86"/>
      <c r="YF8" s="86"/>
      <c r="YG8" s="86"/>
      <c r="YH8" s="86"/>
      <c r="YI8" s="86"/>
      <c r="YJ8" s="86"/>
      <c r="YK8" s="86"/>
      <c r="YL8" s="86"/>
      <c r="YM8" s="86"/>
      <c r="YN8" s="86"/>
      <c r="YO8" s="86"/>
      <c r="YP8" s="86"/>
      <c r="YQ8" s="86"/>
      <c r="YR8" s="86"/>
      <c r="YS8" s="86"/>
      <c r="YT8" s="86"/>
      <c r="YU8" s="86"/>
      <c r="YV8" s="86"/>
      <c r="YW8" s="86"/>
      <c r="YX8" s="86"/>
      <c r="YY8" s="86"/>
      <c r="YZ8" s="86"/>
      <c r="ZA8" s="86"/>
      <c r="ZB8" s="86"/>
      <c r="ZC8" s="86"/>
      <c r="ZD8" s="86"/>
      <c r="ZE8" s="86"/>
      <c r="ZF8" s="86"/>
      <c r="ZG8" s="86"/>
      <c r="ZH8" s="86"/>
      <c r="ZI8" s="86"/>
      <c r="ZJ8" s="86"/>
      <c r="ZK8" s="86"/>
      <c r="ZL8" s="86"/>
      <c r="ZM8" s="86"/>
      <c r="ZN8" s="86"/>
      <c r="ZO8" s="86"/>
      <c r="ZP8" s="86"/>
      <c r="ZQ8" s="86"/>
      <c r="ZR8" s="86"/>
      <c r="ZS8" s="86"/>
      <c r="ZT8" s="86"/>
      <c r="ZU8" s="86"/>
      <c r="ZV8" s="86"/>
      <c r="ZW8" s="86"/>
      <c r="ZX8" s="86"/>
      <c r="ZY8" s="86"/>
      <c r="ZZ8" s="86"/>
      <c r="AAA8" s="86"/>
      <c r="AAB8" s="86"/>
      <c r="AAC8" s="86"/>
      <c r="AAD8" s="86"/>
      <c r="AAE8" s="86"/>
      <c r="AAF8" s="86"/>
      <c r="AAG8" s="86"/>
      <c r="AAH8" s="86"/>
      <c r="AAI8" s="86"/>
      <c r="AAJ8" s="86"/>
      <c r="AAK8" s="86"/>
      <c r="AAL8" s="86"/>
      <c r="AAM8" s="86"/>
      <c r="AAN8" s="86"/>
      <c r="AAO8" s="86"/>
      <c r="AAP8" s="86"/>
      <c r="AAQ8" s="86"/>
      <c r="AAR8" s="86"/>
      <c r="AAS8" s="86"/>
      <c r="AAT8" s="86"/>
      <c r="AAU8" s="86"/>
      <c r="AAV8" s="86"/>
      <c r="AAW8" s="86"/>
      <c r="AAX8" s="86"/>
      <c r="AAY8" s="86"/>
      <c r="AAZ8" s="86"/>
      <c r="ABA8" s="86"/>
      <c r="ABB8" s="86"/>
      <c r="ABC8" s="86"/>
      <c r="ABD8" s="86"/>
      <c r="ABE8" s="86"/>
      <c r="ABF8" s="86"/>
      <c r="ABG8" s="86"/>
      <c r="ABH8" s="86"/>
      <c r="ABI8" s="86"/>
      <c r="ABJ8" s="86"/>
      <c r="ABK8" s="86"/>
      <c r="ABL8" s="86"/>
      <c r="ABM8" s="86"/>
      <c r="ABN8" s="86"/>
      <c r="ABO8" s="86"/>
      <c r="ABP8" s="86"/>
      <c r="ABQ8" s="86"/>
      <c r="ABR8" s="86"/>
      <c r="ABS8" s="86"/>
      <c r="ABT8" s="86"/>
      <c r="ABU8" s="86"/>
      <c r="ABV8" s="86"/>
      <c r="ABW8" s="86"/>
      <c r="ABX8" s="86"/>
      <c r="ABY8" s="86"/>
      <c r="ABZ8" s="86"/>
      <c r="ACA8" s="86"/>
      <c r="ACB8" s="86"/>
      <c r="ACC8" s="86"/>
      <c r="ACD8" s="86"/>
      <c r="ACE8" s="86"/>
      <c r="ACF8" s="86"/>
      <c r="ACG8" s="86"/>
      <c r="ACH8" s="86"/>
      <c r="ACI8" s="86"/>
      <c r="ACJ8" s="86"/>
      <c r="ACK8" s="86"/>
      <c r="ACL8" s="86"/>
      <c r="ACM8" s="86"/>
      <c r="ACN8" s="86"/>
      <c r="ACO8" s="86"/>
      <c r="ACP8" s="86"/>
      <c r="ACQ8" s="86"/>
      <c r="ACR8" s="86"/>
      <c r="ACS8" s="86"/>
      <c r="ACT8" s="86"/>
      <c r="ACU8" s="86"/>
      <c r="ACV8" s="86"/>
      <c r="ACW8" s="86"/>
      <c r="ACX8" s="86"/>
      <c r="ACY8" s="86"/>
      <c r="ACZ8" s="86"/>
      <c r="ADA8" s="86"/>
      <c r="ADB8" s="86"/>
      <c r="ADC8" s="86"/>
      <c r="ADD8" s="86"/>
      <c r="ADE8" s="86"/>
      <c r="ADF8" s="86"/>
      <c r="ADG8" s="86"/>
      <c r="ADH8" s="86"/>
      <c r="ADI8" s="86"/>
      <c r="ADJ8" s="86"/>
      <c r="ADK8" s="86"/>
      <c r="ADL8" s="86"/>
      <c r="ADM8" s="86"/>
      <c r="ADN8" s="86"/>
      <c r="ADO8" s="86"/>
      <c r="ADP8" s="86"/>
      <c r="ADQ8" s="86"/>
      <c r="ADR8" s="86"/>
      <c r="ADS8" s="86"/>
      <c r="ADT8" s="86"/>
      <c r="ADU8" s="86"/>
      <c r="ADV8" s="86"/>
      <c r="ADW8" s="86"/>
      <c r="ADX8" s="86"/>
      <c r="ADY8" s="86"/>
      <c r="ADZ8" s="86"/>
      <c r="AEA8" s="86"/>
      <c r="AEB8" s="86"/>
      <c r="AEC8" s="86"/>
      <c r="AED8" s="86"/>
      <c r="AEE8" s="86"/>
      <c r="AEF8" s="86"/>
      <c r="AEG8" s="86"/>
      <c r="AEH8" s="86"/>
      <c r="AEI8" s="86"/>
      <c r="AEJ8" s="86"/>
      <c r="AEK8" s="86"/>
      <c r="AEL8" s="86"/>
      <c r="AEM8" s="86"/>
      <c r="AEN8" s="86"/>
      <c r="AEO8" s="86"/>
      <c r="AEP8" s="86"/>
      <c r="AEQ8" s="86"/>
      <c r="AER8" s="86"/>
      <c r="AES8" s="86"/>
      <c r="AET8" s="86"/>
      <c r="AEU8" s="86"/>
      <c r="AEV8" s="86"/>
      <c r="AEW8" s="86"/>
      <c r="AEX8" s="86"/>
      <c r="AEY8" s="86"/>
      <c r="AEZ8" s="86"/>
      <c r="AFA8" s="86"/>
      <c r="AFB8" s="86"/>
      <c r="AFC8" s="86"/>
      <c r="AFD8" s="86"/>
      <c r="AFE8" s="86"/>
      <c r="AFF8" s="86"/>
      <c r="AFG8" s="86"/>
      <c r="AFH8" s="86"/>
      <c r="AFI8" s="86"/>
      <c r="AFJ8" s="86"/>
      <c r="AFK8" s="86"/>
      <c r="AFL8" s="86"/>
      <c r="AFM8" s="86"/>
      <c r="AFN8" s="86"/>
      <c r="AFO8" s="86"/>
      <c r="AFP8" s="86"/>
      <c r="AFQ8" s="86"/>
      <c r="AFR8" s="86"/>
      <c r="AFS8" s="86"/>
      <c r="AFT8" s="86"/>
      <c r="AFU8" s="86"/>
      <c r="AFV8" s="86"/>
      <c r="AFW8" s="86"/>
      <c r="AFX8" s="86"/>
      <c r="AFY8" s="86"/>
      <c r="AFZ8" s="86"/>
      <c r="AGA8" s="86"/>
      <c r="AGB8" s="86"/>
      <c r="AGC8" s="86"/>
      <c r="AGD8" s="86"/>
      <c r="AGE8" s="86"/>
      <c r="AGF8" s="86"/>
      <c r="AGG8" s="86"/>
      <c r="AGH8" s="86"/>
      <c r="AGI8" s="86"/>
      <c r="AGJ8" s="86"/>
      <c r="AGK8" s="86"/>
      <c r="AGL8" s="86"/>
      <c r="AGM8" s="86"/>
      <c r="AGN8" s="86"/>
      <c r="AGO8" s="86"/>
      <c r="AGP8" s="86"/>
      <c r="AGQ8" s="86"/>
      <c r="AGR8" s="86"/>
      <c r="AGS8" s="86"/>
      <c r="AGT8" s="86"/>
      <c r="AGU8" s="86"/>
      <c r="AGV8" s="86"/>
      <c r="AGW8" s="86"/>
      <c r="AGX8" s="86"/>
      <c r="AGY8" s="86"/>
      <c r="AGZ8" s="86"/>
      <c r="AHA8" s="86"/>
      <c r="AHB8" s="86"/>
      <c r="AHC8" s="86"/>
      <c r="AHD8" s="86"/>
      <c r="AHE8" s="86"/>
      <c r="AHF8" s="86"/>
      <c r="AHG8" s="86"/>
      <c r="AHH8" s="86"/>
      <c r="AHI8" s="86"/>
      <c r="AHJ8" s="86"/>
      <c r="AHK8" s="86"/>
      <c r="AHL8" s="86"/>
      <c r="AHM8" s="86"/>
      <c r="AHN8" s="86"/>
      <c r="AHO8" s="86"/>
      <c r="AHP8" s="86"/>
      <c r="AHQ8" s="86"/>
      <c r="AHR8" s="86"/>
      <c r="AHS8" s="86"/>
      <c r="AHT8" s="86"/>
      <c r="AHU8" s="86"/>
      <c r="AHV8" s="86"/>
      <c r="AHW8" s="86"/>
      <c r="AHX8" s="86"/>
      <c r="AHY8" s="86"/>
      <c r="AHZ8" s="86"/>
      <c r="AIA8" s="86"/>
      <c r="AIB8" s="86"/>
      <c r="AIC8" s="86"/>
      <c r="AID8" s="86"/>
      <c r="AIE8" s="86"/>
      <c r="AIF8" s="86"/>
      <c r="AIG8" s="86"/>
      <c r="AIH8" s="86"/>
      <c r="AII8" s="86"/>
      <c r="AIJ8" s="86"/>
      <c r="AIK8" s="86"/>
      <c r="AIL8" s="86"/>
      <c r="AIM8" s="86"/>
      <c r="AIN8" s="86"/>
      <c r="AIO8" s="86"/>
      <c r="AIP8" s="86"/>
      <c r="AIQ8" s="86"/>
      <c r="AIR8" s="86"/>
      <c r="AIS8" s="86"/>
      <c r="AIT8" s="86"/>
      <c r="AIU8" s="86"/>
      <c r="AIV8" s="86"/>
      <c r="AIW8" s="86"/>
      <c r="AIX8" s="86"/>
      <c r="AIY8" s="86"/>
      <c r="AIZ8" s="86"/>
      <c r="AJA8" s="86"/>
      <c r="AJB8" s="86"/>
      <c r="AJC8" s="86"/>
      <c r="AJD8" s="86"/>
      <c r="AJE8" s="86"/>
      <c r="AJF8" s="86"/>
      <c r="AJG8" s="86"/>
      <c r="AJH8" s="86"/>
      <c r="AJI8" s="86"/>
      <c r="AJJ8" s="86"/>
      <c r="AJK8" s="86"/>
      <c r="AJL8" s="86"/>
      <c r="AJM8" s="86"/>
      <c r="AJN8" s="86"/>
      <c r="AJO8" s="86"/>
      <c r="AJP8" s="86"/>
      <c r="AJQ8" s="86"/>
      <c r="AJR8" s="86"/>
      <c r="AJS8" s="86"/>
      <c r="AJT8" s="86"/>
      <c r="AJU8" s="86"/>
      <c r="AJV8" s="86"/>
      <c r="AJW8" s="86"/>
      <c r="AJX8" s="86"/>
      <c r="AJY8" s="86"/>
      <c r="AJZ8" s="86"/>
      <c r="AKA8" s="86"/>
      <c r="AKB8" s="86"/>
      <c r="AKC8" s="86"/>
      <c r="AKD8" s="86"/>
      <c r="AKE8" s="86"/>
      <c r="AKF8" s="86"/>
      <c r="AKG8" s="86"/>
      <c r="AKH8" s="86"/>
      <c r="AKI8" s="86"/>
      <c r="AKJ8" s="86"/>
      <c r="AKK8" s="86"/>
      <c r="AKL8" s="86"/>
      <c r="AKM8" s="86"/>
      <c r="AKN8" s="86"/>
      <c r="AKO8" s="86"/>
      <c r="AKP8" s="86"/>
      <c r="AKQ8" s="86"/>
      <c r="AKR8" s="86"/>
      <c r="AKS8" s="86"/>
      <c r="AKT8" s="86"/>
      <c r="AKU8" s="86"/>
      <c r="AKV8" s="86"/>
      <c r="AKW8" s="86"/>
      <c r="AKX8" s="86"/>
      <c r="AKY8" s="86"/>
      <c r="AKZ8" s="86"/>
      <c r="ALA8" s="86"/>
      <c r="ALB8" s="86"/>
      <c r="ALC8" s="86"/>
      <c r="ALD8" s="86"/>
      <c r="ALE8" s="86"/>
      <c r="ALF8" s="86"/>
      <c r="ALG8" s="90"/>
    </row>
    <row r="9" spans="1:995" ht="11.25" x14ac:dyDescent="0.25">
      <c r="A9" s="92">
        <v>5</v>
      </c>
      <c r="B9" s="395" t="str">
        <f>INDEX(ORCAMENTO!$A:$H,MATCH($A9,ORCAMENTO!$A:$A,0),4)</f>
        <v>URBANIZAÇÃO</v>
      </c>
      <c r="C9" s="395"/>
      <c r="D9" s="395"/>
      <c r="E9" s="395"/>
      <c r="F9" s="395"/>
      <c r="G9" s="395"/>
      <c r="H9" s="395"/>
      <c r="I9" s="395"/>
      <c r="J9" s="395"/>
    </row>
    <row r="10" spans="1:995" s="104" customFormat="1" ht="11.25" x14ac:dyDescent="0.25">
      <c r="A10" s="105" t="s">
        <v>18520</v>
      </c>
      <c r="B10" s="394" t="str">
        <f>INDEX(ORCAMENTO!$A:$H,MATCH($A10,ORCAMENTO!$A:$A,0),4)</f>
        <v>REMOÇÕES</v>
      </c>
      <c r="C10" s="394"/>
      <c r="D10" s="394"/>
      <c r="E10" s="394"/>
      <c r="F10" s="394"/>
      <c r="G10" s="394"/>
      <c r="H10" s="394"/>
      <c r="I10" s="394"/>
      <c r="J10" s="394"/>
    </row>
    <row r="11" spans="1:995" ht="11.25" x14ac:dyDescent="0.25">
      <c r="A11" s="94" t="s">
        <v>18521</v>
      </c>
      <c r="B11" s="385" t="str">
        <f ca="1">INDEX(ORCAMENTO!$A:$H,MATCH($A11,ORCAMENTO!$A:$A,0),4)</f>
        <v>Remoção De Meio Fio</v>
      </c>
      <c r="C11" s="385"/>
      <c r="D11" s="385"/>
      <c r="E11" s="385"/>
      <c r="F11" s="385"/>
      <c r="G11" s="385"/>
      <c r="H11" s="385"/>
      <c r="I11" s="94" t="str">
        <f ca="1">INDEX(ORCAMENTO!$A:$H,MATCH($A11,ORCAMENTO!$A:$A,0),5)</f>
        <v>m</v>
      </c>
      <c r="J11" s="95">
        <f>ROUND(J14,2)</f>
        <v>918.29</v>
      </c>
    </row>
    <row r="12" spans="1:995" ht="11.25" x14ac:dyDescent="0.25">
      <c r="A12" s="386" t="s">
        <v>2</v>
      </c>
      <c r="B12" s="388" t="s">
        <v>18541</v>
      </c>
      <c r="C12" s="389"/>
      <c r="D12" s="389"/>
      <c r="E12" s="389"/>
      <c r="F12" s="389"/>
      <c r="G12" s="389"/>
      <c r="H12" s="389"/>
      <c r="I12" s="390"/>
      <c r="J12" s="98" t="s">
        <v>424</v>
      </c>
    </row>
    <row r="13" spans="1:995" ht="11.25" x14ac:dyDescent="0.25">
      <c r="A13" s="387"/>
      <c r="B13" s="391"/>
      <c r="C13" s="392"/>
      <c r="D13" s="392"/>
      <c r="E13" s="392"/>
      <c r="F13" s="392"/>
      <c r="G13" s="392"/>
      <c r="H13" s="392"/>
      <c r="I13" s="393"/>
      <c r="J13" s="97" t="str">
        <f ca="1">I11</f>
        <v>m</v>
      </c>
    </row>
    <row r="14" spans="1:995" ht="11.25" x14ac:dyDescent="0.25">
      <c r="A14" s="106"/>
      <c r="B14" s="99"/>
      <c r="C14" s="99"/>
      <c r="D14" s="99"/>
      <c r="E14" s="99"/>
      <c r="F14" s="99"/>
      <c r="G14" s="99"/>
      <c r="H14" s="99"/>
      <c r="I14" s="99"/>
      <c r="J14" s="99">
        <v>918.29</v>
      </c>
    </row>
    <row r="15" spans="1:995" ht="11.25" x14ac:dyDescent="0.25">
      <c r="A15" s="94" t="s">
        <v>18522</v>
      </c>
      <c r="B15" s="385" t="str">
        <f ca="1">INDEX(ORCAMENTO!$A:$H,MATCH($A15,ORCAMENTO!$A:$A,0),4)</f>
        <v>Corte E Remoção De Árvores</v>
      </c>
      <c r="C15" s="385"/>
      <c r="D15" s="385"/>
      <c r="E15" s="385"/>
      <c r="F15" s="385"/>
      <c r="G15" s="385"/>
      <c r="H15" s="385"/>
      <c r="I15" s="94" t="str">
        <f ca="1">INDEX(ORCAMENTO!$A:$H,MATCH($A15,ORCAMENTO!$A:$A,0),5)</f>
        <v>m3</v>
      </c>
      <c r="J15" s="95">
        <f>ROUND(J18,2)</f>
        <v>243.6</v>
      </c>
    </row>
    <row r="16" spans="1:995" ht="11.25" x14ac:dyDescent="0.25">
      <c r="A16" s="386" t="s">
        <v>2</v>
      </c>
      <c r="B16" s="97" t="s">
        <v>18542</v>
      </c>
      <c r="C16" s="97" t="s">
        <v>18547</v>
      </c>
      <c r="D16" s="96"/>
      <c r="E16" s="96"/>
      <c r="F16" s="96"/>
      <c r="G16" s="96"/>
      <c r="H16" s="96"/>
      <c r="I16" s="96"/>
      <c r="J16" s="98" t="s">
        <v>424</v>
      </c>
    </row>
    <row r="17" spans="1:10" ht="11.25" x14ac:dyDescent="0.25">
      <c r="A17" s="387"/>
      <c r="B17" s="97" t="s">
        <v>18546</v>
      </c>
      <c r="C17" s="97" t="s">
        <v>44</v>
      </c>
      <c r="D17" s="96"/>
      <c r="E17" s="96"/>
      <c r="F17" s="96"/>
      <c r="G17" s="96"/>
      <c r="H17" s="96"/>
      <c r="I17" s="96"/>
      <c r="J17" s="97" t="str">
        <f ca="1">I15</f>
        <v>m3</v>
      </c>
    </row>
    <row r="18" spans="1:10" ht="22.5" x14ac:dyDescent="0.25">
      <c r="A18" s="106" t="s">
        <v>18541</v>
      </c>
      <c r="B18" s="99">
        <v>120</v>
      </c>
      <c r="C18" s="99">
        <v>2.0299999999999998</v>
      </c>
      <c r="D18" s="99"/>
      <c r="E18" s="99"/>
      <c r="F18" s="99"/>
      <c r="G18" s="99"/>
      <c r="H18" s="99"/>
      <c r="I18" s="99"/>
      <c r="J18" s="99">
        <f>B18*C18</f>
        <v>243.59999999999997</v>
      </c>
    </row>
    <row r="19" spans="1:10" ht="24" customHeight="1" x14ac:dyDescent="0.25">
      <c r="A19" s="94" t="s">
        <v>18523</v>
      </c>
      <c r="B19" s="385" t="str">
        <f ca="1">INDEX(ORCAMENTO!$A:$H,MATCH($A19,ORCAMENTO!$A:$A,0),4)</f>
        <v>Demolição De Concreto Armado</v>
      </c>
      <c r="C19" s="385"/>
      <c r="D19" s="385"/>
      <c r="E19" s="385"/>
      <c r="F19" s="385"/>
      <c r="G19" s="385"/>
      <c r="H19" s="385"/>
      <c r="I19" s="94" t="str">
        <f ca="1">INDEX(ORCAMENTO!$A:$H,MATCH($A19,ORCAMENTO!$A:$A,0),5)</f>
        <v>m3</v>
      </c>
      <c r="J19" s="95">
        <f>ROUND(J22,2)</f>
        <v>45.79</v>
      </c>
    </row>
    <row r="20" spans="1:10" ht="11.25" customHeight="1" x14ac:dyDescent="0.25">
      <c r="A20" s="386" t="s">
        <v>2</v>
      </c>
      <c r="B20" s="97" t="s">
        <v>18588</v>
      </c>
      <c r="C20" s="97" t="s">
        <v>18595</v>
      </c>
      <c r="D20" s="97" t="s">
        <v>18596</v>
      </c>
      <c r="E20" s="97" t="s">
        <v>18545</v>
      </c>
      <c r="F20" s="96" t="s">
        <v>18542</v>
      </c>
      <c r="H20" s="96"/>
      <c r="I20" s="96" t="s">
        <v>18544</v>
      </c>
      <c r="J20" s="98" t="s">
        <v>424</v>
      </c>
    </row>
    <row r="21" spans="1:10" ht="11.25" x14ac:dyDescent="0.25">
      <c r="A21" s="387"/>
      <c r="B21" s="97" t="s">
        <v>11</v>
      </c>
      <c r="C21" s="97" t="s">
        <v>11</v>
      </c>
      <c r="D21" s="97" t="s">
        <v>11</v>
      </c>
      <c r="E21" s="97" t="s">
        <v>50</v>
      </c>
      <c r="F21" s="96" t="s">
        <v>18546</v>
      </c>
      <c r="H21" s="96"/>
      <c r="I21" s="96" t="s">
        <v>44</v>
      </c>
      <c r="J21" s="97" t="str">
        <f ca="1">I19</f>
        <v>m3</v>
      </c>
    </row>
    <row r="22" spans="1:10" ht="11.25" x14ac:dyDescent="0.25">
      <c r="A22" s="106" t="s">
        <v>18592</v>
      </c>
      <c r="B22" s="99">
        <v>3</v>
      </c>
      <c r="C22" s="99">
        <v>1.1000000000000001</v>
      </c>
      <c r="D22" s="99">
        <v>0.2</v>
      </c>
      <c r="E22" s="99"/>
      <c r="F22" s="99">
        <v>2</v>
      </c>
      <c r="H22" s="99"/>
      <c r="I22" s="99">
        <f>B22*C22*D22*F22</f>
        <v>1.3200000000000003</v>
      </c>
      <c r="J22" s="99">
        <f>SUM(I22:I24)</f>
        <v>45.790000000000006</v>
      </c>
    </row>
    <row r="23" spans="1:10" ht="11.25" x14ac:dyDescent="0.25">
      <c r="A23" s="106" t="s">
        <v>18594</v>
      </c>
      <c r="B23" s="99"/>
      <c r="C23" s="99"/>
      <c r="D23" s="99">
        <v>0.2</v>
      </c>
      <c r="E23" s="99">
        <v>150.6</v>
      </c>
      <c r="F23" s="99"/>
      <c r="H23" s="99"/>
      <c r="I23" s="99">
        <f>D23*E23</f>
        <v>30.12</v>
      </c>
      <c r="J23" s="99"/>
    </row>
    <row r="24" spans="1:10" ht="22.5" x14ac:dyDescent="0.25">
      <c r="A24" s="106" t="s">
        <v>18593</v>
      </c>
      <c r="B24" s="99">
        <f>4.25*2+1.75</f>
        <v>10.25</v>
      </c>
      <c r="C24" s="99">
        <v>1</v>
      </c>
      <c r="D24" s="99">
        <v>0.2</v>
      </c>
      <c r="E24" s="99"/>
      <c r="F24" s="99">
        <v>7</v>
      </c>
      <c r="H24" s="99"/>
      <c r="I24" s="99">
        <f>B24*C24*D24*F24</f>
        <v>14.350000000000001</v>
      </c>
      <c r="J24" s="99"/>
    </row>
    <row r="25" spans="1:10" ht="37.5" customHeight="1" x14ac:dyDescent="0.25">
      <c r="A25" s="94" t="s">
        <v>18524</v>
      </c>
      <c r="B25" s="385" t="str">
        <f ca="1">INDEX(ORCAMENTO!$A:$H,MATCH($A25,ORCAMENTO!$A:$A,0),4)</f>
        <v>Carga, Manobra E Descarga De Material Demolido Em Caminhão Basculante De 6 M³ - Carga Com Carregadeira De 1,72 M³ E Descarga Livre</v>
      </c>
      <c r="C25" s="385"/>
      <c r="D25" s="385"/>
      <c r="E25" s="385"/>
      <c r="F25" s="385"/>
      <c r="G25" s="385"/>
      <c r="H25" s="385"/>
      <c r="I25" s="94" t="str">
        <f ca="1">INDEX(ORCAMENTO!$A:$H,MATCH($A25,ORCAMENTO!$A:$A,0),5)</f>
        <v>t</v>
      </c>
      <c r="J25" s="95">
        <f>ROUND(J28,2)</f>
        <v>367.92</v>
      </c>
    </row>
    <row r="26" spans="1:10" ht="11.25" x14ac:dyDescent="0.25">
      <c r="A26" s="386" t="s">
        <v>2</v>
      </c>
      <c r="B26" s="97" t="s">
        <v>18543</v>
      </c>
      <c r="C26" s="97" t="s">
        <v>18545</v>
      </c>
      <c r="D26" s="96" t="s">
        <v>18544</v>
      </c>
      <c r="E26" s="96" t="s">
        <v>18554</v>
      </c>
      <c r="F26" s="96" t="s">
        <v>18556</v>
      </c>
      <c r="G26" s="96"/>
      <c r="H26" s="96"/>
      <c r="I26" s="96"/>
      <c r="J26" s="98" t="s">
        <v>424</v>
      </c>
    </row>
    <row r="27" spans="1:10" ht="11.25" x14ac:dyDescent="0.25">
      <c r="A27" s="387"/>
      <c r="B27" s="97" t="s">
        <v>11</v>
      </c>
      <c r="C27" s="97" t="s">
        <v>50</v>
      </c>
      <c r="D27" s="96" t="s">
        <v>44</v>
      </c>
      <c r="E27" s="96" t="s">
        <v>18555</v>
      </c>
      <c r="F27" s="96" t="s">
        <v>155</v>
      </c>
      <c r="G27" s="96"/>
      <c r="H27" s="96"/>
      <c r="I27" s="96"/>
      <c r="J27" s="97" t="str">
        <f ca="1">I25</f>
        <v>t</v>
      </c>
    </row>
    <row r="28" spans="1:10" ht="11.25" x14ac:dyDescent="0.25">
      <c r="A28" s="106" t="s">
        <v>18551</v>
      </c>
      <c r="B28" s="99">
        <f>J11</f>
        <v>918.29</v>
      </c>
      <c r="C28" s="108">
        <v>3.4000000000000002E-2</v>
      </c>
      <c r="D28" s="99">
        <f>B28*C28</f>
        <v>31.22186</v>
      </c>
      <c r="E28" s="99">
        <f>2500/1000</f>
        <v>2.5</v>
      </c>
      <c r="F28" s="99">
        <f>E28*D28</f>
        <v>78.054649999999995</v>
      </c>
      <c r="G28" s="99"/>
      <c r="H28" s="99"/>
      <c r="I28" s="99"/>
      <c r="J28" s="99">
        <f>SUM(F28:F30)</f>
        <v>367.92165</v>
      </c>
    </row>
    <row r="29" spans="1:10" ht="11.25" x14ac:dyDescent="0.25">
      <c r="A29" s="106" t="s">
        <v>18552</v>
      </c>
      <c r="B29" s="99"/>
      <c r="C29" s="99"/>
      <c r="D29" s="99">
        <f>J15</f>
        <v>243.6</v>
      </c>
      <c r="E29" s="99">
        <f>720/1000</f>
        <v>0.72</v>
      </c>
      <c r="F29" s="99">
        <f>E29*D29</f>
        <v>175.392</v>
      </c>
      <c r="G29" s="99"/>
      <c r="H29" s="99"/>
      <c r="I29" s="99"/>
      <c r="J29" s="99"/>
    </row>
    <row r="30" spans="1:10" ht="15" customHeight="1" x14ac:dyDescent="0.25">
      <c r="A30" s="106" t="s">
        <v>18553</v>
      </c>
      <c r="B30" s="99"/>
      <c r="C30" s="114"/>
      <c r="D30" s="109">
        <f>J19</f>
        <v>45.79</v>
      </c>
      <c r="E30" s="99">
        <f>2500/1000</f>
        <v>2.5</v>
      </c>
      <c r="F30" s="99">
        <f>E30*D30</f>
        <v>114.47499999999999</v>
      </c>
      <c r="G30" s="99"/>
      <c r="H30" s="99"/>
      <c r="I30" s="99"/>
      <c r="J30" s="99"/>
    </row>
    <row r="31" spans="1:10" ht="24" customHeight="1" x14ac:dyDescent="0.25">
      <c r="A31" s="94" t="s">
        <v>18525</v>
      </c>
      <c r="B31" s="385" t="str">
        <f ca="1">INDEX(ORCAMENTO!$A:$H,MATCH($A31,ORCAMENTO!$A:$A,0),4)</f>
        <v>Transporte De Material De 3ª Categoria Com Caminhão Basculante De 12 M³ Para Rocha - Rodovia Pavimentada</v>
      </c>
      <c r="C31" s="385"/>
      <c r="D31" s="385"/>
      <c r="E31" s="385"/>
      <c r="F31" s="385"/>
      <c r="G31" s="385"/>
      <c r="H31" s="385"/>
      <c r="I31" s="94" t="str">
        <f ca="1">INDEX(ORCAMENTO!$A:$H,MATCH($A31,ORCAMENTO!$A:$A,0),5)</f>
        <v>tkm</v>
      </c>
      <c r="J31" s="95">
        <f>ROUND(J34,2)</f>
        <v>5371.63</v>
      </c>
    </row>
    <row r="32" spans="1:10" ht="11.25" x14ac:dyDescent="0.25">
      <c r="A32" s="386" t="s">
        <v>2</v>
      </c>
      <c r="B32" s="97" t="s">
        <v>18557</v>
      </c>
      <c r="C32" s="97" t="s">
        <v>18558</v>
      </c>
      <c r="D32" s="96"/>
      <c r="E32" s="96"/>
      <c r="F32" s="96"/>
      <c r="G32" s="96"/>
      <c r="H32" s="96"/>
      <c r="I32" s="96"/>
      <c r="J32" s="97" t="s">
        <v>424</v>
      </c>
    </row>
    <row r="33" spans="1:10" ht="11.25" x14ac:dyDescent="0.25">
      <c r="A33" s="387"/>
      <c r="B33" s="97" t="s">
        <v>155</v>
      </c>
      <c r="C33" s="97" t="s">
        <v>18559</v>
      </c>
      <c r="D33" s="96"/>
      <c r="E33" s="96"/>
      <c r="F33" s="96"/>
      <c r="G33" s="96"/>
      <c r="H33" s="96"/>
      <c r="I33" s="96"/>
      <c r="J33" s="97" t="str">
        <f ca="1">I31</f>
        <v>tkm</v>
      </c>
    </row>
    <row r="34" spans="1:10" ht="11.25" x14ac:dyDescent="0.25">
      <c r="A34" s="106" t="s">
        <v>18560</v>
      </c>
      <c r="B34" s="99">
        <f>J25</f>
        <v>367.92</v>
      </c>
      <c r="C34" s="99">
        <v>14.6</v>
      </c>
      <c r="D34" s="99"/>
      <c r="E34" s="99"/>
      <c r="F34" s="99"/>
      <c r="G34" s="99"/>
      <c r="H34" s="99"/>
      <c r="I34" s="99"/>
      <c r="J34" s="99">
        <f>B34*C34</f>
        <v>5371.6320000000005</v>
      </c>
    </row>
    <row r="35" spans="1:10" ht="27.75" customHeight="1" x14ac:dyDescent="0.25">
      <c r="A35" s="94" t="s">
        <v>18526</v>
      </c>
      <c r="B35" s="385" t="str">
        <f ca="1">INDEX(ORCAMENTO!$A:$H,MATCH($A35,ORCAMENTO!$A:$A,0),4)</f>
        <v>Remocao Residuos Classe A Conama (Cacamba) Classe Ii B (Nbr10004) Inclusive Destinacao Final</v>
      </c>
      <c r="C35" s="385"/>
      <c r="D35" s="385"/>
      <c r="E35" s="385"/>
      <c r="F35" s="385"/>
      <c r="G35" s="385"/>
      <c r="H35" s="385"/>
      <c r="I35" s="94" t="str">
        <f ca="1">INDEX(ORCAMENTO!$A:$H,MATCH($A35,ORCAMENTO!$A:$A,0),5)</f>
        <v>m3</v>
      </c>
      <c r="J35" s="95">
        <f>ROUND(J39,2)</f>
        <v>456.56</v>
      </c>
    </row>
    <row r="36" spans="1:10" ht="11.25" x14ac:dyDescent="0.25">
      <c r="A36" s="386" t="s">
        <v>2</v>
      </c>
      <c r="B36" s="97" t="s">
        <v>18544</v>
      </c>
      <c r="C36" s="97" t="s">
        <v>18561</v>
      </c>
      <c r="D36" s="96" t="s">
        <v>18562</v>
      </c>
      <c r="E36" s="96"/>
      <c r="F36" s="96"/>
      <c r="G36" s="96"/>
      <c r="H36" s="96"/>
      <c r="I36" s="96"/>
      <c r="J36" s="98" t="s">
        <v>424</v>
      </c>
    </row>
    <row r="37" spans="1:10" ht="11.25" x14ac:dyDescent="0.25">
      <c r="A37" s="387"/>
      <c r="B37" s="97" t="s">
        <v>44</v>
      </c>
      <c r="C37" s="97" t="s">
        <v>17737</v>
      </c>
      <c r="D37" s="96" t="s">
        <v>44</v>
      </c>
      <c r="E37" s="96"/>
      <c r="F37" s="96"/>
      <c r="G37" s="96"/>
      <c r="H37" s="96"/>
      <c r="I37" s="96"/>
      <c r="J37" s="97" t="str">
        <f ca="1">I35</f>
        <v>m3</v>
      </c>
    </row>
    <row r="38" spans="1:10" ht="22.5" x14ac:dyDescent="0.25">
      <c r="A38" s="106" t="s">
        <v>18541</v>
      </c>
      <c r="B38" s="99"/>
      <c r="C38" s="110"/>
      <c r="D38" s="99"/>
      <c r="E38" s="99"/>
      <c r="F38" s="99"/>
      <c r="G38" s="99"/>
      <c r="H38" s="99"/>
      <c r="I38" s="99"/>
      <c r="J38" s="99"/>
    </row>
    <row r="39" spans="1:10" ht="11.25" x14ac:dyDescent="0.25">
      <c r="A39" s="106" t="s">
        <v>18551</v>
      </c>
      <c r="B39" s="99">
        <f>D28</f>
        <v>31.22186</v>
      </c>
      <c r="C39" s="110">
        <v>0.5</v>
      </c>
      <c r="D39" s="99">
        <f>B39*(1+C39)</f>
        <v>46.832790000000003</v>
      </c>
      <c r="E39" s="99"/>
      <c r="F39" s="99"/>
      <c r="G39" s="99"/>
      <c r="H39" s="99"/>
      <c r="I39" s="99"/>
      <c r="J39" s="99">
        <f>SUM(D39:D41)</f>
        <v>456.55778999999995</v>
      </c>
    </row>
    <row r="40" spans="1:10" ht="11.25" x14ac:dyDescent="0.25">
      <c r="A40" s="106" t="s">
        <v>18552</v>
      </c>
      <c r="B40" s="99">
        <f>D29</f>
        <v>243.6</v>
      </c>
      <c r="C40" s="111">
        <v>0.4</v>
      </c>
      <c r="D40" s="99">
        <f t="shared" ref="D40:D41" si="0">B40*(1+C40)</f>
        <v>341.03999999999996</v>
      </c>
    </row>
    <row r="41" spans="1:10" ht="11.25" x14ac:dyDescent="0.25">
      <c r="A41" s="106" t="s">
        <v>18553</v>
      </c>
      <c r="B41" s="99">
        <f>D30</f>
        <v>45.79</v>
      </c>
      <c r="C41" s="111">
        <v>0.5</v>
      </c>
      <c r="D41" s="99">
        <f t="shared" si="0"/>
        <v>68.685000000000002</v>
      </c>
    </row>
    <row r="42" spans="1:10" s="104" customFormat="1" ht="11.25" x14ac:dyDescent="0.25">
      <c r="A42" s="105" t="s">
        <v>18530</v>
      </c>
      <c r="B42" s="394" t="str">
        <f>INDEX(ORCAMENTO!$A:$H,MATCH($A42,ORCAMENTO!$A:$A,0),4)</f>
        <v>PISO E SINALIZAÇÃO</v>
      </c>
      <c r="C42" s="394"/>
      <c r="D42" s="394"/>
      <c r="E42" s="394"/>
      <c r="F42" s="394"/>
      <c r="G42" s="394"/>
      <c r="H42" s="394"/>
      <c r="I42" s="394"/>
      <c r="J42" s="394"/>
    </row>
    <row r="43" spans="1:10" ht="37.5" customHeight="1" x14ac:dyDescent="0.25">
      <c r="A43" s="94" t="s">
        <v>18531</v>
      </c>
      <c r="B43" s="385" t="str">
        <f ca="1">INDEX(ORCAMENTO!$A:$H,MATCH($A43,ORCAMENTO!$A:$A,0),4)</f>
        <v>Execução De Passeio (Calçada) Ou Piso De Concreto Com Concreto Moldado In Loco, Usinado, Acabamento Convencional, Espessura 8 Cm, Armado. Af_07/2016</v>
      </c>
      <c r="C43" s="385"/>
      <c r="D43" s="385"/>
      <c r="E43" s="385"/>
      <c r="F43" s="385"/>
      <c r="G43" s="385"/>
      <c r="H43" s="385"/>
      <c r="I43" s="94" t="str">
        <f ca="1">INDEX(ORCAMENTO!$A:$H,MATCH($A43,ORCAMENTO!$A:$A,0),5)</f>
        <v>m2</v>
      </c>
      <c r="J43" s="95">
        <f>ROUND(SUM(J46:J47),2)</f>
        <v>8978.41</v>
      </c>
    </row>
    <row r="44" spans="1:10" ht="11.25" x14ac:dyDescent="0.25">
      <c r="A44" s="386" t="s">
        <v>2</v>
      </c>
      <c r="B44" s="388" t="s">
        <v>18541</v>
      </c>
      <c r="C44" s="389"/>
      <c r="D44" s="389"/>
      <c r="E44" s="389"/>
      <c r="F44" s="389"/>
      <c r="G44" s="389"/>
      <c r="H44" s="389"/>
      <c r="I44" s="390"/>
      <c r="J44" s="98" t="s">
        <v>424</v>
      </c>
    </row>
    <row r="45" spans="1:10" ht="11.25" x14ac:dyDescent="0.25">
      <c r="A45" s="387"/>
      <c r="B45" s="391"/>
      <c r="C45" s="392"/>
      <c r="D45" s="392"/>
      <c r="E45" s="392"/>
      <c r="F45" s="392"/>
      <c r="G45" s="392"/>
      <c r="H45" s="392"/>
      <c r="I45" s="393"/>
      <c r="J45" s="97" t="str">
        <f ca="1">I43</f>
        <v>m2</v>
      </c>
    </row>
    <row r="46" spans="1:10" ht="11.25" x14ac:dyDescent="0.25">
      <c r="A46" s="106" t="s">
        <v>18570</v>
      </c>
      <c r="B46" s="99"/>
      <c r="C46" s="99"/>
      <c r="D46" s="99"/>
      <c r="E46" s="99"/>
      <c r="F46" s="99"/>
      <c r="G46" s="99"/>
      <c r="H46" s="99"/>
      <c r="I46" s="99"/>
      <c r="J46" s="99">
        <v>3141.53</v>
      </c>
    </row>
    <row r="47" spans="1:10" ht="11.25" x14ac:dyDescent="0.25">
      <c r="A47" s="106" t="s">
        <v>18571</v>
      </c>
      <c r="B47" s="99"/>
      <c r="C47" s="99"/>
      <c r="D47" s="99"/>
      <c r="E47" s="99"/>
      <c r="F47" s="99"/>
      <c r="G47" s="99"/>
      <c r="H47" s="99"/>
      <c r="I47" s="99"/>
      <c r="J47" s="99">
        <v>5836.88</v>
      </c>
    </row>
    <row r="48" spans="1:10" ht="33.75" customHeight="1" x14ac:dyDescent="0.25">
      <c r="A48" s="94" t="s">
        <v>18532</v>
      </c>
      <c r="B48" s="385" t="str">
        <f ca="1">INDEX(ORCAMENTO!$A:$H,MATCH($A48,ORCAMENTO!$A:$A,0),4)</f>
        <v>Execução De Passeio Em Piso Intertravado, Com Bloco Retangular Cor Natural De 20 X 10 Cm, Espessura 6 Cm. Af_12/2015</v>
      </c>
      <c r="C48" s="385"/>
      <c r="D48" s="385"/>
      <c r="E48" s="385"/>
      <c r="F48" s="385"/>
      <c r="G48" s="385"/>
      <c r="H48" s="385"/>
      <c r="I48" s="94" t="str">
        <f ca="1">INDEX(ORCAMENTO!$A:$H,MATCH($A48,ORCAMENTO!$A:$A,0),5)</f>
        <v>m2</v>
      </c>
      <c r="J48" s="95">
        <f>ROUND(J51,2)</f>
        <v>1612.58</v>
      </c>
    </row>
    <row r="49" spans="1:10" ht="11.25" customHeight="1" x14ac:dyDescent="0.25">
      <c r="A49" s="386" t="s">
        <v>2</v>
      </c>
      <c r="B49" s="388" t="s">
        <v>18541</v>
      </c>
      <c r="C49" s="389"/>
      <c r="D49" s="389"/>
      <c r="E49" s="389"/>
      <c r="F49" s="389"/>
      <c r="G49" s="389"/>
      <c r="H49" s="389"/>
      <c r="I49" s="390"/>
      <c r="J49" s="98" t="s">
        <v>424</v>
      </c>
    </row>
    <row r="50" spans="1:10" ht="11.25" x14ac:dyDescent="0.25">
      <c r="A50" s="387"/>
      <c r="B50" s="391"/>
      <c r="C50" s="392"/>
      <c r="D50" s="392"/>
      <c r="E50" s="392"/>
      <c r="F50" s="392"/>
      <c r="G50" s="392"/>
      <c r="H50" s="392"/>
      <c r="I50" s="393"/>
      <c r="J50" s="97" t="str">
        <f ca="1">I48</f>
        <v>m2</v>
      </c>
    </row>
    <row r="51" spans="1:10" ht="11.25" x14ac:dyDescent="0.25">
      <c r="A51" s="106"/>
      <c r="B51" s="99"/>
      <c r="C51" s="99"/>
      <c r="D51" s="99"/>
      <c r="E51" s="99"/>
      <c r="F51" s="99"/>
      <c r="G51" s="99"/>
      <c r="H51" s="99"/>
      <c r="I51" s="99"/>
      <c r="J51" s="99">
        <v>1612.58</v>
      </c>
    </row>
    <row r="52" spans="1:10" ht="45" customHeight="1" x14ac:dyDescent="0.25">
      <c r="A52" s="94" t="s">
        <v>18533</v>
      </c>
      <c r="B52" s="385" t="str">
        <f ca="1">INDEX(ORCAMENTO!$A:$H,MATCH($A52,ORCAMENTO!$A:$A,0),4)</f>
        <v>Fornecimento E Assentamento De Ladrilho Hidráulico Pastilhado, Vermelho, Dim. 20X20 Cm, Esp. 1.5Cm, Assentado Com Pasta De Cimento Colante, Exclusive Regularização E Lastro</v>
      </c>
      <c r="C52" s="385"/>
      <c r="D52" s="385"/>
      <c r="E52" s="385"/>
      <c r="F52" s="385"/>
      <c r="G52" s="385"/>
      <c r="H52" s="385"/>
      <c r="I52" s="94" t="str">
        <f ca="1">INDEX(ORCAMENTO!$A:$H,MATCH($A52,ORCAMENTO!$A:$A,0),5)</f>
        <v>m2</v>
      </c>
      <c r="J52" s="95">
        <f>ROUND(J55,2)</f>
        <v>1198.71</v>
      </c>
    </row>
    <row r="53" spans="1:10" ht="11.25" x14ac:dyDescent="0.25">
      <c r="A53" s="386" t="s">
        <v>2</v>
      </c>
      <c r="B53" s="388" t="s">
        <v>18541</v>
      </c>
      <c r="C53" s="389"/>
      <c r="D53" s="389"/>
      <c r="E53" s="389"/>
      <c r="F53" s="389"/>
      <c r="G53" s="389"/>
      <c r="H53" s="389"/>
      <c r="I53" s="390"/>
      <c r="J53" s="98" t="s">
        <v>424</v>
      </c>
    </row>
    <row r="54" spans="1:10" ht="11.25" x14ac:dyDescent="0.25">
      <c r="A54" s="387"/>
      <c r="B54" s="391"/>
      <c r="C54" s="392"/>
      <c r="D54" s="392"/>
      <c r="E54" s="392"/>
      <c r="F54" s="392"/>
      <c r="G54" s="392"/>
      <c r="H54" s="392"/>
      <c r="I54" s="393"/>
      <c r="J54" s="97" t="str">
        <f ca="1">I52</f>
        <v>m2</v>
      </c>
    </row>
    <row r="55" spans="1:10" ht="11.25" x14ac:dyDescent="0.25">
      <c r="A55" s="106"/>
      <c r="B55" s="99"/>
      <c r="C55" s="99"/>
      <c r="D55" s="99"/>
      <c r="E55" s="99"/>
      <c r="F55" s="99"/>
      <c r="G55" s="99"/>
      <c r="H55" s="99"/>
      <c r="I55" s="99"/>
      <c r="J55" s="99">
        <v>1198.71</v>
      </c>
    </row>
    <row r="56" spans="1:10" ht="35.25" customHeight="1" x14ac:dyDescent="0.25">
      <c r="A56" s="94" t="s">
        <v>18534</v>
      </c>
      <c r="B56" s="385" t="str">
        <f ca="1">INDEX(ORCAMENTO!$A:$H,MATCH($A56,ORCAMENTO!$A:$A,0),4)</f>
        <v>Fornecimento E Assentamento De Ladrilho Hidráulico Ranhurado, Vermelho, Dim. 20X20 Cm, Esp. 1.5Cm, Assentado Com Pasta De Cimento Colante, Exclusive Regularização E Lastro</v>
      </c>
      <c r="C56" s="385"/>
      <c r="D56" s="385"/>
      <c r="E56" s="385"/>
      <c r="F56" s="385"/>
      <c r="G56" s="385"/>
      <c r="H56" s="385"/>
      <c r="I56" s="94" t="str">
        <f ca="1">INDEX(ORCAMENTO!$A:$H,MATCH($A56,ORCAMENTO!$A:$A,0),5)</f>
        <v>m2</v>
      </c>
      <c r="J56" s="95">
        <f>ROUND(J59,2)</f>
        <v>239.74</v>
      </c>
    </row>
    <row r="57" spans="1:10" ht="11.25" x14ac:dyDescent="0.25">
      <c r="A57" s="386" t="s">
        <v>2</v>
      </c>
      <c r="B57" s="388" t="s">
        <v>18541</v>
      </c>
      <c r="C57" s="389"/>
      <c r="D57" s="389"/>
      <c r="E57" s="389"/>
      <c r="F57" s="389"/>
      <c r="G57" s="389"/>
      <c r="H57" s="389"/>
      <c r="I57" s="390"/>
      <c r="J57" s="98" t="s">
        <v>424</v>
      </c>
    </row>
    <row r="58" spans="1:10" ht="11.25" x14ac:dyDescent="0.25">
      <c r="A58" s="387"/>
      <c r="B58" s="391"/>
      <c r="C58" s="392"/>
      <c r="D58" s="392"/>
      <c r="E58" s="392"/>
      <c r="F58" s="392"/>
      <c r="G58" s="392"/>
      <c r="H58" s="392"/>
      <c r="I58" s="393"/>
      <c r="J58" s="97" t="str">
        <f ca="1">I56</f>
        <v>m2</v>
      </c>
    </row>
    <row r="59" spans="1:10" ht="22.5" x14ac:dyDescent="0.25">
      <c r="A59" s="106" t="s">
        <v>18580</v>
      </c>
      <c r="B59" s="99"/>
      <c r="C59" s="99"/>
      <c r="D59" s="99"/>
      <c r="E59" s="99"/>
      <c r="F59" s="99"/>
      <c r="G59" s="99"/>
      <c r="H59" s="99"/>
      <c r="I59" s="99"/>
      <c r="J59" s="99">
        <f>$J$55*0.2</f>
        <v>239.74200000000002</v>
      </c>
    </row>
    <row r="60" spans="1:10" ht="50.25" customHeight="1" x14ac:dyDescent="0.25">
      <c r="A60" s="94" t="s">
        <v>18569</v>
      </c>
      <c r="B60" s="385" t="str">
        <f ca="1">INDEX(ORCAMENTO!$A:$H,MATCH($A60,ORCAMENTO!$A:$A,0),4)</f>
        <v>Assentamento De Guia (Meio-Fio) Em Trecho Reto, Confeccionada Em Concreto Pré-Fabricado, Dimensões 100X15X13X30 Cm (Comprimento X Base Inferior X Base Superior X Altura), Para Vias Urbanas (Uso Viário). Af_06/2016</v>
      </c>
      <c r="C60" s="385"/>
      <c r="D60" s="385"/>
      <c r="E60" s="385"/>
      <c r="F60" s="385"/>
      <c r="G60" s="385"/>
      <c r="H60" s="385"/>
      <c r="I60" s="94" t="str">
        <f ca="1">INDEX(ORCAMENTO!$A:$H,MATCH($A60,ORCAMENTO!$A:$A,0),5)</f>
        <v>m</v>
      </c>
      <c r="J60" s="95">
        <f>ROUND(J63,2)</f>
        <v>8083.21</v>
      </c>
    </row>
    <row r="61" spans="1:10" ht="15" customHeight="1" x14ac:dyDescent="0.25">
      <c r="A61" s="386" t="s">
        <v>2</v>
      </c>
      <c r="B61" s="388" t="s">
        <v>18541</v>
      </c>
      <c r="C61" s="389"/>
      <c r="D61" s="389"/>
      <c r="E61" s="389"/>
      <c r="F61" s="389"/>
      <c r="G61" s="389"/>
      <c r="H61" s="389"/>
      <c r="I61" s="390"/>
      <c r="J61" s="98" t="s">
        <v>424</v>
      </c>
    </row>
    <row r="62" spans="1:10" ht="15" customHeight="1" x14ac:dyDescent="0.25">
      <c r="A62" s="387"/>
      <c r="B62" s="391"/>
      <c r="C62" s="392"/>
      <c r="D62" s="392"/>
      <c r="E62" s="392"/>
      <c r="F62" s="392"/>
      <c r="G62" s="392"/>
      <c r="H62" s="392"/>
      <c r="I62" s="393"/>
      <c r="J62" s="97" t="str">
        <f ca="1">I60</f>
        <v>m</v>
      </c>
    </row>
    <row r="63" spans="1:10" ht="11.25" x14ac:dyDescent="0.25">
      <c r="A63" s="106"/>
      <c r="B63" s="99"/>
      <c r="C63" s="99"/>
      <c r="D63" s="99"/>
      <c r="E63" s="99"/>
      <c r="F63" s="99"/>
      <c r="G63" s="99"/>
      <c r="H63" s="99"/>
      <c r="I63" s="99"/>
      <c r="J63" s="99">
        <v>8083.21</v>
      </c>
    </row>
    <row r="64" spans="1:10" ht="28.5" customHeight="1" x14ac:dyDescent="0.25">
      <c r="A64" s="94" t="s">
        <v>18535</v>
      </c>
      <c r="B64" s="385" t="str">
        <f ca="1">INDEX(ORCAMENTO!$A:$H,MATCH($A64,ORCAMENTO!$A:$A,0),4)</f>
        <v>Pintura De Faixa Com Termoplástico Por Aspersão - Espessura De 1,5 Mm</v>
      </c>
      <c r="C64" s="385"/>
      <c r="D64" s="385"/>
      <c r="E64" s="385"/>
      <c r="F64" s="385"/>
      <c r="G64" s="385"/>
      <c r="H64" s="385"/>
      <c r="I64" s="94" t="str">
        <f ca="1">INDEX(ORCAMENTO!$A:$H,MATCH($A64,ORCAMENTO!$A:$A,0),5)</f>
        <v>m2</v>
      </c>
      <c r="J64" s="95">
        <f>ROUND(J67,2)</f>
        <v>6497.61</v>
      </c>
    </row>
    <row r="65" spans="1:10" ht="11.25" x14ac:dyDescent="0.25">
      <c r="A65" s="386" t="s">
        <v>2</v>
      </c>
      <c r="B65" s="388" t="s">
        <v>18541</v>
      </c>
      <c r="C65" s="389"/>
      <c r="D65" s="389"/>
      <c r="E65" s="389"/>
      <c r="F65" s="389"/>
      <c r="G65" s="389"/>
      <c r="H65" s="389"/>
      <c r="I65" s="390"/>
      <c r="J65" s="98" t="s">
        <v>424</v>
      </c>
    </row>
    <row r="66" spans="1:10" ht="11.25" x14ac:dyDescent="0.25">
      <c r="A66" s="387"/>
      <c r="B66" s="391"/>
      <c r="C66" s="392"/>
      <c r="D66" s="392"/>
      <c r="E66" s="392"/>
      <c r="F66" s="392"/>
      <c r="G66" s="392"/>
      <c r="H66" s="392"/>
      <c r="I66" s="393"/>
      <c r="J66" s="97" t="str">
        <f ca="1">I64</f>
        <v>m2</v>
      </c>
    </row>
    <row r="67" spans="1:10" ht="11.25" x14ac:dyDescent="0.25">
      <c r="A67" s="106" t="s">
        <v>18583</v>
      </c>
      <c r="B67" s="99">
        <f>J47</f>
        <v>5836.88</v>
      </c>
      <c r="C67" s="99"/>
      <c r="D67" s="99"/>
      <c r="E67" s="99"/>
      <c r="F67" s="99"/>
      <c r="G67" s="99"/>
      <c r="H67" s="99"/>
      <c r="I67" s="99"/>
      <c r="J67" s="99">
        <f>SUM(B67:B69)</f>
        <v>6497.6100000000006</v>
      </c>
    </row>
    <row r="68" spans="1:10" ht="11.25" x14ac:dyDescent="0.25">
      <c r="A68" s="106" t="s">
        <v>18584</v>
      </c>
      <c r="B68" s="99">
        <v>231.67</v>
      </c>
      <c r="C68" s="99"/>
      <c r="D68" s="99"/>
      <c r="E68" s="99"/>
      <c r="F68" s="99"/>
      <c r="G68" s="99"/>
      <c r="H68" s="99"/>
      <c r="I68" s="99"/>
      <c r="J68" s="99"/>
    </row>
    <row r="69" spans="1:10" ht="33.75" x14ac:dyDescent="0.25">
      <c r="A69" s="106" t="s">
        <v>18585</v>
      </c>
      <c r="B69" s="99">
        <v>429.06</v>
      </c>
      <c r="C69" s="99"/>
      <c r="D69" s="99"/>
      <c r="E69" s="99"/>
      <c r="F69" s="99"/>
      <c r="G69" s="99"/>
      <c r="H69" s="99"/>
      <c r="I69" s="99"/>
      <c r="J69" s="99"/>
    </row>
    <row r="70" spans="1:10" ht="32.25" customHeight="1" x14ac:dyDescent="0.25">
      <c r="A70" s="94" t="s">
        <v>18536</v>
      </c>
      <c r="B70" s="385" t="str">
        <f ca="1">INDEX(ORCAMENTO!$A:$H,MATCH($A70,ORCAMENTO!$A:$A,0),4)</f>
        <v>Pintura De Setas E Zebrados Com Termoplástico Por Aspersão - Espessura De 1,5 Mm</v>
      </c>
      <c r="C70" s="385"/>
      <c r="D70" s="385"/>
      <c r="E70" s="385"/>
      <c r="F70" s="385"/>
      <c r="G70" s="385"/>
      <c r="H70" s="385"/>
      <c r="I70" s="94" t="str">
        <f ca="1">INDEX(ORCAMENTO!$A:$H,MATCH($A70,ORCAMENTO!$A:$A,0),5)</f>
        <v>m2</v>
      </c>
      <c r="J70" s="95">
        <f>ROUND(J73,2)</f>
        <v>303.43</v>
      </c>
    </row>
    <row r="71" spans="1:10" ht="11.25" x14ac:dyDescent="0.25">
      <c r="A71" s="386" t="s">
        <v>2</v>
      </c>
      <c r="B71" s="388" t="s">
        <v>18541</v>
      </c>
      <c r="C71" s="389"/>
      <c r="D71" s="389"/>
      <c r="E71" s="389"/>
      <c r="F71" s="389"/>
      <c r="G71" s="389"/>
      <c r="H71" s="389"/>
      <c r="I71" s="390"/>
      <c r="J71" s="98" t="s">
        <v>424</v>
      </c>
    </row>
    <row r="72" spans="1:10" ht="11.25" x14ac:dyDescent="0.25">
      <c r="A72" s="387"/>
      <c r="B72" s="391"/>
      <c r="C72" s="392"/>
      <c r="D72" s="392"/>
      <c r="E72" s="392"/>
      <c r="F72" s="392"/>
      <c r="G72" s="392"/>
      <c r="H72" s="392"/>
      <c r="I72" s="393"/>
      <c r="J72" s="97" t="str">
        <f ca="1">I70</f>
        <v>m2</v>
      </c>
    </row>
    <row r="73" spans="1:10" ht="33.75" x14ac:dyDescent="0.25">
      <c r="A73" s="106" t="s">
        <v>18582</v>
      </c>
      <c r="B73" s="99"/>
      <c r="C73" s="99"/>
      <c r="D73" s="99"/>
      <c r="E73" s="99"/>
      <c r="F73" s="99"/>
      <c r="G73" s="99"/>
      <c r="H73" s="99"/>
      <c r="I73" s="99"/>
      <c r="J73" s="99">
        <f>5%*SUM(B67:B68)</f>
        <v>303.42750000000001</v>
      </c>
    </row>
    <row r="74" spans="1:10" ht="29.25" customHeight="1" x14ac:dyDescent="0.25">
      <c r="A74" s="94" t="s">
        <v>18537</v>
      </c>
      <c r="B74" s="385" t="str">
        <f ca="1">INDEX(ORCAMENTO!$A:$H,MATCH($A74,ORCAMENTO!$A:$A,0),4)</f>
        <v>Sinalização Vertical Com Chapa Revestida Em Película, Inclusive Suporte Em Madeira</v>
      </c>
      <c r="C74" s="385"/>
      <c r="D74" s="385"/>
      <c r="E74" s="385"/>
      <c r="F74" s="385"/>
      <c r="G74" s="385"/>
      <c r="H74" s="385"/>
      <c r="I74" s="94" t="str">
        <f ca="1">INDEX(ORCAMENTO!$A:$H,MATCH($A74,ORCAMENTO!$A:$A,0),5)</f>
        <v>m2</v>
      </c>
      <c r="J74" s="95">
        <f>ROUND(J77,2)</f>
        <v>21.87</v>
      </c>
    </row>
    <row r="75" spans="1:10" ht="11.25" customHeight="1" x14ac:dyDescent="0.25">
      <c r="A75" s="386" t="s">
        <v>2</v>
      </c>
      <c r="B75" s="97" t="s">
        <v>18588</v>
      </c>
      <c r="C75" s="96" t="s">
        <v>18587</v>
      </c>
      <c r="D75" s="97" t="s">
        <v>18586</v>
      </c>
      <c r="E75" s="96" t="s">
        <v>18542</v>
      </c>
      <c r="F75" s="96" t="s">
        <v>18589</v>
      </c>
      <c r="H75" s="96"/>
      <c r="I75" s="96" t="s">
        <v>18590</v>
      </c>
      <c r="J75" s="98" t="s">
        <v>424</v>
      </c>
    </row>
    <row r="76" spans="1:10" ht="11.25" x14ac:dyDescent="0.25">
      <c r="A76" s="387"/>
      <c r="B76" s="97" t="s">
        <v>11</v>
      </c>
      <c r="C76" s="96" t="s">
        <v>11</v>
      </c>
      <c r="D76" s="97" t="s">
        <v>18</v>
      </c>
      <c r="E76" s="96" t="s">
        <v>18</v>
      </c>
      <c r="F76" s="96" t="s">
        <v>11</v>
      </c>
      <c r="H76" s="96"/>
      <c r="I76" s="96" t="s">
        <v>11</v>
      </c>
      <c r="J76" s="97" t="str">
        <f ca="1">I74</f>
        <v>m2</v>
      </c>
    </row>
    <row r="77" spans="1:10" ht="11.25" x14ac:dyDescent="0.25">
      <c r="A77" s="106"/>
      <c r="B77" s="99">
        <f>J60</f>
        <v>8083.21</v>
      </c>
      <c r="C77" s="99">
        <v>150</v>
      </c>
      <c r="D77" s="99">
        <v>2</v>
      </c>
      <c r="E77" s="99">
        <f>ROUND(B77/C77,0)*D77</f>
        <v>108</v>
      </c>
      <c r="F77" s="99">
        <v>0.45</v>
      </c>
      <c r="H77" s="99"/>
      <c r="I77" s="99">
        <v>0.45</v>
      </c>
      <c r="J77" s="99">
        <f>E77*F77*I77</f>
        <v>21.87</v>
      </c>
    </row>
    <row r="78" spans="1:10" s="104" customFormat="1" ht="11.25" x14ac:dyDescent="0.25">
      <c r="A78" s="105" t="s">
        <v>18572</v>
      </c>
      <c r="B78" s="394" t="str">
        <f>INDEX(ORCAMENTO!$A:$H,MATCH($A78,ORCAMENTO!$A:$A,0),4)</f>
        <v>PAISAGISMO</v>
      </c>
      <c r="C78" s="394"/>
      <c r="D78" s="394"/>
      <c r="E78" s="394"/>
      <c r="F78" s="394"/>
      <c r="G78" s="394"/>
      <c r="H78" s="394"/>
      <c r="I78" s="394"/>
      <c r="J78" s="394"/>
    </row>
    <row r="79" spans="1:10" ht="30.75" customHeight="1" x14ac:dyDescent="0.25">
      <c r="A79" s="94" t="s">
        <v>18573</v>
      </c>
      <c r="B79" s="385" t="str">
        <f ca="1">INDEX(ORCAMENTO!$A:$H,MATCH($A79,ORCAMENTO!$A:$A,0),4)</f>
        <v>Fornecimento E Plantio De Grama Em Placas Tipo Esmeralda, Inclusive Fornecimento De Terra Vegetal</v>
      </c>
      <c r="C79" s="385"/>
      <c r="D79" s="385"/>
      <c r="E79" s="385"/>
      <c r="F79" s="385"/>
      <c r="G79" s="385"/>
      <c r="H79" s="385"/>
      <c r="I79" s="94" t="str">
        <f ca="1">INDEX(ORCAMENTO!$A:$H,MATCH($A79,ORCAMENTO!$A:$A,0),5)</f>
        <v>m2</v>
      </c>
      <c r="J79" s="95">
        <f>ROUND(SUM(J82),2)</f>
        <v>15988.41</v>
      </c>
    </row>
    <row r="80" spans="1:10" ht="11.25" customHeight="1" x14ac:dyDescent="0.25">
      <c r="A80" s="386" t="s">
        <v>2</v>
      </c>
      <c r="B80" s="388" t="s">
        <v>18541</v>
      </c>
      <c r="C80" s="389"/>
      <c r="D80" s="389"/>
      <c r="E80" s="389"/>
      <c r="F80" s="389"/>
      <c r="G80" s="389"/>
      <c r="H80" s="389"/>
      <c r="I80" s="390"/>
      <c r="J80" s="98" t="s">
        <v>424</v>
      </c>
    </row>
    <row r="81" spans="1:10" ht="11.25" x14ac:dyDescent="0.25">
      <c r="A81" s="387"/>
      <c r="B81" s="391"/>
      <c r="C81" s="392"/>
      <c r="D81" s="392"/>
      <c r="E81" s="392"/>
      <c r="F81" s="392"/>
      <c r="G81" s="392"/>
      <c r="H81" s="392"/>
      <c r="I81" s="393"/>
      <c r="J81" s="97" t="str">
        <f ca="1">I79</f>
        <v>m2</v>
      </c>
    </row>
    <row r="82" spans="1:10" ht="11.25" x14ac:dyDescent="0.25">
      <c r="A82" s="106"/>
      <c r="B82" s="99"/>
      <c r="C82" s="99"/>
      <c r="D82" s="99"/>
      <c r="E82" s="99"/>
      <c r="F82" s="99"/>
      <c r="G82" s="99"/>
      <c r="H82" s="99"/>
      <c r="I82" s="99"/>
      <c r="J82" s="99">
        <v>15988.41</v>
      </c>
    </row>
    <row r="83" spans="1:10" ht="30.75" customHeight="1" x14ac:dyDescent="0.25">
      <c r="A83" s="94" t="s">
        <v>18574</v>
      </c>
      <c r="B83" s="385" t="str">
        <f ca="1">INDEX(ORCAMENTO!$A:$H,MATCH($A83,ORCAMENTO!$A:$A,0),4)</f>
        <v>Plantio De Árvore Ornamental Com Altura De Muda Maior Que 2,00 M E Menor Ou Igual A 4,00 M. Af_05/2018</v>
      </c>
      <c r="C83" s="385"/>
      <c r="D83" s="385"/>
      <c r="E83" s="385"/>
      <c r="F83" s="385"/>
      <c r="G83" s="385"/>
      <c r="H83" s="385"/>
      <c r="I83" s="94" t="str">
        <f ca="1">INDEX(ORCAMENTO!$A:$H,MATCH($A83,ORCAMENTO!$A:$A,0),5)</f>
        <v>un</v>
      </c>
      <c r="J83" s="95">
        <f>ROUND(SUM(J86:J87),2)</f>
        <v>470</v>
      </c>
    </row>
    <row r="84" spans="1:10" ht="11.25" x14ac:dyDescent="0.25">
      <c r="A84" s="386" t="s">
        <v>2</v>
      </c>
      <c r="B84" s="388" t="s">
        <v>18541</v>
      </c>
      <c r="C84" s="389"/>
      <c r="D84" s="389"/>
      <c r="E84" s="389"/>
      <c r="F84" s="389"/>
      <c r="G84" s="389"/>
      <c r="H84" s="389"/>
      <c r="I84" s="390"/>
      <c r="J84" s="98" t="s">
        <v>424</v>
      </c>
    </row>
    <row r="85" spans="1:10" ht="11.25" x14ac:dyDescent="0.25">
      <c r="A85" s="387"/>
      <c r="B85" s="391"/>
      <c r="C85" s="392"/>
      <c r="D85" s="392"/>
      <c r="E85" s="392"/>
      <c r="F85" s="392"/>
      <c r="G85" s="392"/>
      <c r="H85" s="392"/>
      <c r="I85" s="393"/>
      <c r="J85" s="97" t="str">
        <f ca="1">I83</f>
        <v>un</v>
      </c>
    </row>
    <row r="86" spans="1:10" ht="11.25" x14ac:dyDescent="0.25">
      <c r="A86" s="106" t="s">
        <v>18575</v>
      </c>
      <c r="B86" s="112">
        <v>78</v>
      </c>
      <c r="C86" s="99"/>
      <c r="D86" s="99"/>
      <c r="E86" s="99"/>
      <c r="F86" s="99"/>
      <c r="G86" s="99"/>
      <c r="H86" s="99"/>
      <c r="I86" s="99"/>
      <c r="J86" s="99">
        <f>SUM(B86:B90)</f>
        <v>470</v>
      </c>
    </row>
    <row r="87" spans="1:10" x14ac:dyDescent="0.25">
      <c r="A87" s="101" t="s">
        <v>18576</v>
      </c>
      <c r="B87" s="112">
        <v>25</v>
      </c>
    </row>
    <row r="88" spans="1:10" x14ac:dyDescent="0.25">
      <c r="A88" s="101" t="s">
        <v>18577</v>
      </c>
      <c r="B88" s="112">
        <v>74</v>
      </c>
    </row>
    <row r="89" spans="1:10" x14ac:dyDescent="0.25">
      <c r="A89" s="101" t="s">
        <v>18578</v>
      </c>
      <c r="B89" s="112">
        <v>191</v>
      </c>
    </row>
    <row r="90" spans="1:10" x14ac:dyDescent="0.25">
      <c r="A90" s="101" t="s">
        <v>18579</v>
      </c>
      <c r="B90" s="112">
        <v>102</v>
      </c>
    </row>
  </sheetData>
  <mergeCells count="54">
    <mergeCell ref="B9:J9"/>
    <mergeCell ref="B11:H11"/>
    <mergeCell ref="B10:J10"/>
    <mergeCell ref="A1:B8"/>
    <mergeCell ref="C1:J1"/>
    <mergeCell ref="C8:J8"/>
    <mergeCell ref="C2:J2"/>
    <mergeCell ref="C3:J3"/>
    <mergeCell ref="C4:J5"/>
    <mergeCell ref="C6:J6"/>
    <mergeCell ref="C7:J7"/>
    <mergeCell ref="A20:A21"/>
    <mergeCell ref="B15:H15"/>
    <mergeCell ref="A16:A17"/>
    <mergeCell ref="B25:H25"/>
    <mergeCell ref="A12:A13"/>
    <mergeCell ref="B19:H19"/>
    <mergeCell ref="B12:I13"/>
    <mergeCell ref="A26:A27"/>
    <mergeCell ref="B31:H31"/>
    <mergeCell ref="A32:A33"/>
    <mergeCell ref="B35:H35"/>
    <mergeCell ref="A36:A37"/>
    <mergeCell ref="B42:J42"/>
    <mergeCell ref="B43:H43"/>
    <mergeCell ref="A44:A45"/>
    <mergeCell ref="B52:H52"/>
    <mergeCell ref="A53:A54"/>
    <mergeCell ref="B56:H56"/>
    <mergeCell ref="A57:A58"/>
    <mergeCell ref="B48:H48"/>
    <mergeCell ref="A49:A50"/>
    <mergeCell ref="B64:H64"/>
    <mergeCell ref="A65:A66"/>
    <mergeCell ref="B60:H60"/>
    <mergeCell ref="A61:A62"/>
    <mergeCell ref="B70:H70"/>
    <mergeCell ref="A71:A72"/>
    <mergeCell ref="B83:H83"/>
    <mergeCell ref="A84:A85"/>
    <mergeCell ref="B61:I62"/>
    <mergeCell ref="B49:I50"/>
    <mergeCell ref="B44:I45"/>
    <mergeCell ref="B53:I54"/>
    <mergeCell ref="B57:I58"/>
    <mergeCell ref="B65:I66"/>
    <mergeCell ref="B71:I72"/>
    <mergeCell ref="B84:I85"/>
    <mergeCell ref="B80:I81"/>
    <mergeCell ref="B74:H74"/>
    <mergeCell ref="A75:A76"/>
    <mergeCell ref="B78:J78"/>
    <mergeCell ref="B79:H79"/>
    <mergeCell ref="A80:A81"/>
  </mergeCells>
  <dataValidations disablePrompts="1" count="1">
    <dataValidation type="list" errorStyle="warning" allowBlank="1" showInputMessage="1" showErrorMessage="1" error="Selecionar Referencial compatível" sqref="XEU6:XFD8" xr:uid="{312D915D-FF91-4F68-A2EF-32717663D461}">
      <formula1>DADOS</formula1>
    </dataValidation>
  </dataValidations>
  <printOptions horizontalCentered="1"/>
  <pageMargins left="0.78740157480314965" right="0.39370078740157483" top="0.39370078740157483" bottom="0.39370078740157483" header="0.31496062992125984" footer="0.31496062992125984"/>
  <pageSetup paperSize="9" fitToHeight="0" orientation="portrait" r:id="rId1"/>
  <rowBreaks count="2" manualBreakCount="2">
    <brk id="51" max="9" man="1"/>
    <brk id="82" max="9"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68C3D7-92C9-44E7-9EB1-F821E83E0EAE}">
  <sheetPr>
    <tabColor rgb="FF0070C0"/>
    <pageSetUpPr fitToPage="1"/>
  </sheetPr>
  <dimension ref="A1:Z937"/>
  <sheetViews>
    <sheetView workbookViewId="0">
      <selection sqref="A1:J1"/>
    </sheetView>
  </sheetViews>
  <sheetFormatPr defaultColWidth="14.42578125" defaultRowHeight="15" customHeight="1" x14ac:dyDescent="0.25"/>
  <cols>
    <col min="1" max="1" width="3" style="268" customWidth="1"/>
    <col min="2" max="4" width="11.7109375" style="268" customWidth="1"/>
    <col min="5" max="5" width="37.140625" style="268" customWidth="1"/>
    <col min="6" max="9" width="11.7109375" style="268" customWidth="1"/>
    <col min="10" max="10" width="11.42578125" style="268" customWidth="1"/>
    <col min="11" max="26" width="8.7109375" style="268" customWidth="1"/>
    <col min="27" max="16384" width="14.42578125" style="268"/>
  </cols>
  <sheetData>
    <row r="1" spans="1:26" ht="18.600000000000001" customHeight="1" x14ac:dyDescent="0.25">
      <c r="A1" s="352" t="s">
        <v>18661</v>
      </c>
      <c r="B1" s="403"/>
      <c r="C1" s="403"/>
      <c r="D1" s="403"/>
      <c r="E1" s="403"/>
      <c r="F1" s="403"/>
      <c r="G1" s="403"/>
      <c r="H1" s="403"/>
      <c r="I1" s="403"/>
      <c r="J1" s="403"/>
      <c r="K1" s="288"/>
      <c r="L1" s="288"/>
      <c r="M1" s="288"/>
      <c r="N1" s="288"/>
      <c r="O1" s="288"/>
      <c r="P1" s="288"/>
      <c r="Q1" s="288"/>
      <c r="R1" s="288"/>
      <c r="S1" s="288"/>
      <c r="T1" s="288"/>
      <c r="U1" s="288"/>
      <c r="V1" s="288"/>
    </row>
    <row r="2" spans="1:26" ht="18.600000000000001" customHeight="1" x14ac:dyDescent="0.25">
      <c r="A2" s="285"/>
      <c r="B2" s="404" t="str">
        <f>'DMT DESTINACAO'!B2</f>
        <v>GALERIA CANAL GUARANHUNS</v>
      </c>
      <c r="C2" s="403"/>
      <c r="D2" s="403"/>
      <c r="E2" s="403"/>
      <c r="F2" s="403"/>
      <c r="G2" s="403"/>
      <c r="H2" s="285"/>
      <c r="I2" s="285"/>
      <c r="J2" s="285"/>
      <c r="K2" s="288"/>
      <c r="L2" s="288"/>
      <c r="M2" s="288"/>
      <c r="N2" s="288"/>
      <c r="O2" s="288"/>
      <c r="P2" s="288"/>
      <c r="Q2" s="288"/>
      <c r="R2" s="288"/>
      <c r="S2" s="288"/>
      <c r="T2" s="288"/>
      <c r="U2" s="288"/>
      <c r="V2" s="288"/>
    </row>
    <row r="3" spans="1:26" ht="18.600000000000001" customHeight="1" x14ac:dyDescent="0.25">
      <c r="A3" s="285"/>
      <c r="B3" s="286" t="s">
        <v>18598</v>
      </c>
      <c r="C3" s="287"/>
      <c r="D3" s="287"/>
      <c r="E3" s="287"/>
      <c r="F3" s="287"/>
      <c r="G3" s="287"/>
      <c r="H3" s="285"/>
      <c r="I3" s="285"/>
      <c r="J3" s="285"/>
      <c r="K3" s="288"/>
      <c r="L3" s="288"/>
      <c r="M3" s="288"/>
      <c r="N3" s="288"/>
      <c r="O3" s="288"/>
      <c r="P3" s="288"/>
      <c r="Q3" s="288"/>
      <c r="R3" s="288"/>
      <c r="S3" s="288"/>
      <c r="T3" s="288"/>
      <c r="U3" s="288"/>
      <c r="V3" s="288"/>
    </row>
    <row r="4" spans="1:26" ht="18.600000000000001" customHeight="1" x14ac:dyDescent="0.25">
      <c r="A4" s="405"/>
      <c r="B4" s="406"/>
      <c r="C4" s="406"/>
      <c r="D4" s="406"/>
      <c r="E4" s="406"/>
      <c r="F4" s="406"/>
      <c r="G4" s="406"/>
      <c r="H4" s="406"/>
      <c r="I4" s="406"/>
      <c r="J4" s="403"/>
      <c r="K4" s="288"/>
      <c r="L4" s="288"/>
      <c r="M4" s="288"/>
      <c r="N4" s="288"/>
      <c r="O4" s="288"/>
      <c r="P4" s="288"/>
      <c r="Q4" s="288"/>
      <c r="R4" s="288"/>
      <c r="S4" s="288"/>
      <c r="T4" s="288"/>
      <c r="U4" s="288"/>
      <c r="V4" s="288"/>
    </row>
    <row r="5" spans="1:26" ht="18.600000000000001" customHeight="1" x14ac:dyDescent="0.25">
      <c r="A5" s="403"/>
      <c r="B5" s="403"/>
      <c r="C5" s="403"/>
      <c r="D5" s="403"/>
      <c r="E5" s="403"/>
      <c r="F5" s="403"/>
      <c r="G5" s="403"/>
      <c r="H5" s="403"/>
      <c r="I5" s="403"/>
      <c r="J5" s="403"/>
      <c r="K5" s="288"/>
      <c r="L5" s="288"/>
      <c r="M5" s="288"/>
      <c r="N5" s="288"/>
      <c r="O5" s="288"/>
      <c r="P5" s="288"/>
      <c r="Q5" s="288"/>
      <c r="R5" s="288"/>
      <c r="S5" s="288"/>
      <c r="T5" s="288"/>
      <c r="U5" s="288"/>
      <c r="V5" s="288"/>
    </row>
    <row r="6" spans="1:26" ht="5.85" customHeight="1" x14ac:dyDescent="0.25">
      <c r="A6" s="288"/>
      <c r="B6" s="288"/>
      <c r="C6" s="288"/>
      <c r="D6" s="288"/>
      <c r="E6" s="288"/>
      <c r="F6" s="288"/>
      <c r="G6" s="288"/>
      <c r="H6" s="288"/>
      <c r="I6" s="288"/>
      <c r="J6" s="288"/>
      <c r="K6" s="288"/>
      <c r="L6" s="288"/>
      <c r="M6" s="288"/>
      <c r="N6" s="288"/>
      <c r="O6" s="288"/>
      <c r="P6" s="288"/>
      <c r="Q6" s="288"/>
      <c r="R6" s="288"/>
      <c r="S6" s="288"/>
      <c r="T6" s="288"/>
      <c r="U6" s="288"/>
      <c r="V6" s="288"/>
    </row>
    <row r="7" spans="1:26" ht="382.5" customHeight="1" x14ac:dyDescent="0.25">
      <c r="A7" s="402"/>
      <c r="B7" s="402"/>
      <c r="C7" s="402"/>
      <c r="D7" s="402"/>
      <c r="E7" s="402"/>
      <c r="F7" s="402"/>
      <c r="G7" s="402"/>
      <c r="H7" s="402"/>
      <c r="I7" s="402"/>
      <c r="J7" s="402"/>
      <c r="K7" s="288"/>
      <c r="L7" s="288"/>
      <c r="M7" s="288"/>
      <c r="N7" s="288"/>
      <c r="O7" s="288"/>
      <c r="P7" s="288"/>
      <c r="Q7" s="288"/>
      <c r="R7" s="288"/>
      <c r="S7" s="288"/>
      <c r="T7" s="288"/>
      <c r="U7" s="288"/>
      <c r="V7" s="288"/>
      <c r="W7" s="288"/>
      <c r="X7" s="288"/>
      <c r="Y7" s="288"/>
      <c r="Z7" s="288"/>
    </row>
    <row r="8" spans="1:26" ht="12.75" customHeight="1" x14ac:dyDescent="0.25">
      <c r="A8" s="289"/>
      <c r="B8" s="288"/>
      <c r="C8" s="288"/>
      <c r="D8" s="288"/>
      <c r="E8" s="288"/>
      <c r="F8" s="288"/>
      <c r="G8" s="288"/>
      <c r="H8" s="288"/>
      <c r="I8" s="288"/>
      <c r="J8" s="288"/>
      <c r="K8" s="288"/>
      <c r="L8" s="288"/>
      <c r="M8" s="288"/>
      <c r="N8" s="288"/>
      <c r="O8" s="288"/>
      <c r="P8" s="288"/>
      <c r="Q8" s="288"/>
      <c r="R8" s="288"/>
      <c r="S8" s="288"/>
      <c r="T8" s="288"/>
      <c r="U8" s="288"/>
      <c r="V8" s="288"/>
      <c r="W8" s="288"/>
      <c r="X8" s="288"/>
      <c r="Y8" s="288"/>
      <c r="Z8" s="288"/>
    </row>
    <row r="9" spans="1:26" ht="12.75" customHeight="1" x14ac:dyDescent="0.25">
      <c r="A9" s="289"/>
      <c r="B9" s="288"/>
      <c r="C9" s="288"/>
      <c r="D9" s="288"/>
      <c r="E9" s="288"/>
      <c r="F9" s="288"/>
      <c r="G9" s="288"/>
      <c r="H9" s="288"/>
      <c r="I9" s="288"/>
      <c r="J9" s="288"/>
      <c r="K9" s="288"/>
      <c r="L9" s="288"/>
      <c r="M9" s="288"/>
      <c r="N9" s="288"/>
      <c r="O9" s="288"/>
      <c r="P9" s="288"/>
      <c r="Q9" s="288"/>
      <c r="R9" s="288"/>
      <c r="S9" s="288"/>
      <c r="T9" s="288"/>
      <c r="U9" s="288"/>
      <c r="V9" s="288"/>
      <c r="W9" s="288"/>
      <c r="X9" s="288"/>
      <c r="Y9" s="288"/>
      <c r="Z9" s="288"/>
    </row>
    <row r="10" spans="1:26" ht="12.75" customHeight="1" x14ac:dyDescent="0.25">
      <c r="A10" s="289"/>
      <c r="B10" s="289"/>
      <c r="C10" s="289"/>
      <c r="D10" s="289"/>
      <c r="E10" s="289"/>
      <c r="F10" s="289"/>
      <c r="G10" s="289"/>
      <c r="H10" s="289"/>
      <c r="I10" s="289"/>
      <c r="J10" s="289"/>
      <c r="K10" s="288"/>
      <c r="L10" s="288"/>
      <c r="M10" s="288"/>
      <c r="N10" s="288"/>
      <c r="O10" s="288"/>
      <c r="P10" s="288"/>
      <c r="Q10" s="288"/>
      <c r="R10" s="288"/>
      <c r="S10" s="288"/>
      <c r="T10" s="288"/>
      <c r="U10" s="288"/>
      <c r="V10" s="288"/>
      <c r="W10" s="288"/>
      <c r="X10" s="288"/>
      <c r="Y10" s="288"/>
      <c r="Z10" s="288"/>
    </row>
    <row r="11" spans="1:26" ht="12.75" customHeight="1" x14ac:dyDescent="0.25">
      <c r="A11" s="289"/>
      <c r="B11" s="289"/>
      <c r="C11" s="289"/>
      <c r="D11" s="289"/>
      <c r="E11" s="289"/>
      <c r="F11" s="289"/>
      <c r="G11" s="289"/>
      <c r="H11" s="289"/>
      <c r="I11" s="289"/>
      <c r="J11" s="289"/>
      <c r="K11" s="288"/>
      <c r="L11" s="288"/>
      <c r="M11" s="288"/>
      <c r="N11" s="288"/>
      <c r="O11" s="288"/>
      <c r="P11" s="288"/>
      <c r="Q11" s="288"/>
      <c r="R11" s="288"/>
      <c r="S11" s="288"/>
      <c r="T11" s="288"/>
      <c r="U11" s="288"/>
      <c r="V11" s="288"/>
      <c r="W11" s="288"/>
      <c r="X11" s="288"/>
      <c r="Y11" s="288"/>
      <c r="Z11" s="288"/>
    </row>
    <row r="12" spans="1:26" ht="12.75" customHeight="1" x14ac:dyDescent="0.25">
      <c r="A12" s="289"/>
      <c r="B12" s="289"/>
      <c r="C12" s="289"/>
      <c r="D12" s="289"/>
      <c r="E12" s="289"/>
      <c r="F12" s="289"/>
      <c r="G12" s="289"/>
      <c r="H12" s="289"/>
      <c r="I12" s="289"/>
      <c r="J12" s="289"/>
      <c r="K12" s="288"/>
      <c r="L12" s="288"/>
      <c r="M12" s="288"/>
      <c r="N12" s="288"/>
      <c r="O12" s="288"/>
      <c r="P12" s="288"/>
      <c r="Q12" s="288"/>
      <c r="R12" s="288"/>
      <c r="S12" s="288"/>
      <c r="T12" s="288"/>
      <c r="U12" s="288"/>
      <c r="V12" s="288"/>
      <c r="W12" s="288"/>
      <c r="X12" s="288"/>
      <c r="Y12" s="288"/>
      <c r="Z12" s="288"/>
    </row>
    <row r="13" spans="1:26" ht="12.75" customHeight="1" x14ac:dyDescent="0.25">
      <c r="A13" s="288"/>
      <c r="B13" s="288"/>
      <c r="C13" s="288"/>
      <c r="D13" s="288"/>
      <c r="E13" s="288"/>
      <c r="F13" s="288"/>
      <c r="G13" s="288"/>
      <c r="H13" s="288"/>
      <c r="I13" s="288"/>
      <c r="J13" s="288"/>
      <c r="K13" s="288"/>
      <c r="L13" s="288"/>
      <c r="M13" s="288"/>
      <c r="N13" s="288"/>
      <c r="O13" s="288"/>
      <c r="P13" s="288"/>
      <c r="Q13" s="288"/>
      <c r="R13" s="288"/>
      <c r="S13" s="288"/>
      <c r="T13" s="288"/>
      <c r="U13" s="288"/>
      <c r="V13" s="288"/>
      <c r="W13" s="288"/>
      <c r="X13" s="288"/>
      <c r="Y13" s="288"/>
      <c r="Z13" s="288"/>
    </row>
    <row r="14" spans="1:26" ht="12.75" customHeight="1" x14ac:dyDescent="0.25">
      <c r="A14" s="288"/>
      <c r="B14" s="288"/>
      <c r="C14" s="288"/>
      <c r="D14" s="288"/>
      <c r="E14" s="288"/>
      <c r="F14" s="288"/>
      <c r="G14" s="288"/>
      <c r="H14" s="288"/>
      <c r="I14" s="288"/>
      <c r="J14" s="288"/>
      <c r="K14" s="288"/>
      <c r="L14" s="288"/>
      <c r="M14" s="288"/>
      <c r="N14" s="288"/>
      <c r="O14" s="288"/>
      <c r="P14" s="288"/>
      <c r="Q14" s="288"/>
      <c r="R14" s="288"/>
      <c r="S14" s="288"/>
      <c r="T14" s="288"/>
      <c r="U14" s="288"/>
      <c r="V14" s="288"/>
      <c r="W14" s="288"/>
      <c r="X14" s="288"/>
      <c r="Y14" s="288"/>
      <c r="Z14" s="288"/>
    </row>
    <row r="15" spans="1:26" ht="12.75" customHeight="1" x14ac:dyDescent="0.25">
      <c r="A15" s="288"/>
      <c r="B15" s="288"/>
      <c r="C15" s="288"/>
      <c r="D15" s="288"/>
      <c r="E15" s="288"/>
      <c r="F15" s="288"/>
      <c r="G15" s="288"/>
      <c r="H15" s="288"/>
      <c r="I15" s="288"/>
      <c r="J15" s="288"/>
      <c r="K15" s="288"/>
      <c r="L15" s="288"/>
      <c r="M15" s="288"/>
      <c r="N15" s="288"/>
      <c r="O15" s="288"/>
      <c r="P15" s="288"/>
      <c r="Q15" s="288"/>
      <c r="R15" s="288"/>
      <c r="S15" s="288"/>
      <c r="T15" s="288"/>
      <c r="U15" s="288"/>
      <c r="V15" s="288"/>
      <c r="W15" s="288"/>
      <c r="X15" s="288"/>
      <c r="Y15" s="288"/>
      <c r="Z15" s="288"/>
    </row>
    <row r="16" spans="1:26" ht="12.75" customHeight="1" x14ac:dyDescent="0.25">
      <c r="A16" s="288"/>
      <c r="B16" s="288"/>
      <c r="C16" s="288"/>
      <c r="D16" s="288"/>
      <c r="E16" s="288"/>
      <c r="F16" s="288"/>
      <c r="G16" s="288"/>
      <c r="H16" s="288"/>
      <c r="I16" s="288"/>
      <c r="J16" s="288"/>
      <c r="K16" s="288"/>
      <c r="L16" s="288"/>
      <c r="M16" s="288"/>
      <c r="N16" s="288"/>
      <c r="O16" s="288"/>
      <c r="P16" s="288"/>
      <c r="Q16" s="288"/>
      <c r="R16" s="288"/>
      <c r="S16" s="288"/>
      <c r="T16" s="288"/>
      <c r="U16" s="288"/>
      <c r="V16" s="288"/>
      <c r="W16" s="288"/>
      <c r="X16" s="288"/>
      <c r="Y16" s="288"/>
      <c r="Z16" s="288"/>
    </row>
    <row r="17" spans="1:26" ht="12.75" customHeight="1" x14ac:dyDescent="0.25">
      <c r="A17" s="288"/>
      <c r="B17" s="288"/>
      <c r="C17" s="288"/>
      <c r="D17" s="288"/>
      <c r="E17" s="288"/>
      <c r="F17" s="288"/>
      <c r="G17" s="288"/>
      <c r="H17" s="288"/>
      <c r="I17" s="288"/>
      <c r="J17" s="288"/>
      <c r="K17" s="288"/>
      <c r="L17" s="288"/>
      <c r="M17" s="288"/>
      <c r="N17" s="288"/>
      <c r="O17" s="288"/>
      <c r="P17" s="288"/>
      <c r="Q17" s="288"/>
      <c r="R17" s="288"/>
      <c r="S17" s="288"/>
      <c r="T17" s="288"/>
      <c r="U17" s="288"/>
      <c r="V17" s="288"/>
      <c r="W17" s="288"/>
      <c r="X17" s="288"/>
      <c r="Y17" s="288"/>
      <c r="Z17" s="288"/>
    </row>
    <row r="18" spans="1:26" ht="12.75" customHeight="1" x14ac:dyDescent="0.25">
      <c r="A18" s="288"/>
      <c r="B18" s="288"/>
      <c r="C18" s="288"/>
      <c r="D18" s="288"/>
      <c r="E18" s="288"/>
      <c r="F18" s="288"/>
      <c r="G18" s="288"/>
      <c r="H18" s="288"/>
      <c r="I18" s="288"/>
      <c r="J18" s="288"/>
      <c r="K18" s="288"/>
      <c r="L18" s="288"/>
      <c r="M18" s="288"/>
      <c r="N18" s="288"/>
      <c r="O18" s="288"/>
      <c r="P18" s="288"/>
      <c r="Q18" s="288"/>
      <c r="R18" s="288"/>
      <c r="S18" s="288"/>
      <c r="T18" s="288"/>
      <c r="U18" s="288"/>
      <c r="V18" s="288"/>
      <c r="W18" s="288"/>
      <c r="X18" s="288"/>
      <c r="Y18" s="288"/>
      <c r="Z18" s="288"/>
    </row>
    <row r="19" spans="1:26" ht="12.75" customHeight="1" x14ac:dyDescent="0.25">
      <c r="A19" s="288"/>
      <c r="B19" s="288"/>
      <c r="C19" s="288"/>
      <c r="D19" s="288"/>
      <c r="E19" s="288"/>
      <c r="F19" s="288"/>
      <c r="G19" s="288"/>
      <c r="H19" s="288"/>
      <c r="I19" s="288"/>
      <c r="J19" s="288"/>
      <c r="K19" s="288"/>
      <c r="L19" s="288"/>
      <c r="M19" s="288"/>
      <c r="N19" s="288"/>
      <c r="O19" s="288"/>
      <c r="P19" s="288"/>
      <c r="Q19" s="288"/>
      <c r="R19" s="288"/>
      <c r="S19" s="288"/>
      <c r="T19" s="288"/>
      <c r="U19" s="288"/>
      <c r="V19" s="288"/>
      <c r="W19" s="288"/>
      <c r="X19" s="288"/>
      <c r="Y19" s="288"/>
      <c r="Z19" s="288"/>
    </row>
    <row r="20" spans="1:26" ht="12.75" customHeight="1" x14ac:dyDescent="0.25">
      <c r="A20" s="288"/>
      <c r="B20" s="288"/>
      <c r="C20" s="288"/>
      <c r="D20" s="288"/>
      <c r="E20" s="288"/>
      <c r="F20" s="288"/>
      <c r="G20" s="288"/>
      <c r="H20" s="288"/>
      <c r="I20" s="288"/>
      <c r="J20" s="288"/>
      <c r="K20" s="288"/>
      <c r="L20" s="288"/>
      <c r="M20" s="288"/>
      <c r="N20" s="288"/>
      <c r="O20" s="288"/>
      <c r="P20" s="288"/>
      <c r="Q20" s="288"/>
      <c r="R20" s="288"/>
      <c r="S20" s="288"/>
      <c r="T20" s="288"/>
      <c r="U20" s="288"/>
      <c r="V20" s="288"/>
      <c r="W20" s="288"/>
      <c r="X20" s="288"/>
      <c r="Y20" s="288"/>
      <c r="Z20" s="288"/>
    </row>
    <row r="21" spans="1:26" ht="12.75" customHeight="1" x14ac:dyDescent="0.25">
      <c r="A21" s="288"/>
      <c r="B21" s="288"/>
      <c r="C21" s="288"/>
      <c r="D21" s="288"/>
      <c r="E21" s="288"/>
      <c r="F21" s="288"/>
      <c r="G21" s="288"/>
      <c r="H21" s="288"/>
      <c r="I21" s="288"/>
      <c r="J21" s="288"/>
      <c r="K21" s="288"/>
      <c r="L21" s="288"/>
      <c r="M21" s="288"/>
      <c r="N21" s="288"/>
      <c r="O21" s="288"/>
      <c r="P21" s="288"/>
      <c r="Q21" s="288"/>
      <c r="R21" s="288"/>
      <c r="S21" s="288"/>
      <c r="T21" s="288"/>
      <c r="U21" s="288"/>
      <c r="V21" s="288"/>
      <c r="W21" s="288"/>
      <c r="X21" s="288"/>
      <c r="Y21" s="288"/>
      <c r="Z21" s="288"/>
    </row>
    <row r="22" spans="1:26" ht="12.75" customHeight="1" x14ac:dyDescent="0.25">
      <c r="A22" s="288"/>
      <c r="B22" s="288"/>
      <c r="C22" s="288"/>
      <c r="D22" s="288"/>
      <c r="E22" s="288"/>
      <c r="F22" s="288"/>
      <c r="G22" s="288"/>
      <c r="H22" s="288"/>
      <c r="I22" s="288"/>
      <c r="J22" s="288"/>
      <c r="K22" s="288"/>
      <c r="L22" s="288"/>
      <c r="M22" s="288"/>
      <c r="N22" s="288"/>
      <c r="O22" s="288"/>
      <c r="P22" s="288"/>
      <c r="Q22" s="288"/>
      <c r="R22" s="288"/>
      <c r="S22" s="288"/>
      <c r="T22" s="288"/>
      <c r="U22" s="288"/>
      <c r="V22" s="288"/>
      <c r="W22" s="288"/>
      <c r="X22" s="288"/>
      <c r="Y22" s="288"/>
      <c r="Z22" s="288"/>
    </row>
    <row r="23" spans="1:26" ht="12.75" customHeight="1" x14ac:dyDescent="0.25">
      <c r="A23" s="288"/>
      <c r="B23" s="288"/>
      <c r="C23" s="288"/>
      <c r="D23" s="288"/>
      <c r="E23" s="288"/>
      <c r="F23" s="288"/>
      <c r="G23" s="288"/>
      <c r="H23" s="288"/>
      <c r="I23" s="288"/>
      <c r="J23" s="288"/>
      <c r="K23" s="288"/>
      <c r="L23" s="288"/>
      <c r="M23" s="288"/>
      <c r="N23" s="288"/>
      <c r="O23" s="288"/>
      <c r="P23" s="288"/>
      <c r="Q23" s="288"/>
      <c r="R23" s="288"/>
      <c r="S23" s="288"/>
      <c r="T23" s="288"/>
      <c r="U23" s="288"/>
      <c r="V23" s="288"/>
      <c r="W23" s="288"/>
      <c r="X23" s="288"/>
      <c r="Y23" s="288"/>
      <c r="Z23" s="288"/>
    </row>
    <row r="24" spans="1:26" ht="12.75" customHeight="1" x14ac:dyDescent="0.25">
      <c r="A24" s="288"/>
      <c r="B24" s="288"/>
      <c r="C24" s="288"/>
      <c r="D24" s="288"/>
      <c r="E24" s="288"/>
      <c r="F24" s="288"/>
      <c r="G24" s="288"/>
      <c r="H24" s="288"/>
      <c r="I24" s="288"/>
      <c r="J24" s="288"/>
      <c r="K24" s="288"/>
      <c r="L24" s="288"/>
      <c r="M24" s="288"/>
      <c r="N24" s="288"/>
      <c r="O24" s="288"/>
      <c r="P24" s="288"/>
      <c r="Q24" s="288"/>
      <c r="R24" s="288"/>
      <c r="S24" s="288"/>
      <c r="T24" s="288"/>
      <c r="U24" s="288"/>
      <c r="V24" s="288"/>
      <c r="W24" s="288"/>
      <c r="X24" s="288"/>
      <c r="Y24" s="288"/>
      <c r="Z24" s="288"/>
    </row>
    <row r="25" spans="1:26" ht="12.75" customHeight="1" x14ac:dyDescent="0.25">
      <c r="A25" s="288"/>
      <c r="B25" s="288"/>
      <c r="C25" s="288"/>
      <c r="D25" s="288"/>
      <c r="E25" s="288"/>
      <c r="F25" s="288"/>
      <c r="G25" s="288"/>
      <c r="H25" s="288"/>
      <c r="I25" s="288"/>
      <c r="J25" s="288"/>
      <c r="K25" s="288"/>
      <c r="L25" s="288"/>
      <c r="M25" s="288"/>
      <c r="N25" s="288"/>
      <c r="O25" s="288"/>
      <c r="P25" s="288"/>
      <c r="Q25" s="288"/>
      <c r="R25" s="288"/>
      <c r="S25" s="288"/>
      <c r="T25" s="288"/>
      <c r="U25" s="288"/>
      <c r="V25" s="288"/>
      <c r="W25" s="288"/>
      <c r="X25" s="288"/>
      <c r="Y25" s="288"/>
      <c r="Z25" s="288"/>
    </row>
    <row r="26" spans="1:26" ht="12.75" customHeight="1" x14ac:dyDescent="0.25">
      <c r="A26" s="288"/>
      <c r="B26" s="288"/>
      <c r="C26" s="288"/>
      <c r="D26" s="288"/>
      <c r="E26" s="288"/>
      <c r="F26" s="288"/>
      <c r="G26" s="288"/>
      <c r="H26" s="288"/>
      <c r="I26" s="288"/>
      <c r="J26" s="288"/>
      <c r="K26" s="288"/>
      <c r="L26" s="288"/>
      <c r="M26" s="288"/>
      <c r="N26" s="288"/>
      <c r="O26" s="288"/>
      <c r="P26" s="288"/>
      <c r="Q26" s="288"/>
      <c r="R26" s="288"/>
      <c r="S26" s="288"/>
      <c r="T26" s="288"/>
      <c r="U26" s="288"/>
      <c r="V26" s="288"/>
      <c r="W26" s="288"/>
      <c r="X26" s="288"/>
      <c r="Y26" s="288"/>
      <c r="Z26" s="288"/>
    </row>
    <row r="27" spans="1:26" ht="12.75" customHeight="1" x14ac:dyDescent="0.25">
      <c r="A27" s="288"/>
      <c r="B27" s="288"/>
      <c r="C27" s="288"/>
      <c r="D27" s="288"/>
      <c r="E27" s="288"/>
      <c r="F27" s="288"/>
      <c r="G27" s="288"/>
      <c r="H27" s="288"/>
      <c r="I27" s="288"/>
      <c r="J27" s="288"/>
      <c r="K27" s="288"/>
      <c r="L27" s="288"/>
      <c r="M27" s="288"/>
      <c r="N27" s="288"/>
      <c r="O27" s="288"/>
      <c r="P27" s="288"/>
      <c r="Q27" s="288"/>
      <c r="R27" s="288"/>
      <c r="S27" s="288"/>
      <c r="T27" s="288"/>
      <c r="U27" s="288"/>
      <c r="V27" s="288"/>
      <c r="W27" s="288"/>
      <c r="X27" s="288"/>
      <c r="Y27" s="288"/>
      <c r="Z27" s="288"/>
    </row>
    <row r="28" spans="1:26" ht="12.75" customHeight="1" x14ac:dyDescent="0.25">
      <c r="A28" s="288"/>
      <c r="B28" s="288"/>
      <c r="C28" s="288"/>
      <c r="D28" s="288"/>
      <c r="E28" s="288"/>
      <c r="F28" s="288"/>
      <c r="G28" s="288"/>
      <c r="H28" s="288"/>
      <c r="I28" s="288"/>
      <c r="J28" s="288"/>
      <c r="K28" s="288"/>
      <c r="L28" s="288"/>
      <c r="M28" s="288"/>
      <c r="N28" s="288"/>
      <c r="O28" s="288"/>
      <c r="P28" s="288"/>
      <c r="Q28" s="288"/>
      <c r="R28" s="288"/>
      <c r="S28" s="288"/>
      <c r="T28" s="288"/>
      <c r="U28" s="288"/>
      <c r="V28" s="288"/>
      <c r="W28" s="288"/>
      <c r="X28" s="288"/>
      <c r="Y28" s="288"/>
      <c r="Z28" s="288"/>
    </row>
    <row r="29" spans="1:26" ht="12.75" customHeight="1" x14ac:dyDescent="0.25">
      <c r="A29" s="288"/>
      <c r="B29" s="288"/>
      <c r="C29" s="288"/>
      <c r="D29" s="288"/>
      <c r="E29" s="288"/>
      <c r="F29" s="288"/>
      <c r="G29" s="288"/>
      <c r="H29" s="288"/>
      <c r="I29" s="288"/>
      <c r="J29" s="288"/>
      <c r="K29" s="288"/>
      <c r="L29" s="288"/>
      <c r="M29" s="288"/>
      <c r="N29" s="288"/>
      <c r="O29" s="288"/>
      <c r="P29" s="288"/>
      <c r="Q29" s="288"/>
      <c r="R29" s="288"/>
      <c r="S29" s="288"/>
      <c r="T29" s="288"/>
      <c r="U29" s="288"/>
      <c r="V29" s="288"/>
      <c r="W29" s="288"/>
      <c r="X29" s="288"/>
      <c r="Y29" s="288"/>
      <c r="Z29" s="288"/>
    </row>
    <row r="30" spans="1:26" ht="12.75" customHeight="1" x14ac:dyDescent="0.25">
      <c r="A30" s="288"/>
      <c r="B30" s="288"/>
      <c r="C30" s="288"/>
      <c r="D30" s="288"/>
      <c r="E30" s="288"/>
      <c r="F30" s="288"/>
      <c r="G30" s="288"/>
      <c r="H30" s="288"/>
      <c r="I30" s="288"/>
      <c r="J30" s="288"/>
      <c r="K30" s="288"/>
      <c r="L30" s="288"/>
      <c r="M30" s="288"/>
      <c r="N30" s="288"/>
      <c r="O30" s="288"/>
      <c r="P30" s="288"/>
      <c r="Q30" s="288"/>
      <c r="R30" s="288"/>
      <c r="S30" s="288"/>
      <c r="T30" s="288"/>
      <c r="U30" s="288"/>
      <c r="V30" s="288"/>
      <c r="W30" s="288"/>
      <c r="X30" s="288"/>
      <c r="Y30" s="288"/>
      <c r="Z30" s="288"/>
    </row>
    <row r="31" spans="1:26" ht="12.75" customHeight="1" x14ac:dyDescent="0.25">
      <c r="A31" s="288"/>
      <c r="B31" s="288"/>
      <c r="C31" s="288"/>
      <c r="D31" s="288"/>
      <c r="E31" s="288"/>
      <c r="F31" s="288"/>
      <c r="G31" s="288"/>
      <c r="H31" s="288"/>
      <c r="I31" s="288"/>
      <c r="J31" s="288"/>
      <c r="K31" s="288"/>
      <c r="L31" s="288"/>
      <c r="M31" s="288"/>
      <c r="N31" s="288"/>
      <c r="O31" s="288"/>
      <c r="P31" s="288"/>
      <c r="Q31" s="288"/>
      <c r="R31" s="288"/>
      <c r="S31" s="288"/>
      <c r="T31" s="288"/>
      <c r="U31" s="288"/>
      <c r="V31" s="288"/>
      <c r="W31" s="288"/>
      <c r="X31" s="288"/>
      <c r="Y31" s="288"/>
      <c r="Z31" s="288"/>
    </row>
    <row r="32" spans="1:26" ht="12.75" customHeight="1" x14ac:dyDescent="0.25">
      <c r="A32" s="288"/>
      <c r="B32" s="288"/>
      <c r="C32" s="288"/>
      <c r="D32" s="288"/>
      <c r="E32" s="288"/>
      <c r="F32" s="288"/>
      <c r="G32" s="288"/>
      <c r="H32" s="288"/>
      <c r="I32" s="288"/>
      <c r="J32" s="288"/>
      <c r="K32" s="288"/>
      <c r="L32" s="288"/>
      <c r="M32" s="288"/>
      <c r="N32" s="288"/>
      <c r="O32" s="288"/>
      <c r="P32" s="288"/>
      <c r="Q32" s="288"/>
      <c r="R32" s="288"/>
      <c r="S32" s="288"/>
      <c r="T32" s="288"/>
      <c r="U32" s="288"/>
      <c r="V32" s="288"/>
      <c r="W32" s="288"/>
      <c r="X32" s="288"/>
      <c r="Y32" s="288"/>
      <c r="Z32" s="288"/>
    </row>
    <row r="33" spans="1:26" ht="12.75" customHeight="1" x14ac:dyDescent="0.25">
      <c r="A33" s="288"/>
      <c r="B33" s="288"/>
      <c r="C33" s="288"/>
      <c r="D33" s="288"/>
      <c r="E33" s="288"/>
      <c r="F33" s="288"/>
      <c r="G33" s="288"/>
      <c r="H33" s="288"/>
      <c r="I33" s="288"/>
      <c r="J33" s="288"/>
      <c r="K33" s="288"/>
      <c r="L33" s="288"/>
      <c r="M33" s="288"/>
      <c r="N33" s="288"/>
      <c r="O33" s="288"/>
      <c r="P33" s="288"/>
      <c r="Q33" s="288"/>
      <c r="R33" s="288"/>
      <c r="S33" s="288"/>
      <c r="T33" s="288"/>
      <c r="U33" s="288"/>
      <c r="V33" s="288"/>
      <c r="W33" s="288"/>
      <c r="X33" s="288"/>
      <c r="Y33" s="288"/>
      <c r="Z33" s="288"/>
    </row>
    <row r="34" spans="1:26" ht="12.75" customHeight="1" x14ac:dyDescent="0.25">
      <c r="A34" s="288"/>
      <c r="B34" s="288"/>
      <c r="C34" s="288"/>
      <c r="D34" s="288"/>
      <c r="E34" s="288"/>
      <c r="F34" s="288"/>
      <c r="G34" s="288"/>
      <c r="H34" s="288"/>
      <c r="I34" s="288"/>
      <c r="J34" s="288"/>
      <c r="K34" s="288"/>
      <c r="L34" s="288"/>
      <c r="M34" s="288"/>
      <c r="N34" s="288"/>
      <c r="O34" s="288"/>
      <c r="P34" s="288"/>
      <c r="Q34" s="288"/>
      <c r="R34" s="288"/>
      <c r="S34" s="288"/>
      <c r="T34" s="288"/>
      <c r="U34" s="288"/>
      <c r="V34" s="288"/>
      <c r="W34" s="288"/>
      <c r="X34" s="288"/>
      <c r="Y34" s="288"/>
      <c r="Z34" s="288"/>
    </row>
    <row r="35" spans="1:26" ht="12.75" customHeight="1" x14ac:dyDescent="0.25">
      <c r="A35" s="288"/>
      <c r="B35" s="288"/>
      <c r="C35" s="288"/>
      <c r="D35" s="288"/>
      <c r="E35" s="288"/>
      <c r="F35" s="288"/>
      <c r="G35" s="288"/>
      <c r="H35" s="288"/>
      <c r="I35" s="288"/>
      <c r="J35" s="288"/>
      <c r="K35" s="288"/>
      <c r="L35" s="288"/>
      <c r="M35" s="288"/>
      <c r="N35" s="288"/>
      <c r="O35" s="288"/>
      <c r="P35" s="288"/>
      <c r="Q35" s="288"/>
      <c r="R35" s="288"/>
      <c r="S35" s="288"/>
      <c r="T35" s="288"/>
      <c r="U35" s="288"/>
      <c r="V35" s="288"/>
      <c r="W35" s="288"/>
      <c r="X35" s="288"/>
      <c r="Y35" s="288"/>
      <c r="Z35" s="288"/>
    </row>
    <row r="36" spans="1:26" ht="12.75" customHeight="1" x14ac:dyDescent="0.25">
      <c r="A36" s="288"/>
      <c r="B36" s="288"/>
      <c r="C36" s="288"/>
      <c r="D36" s="288"/>
      <c r="E36" s="288"/>
      <c r="F36" s="288"/>
      <c r="G36" s="288"/>
      <c r="H36" s="288"/>
      <c r="I36" s="288"/>
      <c r="J36" s="288"/>
      <c r="K36" s="288"/>
      <c r="L36" s="288"/>
      <c r="M36" s="288"/>
      <c r="N36" s="288"/>
      <c r="O36" s="288"/>
      <c r="P36" s="288"/>
      <c r="Q36" s="288"/>
      <c r="R36" s="288"/>
      <c r="S36" s="288"/>
      <c r="T36" s="288"/>
      <c r="U36" s="288"/>
      <c r="V36" s="288"/>
      <c r="W36" s="288"/>
      <c r="X36" s="288"/>
      <c r="Y36" s="288"/>
      <c r="Z36" s="288"/>
    </row>
    <row r="37" spans="1:26" ht="12.75" customHeight="1" x14ac:dyDescent="0.25">
      <c r="A37" s="288"/>
      <c r="B37" s="288"/>
      <c r="C37" s="288"/>
      <c r="D37" s="288"/>
      <c r="E37" s="288"/>
      <c r="F37" s="288"/>
      <c r="G37" s="288"/>
      <c r="H37" s="288"/>
      <c r="I37" s="288"/>
      <c r="J37" s="288"/>
      <c r="K37" s="288"/>
      <c r="L37" s="288"/>
      <c r="M37" s="288"/>
      <c r="N37" s="288"/>
      <c r="O37" s="288"/>
      <c r="P37" s="288"/>
      <c r="Q37" s="288"/>
      <c r="R37" s="288"/>
      <c r="S37" s="288"/>
      <c r="T37" s="288"/>
      <c r="U37" s="288"/>
      <c r="V37" s="288"/>
      <c r="W37" s="288"/>
      <c r="X37" s="288"/>
      <c r="Y37" s="288"/>
      <c r="Z37" s="288"/>
    </row>
    <row r="38" spans="1:26" ht="12.75" customHeight="1" x14ac:dyDescent="0.25">
      <c r="A38" s="288"/>
      <c r="B38" s="288"/>
      <c r="C38" s="288"/>
      <c r="D38" s="288"/>
      <c r="E38" s="288"/>
      <c r="F38" s="288"/>
      <c r="G38" s="288"/>
      <c r="H38" s="288"/>
      <c r="I38" s="288"/>
      <c r="J38" s="288"/>
      <c r="K38" s="288"/>
      <c r="L38" s="288"/>
      <c r="M38" s="288"/>
      <c r="N38" s="288"/>
      <c r="O38" s="288"/>
      <c r="P38" s="288"/>
      <c r="Q38" s="288"/>
      <c r="R38" s="288"/>
      <c r="S38" s="288"/>
      <c r="T38" s="288"/>
      <c r="U38" s="288"/>
      <c r="V38" s="288"/>
      <c r="W38" s="288"/>
      <c r="X38" s="288"/>
      <c r="Y38" s="288"/>
      <c r="Z38" s="288"/>
    </row>
    <row r="39" spans="1:26" ht="12.75" customHeight="1" x14ac:dyDescent="0.25">
      <c r="A39" s="288"/>
      <c r="B39" s="288"/>
      <c r="C39" s="288"/>
      <c r="D39" s="288"/>
      <c r="E39" s="288"/>
      <c r="F39" s="288"/>
      <c r="G39" s="288"/>
      <c r="H39" s="288"/>
      <c r="I39" s="288"/>
      <c r="J39" s="288"/>
      <c r="K39" s="288"/>
      <c r="L39" s="288"/>
      <c r="M39" s="288"/>
      <c r="N39" s="288"/>
      <c r="O39" s="288"/>
      <c r="P39" s="288"/>
      <c r="Q39" s="288"/>
      <c r="R39" s="288"/>
      <c r="S39" s="288"/>
      <c r="T39" s="288"/>
      <c r="U39" s="288"/>
      <c r="V39" s="288"/>
      <c r="W39" s="288"/>
      <c r="X39" s="288"/>
      <c r="Y39" s="288"/>
      <c r="Z39" s="288"/>
    </row>
    <row r="40" spans="1:26" ht="12.75" customHeight="1" x14ac:dyDescent="0.25">
      <c r="A40" s="288"/>
      <c r="B40" s="288"/>
      <c r="C40" s="288"/>
      <c r="D40" s="288"/>
      <c r="E40" s="288"/>
      <c r="F40" s="288"/>
      <c r="G40" s="288"/>
      <c r="H40" s="288"/>
      <c r="I40" s="288"/>
      <c r="J40" s="288"/>
      <c r="K40" s="288"/>
      <c r="L40" s="288"/>
      <c r="M40" s="288"/>
      <c r="N40" s="288"/>
      <c r="O40" s="288"/>
      <c r="P40" s="288"/>
      <c r="Q40" s="288"/>
      <c r="R40" s="288"/>
      <c r="S40" s="288"/>
      <c r="T40" s="288"/>
      <c r="U40" s="288"/>
      <c r="V40" s="288"/>
      <c r="W40" s="288"/>
      <c r="X40" s="288"/>
      <c r="Y40" s="288"/>
      <c r="Z40" s="288"/>
    </row>
    <row r="41" spans="1:26" ht="12.75" customHeight="1" x14ac:dyDescent="0.25">
      <c r="A41" s="288"/>
      <c r="B41" s="288"/>
      <c r="C41" s="288"/>
      <c r="D41" s="288"/>
      <c r="E41" s="288"/>
      <c r="F41" s="288"/>
      <c r="G41" s="288"/>
      <c r="H41" s="288"/>
      <c r="I41" s="288"/>
      <c r="J41" s="288"/>
      <c r="K41" s="288"/>
      <c r="L41" s="288"/>
      <c r="M41" s="288"/>
      <c r="N41" s="288"/>
      <c r="O41" s="288"/>
      <c r="P41" s="288"/>
      <c r="Q41" s="288"/>
      <c r="R41" s="288"/>
      <c r="S41" s="288"/>
      <c r="T41" s="288"/>
      <c r="U41" s="288"/>
      <c r="V41" s="288"/>
      <c r="W41" s="288"/>
      <c r="X41" s="288"/>
      <c r="Y41" s="288"/>
      <c r="Z41" s="288"/>
    </row>
    <row r="42" spans="1:26" ht="12.75" customHeight="1" x14ac:dyDescent="0.25">
      <c r="A42" s="288"/>
      <c r="B42" s="288"/>
      <c r="C42" s="288"/>
      <c r="D42" s="288"/>
      <c r="E42" s="288"/>
      <c r="F42" s="288"/>
      <c r="G42" s="288"/>
      <c r="H42" s="288"/>
      <c r="I42" s="288"/>
      <c r="J42" s="288"/>
      <c r="K42" s="288"/>
      <c r="L42" s="288"/>
      <c r="M42" s="288"/>
      <c r="N42" s="288"/>
      <c r="O42" s="288"/>
      <c r="P42" s="288"/>
      <c r="Q42" s="288"/>
      <c r="R42" s="288"/>
      <c r="S42" s="288"/>
      <c r="T42" s="288"/>
      <c r="U42" s="288"/>
      <c r="V42" s="288"/>
      <c r="W42" s="288"/>
      <c r="X42" s="288"/>
      <c r="Y42" s="288"/>
      <c r="Z42" s="288"/>
    </row>
    <row r="43" spans="1:26" ht="12.75" customHeight="1" x14ac:dyDescent="0.25">
      <c r="A43" s="288"/>
      <c r="B43" s="288"/>
      <c r="C43" s="288"/>
      <c r="D43" s="288"/>
      <c r="E43" s="288"/>
      <c r="F43" s="288"/>
      <c r="G43" s="288"/>
      <c r="H43" s="288"/>
      <c r="I43" s="288"/>
      <c r="J43" s="288"/>
      <c r="K43" s="288"/>
      <c r="L43" s="288"/>
      <c r="M43" s="288"/>
      <c r="N43" s="288"/>
      <c r="O43" s="288"/>
      <c r="P43" s="288"/>
      <c r="Q43" s="288"/>
      <c r="R43" s="288"/>
      <c r="S43" s="288"/>
      <c r="T43" s="288"/>
      <c r="U43" s="288"/>
      <c r="V43" s="288"/>
      <c r="W43" s="288"/>
      <c r="X43" s="288"/>
      <c r="Y43" s="288"/>
      <c r="Z43" s="288"/>
    </row>
    <row r="44" spans="1:26" ht="12.75" customHeight="1" x14ac:dyDescent="0.25">
      <c r="A44" s="288"/>
      <c r="B44" s="288"/>
      <c r="C44" s="288"/>
      <c r="D44" s="288"/>
      <c r="E44" s="288"/>
      <c r="F44" s="288"/>
      <c r="G44" s="288"/>
      <c r="H44" s="288"/>
      <c r="I44" s="288"/>
      <c r="J44" s="288"/>
      <c r="K44" s="288"/>
      <c r="L44" s="288"/>
      <c r="M44" s="288"/>
      <c r="N44" s="288"/>
      <c r="O44" s="288"/>
      <c r="P44" s="288"/>
      <c r="Q44" s="288"/>
      <c r="R44" s="288"/>
      <c r="S44" s="288"/>
      <c r="T44" s="288"/>
      <c r="U44" s="288"/>
      <c r="V44" s="288"/>
      <c r="W44" s="288"/>
      <c r="X44" s="288"/>
      <c r="Y44" s="288"/>
      <c r="Z44" s="288"/>
    </row>
    <row r="45" spans="1:26" ht="12.75" customHeight="1" x14ac:dyDescent="0.25">
      <c r="A45" s="288"/>
      <c r="B45" s="288"/>
      <c r="C45" s="288"/>
      <c r="D45" s="288"/>
      <c r="E45" s="288"/>
      <c r="F45" s="288"/>
      <c r="G45" s="288"/>
      <c r="H45" s="288"/>
      <c r="I45" s="288"/>
      <c r="J45" s="288"/>
      <c r="K45" s="288"/>
      <c r="L45" s="288"/>
      <c r="M45" s="288"/>
      <c r="N45" s="288"/>
      <c r="O45" s="288"/>
      <c r="P45" s="288"/>
      <c r="Q45" s="288"/>
      <c r="R45" s="288"/>
      <c r="S45" s="288"/>
      <c r="T45" s="288"/>
      <c r="U45" s="288"/>
      <c r="V45" s="288"/>
      <c r="W45" s="288"/>
      <c r="X45" s="288"/>
      <c r="Y45" s="288"/>
      <c r="Z45" s="288"/>
    </row>
    <row r="46" spans="1:26" ht="12.75" customHeight="1" x14ac:dyDescent="0.25">
      <c r="A46" s="288"/>
      <c r="B46" s="288"/>
      <c r="C46" s="288"/>
      <c r="D46" s="288"/>
      <c r="E46" s="288"/>
      <c r="F46" s="288"/>
      <c r="G46" s="288"/>
      <c r="H46" s="288"/>
      <c r="I46" s="288"/>
      <c r="J46" s="288"/>
      <c r="K46" s="288"/>
      <c r="L46" s="288"/>
      <c r="M46" s="288"/>
      <c r="N46" s="288"/>
      <c r="O46" s="288"/>
      <c r="P46" s="288"/>
      <c r="Q46" s="288"/>
      <c r="R46" s="288"/>
      <c r="S46" s="288"/>
      <c r="T46" s="288"/>
      <c r="U46" s="288"/>
      <c r="V46" s="288"/>
      <c r="W46" s="288"/>
      <c r="X46" s="288"/>
      <c r="Y46" s="288"/>
      <c r="Z46" s="288"/>
    </row>
    <row r="47" spans="1:26" ht="12.75" customHeight="1" x14ac:dyDescent="0.25">
      <c r="A47" s="288"/>
      <c r="B47" s="288"/>
      <c r="C47" s="288"/>
      <c r="D47" s="288"/>
      <c r="E47" s="288"/>
      <c r="F47" s="288"/>
      <c r="G47" s="288"/>
      <c r="H47" s="288"/>
      <c r="I47" s="288"/>
      <c r="J47" s="288"/>
      <c r="K47" s="288"/>
      <c r="L47" s="288"/>
      <c r="M47" s="288"/>
      <c r="N47" s="288"/>
      <c r="O47" s="288"/>
      <c r="P47" s="288"/>
      <c r="Q47" s="288"/>
      <c r="R47" s="288"/>
      <c r="S47" s="288"/>
      <c r="T47" s="288"/>
      <c r="U47" s="288"/>
      <c r="V47" s="288"/>
      <c r="W47" s="288"/>
      <c r="X47" s="288"/>
      <c r="Y47" s="288"/>
      <c r="Z47" s="288"/>
    </row>
    <row r="48" spans="1:26" ht="12.75" customHeight="1" x14ac:dyDescent="0.25">
      <c r="A48" s="288"/>
      <c r="B48" s="288"/>
      <c r="C48" s="288"/>
      <c r="D48" s="288"/>
      <c r="E48" s="288"/>
      <c r="F48" s="288"/>
      <c r="G48" s="288"/>
      <c r="H48" s="288"/>
      <c r="I48" s="288"/>
      <c r="J48" s="288"/>
      <c r="K48" s="288"/>
      <c r="L48" s="288"/>
      <c r="M48" s="288"/>
      <c r="N48" s="288"/>
      <c r="O48" s="288"/>
      <c r="P48" s="288"/>
      <c r="Q48" s="288"/>
      <c r="R48" s="288"/>
      <c r="S48" s="288"/>
      <c r="T48" s="288"/>
      <c r="U48" s="288"/>
      <c r="V48" s="288"/>
      <c r="W48" s="288"/>
      <c r="X48" s="288"/>
      <c r="Y48" s="288"/>
      <c r="Z48" s="288"/>
    </row>
    <row r="49" spans="1:26" ht="12.75" customHeight="1" x14ac:dyDescent="0.25">
      <c r="A49" s="288"/>
      <c r="B49" s="288"/>
      <c r="C49" s="288"/>
      <c r="D49" s="288"/>
      <c r="E49" s="288"/>
      <c r="F49" s="288"/>
      <c r="G49" s="288"/>
      <c r="H49" s="288"/>
      <c r="I49" s="288"/>
      <c r="J49" s="288"/>
      <c r="K49" s="288"/>
      <c r="L49" s="288"/>
      <c r="M49" s="288"/>
      <c r="N49" s="288"/>
      <c r="O49" s="288"/>
      <c r="P49" s="288"/>
      <c r="Q49" s="288"/>
      <c r="R49" s="288"/>
      <c r="S49" s="288"/>
      <c r="T49" s="288"/>
      <c r="U49" s="288"/>
      <c r="V49" s="288"/>
      <c r="W49" s="288"/>
      <c r="X49" s="288"/>
      <c r="Y49" s="288"/>
      <c r="Z49" s="288"/>
    </row>
    <row r="50" spans="1:26" ht="12.75" customHeight="1" x14ac:dyDescent="0.25">
      <c r="A50" s="288"/>
      <c r="B50" s="288"/>
      <c r="C50" s="288"/>
      <c r="D50" s="288"/>
      <c r="E50" s="288"/>
      <c r="F50" s="288"/>
      <c r="G50" s="288"/>
      <c r="H50" s="288"/>
      <c r="I50" s="288"/>
      <c r="J50" s="288"/>
      <c r="K50" s="288"/>
      <c r="L50" s="288"/>
      <c r="M50" s="288"/>
      <c r="N50" s="288"/>
      <c r="O50" s="288"/>
      <c r="P50" s="288"/>
      <c r="Q50" s="288"/>
      <c r="R50" s="288"/>
      <c r="S50" s="288"/>
      <c r="T50" s="288"/>
      <c r="U50" s="288"/>
      <c r="V50" s="288"/>
      <c r="W50" s="288"/>
      <c r="X50" s="288"/>
      <c r="Y50" s="288"/>
      <c r="Z50" s="288"/>
    </row>
    <row r="51" spans="1:26" ht="12.75" customHeight="1" x14ac:dyDescent="0.25">
      <c r="A51" s="288"/>
      <c r="B51" s="288"/>
      <c r="C51" s="288"/>
      <c r="D51" s="288"/>
      <c r="E51" s="288"/>
      <c r="F51" s="288"/>
      <c r="G51" s="288"/>
      <c r="H51" s="288"/>
      <c r="I51" s="288"/>
      <c r="J51" s="288"/>
      <c r="K51" s="288"/>
      <c r="L51" s="288"/>
      <c r="M51" s="288"/>
      <c r="N51" s="288"/>
      <c r="O51" s="288"/>
      <c r="P51" s="288"/>
      <c r="Q51" s="288"/>
      <c r="R51" s="288"/>
      <c r="S51" s="288"/>
      <c r="T51" s="288"/>
      <c r="U51" s="288"/>
      <c r="V51" s="288"/>
      <c r="W51" s="288"/>
      <c r="X51" s="288"/>
      <c r="Y51" s="288"/>
      <c r="Z51" s="288"/>
    </row>
    <row r="52" spans="1:26" ht="12.75" customHeight="1" x14ac:dyDescent="0.25">
      <c r="A52" s="288"/>
      <c r="B52" s="288"/>
      <c r="C52" s="288"/>
      <c r="D52" s="288"/>
      <c r="E52" s="288"/>
      <c r="F52" s="288"/>
      <c r="G52" s="288"/>
      <c r="H52" s="288"/>
      <c r="I52" s="288"/>
      <c r="J52" s="288"/>
      <c r="K52" s="288"/>
      <c r="L52" s="288"/>
      <c r="M52" s="288"/>
      <c r="N52" s="288"/>
      <c r="O52" s="288"/>
      <c r="P52" s="288"/>
      <c r="Q52" s="288"/>
      <c r="R52" s="288"/>
      <c r="S52" s="288"/>
      <c r="T52" s="288"/>
      <c r="U52" s="288"/>
      <c r="V52" s="288"/>
      <c r="W52" s="288"/>
      <c r="X52" s="288"/>
      <c r="Y52" s="288"/>
      <c r="Z52" s="288"/>
    </row>
    <row r="53" spans="1:26" ht="12.75" customHeight="1" x14ac:dyDescent="0.25">
      <c r="A53" s="288"/>
      <c r="B53" s="288"/>
      <c r="C53" s="288"/>
      <c r="D53" s="288"/>
      <c r="E53" s="288"/>
      <c r="F53" s="288"/>
      <c r="G53" s="288"/>
      <c r="H53" s="288"/>
      <c r="I53" s="288"/>
      <c r="J53" s="288"/>
      <c r="K53" s="288"/>
      <c r="L53" s="288"/>
      <c r="M53" s="288"/>
      <c r="N53" s="288"/>
      <c r="O53" s="288"/>
      <c r="P53" s="288"/>
      <c r="Q53" s="288"/>
      <c r="R53" s="288"/>
      <c r="S53" s="288"/>
      <c r="T53" s="288"/>
      <c r="U53" s="288"/>
      <c r="V53" s="288"/>
      <c r="W53" s="288"/>
      <c r="X53" s="288"/>
      <c r="Y53" s="288"/>
      <c r="Z53" s="288"/>
    </row>
    <row r="54" spans="1:26" ht="12.75" customHeight="1" x14ac:dyDescent="0.25">
      <c r="A54" s="288"/>
      <c r="B54" s="288"/>
      <c r="C54" s="288"/>
      <c r="D54" s="288"/>
      <c r="E54" s="288"/>
      <c r="F54" s="288"/>
      <c r="G54" s="288"/>
      <c r="H54" s="288"/>
      <c r="I54" s="288"/>
      <c r="J54" s="288"/>
      <c r="K54" s="288"/>
      <c r="L54" s="288"/>
      <c r="M54" s="288"/>
      <c r="N54" s="288"/>
      <c r="O54" s="288"/>
      <c r="P54" s="288"/>
      <c r="Q54" s="288"/>
      <c r="R54" s="288"/>
      <c r="S54" s="288"/>
      <c r="T54" s="288"/>
      <c r="U54" s="288"/>
      <c r="V54" s="288"/>
      <c r="W54" s="288"/>
      <c r="X54" s="288"/>
      <c r="Y54" s="288"/>
      <c r="Z54" s="288"/>
    </row>
    <row r="55" spans="1:26" ht="12.75" customHeight="1" x14ac:dyDescent="0.25">
      <c r="A55" s="288"/>
      <c r="B55" s="288"/>
      <c r="C55" s="288"/>
      <c r="D55" s="288"/>
      <c r="E55" s="288"/>
      <c r="F55" s="288"/>
      <c r="G55" s="288"/>
      <c r="H55" s="288"/>
      <c r="I55" s="288"/>
      <c r="J55" s="288"/>
      <c r="K55" s="288"/>
      <c r="L55" s="288"/>
      <c r="M55" s="288"/>
      <c r="N55" s="288"/>
      <c r="O55" s="288"/>
      <c r="P55" s="288"/>
      <c r="Q55" s="288"/>
      <c r="R55" s="288"/>
      <c r="S55" s="288"/>
      <c r="T55" s="288"/>
      <c r="U55" s="288"/>
      <c r="V55" s="288"/>
      <c r="W55" s="288"/>
      <c r="X55" s="288"/>
      <c r="Y55" s="288"/>
      <c r="Z55" s="288"/>
    </row>
    <row r="56" spans="1:26" ht="12.75" customHeight="1" x14ac:dyDescent="0.25">
      <c r="A56" s="288"/>
      <c r="B56" s="288"/>
      <c r="C56" s="288"/>
      <c r="D56" s="288"/>
      <c r="E56" s="288"/>
      <c r="F56" s="288"/>
      <c r="G56" s="288"/>
      <c r="H56" s="288"/>
      <c r="I56" s="288"/>
      <c r="J56" s="288"/>
      <c r="K56" s="288"/>
      <c r="L56" s="288"/>
      <c r="M56" s="288"/>
      <c r="N56" s="288"/>
      <c r="O56" s="288"/>
      <c r="P56" s="288"/>
      <c r="Q56" s="288"/>
      <c r="R56" s="288"/>
      <c r="S56" s="288"/>
      <c r="T56" s="288"/>
      <c r="U56" s="288"/>
      <c r="V56" s="288"/>
      <c r="W56" s="288"/>
      <c r="X56" s="288"/>
      <c r="Y56" s="288"/>
      <c r="Z56" s="288"/>
    </row>
    <row r="57" spans="1:26" ht="12.75" customHeight="1" x14ac:dyDescent="0.25">
      <c r="A57" s="288"/>
      <c r="B57" s="288"/>
      <c r="C57" s="288"/>
      <c r="D57" s="288"/>
      <c r="E57" s="288"/>
      <c r="F57" s="288"/>
      <c r="G57" s="288"/>
      <c r="H57" s="288"/>
      <c r="I57" s="288"/>
      <c r="J57" s="288"/>
      <c r="K57" s="288"/>
      <c r="L57" s="288"/>
      <c r="M57" s="288"/>
      <c r="N57" s="288"/>
      <c r="O57" s="288"/>
      <c r="P57" s="288"/>
      <c r="Q57" s="288"/>
      <c r="R57" s="288"/>
      <c r="S57" s="288"/>
      <c r="T57" s="288"/>
      <c r="U57" s="288"/>
      <c r="V57" s="288"/>
      <c r="W57" s="288"/>
      <c r="X57" s="288"/>
      <c r="Y57" s="288"/>
      <c r="Z57" s="288"/>
    </row>
    <row r="58" spans="1:26" ht="12.75" customHeight="1" x14ac:dyDescent="0.25">
      <c r="A58" s="288"/>
      <c r="B58" s="288"/>
      <c r="C58" s="288"/>
      <c r="D58" s="288"/>
      <c r="E58" s="288"/>
      <c r="F58" s="288"/>
      <c r="G58" s="288"/>
      <c r="H58" s="288"/>
      <c r="I58" s="288"/>
      <c r="J58" s="288"/>
      <c r="K58" s="288"/>
      <c r="L58" s="288"/>
      <c r="M58" s="288"/>
      <c r="N58" s="288"/>
      <c r="O58" s="288"/>
      <c r="P58" s="288"/>
      <c r="Q58" s="288"/>
      <c r="R58" s="288"/>
      <c r="S58" s="288"/>
      <c r="T58" s="288"/>
      <c r="U58" s="288"/>
      <c r="V58" s="288"/>
      <c r="W58" s="288"/>
      <c r="X58" s="288"/>
      <c r="Y58" s="288"/>
      <c r="Z58" s="288"/>
    </row>
    <row r="59" spans="1:26" ht="12.75" customHeight="1" x14ac:dyDescent="0.25">
      <c r="A59" s="288"/>
      <c r="B59" s="288"/>
      <c r="C59" s="288"/>
      <c r="D59" s="288"/>
      <c r="E59" s="288"/>
      <c r="F59" s="288"/>
      <c r="G59" s="288"/>
      <c r="H59" s="288"/>
      <c r="I59" s="288"/>
      <c r="J59" s="288"/>
      <c r="K59" s="288"/>
      <c r="L59" s="288"/>
      <c r="M59" s="288"/>
      <c r="N59" s="288"/>
      <c r="O59" s="288"/>
      <c r="P59" s="288"/>
      <c r="Q59" s="288"/>
      <c r="R59" s="288"/>
      <c r="S59" s="288"/>
      <c r="T59" s="288"/>
      <c r="U59" s="288"/>
      <c r="V59" s="288"/>
      <c r="W59" s="288"/>
      <c r="X59" s="288"/>
      <c r="Y59" s="288"/>
      <c r="Z59" s="288"/>
    </row>
    <row r="60" spans="1:26" ht="12.75" customHeight="1" x14ac:dyDescent="0.25">
      <c r="A60" s="288"/>
      <c r="B60" s="288"/>
      <c r="C60" s="288"/>
      <c r="D60" s="288"/>
      <c r="E60" s="288"/>
      <c r="F60" s="288"/>
      <c r="G60" s="288"/>
      <c r="H60" s="288"/>
      <c r="I60" s="288"/>
      <c r="J60" s="288"/>
      <c r="K60" s="288"/>
      <c r="L60" s="288"/>
      <c r="M60" s="288"/>
      <c r="N60" s="288"/>
      <c r="O60" s="288"/>
      <c r="P60" s="288"/>
      <c r="Q60" s="288"/>
      <c r="R60" s="288"/>
      <c r="S60" s="288"/>
      <c r="T60" s="288"/>
      <c r="U60" s="288"/>
      <c r="V60" s="288"/>
      <c r="W60" s="288"/>
      <c r="X60" s="288"/>
      <c r="Y60" s="288"/>
      <c r="Z60" s="288"/>
    </row>
    <row r="61" spans="1:26" ht="12.75" customHeight="1" x14ac:dyDescent="0.25">
      <c r="A61" s="288"/>
      <c r="B61" s="288"/>
      <c r="C61" s="288"/>
      <c r="D61" s="288"/>
      <c r="E61" s="288"/>
      <c r="F61" s="288"/>
      <c r="G61" s="288"/>
      <c r="H61" s="288"/>
      <c r="I61" s="288"/>
      <c r="J61" s="288"/>
      <c r="K61" s="288"/>
      <c r="L61" s="288"/>
      <c r="M61" s="288"/>
      <c r="N61" s="288"/>
      <c r="O61" s="288"/>
      <c r="P61" s="288"/>
      <c r="Q61" s="288"/>
      <c r="R61" s="288"/>
      <c r="S61" s="288"/>
      <c r="T61" s="288"/>
      <c r="U61" s="288"/>
      <c r="V61" s="288"/>
      <c r="W61" s="288"/>
      <c r="X61" s="288"/>
      <c r="Y61" s="288"/>
      <c r="Z61" s="288"/>
    </row>
    <row r="62" spans="1:26" ht="12.75" customHeight="1" x14ac:dyDescent="0.25">
      <c r="A62" s="288"/>
      <c r="B62" s="288"/>
      <c r="C62" s="288"/>
      <c r="D62" s="288"/>
      <c r="E62" s="288"/>
      <c r="F62" s="288"/>
      <c r="G62" s="288"/>
      <c r="H62" s="288"/>
      <c r="I62" s="288"/>
      <c r="J62" s="288"/>
      <c r="K62" s="288"/>
      <c r="L62" s="288"/>
      <c r="M62" s="288"/>
      <c r="N62" s="288"/>
      <c r="O62" s="288"/>
      <c r="P62" s="288"/>
      <c r="Q62" s="288"/>
      <c r="R62" s="288"/>
      <c r="S62" s="288"/>
      <c r="T62" s="288"/>
      <c r="U62" s="288"/>
      <c r="V62" s="288"/>
      <c r="W62" s="288"/>
      <c r="X62" s="288"/>
      <c r="Y62" s="288"/>
      <c r="Z62" s="288"/>
    </row>
    <row r="63" spans="1:26" ht="12.75" customHeight="1" x14ac:dyDescent="0.25">
      <c r="A63" s="288"/>
      <c r="B63" s="288"/>
      <c r="C63" s="288"/>
      <c r="D63" s="288"/>
      <c r="E63" s="288"/>
      <c r="F63" s="288"/>
      <c r="G63" s="288"/>
      <c r="H63" s="288"/>
      <c r="I63" s="288"/>
      <c r="J63" s="288"/>
      <c r="K63" s="288"/>
      <c r="L63" s="288"/>
      <c r="M63" s="288"/>
      <c r="N63" s="288"/>
      <c r="O63" s="288"/>
      <c r="P63" s="288"/>
      <c r="Q63" s="288"/>
      <c r="R63" s="288"/>
      <c r="S63" s="288"/>
      <c r="T63" s="288"/>
      <c r="U63" s="288"/>
      <c r="V63" s="288"/>
      <c r="W63" s="288"/>
      <c r="X63" s="288"/>
      <c r="Y63" s="288"/>
      <c r="Z63" s="288"/>
    </row>
    <row r="64" spans="1:26" ht="12.75" customHeight="1" x14ac:dyDescent="0.25">
      <c r="A64" s="288"/>
      <c r="B64" s="288"/>
      <c r="C64" s="288"/>
      <c r="D64" s="288"/>
      <c r="E64" s="288"/>
      <c r="F64" s="288"/>
      <c r="G64" s="288"/>
      <c r="H64" s="288"/>
      <c r="I64" s="288"/>
      <c r="J64" s="288"/>
      <c r="K64" s="288"/>
      <c r="L64" s="288"/>
      <c r="M64" s="288"/>
      <c r="N64" s="288"/>
      <c r="O64" s="288"/>
      <c r="P64" s="288"/>
      <c r="Q64" s="288"/>
      <c r="R64" s="288"/>
      <c r="S64" s="288"/>
      <c r="T64" s="288"/>
      <c r="U64" s="288"/>
      <c r="V64" s="288"/>
      <c r="W64" s="288"/>
      <c r="X64" s="288"/>
      <c r="Y64" s="288"/>
      <c r="Z64" s="288"/>
    </row>
    <row r="65" spans="1:26" ht="12.75" customHeight="1" x14ac:dyDescent="0.25">
      <c r="A65" s="288"/>
      <c r="B65" s="288"/>
      <c r="C65" s="288"/>
      <c r="D65" s="288"/>
      <c r="E65" s="288"/>
      <c r="F65" s="288"/>
      <c r="G65" s="288"/>
      <c r="H65" s="288"/>
      <c r="I65" s="288"/>
      <c r="J65" s="288"/>
      <c r="K65" s="288"/>
      <c r="L65" s="288"/>
      <c r="M65" s="288"/>
      <c r="N65" s="288"/>
      <c r="O65" s="288"/>
      <c r="P65" s="288"/>
      <c r="Q65" s="288"/>
      <c r="R65" s="288"/>
      <c r="S65" s="288"/>
      <c r="T65" s="288"/>
      <c r="U65" s="288"/>
      <c r="V65" s="288"/>
      <c r="W65" s="288"/>
      <c r="X65" s="288"/>
      <c r="Y65" s="288"/>
      <c r="Z65" s="288"/>
    </row>
    <row r="66" spans="1:26" ht="12.75" customHeight="1" x14ac:dyDescent="0.25">
      <c r="A66" s="288"/>
      <c r="B66" s="288"/>
      <c r="C66" s="288"/>
      <c r="D66" s="288"/>
      <c r="E66" s="288"/>
      <c r="F66" s="288"/>
      <c r="G66" s="288"/>
      <c r="H66" s="288"/>
      <c r="I66" s="288"/>
      <c r="J66" s="288"/>
      <c r="K66" s="288"/>
      <c r="L66" s="288"/>
      <c r="M66" s="288"/>
      <c r="N66" s="288"/>
      <c r="O66" s="288"/>
      <c r="P66" s="288"/>
      <c r="Q66" s="288"/>
      <c r="R66" s="288"/>
      <c r="S66" s="288"/>
      <c r="T66" s="288"/>
      <c r="U66" s="288"/>
      <c r="V66" s="288"/>
      <c r="W66" s="288"/>
      <c r="X66" s="288"/>
      <c r="Y66" s="288"/>
      <c r="Z66" s="288"/>
    </row>
    <row r="67" spans="1:26" ht="12.75" customHeight="1" x14ac:dyDescent="0.25">
      <c r="A67" s="288"/>
      <c r="B67" s="288"/>
      <c r="C67" s="288"/>
      <c r="D67" s="288"/>
      <c r="E67" s="288"/>
      <c r="F67" s="288"/>
      <c r="G67" s="288"/>
      <c r="H67" s="288"/>
      <c r="I67" s="288"/>
      <c r="J67" s="288"/>
      <c r="K67" s="288"/>
      <c r="L67" s="288"/>
      <c r="M67" s="288"/>
      <c r="N67" s="288"/>
      <c r="O67" s="288"/>
      <c r="P67" s="288"/>
      <c r="Q67" s="288"/>
      <c r="R67" s="288"/>
      <c r="S67" s="288"/>
      <c r="T67" s="288"/>
      <c r="U67" s="288"/>
      <c r="V67" s="288"/>
      <c r="W67" s="288"/>
      <c r="X67" s="288"/>
      <c r="Y67" s="288"/>
      <c r="Z67" s="288"/>
    </row>
    <row r="68" spans="1:26" ht="12.75" customHeight="1" x14ac:dyDescent="0.25">
      <c r="A68" s="288"/>
      <c r="B68" s="288"/>
      <c r="C68" s="288"/>
      <c r="D68" s="288"/>
      <c r="E68" s="288"/>
      <c r="F68" s="288"/>
      <c r="G68" s="288"/>
      <c r="H68" s="288"/>
      <c r="I68" s="288"/>
      <c r="J68" s="288"/>
      <c r="K68" s="288"/>
      <c r="L68" s="288"/>
      <c r="M68" s="288"/>
      <c r="N68" s="288"/>
      <c r="O68" s="288"/>
      <c r="P68" s="288"/>
      <c r="Q68" s="288"/>
      <c r="R68" s="288"/>
      <c r="S68" s="288"/>
      <c r="T68" s="288"/>
      <c r="U68" s="288"/>
      <c r="V68" s="288"/>
      <c r="W68" s="288"/>
      <c r="X68" s="288"/>
      <c r="Y68" s="288"/>
      <c r="Z68" s="288"/>
    </row>
    <row r="69" spans="1:26" ht="12.75" customHeight="1" x14ac:dyDescent="0.25">
      <c r="A69" s="288"/>
      <c r="B69" s="288"/>
      <c r="C69" s="288"/>
      <c r="D69" s="288"/>
      <c r="E69" s="288"/>
      <c r="F69" s="288"/>
      <c r="G69" s="288"/>
      <c r="H69" s="288"/>
      <c r="I69" s="288"/>
      <c r="J69" s="288"/>
      <c r="K69" s="288"/>
      <c r="L69" s="288"/>
      <c r="M69" s="288"/>
      <c r="N69" s="288"/>
      <c r="O69" s="288"/>
      <c r="P69" s="288"/>
      <c r="Q69" s="288"/>
      <c r="R69" s="288"/>
      <c r="S69" s="288"/>
      <c r="T69" s="288"/>
      <c r="U69" s="288"/>
      <c r="V69" s="288"/>
      <c r="W69" s="288"/>
      <c r="X69" s="288"/>
      <c r="Y69" s="288"/>
      <c r="Z69" s="288"/>
    </row>
    <row r="70" spans="1:26" ht="12.75" customHeight="1" x14ac:dyDescent="0.25">
      <c r="A70" s="288"/>
      <c r="B70" s="288"/>
      <c r="C70" s="288"/>
      <c r="D70" s="288"/>
      <c r="E70" s="288"/>
      <c r="F70" s="288"/>
      <c r="G70" s="288"/>
      <c r="H70" s="288"/>
      <c r="I70" s="288"/>
      <c r="J70" s="288"/>
      <c r="K70" s="288"/>
      <c r="L70" s="288"/>
      <c r="M70" s="288"/>
      <c r="N70" s="288"/>
      <c r="O70" s="288"/>
      <c r="P70" s="288"/>
      <c r="Q70" s="288"/>
      <c r="R70" s="288"/>
      <c r="S70" s="288"/>
      <c r="T70" s="288"/>
      <c r="U70" s="288"/>
      <c r="V70" s="288"/>
      <c r="W70" s="288"/>
      <c r="X70" s="288"/>
      <c r="Y70" s="288"/>
      <c r="Z70" s="288"/>
    </row>
    <row r="71" spans="1:26" ht="12.75" customHeight="1" x14ac:dyDescent="0.25">
      <c r="A71" s="288"/>
      <c r="B71" s="288"/>
      <c r="C71" s="288"/>
      <c r="D71" s="288"/>
      <c r="E71" s="288"/>
      <c r="F71" s="288"/>
      <c r="G71" s="288"/>
      <c r="H71" s="288"/>
      <c r="I71" s="288"/>
      <c r="J71" s="288"/>
      <c r="K71" s="288"/>
      <c r="L71" s="288"/>
      <c r="M71" s="288"/>
      <c r="N71" s="288"/>
      <c r="O71" s="288"/>
      <c r="P71" s="288"/>
      <c r="Q71" s="288"/>
      <c r="R71" s="288"/>
      <c r="S71" s="288"/>
      <c r="T71" s="288"/>
      <c r="U71" s="288"/>
      <c r="V71" s="288"/>
      <c r="W71" s="288"/>
      <c r="X71" s="288"/>
      <c r="Y71" s="288"/>
      <c r="Z71" s="288"/>
    </row>
    <row r="72" spans="1:26" ht="12.75" customHeight="1" x14ac:dyDescent="0.25">
      <c r="A72" s="288"/>
      <c r="B72" s="288"/>
      <c r="C72" s="288"/>
      <c r="D72" s="288"/>
      <c r="E72" s="288"/>
      <c r="F72" s="288"/>
      <c r="G72" s="288"/>
      <c r="H72" s="288"/>
      <c r="I72" s="288"/>
      <c r="J72" s="288"/>
      <c r="K72" s="288"/>
      <c r="L72" s="288"/>
      <c r="M72" s="288"/>
      <c r="N72" s="288"/>
      <c r="O72" s="288"/>
      <c r="P72" s="288"/>
      <c r="Q72" s="288"/>
      <c r="R72" s="288"/>
      <c r="S72" s="288"/>
      <c r="T72" s="288"/>
      <c r="U72" s="288"/>
      <c r="V72" s="288"/>
      <c r="W72" s="288"/>
      <c r="X72" s="288"/>
      <c r="Y72" s="288"/>
      <c r="Z72" s="288"/>
    </row>
    <row r="73" spans="1:26" ht="12.75" customHeight="1" x14ac:dyDescent="0.25">
      <c r="A73" s="288"/>
      <c r="B73" s="288"/>
      <c r="C73" s="288"/>
      <c r="D73" s="288"/>
      <c r="E73" s="288"/>
      <c r="F73" s="288"/>
      <c r="G73" s="288"/>
      <c r="H73" s="288"/>
      <c r="I73" s="288"/>
      <c r="J73" s="288"/>
      <c r="K73" s="288"/>
      <c r="L73" s="288"/>
      <c r="M73" s="288"/>
      <c r="N73" s="288"/>
      <c r="O73" s="288"/>
      <c r="P73" s="288"/>
      <c r="Q73" s="288"/>
      <c r="R73" s="288"/>
      <c r="S73" s="288"/>
      <c r="T73" s="288"/>
      <c r="U73" s="288"/>
      <c r="V73" s="288"/>
      <c r="W73" s="288"/>
      <c r="X73" s="288"/>
      <c r="Y73" s="288"/>
      <c r="Z73" s="288"/>
    </row>
    <row r="74" spans="1:26" ht="12.75" customHeight="1" x14ac:dyDescent="0.25">
      <c r="A74" s="288"/>
      <c r="B74" s="288"/>
      <c r="C74" s="288"/>
      <c r="D74" s="288"/>
      <c r="E74" s="288"/>
      <c r="F74" s="288"/>
      <c r="G74" s="288"/>
      <c r="H74" s="288"/>
      <c r="I74" s="288"/>
      <c r="J74" s="288"/>
      <c r="K74" s="288"/>
      <c r="L74" s="288"/>
      <c r="M74" s="288"/>
      <c r="N74" s="288"/>
      <c r="O74" s="288"/>
      <c r="P74" s="288"/>
      <c r="Q74" s="288"/>
      <c r="R74" s="288"/>
      <c r="S74" s="288"/>
      <c r="T74" s="288"/>
      <c r="U74" s="288"/>
      <c r="V74" s="288"/>
      <c r="W74" s="288"/>
      <c r="X74" s="288"/>
      <c r="Y74" s="288"/>
      <c r="Z74" s="288"/>
    </row>
    <row r="75" spans="1:26" ht="12.75" customHeight="1" x14ac:dyDescent="0.25">
      <c r="A75" s="288"/>
      <c r="B75" s="288"/>
      <c r="C75" s="288"/>
      <c r="D75" s="288"/>
      <c r="E75" s="288"/>
      <c r="F75" s="288"/>
      <c r="G75" s="288"/>
      <c r="H75" s="288"/>
      <c r="I75" s="288"/>
      <c r="J75" s="288"/>
      <c r="K75" s="288"/>
      <c r="L75" s="288"/>
      <c r="M75" s="288"/>
      <c r="N75" s="288"/>
      <c r="O75" s="288"/>
      <c r="P75" s="288"/>
      <c r="Q75" s="288"/>
      <c r="R75" s="288"/>
      <c r="S75" s="288"/>
      <c r="T75" s="288"/>
      <c r="U75" s="288"/>
      <c r="V75" s="288"/>
      <c r="W75" s="288"/>
      <c r="X75" s="288"/>
      <c r="Y75" s="288"/>
      <c r="Z75" s="288"/>
    </row>
    <row r="76" spans="1:26" ht="12.75" customHeight="1" x14ac:dyDescent="0.25">
      <c r="A76" s="288"/>
      <c r="B76" s="288"/>
      <c r="C76" s="288"/>
      <c r="D76" s="288"/>
      <c r="E76" s="288"/>
      <c r="F76" s="288"/>
      <c r="G76" s="288"/>
      <c r="H76" s="288"/>
      <c r="I76" s="288"/>
      <c r="J76" s="288"/>
      <c r="K76" s="288"/>
      <c r="L76" s="288"/>
      <c r="M76" s="288"/>
      <c r="N76" s="288"/>
      <c r="O76" s="288"/>
      <c r="P76" s="288"/>
      <c r="Q76" s="288"/>
      <c r="R76" s="288"/>
      <c r="S76" s="288"/>
      <c r="T76" s="288"/>
      <c r="U76" s="288"/>
      <c r="V76" s="288"/>
      <c r="W76" s="288"/>
      <c r="X76" s="288"/>
      <c r="Y76" s="288"/>
      <c r="Z76" s="288"/>
    </row>
    <row r="77" spans="1:26" ht="12.75" customHeight="1" x14ac:dyDescent="0.25">
      <c r="A77" s="288"/>
      <c r="B77" s="288"/>
      <c r="C77" s="288"/>
      <c r="D77" s="288"/>
      <c r="E77" s="288"/>
      <c r="F77" s="288"/>
      <c r="G77" s="288"/>
      <c r="H77" s="288"/>
      <c r="I77" s="288"/>
      <c r="J77" s="288"/>
      <c r="K77" s="288"/>
      <c r="L77" s="288"/>
      <c r="M77" s="288"/>
      <c r="N77" s="288"/>
      <c r="O77" s="288"/>
      <c r="P77" s="288"/>
      <c r="Q77" s="288"/>
      <c r="R77" s="288"/>
      <c r="S77" s="288"/>
      <c r="T77" s="288"/>
      <c r="U77" s="288"/>
      <c r="V77" s="288"/>
      <c r="W77" s="288"/>
      <c r="X77" s="288"/>
      <c r="Y77" s="288"/>
      <c r="Z77" s="288"/>
    </row>
    <row r="78" spans="1:26" ht="12.75" customHeight="1" x14ac:dyDescent="0.25">
      <c r="A78" s="288"/>
      <c r="B78" s="288"/>
      <c r="C78" s="288"/>
      <c r="D78" s="288"/>
      <c r="E78" s="288"/>
      <c r="F78" s="288"/>
      <c r="G78" s="288"/>
      <c r="H78" s="288"/>
      <c r="I78" s="288"/>
      <c r="J78" s="288"/>
      <c r="K78" s="288"/>
      <c r="L78" s="288"/>
      <c r="M78" s="288"/>
      <c r="N78" s="288"/>
      <c r="O78" s="288"/>
      <c r="P78" s="288"/>
      <c r="Q78" s="288"/>
      <c r="R78" s="288"/>
      <c r="S78" s="288"/>
      <c r="T78" s="288"/>
      <c r="U78" s="288"/>
      <c r="V78" s="288"/>
      <c r="W78" s="288"/>
      <c r="X78" s="288"/>
      <c r="Y78" s="288"/>
      <c r="Z78" s="288"/>
    </row>
    <row r="79" spans="1:26" ht="12.75" customHeight="1" x14ac:dyDescent="0.25">
      <c r="A79" s="288"/>
      <c r="B79" s="288"/>
      <c r="C79" s="288"/>
      <c r="D79" s="288"/>
      <c r="E79" s="288"/>
      <c r="F79" s="288"/>
      <c r="G79" s="288"/>
      <c r="H79" s="288"/>
      <c r="I79" s="288"/>
      <c r="J79" s="288"/>
      <c r="K79" s="288"/>
      <c r="L79" s="288"/>
      <c r="M79" s="288"/>
      <c r="N79" s="288"/>
      <c r="O79" s="288"/>
      <c r="P79" s="288"/>
      <c r="Q79" s="288"/>
      <c r="R79" s="288"/>
      <c r="S79" s="288"/>
      <c r="T79" s="288"/>
      <c r="U79" s="288"/>
      <c r="V79" s="288"/>
      <c r="W79" s="288"/>
      <c r="X79" s="288"/>
      <c r="Y79" s="288"/>
      <c r="Z79" s="288"/>
    </row>
    <row r="80" spans="1:26" ht="12.75" customHeight="1" x14ac:dyDescent="0.25">
      <c r="A80" s="288"/>
      <c r="B80" s="288"/>
      <c r="C80" s="288"/>
      <c r="D80" s="288"/>
      <c r="E80" s="288"/>
      <c r="F80" s="288"/>
      <c r="G80" s="288"/>
      <c r="H80" s="288"/>
      <c r="I80" s="288"/>
      <c r="J80" s="288"/>
      <c r="K80" s="288"/>
      <c r="L80" s="288"/>
      <c r="M80" s="288"/>
      <c r="N80" s="288"/>
      <c r="O80" s="288"/>
      <c r="P80" s="288"/>
      <c r="Q80" s="288"/>
      <c r="R80" s="288"/>
      <c r="S80" s="288"/>
      <c r="T80" s="288"/>
      <c r="U80" s="288"/>
      <c r="V80" s="288"/>
      <c r="W80" s="288"/>
      <c r="X80" s="288"/>
      <c r="Y80" s="288"/>
      <c r="Z80" s="288"/>
    </row>
    <row r="81" spans="1:26" ht="12.75" customHeight="1" x14ac:dyDescent="0.25">
      <c r="A81" s="288"/>
      <c r="B81" s="288"/>
      <c r="C81" s="288"/>
      <c r="D81" s="288"/>
      <c r="E81" s="288"/>
      <c r="F81" s="288"/>
      <c r="G81" s="288"/>
      <c r="H81" s="288"/>
      <c r="I81" s="288"/>
      <c r="J81" s="288"/>
      <c r="K81" s="288"/>
      <c r="L81" s="288"/>
      <c r="M81" s="288"/>
      <c r="N81" s="288"/>
      <c r="O81" s="288"/>
      <c r="P81" s="288"/>
      <c r="Q81" s="288"/>
      <c r="R81" s="288"/>
      <c r="S81" s="288"/>
      <c r="T81" s="288"/>
      <c r="U81" s="288"/>
      <c r="V81" s="288"/>
      <c r="W81" s="288"/>
      <c r="X81" s="288"/>
      <c r="Y81" s="288"/>
      <c r="Z81" s="288"/>
    </row>
    <row r="82" spans="1:26" ht="12.75" customHeight="1" x14ac:dyDescent="0.25">
      <c r="A82" s="288"/>
      <c r="B82" s="288"/>
      <c r="C82" s="288"/>
      <c r="D82" s="288"/>
      <c r="E82" s="288"/>
      <c r="F82" s="288"/>
      <c r="G82" s="288"/>
      <c r="H82" s="288"/>
      <c r="I82" s="288"/>
      <c r="J82" s="288"/>
      <c r="K82" s="288"/>
      <c r="L82" s="288"/>
      <c r="M82" s="288"/>
      <c r="N82" s="288"/>
      <c r="O82" s="288"/>
      <c r="P82" s="288"/>
      <c r="Q82" s="288"/>
      <c r="R82" s="288"/>
      <c r="S82" s="288"/>
      <c r="T82" s="288"/>
      <c r="U82" s="288"/>
      <c r="V82" s="288"/>
      <c r="W82" s="288"/>
      <c r="X82" s="288"/>
      <c r="Y82" s="288"/>
      <c r="Z82" s="288"/>
    </row>
    <row r="83" spans="1:26" ht="12.75" customHeight="1" x14ac:dyDescent="0.25">
      <c r="A83" s="288"/>
      <c r="B83" s="288"/>
      <c r="C83" s="288"/>
      <c r="D83" s="288"/>
      <c r="E83" s="288"/>
      <c r="F83" s="288"/>
      <c r="G83" s="288"/>
      <c r="H83" s="288"/>
      <c r="I83" s="288"/>
      <c r="J83" s="288"/>
      <c r="K83" s="288"/>
      <c r="L83" s="288"/>
      <c r="M83" s="288"/>
      <c r="N83" s="288"/>
      <c r="O83" s="288"/>
      <c r="P83" s="288"/>
      <c r="Q83" s="288"/>
      <c r="R83" s="288"/>
      <c r="S83" s="288"/>
      <c r="T83" s="288"/>
      <c r="U83" s="288"/>
      <c r="V83" s="288"/>
      <c r="W83" s="288"/>
      <c r="X83" s="288"/>
      <c r="Y83" s="288"/>
      <c r="Z83" s="288"/>
    </row>
    <row r="84" spans="1:26" ht="12.75" customHeight="1" x14ac:dyDescent="0.25">
      <c r="A84" s="288"/>
      <c r="B84" s="288"/>
      <c r="C84" s="288"/>
      <c r="D84" s="288"/>
      <c r="E84" s="288"/>
      <c r="F84" s="288"/>
      <c r="G84" s="288"/>
      <c r="H84" s="288"/>
      <c r="I84" s="288"/>
      <c r="J84" s="288"/>
      <c r="K84" s="288"/>
      <c r="L84" s="288"/>
      <c r="M84" s="288"/>
      <c r="N84" s="288"/>
      <c r="O84" s="288"/>
      <c r="P84" s="288"/>
      <c r="Q84" s="288"/>
      <c r="R84" s="288"/>
      <c r="S84" s="288"/>
      <c r="T84" s="288"/>
      <c r="U84" s="288"/>
      <c r="V84" s="288"/>
      <c r="W84" s="288"/>
      <c r="X84" s="288"/>
      <c r="Y84" s="288"/>
      <c r="Z84" s="288"/>
    </row>
    <row r="85" spans="1:26" ht="12.75" customHeight="1" x14ac:dyDescent="0.25">
      <c r="A85" s="288"/>
      <c r="B85" s="288"/>
      <c r="C85" s="288"/>
      <c r="D85" s="288"/>
      <c r="E85" s="288"/>
      <c r="F85" s="288"/>
      <c r="G85" s="288"/>
      <c r="H85" s="288"/>
      <c r="I85" s="288"/>
      <c r="J85" s="288"/>
      <c r="K85" s="288"/>
      <c r="L85" s="288"/>
      <c r="M85" s="288"/>
      <c r="N85" s="288"/>
      <c r="O85" s="288"/>
      <c r="P85" s="288"/>
      <c r="Q85" s="288"/>
      <c r="R85" s="288"/>
      <c r="S85" s="288"/>
      <c r="T85" s="288"/>
      <c r="U85" s="288"/>
      <c r="V85" s="288"/>
      <c r="W85" s="288"/>
      <c r="X85" s="288"/>
      <c r="Y85" s="288"/>
      <c r="Z85" s="288"/>
    </row>
    <row r="86" spans="1:26" ht="12.75" customHeight="1" x14ac:dyDescent="0.25">
      <c r="A86" s="288"/>
      <c r="B86" s="288"/>
      <c r="C86" s="288"/>
      <c r="D86" s="288"/>
      <c r="E86" s="288"/>
      <c r="F86" s="288"/>
      <c r="G86" s="288"/>
      <c r="H86" s="288"/>
      <c r="I86" s="288"/>
      <c r="J86" s="288"/>
      <c r="K86" s="288"/>
      <c r="L86" s="288"/>
      <c r="M86" s="288"/>
      <c r="N86" s="288"/>
      <c r="O86" s="288"/>
      <c r="P86" s="288"/>
      <c r="Q86" s="288"/>
      <c r="R86" s="288"/>
      <c r="S86" s="288"/>
      <c r="T86" s="288"/>
      <c r="U86" s="288"/>
      <c r="V86" s="288"/>
      <c r="W86" s="288"/>
      <c r="X86" s="288"/>
      <c r="Y86" s="288"/>
      <c r="Z86" s="288"/>
    </row>
    <row r="87" spans="1:26" ht="12.75" customHeight="1" x14ac:dyDescent="0.25">
      <c r="A87" s="288"/>
      <c r="B87" s="288"/>
      <c r="C87" s="288"/>
      <c r="D87" s="288"/>
      <c r="E87" s="288"/>
      <c r="F87" s="288"/>
      <c r="G87" s="288"/>
      <c r="H87" s="288"/>
      <c r="I87" s="288"/>
      <c r="J87" s="288"/>
      <c r="K87" s="288"/>
      <c r="L87" s="288"/>
      <c r="M87" s="288"/>
      <c r="N87" s="288"/>
      <c r="O87" s="288"/>
      <c r="P87" s="288"/>
      <c r="Q87" s="288"/>
      <c r="R87" s="288"/>
      <c r="S87" s="288"/>
      <c r="T87" s="288"/>
      <c r="U87" s="288"/>
      <c r="V87" s="288"/>
      <c r="W87" s="288"/>
      <c r="X87" s="288"/>
      <c r="Y87" s="288"/>
      <c r="Z87" s="288"/>
    </row>
    <row r="88" spans="1:26" ht="12.75" customHeight="1" x14ac:dyDescent="0.25">
      <c r="A88" s="288"/>
      <c r="B88" s="288"/>
      <c r="C88" s="288"/>
      <c r="D88" s="288"/>
      <c r="E88" s="288"/>
      <c r="F88" s="288"/>
      <c r="G88" s="288"/>
      <c r="H88" s="288"/>
      <c r="I88" s="288"/>
      <c r="J88" s="288"/>
      <c r="K88" s="288"/>
      <c r="L88" s="288"/>
      <c r="M88" s="288"/>
      <c r="N88" s="288"/>
      <c r="O88" s="288"/>
      <c r="P88" s="288"/>
      <c r="Q88" s="288"/>
      <c r="R88" s="288"/>
      <c r="S88" s="288"/>
      <c r="T88" s="288"/>
      <c r="U88" s="288"/>
      <c r="V88" s="288"/>
      <c r="W88" s="288"/>
      <c r="X88" s="288"/>
      <c r="Y88" s="288"/>
      <c r="Z88" s="288"/>
    </row>
    <row r="89" spans="1:26" ht="12.75" customHeight="1" x14ac:dyDescent="0.25">
      <c r="A89" s="288"/>
      <c r="B89" s="288"/>
      <c r="C89" s="288"/>
      <c r="D89" s="288"/>
      <c r="E89" s="288"/>
      <c r="F89" s="288"/>
      <c r="G89" s="288"/>
      <c r="H89" s="288"/>
      <c r="I89" s="288"/>
      <c r="J89" s="288"/>
      <c r="K89" s="288"/>
      <c r="L89" s="288"/>
      <c r="M89" s="288"/>
      <c r="N89" s="288"/>
      <c r="O89" s="288"/>
      <c r="P89" s="288"/>
      <c r="Q89" s="288"/>
      <c r="R89" s="288"/>
      <c r="S89" s="288"/>
      <c r="T89" s="288"/>
      <c r="U89" s="288"/>
      <c r="V89" s="288"/>
      <c r="W89" s="288"/>
      <c r="X89" s="288"/>
      <c r="Y89" s="288"/>
      <c r="Z89" s="288"/>
    </row>
    <row r="90" spans="1:26" ht="12.75" customHeight="1" x14ac:dyDescent="0.25">
      <c r="A90" s="288"/>
      <c r="B90" s="288"/>
      <c r="C90" s="288"/>
      <c r="D90" s="288"/>
      <c r="E90" s="288"/>
      <c r="F90" s="288"/>
      <c r="G90" s="288"/>
      <c r="H90" s="288"/>
      <c r="I90" s="288"/>
      <c r="J90" s="288"/>
      <c r="K90" s="288"/>
      <c r="L90" s="288"/>
      <c r="M90" s="288"/>
      <c r="N90" s="288"/>
      <c r="O90" s="288"/>
      <c r="P90" s="288"/>
      <c r="Q90" s="288"/>
      <c r="R90" s="288"/>
      <c r="S90" s="288"/>
      <c r="T90" s="288"/>
      <c r="U90" s="288"/>
      <c r="V90" s="288"/>
      <c r="W90" s="288"/>
      <c r="X90" s="288"/>
      <c r="Y90" s="288"/>
      <c r="Z90" s="288"/>
    </row>
    <row r="91" spans="1:26" ht="12.75" customHeight="1" x14ac:dyDescent="0.25">
      <c r="A91" s="288"/>
      <c r="B91" s="288"/>
      <c r="C91" s="288"/>
      <c r="D91" s="288"/>
      <c r="E91" s="288"/>
      <c r="F91" s="288"/>
      <c r="G91" s="288"/>
      <c r="H91" s="288"/>
      <c r="I91" s="288"/>
      <c r="J91" s="288"/>
      <c r="K91" s="288"/>
      <c r="L91" s="288"/>
      <c r="M91" s="288"/>
      <c r="N91" s="288"/>
      <c r="O91" s="288"/>
      <c r="P91" s="288"/>
      <c r="Q91" s="288"/>
      <c r="R91" s="288"/>
      <c r="S91" s="288"/>
      <c r="T91" s="288"/>
      <c r="U91" s="288"/>
      <c r="V91" s="288"/>
      <c r="W91" s="288"/>
      <c r="X91" s="288"/>
      <c r="Y91" s="288"/>
      <c r="Z91" s="288"/>
    </row>
    <row r="92" spans="1:26" ht="12.75" customHeight="1" x14ac:dyDescent="0.25">
      <c r="A92" s="288"/>
      <c r="B92" s="288"/>
      <c r="C92" s="288"/>
      <c r="D92" s="288"/>
      <c r="E92" s="288"/>
      <c r="F92" s="288"/>
      <c r="G92" s="288"/>
      <c r="H92" s="288"/>
      <c r="I92" s="288"/>
      <c r="J92" s="288"/>
      <c r="K92" s="288"/>
      <c r="L92" s="288"/>
      <c r="M92" s="288"/>
      <c r="N92" s="288"/>
      <c r="O92" s="288"/>
      <c r="P92" s="288"/>
      <c r="Q92" s="288"/>
      <c r="R92" s="288"/>
      <c r="S92" s="288"/>
      <c r="T92" s="288"/>
      <c r="U92" s="288"/>
      <c r="V92" s="288"/>
      <c r="W92" s="288"/>
      <c r="X92" s="288"/>
      <c r="Y92" s="288"/>
      <c r="Z92" s="288"/>
    </row>
    <row r="93" spans="1:26" ht="12.75" customHeight="1" x14ac:dyDescent="0.25">
      <c r="A93" s="288"/>
      <c r="B93" s="288"/>
      <c r="C93" s="288"/>
      <c r="D93" s="288"/>
      <c r="E93" s="288"/>
      <c r="F93" s="288"/>
      <c r="G93" s="288"/>
      <c r="H93" s="288"/>
      <c r="I93" s="288"/>
      <c r="J93" s="288"/>
      <c r="K93" s="288"/>
      <c r="L93" s="288"/>
      <c r="M93" s="288"/>
      <c r="N93" s="288"/>
      <c r="O93" s="288"/>
      <c r="P93" s="288"/>
      <c r="Q93" s="288"/>
      <c r="R93" s="288"/>
      <c r="S93" s="288"/>
      <c r="T93" s="288"/>
      <c r="U93" s="288"/>
      <c r="V93" s="288"/>
      <c r="W93" s="288"/>
      <c r="X93" s="288"/>
      <c r="Y93" s="288"/>
      <c r="Z93" s="288"/>
    </row>
    <row r="94" spans="1:26" ht="12.75" customHeight="1" x14ac:dyDescent="0.25">
      <c r="A94" s="288"/>
      <c r="B94" s="288"/>
      <c r="C94" s="288"/>
      <c r="D94" s="288"/>
      <c r="E94" s="288"/>
      <c r="F94" s="288"/>
      <c r="G94" s="288"/>
      <c r="H94" s="288"/>
      <c r="I94" s="288"/>
      <c r="J94" s="288"/>
      <c r="K94" s="288"/>
      <c r="L94" s="288"/>
      <c r="M94" s="288"/>
      <c r="N94" s="288"/>
      <c r="O94" s="288"/>
      <c r="P94" s="288"/>
      <c r="Q94" s="288"/>
      <c r="R94" s="288"/>
      <c r="S94" s="288"/>
      <c r="T94" s="288"/>
      <c r="U94" s="288"/>
      <c r="V94" s="288"/>
      <c r="W94" s="288"/>
      <c r="X94" s="288"/>
      <c r="Y94" s="288"/>
      <c r="Z94" s="288"/>
    </row>
    <row r="95" spans="1:26" ht="12.75" customHeight="1" x14ac:dyDescent="0.25">
      <c r="A95" s="288"/>
      <c r="B95" s="288"/>
      <c r="C95" s="288"/>
      <c r="D95" s="288"/>
      <c r="E95" s="288"/>
      <c r="F95" s="288"/>
      <c r="G95" s="288"/>
      <c r="H95" s="288"/>
      <c r="I95" s="288"/>
      <c r="J95" s="288"/>
      <c r="K95" s="288"/>
      <c r="L95" s="288"/>
      <c r="M95" s="288"/>
      <c r="N95" s="288"/>
      <c r="O95" s="288"/>
      <c r="P95" s="288"/>
      <c r="Q95" s="288"/>
      <c r="R95" s="288"/>
      <c r="S95" s="288"/>
      <c r="T95" s="288"/>
      <c r="U95" s="288"/>
      <c r="V95" s="288"/>
      <c r="W95" s="288"/>
      <c r="X95" s="288"/>
      <c r="Y95" s="288"/>
      <c r="Z95" s="288"/>
    </row>
    <row r="96" spans="1:26" ht="12.75" customHeight="1" x14ac:dyDescent="0.25">
      <c r="A96" s="288"/>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row>
    <row r="97" spans="1:26" ht="12.75" customHeight="1" x14ac:dyDescent="0.25">
      <c r="A97" s="288"/>
      <c r="B97" s="288"/>
      <c r="C97" s="288"/>
      <c r="D97" s="288"/>
      <c r="E97" s="288"/>
      <c r="F97" s="288"/>
      <c r="G97" s="288"/>
      <c r="H97" s="288"/>
      <c r="I97" s="288"/>
      <c r="J97" s="288"/>
      <c r="K97" s="288"/>
      <c r="L97" s="288"/>
      <c r="M97" s="288"/>
      <c r="N97" s="288"/>
      <c r="O97" s="288"/>
      <c r="P97" s="288"/>
      <c r="Q97" s="288"/>
      <c r="R97" s="288"/>
      <c r="S97" s="288"/>
      <c r="T97" s="288"/>
      <c r="U97" s="288"/>
      <c r="V97" s="288"/>
      <c r="W97" s="288"/>
      <c r="X97" s="288"/>
      <c r="Y97" s="288"/>
      <c r="Z97" s="288"/>
    </row>
    <row r="98" spans="1:26" ht="12.75" customHeight="1" x14ac:dyDescent="0.25">
      <c r="A98" s="288"/>
      <c r="B98" s="288"/>
      <c r="C98" s="288"/>
      <c r="D98" s="288"/>
      <c r="E98" s="288"/>
      <c r="F98" s="288"/>
      <c r="G98" s="288"/>
      <c r="H98" s="288"/>
      <c r="I98" s="288"/>
      <c r="J98" s="288"/>
      <c r="K98" s="288"/>
      <c r="L98" s="288"/>
      <c r="M98" s="288"/>
      <c r="N98" s="288"/>
      <c r="O98" s="288"/>
      <c r="P98" s="288"/>
      <c r="Q98" s="288"/>
      <c r="R98" s="288"/>
      <c r="S98" s="288"/>
      <c r="T98" s="288"/>
      <c r="U98" s="288"/>
      <c r="V98" s="288"/>
      <c r="W98" s="288"/>
      <c r="X98" s="288"/>
      <c r="Y98" s="288"/>
      <c r="Z98" s="288"/>
    </row>
    <row r="99" spans="1:26" ht="12.75" customHeight="1" x14ac:dyDescent="0.25">
      <c r="A99" s="288"/>
      <c r="B99" s="288"/>
      <c r="C99" s="288"/>
      <c r="D99" s="288"/>
      <c r="E99" s="288"/>
      <c r="F99" s="288"/>
      <c r="G99" s="288"/>
      <c r="H99" s="288"/>
      <c r="I99" s="288"/>
      <c r="J99" s="288"/>
      <c r="K99" s="288"/>
      <c r="L99" s="288"/>
      <c r="M99" s="288"/>
      <c r="N99" s="288"/>
      <c r="O99" s="288"/>
      <c r="P99" s="288"/>
      <c r="Q99" s="288"/>
      <c r="R99" s="288"/>
      <c r="S99" s="288"/>
      <c r="T99" s="288"/>
      <c r="U99" s="288"/>
      <c r="V99" s="288"/>
      <c r="W99" s="288"/>
      <c r="X99" s="288"/>
      <c r="Y99" s="288"/>
      <c r="Z99" s="288"/>
    </row>
    <row r="100" spans="1:26" ht="12.75" customHeight="1" x14ac:dyDescent="0.25">
      <c r="A100" s="288"/>
      <c r="B100" s="288"/>
      <c r="C100" s="288"/>
      <c r="D100" s="288"/>
      <c r="E100" s="288"/>
      <c r="F100" s="288"/>
      <c r="G100" s="288"/>
      <c r="H100" s="288"/>
      <c r="I100" s="288"/>
      <c r="J100" s="288"/>
      <c r="K100" s="288"/>
      <c r="L100" s="288"/>
      <c r="M100" s="288"/>
      <c r="N100" s="288"/>
      <c r="O100" s="288"/>
      <c r="P100" s="288"/>
      <c r="Q100" s="288"/>
      <c r="R100" s="288"/>
      <c r="S100" s="288"/>
      <c r="T100" s="288"/>
      <c r="U100" s="288"/>
      <c r="V100" s="288"/>
      <c r="W100" s="288"/>
      <c r="X100" s="288"/>
      <c r="Y100" s="288"/>
      <c r="Z100" s="288"/>
    </row>
    <row r="101" spans="1:26" ht="12.75" customHeight="1" x14ac:dyDescent="0.25">
      <c r="A101" s="288"/>
      <c r="B101" s="288"/>
      <c r="C101" s="288"/>
      <c r="D101" s="288"/>
      <c r="E101" s="288"/>
      <c r="F101" s="288"/>
      <c r="G101" s="288"/>
      <c r="H101" s="288"/>
      <c r="I101" s="288"/>
      <c r="J101" s="288"/>
      <c r="K101" s="288"/>
      <c r="L101" s="288"/>
      <c r="M101" s="288"/>
      <c r="N101" s="288"/>
      <c r="O101" s="288"/>
      <c r="P101" s="288"/>
      <c r="Q101" s="288"/>
      <c r="R101" s="288"/>
      <c r="S101" s="288"/>
      <c r="T101" s="288"/>
      <c r="U101" s="288"/>
      <c r="V101" s="288"/>
      <c r="W101" s="288"/>
      <c r="X101" s="288"/>
      <c r="Y101" s="288"/>
      <c r="Z101" s="288"/>
    </row>
    <row r="102" spans="1:26" ht="12.75" customHeight="1" x14ac:dyDescent="0.25">
      <c r="A102" s="288"/>
      <c r="B102" s="288"/>
      <c r="C102" s="288"/>
      <c r="D102" s="288"/>
      <c r="E102" s="288"/>
      <c r="F102" s="288"/>
      <c r="G102" s="288"/>
      <c r="H102" s="288"/>
      <c r="I102" s="288"/>
      <c r="J102" s="288"/>
      <c r="K102" s="288"/>
      <c r="L102" s="288"/>
      <c r="M102" s="288"/>
      <c r="N102" s="288"/>
      <c r="O102" s="288"/>
      <c r="P102" s="288"/>
      <c r="Q102" s="288"/>
      <c r="R102" s="288"/>
      <c r="S102" s="288"/>
      <c r="T102" s="288"/>
      <c r="U102" s="288"/>
      <c r="V102" s="288"/>
      <c r="W102" s="288"/>
      <c r="X102" s="288"/>
      <c r="Y102" s="288"/>
      <c r="Z102" s="288"/>
    </row>
    <row r="103" spans="1:26" ht="12.75" customHeight="1" x14ac:dyDescent="0.25">
      <c r="A103" s="288"/>
      <c r="B103" s="288"/>
      <c r="C103" s="288"/>
      <c r="D103" s="288"/>
      <c r="E103" s="288"/>
      <c r="F103" s="288"/>
      <c r="G103" s="288"/>
      <c r="H103" s="288"/>
      <c r="I103" s="288"/>
      <c r="J103" s="288"/>
      <c r="K103" s="288"/>
      <c r="L103" s="288"/>
      <c r="M103" s="288"/>
      <c r="N103" s="288"/>
      <c r="O103" s="288"/>
      <c r="P103" s="288"/>
      <c r="Q103" s="288"/>
      <c r="R103" s="288"/>
      <c r="S103" s="288"/>
      <c r="T103" s="288"/>
      <c r="U103" s="288"/>
      <c r="V103" s="288"/>
      <c r="W103" s="288"/>
      <c r="X103" s="288"/>
      <c r="Y103" s="288"/>
      <c r="Z103" s="288"/>
    </row>
    <row r="104" spans="1:26" ht="12.75" customHeight="1" x14ac:dyDescent="0.25">
      <c r="A104" s="288"/>
      <c r="B104" s="288"/>
      <c r="C104" s="288"/>
      <c r="D104" s="288"/>
      <c r="E104" s="288"/>
      <c r="F104" s="288"/>
      <c r="G104" s="288"/>
      <c r="H104" s="288"/>
      <c r="I104" s="288"/>
      <c r="J104" s="288"/>
      <c r="K104" s="288"/>
      <c r="L104" s="288"/>
      <c r="M104" s="288"/>
      <c r="N104" s="288"/>
      <c r="O104" s="288"/>
      <c r="P104" s="288"/>
      <c r="Q104" s="288"/>
      <c r="R104" s="288"/>
      <c r="S104" s="288"/>
      <c r="T104" s="288"/>
      <c r="U104" s="288"/>
      <c r="V104" s="288"/>
      <c r="W104" s="288"/>
      <c r="X104" s="288"/>
      <c r="Y104" s="288"/>
      <c r="Z104" s="288"/>
    </row>
    <row r="105" spans="1:26" ht="12.75" customHeight="1" x14ac:dyDescent="0.25">
      <c r="A105" s="288"/>
      <c r="B105" s="288"/>
      <c r="C105" s="288"/>
      <c r="D105" s="288"/>
      <c r="E105" s="288"/>
      <c r="F105" s="288"/>
      <c r="G105" s="288"/>
      <c r="H105" s="288"/>
      <c r="I105" s="288"/>
      <c r="J105" s="288"/>
      <c r="K105" s="288"/>
      <c r="L105" s="288"/>
      <c r="M105" s="288"/>
      <c r="N105" s="288"/>
      <c r="O105" s="288"/>
      <c r="P105" s="288"/>
      <c r="Q105" s="288"/>
      <c r="R105" s="288"/>
      <c r="S105" s="288"/>
      <c r="T105" s="288"/>
      <c r="U105" s="288"/>
      <c r="V105" s="288"/>
      <c r="W105" s="288"/>
      <c r="X105" s="288"/>
      <c r="Y105" s="288"/>
      <c r="Z105" s="288"/>
    </row>
    <row r="106" spans="1:26" ht="12.75" customHeight="1" x14ac:dyDescent="0.25">
      <c r="A106" s="288"/>
      <c r="B106" s="288"/>
      <c r="C106" s="288"/>
      <c r="D106" s="288"/>
      <c r="E106" s="288"/>
      <c r="F106" s="288"/>
      <c r="G106" s="288"/>
      <c r="H106" s="288"/>
      <c r="I106" s="288"/>
      <c r="J106" s="288"/>
      <c r="K106" s="288"/>
      <c r="L106" s="288"/>
      <c r="M106" s="288"/>
      <c r="N106" s="288"/>
      <c r="O106" s="288"/>
      <c r="P106" s="288"/>
      <c r="Q106" s="288"/>
      <c r="R106" s="288"/>
      <c r="S106" s="288"/>
      <c r="T106" s="288"/>
      <c r="U106" s="288"/>
      <c r="V106" s="288"/>
      <c r="W106" s="288"/>
      <c r="X106" s="288"/>
      <c r="Y106" s="288"/>
      <c r="Z106" s="288"/>
    </row>
    <row r="107" spans="1:26" ht="12.75" customHeight="1" x14ac:dyDescent="0.25">
      <c r="A107" s="288"/>
      <c r="B107" s="288"/>
      <c r="C107" s="288"/>
      <c r="D107" s="288"/>
      <c r="E107" s="288"/>
      <c r="F107" s="288"/>
      <c r="G107" s="288"/>
      <c r="H107" s="288"/>
      <c r="I107" s="288"/>
      <c r="J107" s="288"/>
      <c r="K107" s="288"/>
      <c r="L107" s="288"/>
      <c r="M107" s="288"/>
      <c r="N107" s="288"/>
      <c r="O107" s="288"/>
      <c r="P107" s="288"/>
      <c r="Q107" s="288"/>
      <c r="R107" s="288"/>
      <c r="S107" s="288"/>
      <c r="T107" s="288"/>
      <c r="U107" s="288"/>
      <c r="V107" s="288"/>
      <c r="W107" s="288"/>
      <c r="X107" s="288"/>
      <c r="Y107" s="288"/>
      <c r="Z107" s="288"/>
    </row>
    <row r="108" spans="1:26" ht="12.75" customHeight="1" x14ac:dyDescent="0.25">
      <c r="A108" s="288"/>
      <c r="B108" s="288"/>
      <c r="C108" s="288"/>
      <c r="D108" s="288"/>
      <c r="E108" s="288"/>
      <c r="F108" s="288"/>
      <c r="G108" s="288"/>
      <c r="H108" s="288"/>
      <c r="I108" s="288"/>
      <c r="J108" s="288"/>
      <c r="K108" s="288"/>
      <c r="L108" s="288"/>
      <c r="M108" s="288"/>
      <c r="N108" s="288"/>
      <c r="O108" s="288"/>
      <c r="P108" s="288"/>
      <c r="Q108" s="288"/>
      <c r="R108" s="288"/>
      <c r="S108" s="288"/>
      <c r="T108" s="288"/>
      <c r="U108" s="288"/>
      <c r="V108" s="288"/>
      <c r="W108" s="288"/>
      <c r="X108" s="288"/>
      <c r="Y108" s="288"/>
      <c r="Z108" s="288"/>
    </row>
    <row r="109" spans="1:26" ht="12.75" customHeight="1" x14ac:dyDescent="0.25">
      <c r="A109" s="288"/>
      <c r="B109" s="288"/>
      <c r="C109" s="288"/>
      <c r="D109" s="288"/>
      <c r="E109" s="288"/>
      <c r="F109" s="288"/>
      <c r="G109" s="288"/>
      <c r="H109" s="288"/>
      <c r="I109" s="288"/>
      <c r="J109" s="288"/>
      <c r="K109" s="288"/>
      <c r="L109" s="288"/>
      <c r="M109" s="288"/>
      <c r="N109" s="288"/>
      <c r="O109" s="288"/>
      <c r="P109" s="288"/>
      <c r="Q109" s="288"/>
      <c r="R109" s="288"/>
      <c r="S109" s="288"/>
      <c r="T109" s="288"/>
      <c r="U109" s="288"/>
      <c r="V109" s="288"/>
      <c r="W109" s="288"/>
      <c r="X109" s="288"/>
      <c r="Y109" s="288"/>
      <c r="Z109" s="288"/>
    </row>
    <row r="110" spans="1:26" ht="12.75" customHeight="1" x14ac:dyDescent="0.25">
      <c r="A110" s="288"/>
      <c r="B110" s="288"/>
      <c r="C110" s="288"/>
      <c r="D110" s="288"/>
      <c r="E110" s="288"/>
      <c r="F110" s="288"/>
      <c r="G110" s="288"/>
      <c r="H110" s="288"/>
      <c r="I110" s="288"/>
      <c r="J110" s="288"/>
      <c r="K110" s="288"/>
      <c r="L110" s="288"/>
      <c r="M110" s="288"/>
      <c r="N110" s="288"/>
      <c r="O110" s="288"/>
      <c r="P110" s="288"/>
      <c r="Q110" s="288"/>
      <c r="R110" s="288"/>
      <c r="S110" s="288"/>
      <c r="T110" s="288"/>
      <c r="U110" s="288"/>
      <c r="V110" s="288"/>
      <c r="W110" s="288"/>
      <c r="X110" s="288"/>
      <c r="Y110" s="288"/>
      <c r="Z110" s="288"/>
    </row>
    <row r="111" spans="1:26" ht="12.75" customHeight="1" x14ac:dyDescent="0.25">
      <c r="A111" s="288"/>
      <c r="B111" s="288"/>
      <c r="C111" s="288"/>
      <c r="D111" s="288"/>
      <c r="E111" s="288"/>
      <c r="F111" s="288"/>
      <c r="G111" s="288"/>
      <c r="H111" s="288"/>
      <c r="I111" s="288"/>
      <c r="J111" s="288"/>
      <c r="K111" s="288"/>
      <c r="L111" s="288"/>
      <c r="M111" s="288"/>
      <c r="N111" s="288"/>
      <c r="O111" s="288"/>
      <c r="P111" s="288"/>
      <c r="Q111" s="288"/>
      <c r="R111" s="288"/>
      <c r="S111" s="288"/>
      <c r="T111" s="288"/>
      <c r="U111" s="288"/>
      <c r="V111" s="288"/>
      <c r="W111" s="288"/>
      <c r="X111" s="288"/>
      <c r="Y111" s="288"/>
      <c r="Z111" s="288"/>
    </row>
    <row r="112" spans="1:26" ht="12.75" customHeight="1" x14ac:dyDescent="0.25">
      <c r="A112" s="288"/>
      <c r="B112" s="288"/>
      <c r="C112" s="288"/>
      <c r="D112" s="288"/>
      <c r="E112" s="288"/>
      <c r="F112" s="288"/>
      <c r="G112" s="288"/>
      <c r="H112" s="288"/>
      <c r="I112" s="288"/>
      <c r="J112" s="288"/>
      <c r="K112" s="288"/>
      <c r="L112" s="288"/>
      <c r="M112" s="288"/>
      <c r="N112" s="288"/>
      <c r="O112" s="288"/>
      <c r="P112" s="288"/>
      <c r="Q112" s="288"/>
      <c r="R112" s="288"/>
      <c r="S112" s="288"/>
      <c r="T112" s="288"/>
      <c r="U112" s="288"/>
      <c r="V112" s="288"/>
      <c r="W112" s="288"/>
      <c r="X112" s="288"/>
      <c r="Y112" s="288"/>
      <c r="Z112" s="288"/>
    </row>
    <row r="113" spans="1:26" ht="12.75" customHeight="1" x14ac:dyDescent="0.25">
      <c r="A113" s="288"/>
      <c r="B113" s="288"/>
      <c r="C113" s="288"/>
      <c r="D113" s="288"/>
      <c r="E113" s="288"/>
      <c r="F113" s="288"/>
      <c r="G113" s="288"/>
      <c r="H113" s="288"/>
      <c r="I113" s="288"/>
      <c r="J113" s="288"/>
      <c r="K113" s="288"/>
      <c r="L113" s="288"/>
      <c r="M113" s="288"/>
      <c r="N113" s="288"/>
      <c r="O113" s="288"/>
      <c r="P113" s="288"/>
      <c r="Q113" s="288"/>
      <c r="R113" s="288"/>
      <c r="S113" s="288"/>
      <c r="T113" s="288"/>
      <c r="U113" s="288"/>
      <c r="V113" s="288"/>
      <c r="W113" s="288"/>
      <c r="X113" s="288"/>
      <c r="Y113" s="288"/>
      <c r="Z113" s="288"/>
    </row>
    <row r="114" spans="1:26" ht="12.75" customHeight="1" x14ac:dyDescent="0.25">
      <c r="A114" s="288"/>
      <c r="B114" s="288"/>
      <c r="C114" s="288"/>
      <c r="D114" s="288"/>
      <c r="E114" s="288"/>
      <c r="F114" s="288"/>
      <c r="G114" s="288"/>
      <c r="H114" s="288"/>
      <c r="I114" s="288"/>
      <c r="J114" s="288"/>
      <c r="K114" s="288"/>
      <c r="L114" s="288"/>
      <c r="M114" s="288"/>
      <c r="N114" s="288"/>
      <c r="O114" s="288"/>
      <c r="P114" s="288"/>
      <c r="Q114" s="288"/>
      <c r="R114" s="288"/>
      <c r="S114" s="288"/>
      <c r="T114" s="288"/>
      <c r="U114" s="288"/>
      <c r="V114" s="288"/>
      <c r="W114" s="288"/>
      <c r="X114" s="288"/>
      <c r="Y114" s="288"/>
      <c r="Z114" s="288"/>
    </row>
    <row r="115" spans="1:26" ht="12.75" customHeight="1" x14ac:dyDescent="0.25">
      <c r="A115" s="288"/>
      <c r="B115" s="288"/>
      <c r="C115" s="288"/>
      <c r="D115" s="288"/>
      <c r="E115" s="288"/>
      <c r="F115" s="288"/>
      <c r="G115" s="288"/>
      <c r="H115" s="288"/>
      <c r="I115" s="288"/>
      <c r="J115" s="288"/>
      <c r="K115" s="288"/>
      <c r="L115" s="288"/>
      <c r="M115" s="288"/>
      <c r="N115" s="288"/>
      <c r="O115" s="288"/>
      <c r="P115" s="288"/>
      <c r="Q115" s="288"/>
      <c r="R115" s="288"/>
      <c r="S115" s="288"/>
      <c r="T115" s="288"/>
      <c r="U115" s="288"/>
      <c r="V115" s="288"/>
      <c r="W115" s="288"/>
      <c r="X115" s="288"/>
      <c r="Y115" s="288"/>
      <c r="Z115" s="288"/>
    </row>
    <row r="116" spans="1:26" ht="12.75" customHeight="1" x14ac:dyDescent="0.25">
      <c r="A116" s="288"/>
      <c r="B116" s="288"/>
      <c r="C116" s="288"/>
      <c r="D116" s="288"/>
      <c r="E116" s="288"/>
      <c r="F116" s="288"/>
      <c r="G116" s="288"/>
      <c r="H116" s="288"/>
      <c r="I116" s="288"/>
      <c r="J116" s="288"/>
      <c r="K116" s="288"/>
      <c r="L116" s="288"/>
      <c r="M116" s="288"/>
      <c r="N116" s="288"/>
      <c r="O116" s="288"/>
      <c r="P116" s="288"/>
      <c r="Q116" s="288"/>
      <c r="R116" s="288"/>
      <c r="S116" s="288"/>
      <c r="T116" s="288"/>
      <c r="U116" s="288"/>
      <c r="V116" s="288"/>
      <c r="W116" s="288"/>
      <c r="X116" s="288"/>
      <c r="Y116" s="288"/>
      <c r="Z116" s="288"/>
    </row>
    <row r="117" spans="1:26" ht="12.75" customHeight="1" x14ac:dyDescent="0.25">
      <c r="A117" s="288"/>
      <c r="B117" s="288"/>
      <c r="C117" s="288"/>
      <c r="D117" s="288"/>
      <c r="E117" s="288"/>
      <c r="F117" s="288"/>
      <c r="G117" s="288"/>
      <c r="H117" s="288"/>
      <c r="I117" s="288"/>
      <c r="J117" s="288"/>
      <c r="K117" s="288"/>
      <c r="L117" s="288"/>
      <c r="M117" s="288"/>
      <c r="N117" s="288"/>
      <c r="O117" s="288"/>
      <c r="P117" s="288"/>
      <c r="Q117" s="288"/>
      <c r="R117" s="288"/>
      <c r="S117" s="288"/>
      <c r="T117" s="288"/>
      <c r="U117" s="288"/>
      <c r="V117" s="288"/>
      <c r="W117" s="288"/>
      <c r="X117" s="288"/>
      <c r="Y117" s="288"/>
      <c r="Z117" s="288"/>
    </row>
    <row r="118" spans="1:26" ht="12.75" customHeight="1" x14ac:dyDescent="0.25">
      <c r="A118" s="288"/>
      <c r="B118" s="288"/>
      <c r="C118" s="288"/>
      <c r="D118" s="288"/>
      <c r="E118" s="288"/>
      <c r="F118" s="288"/>
      <c r="G118" s="288"/>
      <c r="H118" s="288"/>
      <c r="I118" s="288"/>
      <c r="J118" s="288"/>
      <c r="K118" s="288"/>
      <c r="L118" s="288"/>
      <c r="M118" s="288"/>
      <c r="N118" s="288"/>
      <c r="O118" s="288"/>
      <c r="P118" s="288"/>
      <c r="Q118" s="288"/>
      <c r="R118" s="288"/>
      <c r="S118" s="288"/>
      <c r="T118" s="288"/>
      <c r="U118" s="288"/>
      <c r="V118" s="288"/>
      <c r="W118" s="288"/>
      <c r="X118" s="288"/>
      <c r="Y118" s="288"/>
      <c r="Z118" s="288"/>
    </row>
    <row r="119" spans="1:26" ht="12.75" customHeight="1" x14ac:dyDescent="0.25">
      <c r="A119" s="288"/>
      <c r="B119" s="288"/>
      <c r="C119" s="288"/>
      <c r="D119" s="288"/>
      <c r="E119" s="288"/>
      <c r="F119" s="288"/>
      <c r="G119" s="288"/>
      <c r="H119" s="288"/>
      <c r="I119" s="288"/>
      <c r="J119" s="288"/>
      <c r="K119" s="288"/>
      <c r="L119" s="288"/>
      <c r="M119" s="288"/>
      <c r="N119" s="288"/>
      <c r="O119" s="288"/>
      <c r="P119" s="288"/>
      <c r="Q119" s="288"/>
      <c r="R119" s="288"/>
      <c r="S119" s="288"/>
      <c r="T119" s="288"/>
      <c r="U119" s="288"/>
      <c r="V119" s="288"/>
      <c r="W119" s="288"/>
      <c r="X119" s="288"/>
      <c r="Y119" s="288"/>
      <c r="Z119" s="288"/>
    </row>
    <row r="120" spans="1:26" ht="12.75" customHeight="1" x14ac:dyDescent="0.25">
      <c r="A120" s="288"/>
      <c r="B120" s="288"/>
      <c r="C120" s="288"/>
      <c r="D120" s="288"/>
      <c r="E120" s="288"/>
      <c r="F120" s="288"/>
      <c r="G120" s="288"/>
      <c r="H120" s="288"/>
      <c r="I120" s="288"/>
      <c r="J120" s="288"/>
      <c r="K120" s="288"/>
      <c r="L120" s="288"/>
      <c r="M120" s="288"/>
      <c r="N120" s="288"/>
      <c r="O120" s="288"/>
      <c r="P120" s="288"/>
      <c r="Q120" s="288"/>
      <c r="R120" s="288"/>
      <c r="S120" s="288"/>
      <c r="T120" s="288"/>
      <c r="U120" s="288"/>
      <c r="V120" s="288"/>
      <c r="W120" s="288"/>
      <c r="X120" s="288"/>
      <c r="Y120" s="288"/>
      <c r="Z120" s="288"/>
    </row>
    <row r="121" spans="1:26" ht="12.75" customHeight="1" x14ac:dyDescent="0.25">
      <c r="A121" s="288"/>
      <c r="B121" s="288"/>
      <c r="C121" s="288"/>
      <c r="D121" s="288"/>
      <c r="E121" s="288"/>
      <c r="F121" s="288"/>
      <c r="G121" s="288"/>
      <c r="H121" s="288"/>
      <c r="I121" s="288"/>
      <c r="J121" s="288"/>
      <c r="K121" s="288"/>
      <c r="L121" s="288"/>
      <c r="M121" s="288"/>
      <c r="N121" s="288"/>
      <c r="O121" s="288"/>
      <c r="P121" s="288"/>
      <c r="Q121" s="288"/>
      <c r="R121" s="288"/>
      <c r="S121" s="288"/>
      <c r="T121" s="288"/>
      <c r="U121" s="288"/>
      <c r="V121" s="288"/>
      <c r="W121" s="288"/>
      <c r="X121" s="288"/>
      <c r="Y121" s="288"/>
      <c r="Z121" s="288"/>
    </row>
    <row r="122" spans="1:26" ht="12.75" customHeight="1" x14ac:dyDescent="0.25">
      <c r="A122" s="288"/>
      <c r="B122" s="288"/>
      <c r="C122" s="288"/>
      <c r="D122" s="288"/>
      <c r="E122" s="288"/>
      <c r="F122" s="288"/>
      <c r="G122" s="288"/>
      <c r="H122" s="288"/>
      <c r="I122" s="288"/>
      <c r="J122" s="288"/>
      <c r="K122" s="288"/>
      <c r="L122" s="288"/>
      <c r="M122" s="288"/>
      <c r="N122" s="288"/>
      <c r="O122" s="288"/>
      <c r="P122" s="288"/>
      <c r="Q122" s="288"/>
      <c r="R122" s="288"/>
      <c r="S122" s="288"/>
      <c r="T122" s="288"/>
      <c r="U122" s="288"/>
      <c r="V122" s="288"/>
      <c r="W122" s="288"/>
      <c r="X122" s="288"/>
      <c r="Y122" s="288"/>
      <c r="Z122" s="288"/>
    </row>
    <row r="123" spans="1:26" ht="12.75" customHeight="1" x14ac:dyDescent="0.25">
      <c r="A123" s="288"/>
      <c r="B123" s="288"/>
      <c r="C123" s="288"/>
      <c r="D123" s="288"/>
      <c r="E123" s="288"/>
      <c r="F123" s="288"/>
      <c r="G123" s="288"/>
      <c r="H123" s="288"/>
      <c r="I123" s="288"/>
      <c r="J123" s="288"/>
      <c r="K123" s="288"/>
      <c r="L123" s="288"/>
      <c r="M123" s="288"/>
      <c r="N123" s="288"/>
      <c r="O123" s="288"/>
      <c r="P123" s="288"/>
      <c r="Q123" s="288"/>
      <c r="R123" s="288"/>
      <c r="S123" s="288"/>
      <c r="T123" s="288"/>
      <c r="U123" s="288"/>
      <c r="V123" s="288"/>
      <c r="W123" s="288"/>
      <c r="X123" s="288"/>
      <c r="Y123" s="288"/>
      <c r="Z123" s="288"/>
    </row>
    <row r="124" spans="1:26" ht="12.75" customHeight="1" x14ac:dyDescent="0.25">
      <c r="A124" s="288"/>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row>
    <row r="125" spans="1:26" ht="12.75" customHeight="1" x14ac:dyDescent="0.25">
      <c r="A125" s="288"/>
      <c r="B125" s="288"/>
      <c r="C125" s="288"/>
      <c r="D125" s="288"/>
      <c r="E125" s="288"/>
      <c r="F125" s="288"/>
      <c r="G125" s="288"/>
      <c r="H125" s="288"/>
      <c r="I125" s="288"/>
      <c r="J125" s="288"/>
      <c r="K125" s="288"/>
      <c r="L125" s="288"/>
      <c r="M125" s="288"/>
      <c r="N125" s="288"/>
      <c r="O125" s="288"/>
      <c r="P125" s="288"/>
      <c r="Q125" s="288"/>
      <c r="R125" s="288"/>
      <c r="S125" s="288"/>
      <c r="T125" s="288"/>
      <c r="U125" s="288"/>
      <c r="V125" s="288"/>
      <c r="W125" s="288"/>
      <c r="X125" s="288"/>
      <c r="Y125" s="288"/>
      <c r="Z125" s="288"/>
    </row>
    <row r="126" spans="1:26" ht="12.75" customHeight="1" x14ac:dyDescent="0.25">
      <c r="A126" s="288"/>
      <c r="B126" s="288"/>
      <c r="C126" s="288"/>
      <c r="D126" s="288"/>
      <c r="E126" s="288"/>
      <c r="F126" s="288"/>
      <c r="G126" s="288"/>
      <c r="H126" s="288"/>
      <c r="I126" s="288"/>
      <c r="J126" s="288"/>
      <c r="K126" s="288"/>
      <c r="L126" s="288"/>
      <c r="M126" s="288"/>
      <c r="N126" s="288"/>
      <c r="O126" s="288"/>
      <c r="P126" s="288"/>
      <c r="Q126" s="288"/>
      <c r="R126" s="288"/>
      <c r="S126" s="288"/>
      <c r="T126" s="288"/>
      <c r="U126" s="288"/>
      <c r="V126" s="288"/>
      <c r="W126" s="288"/>
      <c r="X126" s="288"/>
      <c r="Y126" s="288"/>
      <c r="Z126" s="288"/>
    </row>
    <row r="127" spans="1:26" ht="12.75" customHeight="1" x14ac:dyDescent="0.25">
      <c r="A127" s="288"/>
      <c r="B127" s="288"/>
      <c r="C127" s="288"/>
      <c r="D127" s="288"/>
      <c r="E127" s="288"/>
      <c r="F127" s="288"/>
      <c r="G127" s="288"/>
      <c r="H127" s="288"/>
      <c r="I127" s="288"/>
      <c r="J127" s="288"/>
      <c r="K127" s="288"/>
      <c r="L127" s="288"/>
      <c r="M127" s="288"/>
      <c r="N127" s="288"/>
      <c r="O127" s="288"/>
      <c r="P127" s="288"/>
      <c r="Q127" s="288"/>
      <c r="R127" s="288"/>
      <c r="S127" s="288"/>
      <c r="T127" s="288"/>
      <c r="U127" s="288"/>
      <c r="V127" s="288"/>
      <c r="W127" s="288"/>
      <c r="X127" s="288"/>
      <c r="Y127" s="288"/>
      <c r="Z127" s="288"/>
    </row>
    <row r="128" spans="1:26" ht="12.75" customHeight="1" x14ac:dyDescent="0.25">
      <c r="A128" s="288"/>
      <c r="B128" s="288"/>
      <c r="C128" s="288"/>
      <c r="D128" s="288"/>
      <c r="E128" s="288"/>
      <c r="F128" s="288"/>
      <c r="G128" s="288"/>
      <c r="H128" s="288"/>
      <c r="I128" s="288"/>
      <c r="J128" s="288"/>
      <c r="K128" s="288"/>
      <c r="L128" s="288"/>
      <c r="M128" s="288"/>
      <c r="N128" s="288"/>
      <c r="O128" s="288"/>
      <c r="P128" s="288"/>
      <c r="Q128" s="288"/>
      <c r="R128" s="288"/>
      <c r="S128" s="288"/>
      <c r="T128" s="288"/>
      <c r="U128" s="288"/>
      <c r="V128" s="288"/>
      <c r="W128" s="288"/>
      <c r="X128" s="288"/>
      <c r="Y128" s="288"/>
      <c r="Z128" s="288"/>
    </row>
    <row r="129" spans="1:26" ht="12.75" customHeight="1" x14ac:dyDescent="0.25">
      <c r="A129" s="288"/>
      <c r="B129" s="288"/>
      <c r="C129" s="288"/>
      <c r="D129" s="288"/>
      <c r="E129" s="288"/>
      <c r="F129" s="288"/>
      <c r="G129" s="288"/>
      <c r="H129" s="288"/>
      <c r="I129" s="288"/>
      <c r="J129" s="288"/>
      <c r="K129" s="288"/>
      <c r="L129" s="288"/>
      <c r="M129" s="288"/>
      <c r="N129" s="288"/>
      <c r="O129" s="288"/>
      <c r="P129" s="288"/>
      <c r="Q129" s="288"/>
      <c r="R129" s="288"/>
      <c r="S129" s="288"/>
      <c r="T129" s="288"/>
      <c r="U129" s="288"/>
      <c r="V129" s="288"/>
      <c r="W129" s="288"/>
      <c r="X129" s="288"/>
      <c r="Y129" s="288"/>
      <c r="Z129" s="288"/>
    </row>
    <row r="130" spans="1:26" ht="12.75" customHeight="1" x14ac:dyDescent="0.25">
      <c r="A130" s="288"/>
      <c r="B130" s="288"/>
      <c r="C130" s="288"/>
      <c r="D130" s="288"/>
      <c r="E130" s="288"/>
      <c r="F130" s="288"/>
      <c r="G130" s="288"/>
      <c r="H130" s="288"/>
      <c r="I130" s="288"/>
      <c r="J130" s="288"/>
      <c r="K130" s="288"/>
      <c r="L130" s="288"/>
      <c r="M130" s="288"/>
      <c r="N130" s="288"/>
      <c r="O130" s="288"/>
      <c r="P130" s="288"/>
      <c r="Q130" s="288"/>
      <c r="R130" s="288"/>
      <c r="S130" s="288"/>
      <c r="T130" s="288"/>
      <c r="U130" s="288"/>
      <c r="V130" s="288"/>
      <c r="W130" s="288"/>
      <c r="X130" s="288"/>
      <c r="Y130" s="288"/>
      <c r="Z130" s="288"/>
    </row>
    <row r="131" spans="1:26" ht="12.75" customHeight="1" x14ac:dyDescent="0.25">
      <c r="A131" s="288"/>
      <c r="B131" s="288"/>
      <c r="C131" s="288"/>
      <c r="D131" s="288"/>
      <c r="E131" s="288"/>
      <c r="F131" s="288"/>
      <c r="G131" s="288"/>
      <c r="H131" s="288"/>
      <c r="I131" s="288"/>
      <c r="J131" s="288"/>
      <c r="K131" s="288"/>
      <c r="L131" s="288"/>
      <c r="M131" s="288"/>
      <c r="N131" s="288"/>
      <c r="O131" s="288"/>
      <c r="P131" s="288"/>
      <c r="Q131" s="288"/>
      <c r="R131" s="288"/>
      <c r="S131" s="288"/>
      <c r="T131" s="288"/>
      <c r="U131" s="288"/>
      <c r="V131" s="288"/>
      <c r="W131" s="288"/>
      <c r="X131" s="288"/>
      <c r="Y131" s="288"/>
      <c r="Z131" s="288"/>
    </row>
    <row r="132" spans="1:26" ht="12.75" customHeight="1" x14ac:dyDescent="0.25">
      <c r="A132" s="288"/>
      <c r="B132" s="288"/>
      <c r="C132" s="288"/>
      <c r="D132" s="288"/>
      <c r="E132" s="288"/>
      <c r="F132" s="288"/>
      <c r="G132" s="288"/>
      <c r="H132" s="288"/>
      <c r="I132" s="288"/>
      <c r="J132" s="288"/>
      <c r="K132" s="288"/>
      <c r="L132" s="288"/>
      <c r="M132" s="288"/>
      <c r="N132" s="288"/>
      <c r="O132" s="288"/>
      <c r="P132" s="288"/>
      <c r="Q132" s="288"/>
      <c r="R132" s="288"/>
      <c r="S132" s="288"/>
      <c r="T132" s="288"/>
      <c r="U132" s="288"/>
      <c r="V132" s="288"/>
      <c r="W132" s="288"/>
      <c r="X132" s="288"/>
      <c r="Y132" s="288"/>
      <c r="Z132" s="288"/>
    </row>
    <row r="133" spans="1:26" ht="12.75" customHeight="1" x14ac:dyDescent="0.25">
      <c r="A133" s="288"/>
      <c r="B133" s="288"/>
      <c r="C133" s="288"/>
      <c r="D133" s="288"/>
      <c r="E133" s="288"/>
      <c r="F133" s="288"/>
      <c r="G133" s="288"/>
      <c r="H133" s="288"/>
      <c r="I133" s="288"/>
      <c r="J133" s="288"/>
      <c r="K133" s="288"/>
      <c r="L133" s="288"/>
      <c r="M133" s="288"/>
      <c r="N133" s="288"/>
      <c r="O133" s="288"/>
      <c r="P133" s="288"/>
      <c r="Q133" s="288"/>
      <c r="R133" s="288"/>
      <c r="S133" s="288"/>
      <c r="T133" s="288"/>
      <c r="U133" s="288"/>
      <c r="V133" s="288"/>
      <c r="W133" s="288"/>
      <c r="X133" s="288"/>
      <c r="Y133" s="288"/>
      <c r="Z133" s="288"/>
    </row>
    <row r="134" spans="1:26" ht="12.75" customHeight="1" x14ac:dyDescent="0.25">
      <c r="A134" s="288"/>
      <c r="B134" s="288"/>
      <c r="C134" s="288"/>
      <c r="D134" s="288"/>
      <c r="E134" s="288"/>
      <c r="F134" s="288"/>
      <c r="G134" s="288"/>
      <c r="H134" s="288"/>
      <c r="I134" s="288"/>
      <c r="J134" s="288"/>
      <c r="K134" s="288"/>
      <c r="L134" s="288"/>
      <c r="M134" s="288"/>
      <c r="N134" s="288"/>
      <c r="O134" s="288"/>
      <c r="P134" s="288"/>
      <c r="Q134" s="288"/>
      <c r="R134" s="288"/>
      <c r="S134" s="288"/>
      <c r="T134" s="288"/>
      <c r="U134" s="288"/>
      <c r="V134" s="288"/>
      <c r="W134" s="288"/>
      <c r="X134" s="288"/>
      <c r="Y134" s="288"/>
      <c r="Z134" s="288"/>
    </row>
    <row r="135" spans="1:26" ht="12.75" customHeight="1" x14ac:dyDescent="0.25">
      <c r="A135" s="288"/>
      <c r="B135" s="288"/>
      <c r="C135" s="288"/>
      <c r="D135" s="288"/>
      <c r="E135" s="288"/>
      <c r="F135" s="288"/>
      <c r="G135" s="288"/>
      <c r="H135" s="288"/>
      <c r="I135" s="288"/>
      <c r="J135" s="288"/>
      <c r="K135" s="288"/>
      <c r="L135" s="288"/>
      <c r="M135" s="288"/>
      <c r="N135" s="288"/>
      <c r="O135" s="288"/>
      <c r="P135" s="288"/>
      <c r="Q135" s="288"/>
      <c r="R135" s="288"/>
      <c r="S135" s="288"/>
      <c r="T135" s="288"/>
      <c r="U135" s="288"/>
      <c r="V135" s="288"/>
      <c r="W135" s="288"/>
      <c r="X135" s="288"/>
      <c r="Y135" s="288"/>
      <c r="Z135" s="288"/>
    </row>
    <row r="136" spans="1:26" ht="12.75" customHeight="1" x14ac:dyDescent="0.25">
      <c r="A136" s="288"/>
      <c r="B136" s="288"/>
      <c r="C136" s="288"/>
      <c r="D136" s="288"/>
      <c r="E136" s="288"/>
      <c r="F136" s="288"/>
      <c r="G136" s="288"/>
      <c r="H136" s="288"/>
      <c r="I136" s="288"/>
      <c r="J136" s="288"/>
      <c r="K136" s="288"/>
      <c r="L136" s="288"/>
      <c r="M136" s="288"/>
      <c r="N136" s="288"/>
      <c r="O136" s="288"/>
      <c r="P136" s="288"/>
      <c r="Q136" s="288"/>
      <c r="R136" s="288"/>
      <c r="S136" s="288"/>
      <c r="T136" s="288"/>
      <c r="U136" s="288"/>
      <c r="V136" s="288"/>
      <c r="W136" s="288"/>
      <c r="X136" s="288"/>
      <c r="Y136" s="288"/>
      <c r="Z136" s="288"/>
    </row>
    <row r="137" spans="1:26" ht="12.75" customHeight="1" x14ac:dyDescent="0.25">
      <c r="A137" s="288"/>
      <c r="B137" s="288"/>
      <c r="C137" s="288"/>
      <c r="D137" s="288"/>
      <c r="E137" s="288"/>
      <c r="F137" s="288"/>
      <c r="G137" s="288"/>
      <c r="H137" s="288"/>
      <c r="I137" s="288"/>
      <c r="J137" s="288"/>
      <c r="K137" s="288"/>
      <c r="L137" s="288"/>
      <c r="M137" s="288"/>
      <c r="N137" s="288"/>
      <c r="O137" s="288"/>
      <c r="P137" s="288"/>
      <c r="Q137" s="288"/>
      <c r="R137" s="288"/>
      <c r="S137" s="288"/>
      <c r="T137" s="288"/>
      <c r="U137" s="288"/>
      <c r="V137" s="288"/>
      <c r="W137" s="288"/>
      <c r="X137" s="288"/>
      <c r="Y137" s="288"/>
      <c r="Z137" s="288"/>
    </row>
    <row r="138" spans="1:26" ht="12.75" customHeight="1" x14ac:dyDescent="0.25">
      <c r="A138" s="288"/>
      <c r="B138" s="288"/>
      <c r="C138" s="288"/>
      <c r="D138" s="288"/>
      <c r="E138" s="288"/>
      <c r="F138" s="288"/>
      <c r="G138" s="288"/>
      <c r="H138" s="288"/>
      <c r="I138" s="288"/>
      <c r="J138" s="288"/>
      <c r="K138" s="288"/>
      <c r="L138" s="288"/>
      <c r="M138" s="288"/>
      <c r="N138" s="288"/>
      <c r="O138" s="288"/>
      <c r="P138" s="288"/>
      <c r="Q138" s="288"/>
      <c r="R138" s="288"/>
      <c r="S138" s="288"/>
      <c r="T138" s="288"/>
      <c r="U138" s="288"/>
      <c r="V138" s="288"/>
      <c r="W138" s="288"/>
      <c r="X138" s="288"/>
      <c r="Y138" s="288"/>
      <c r="Z138" s="288"/>
    </row>
    <row r="139" spans="1:26" ht="12.75" customHeight="1" x14ac:dyDescent="0.25">
      <c r="A139" s="288"/>
      <c r="B139" s="288"/>
      <c r="C139" s="288"/>
      <c r="D139" s="288"/>
      <c r="E139" s="288"/>
      <c r="F139" s="288"/>
      <c r="G139" s="288"/>
      <c r="H139" s="288"/>
      <c r="I139" s="288"/>
      <c r="J139" s="288"/>
      <c r="K139" s="288"/>
      <c r="L139" s="288"/>
      <c r="M139" s="288"/>
      <c r="N139" s="288"/>
      <c r="O139" s="288"/>
      <c r="P139" s="288"/>
      <c r="Q139" s="288"/>
      <c r="R139" s="288"/>
      <c r="S139" s="288"/>
      <c r="T139" s="288"/>
      <c r="U139" s="288"/>
      <c r="V139" s="288"/>
      <c r="W139" s="288"/>
      <c r="X139" s="288"/>
      <c r="Y139" s="288"/>
      <c r="Z139" s="288"/>
    </row>
    <row r="140" spans="1:26" ht="12.75" customHeight="1" x14ac:dyDescent="0.25">
      <c r="A140" s="288"/>
      <c r="B140" s="288"/>
      <c r="C140" s="288"/>
      <c r="D140" s="288"/>
      <c r="E140" s="288"/>
      <c r="F140" s="288"/>
      <c r="G140" s="288"/>
      <c r="H140" s="288"/>
      <c r="I140" s="288"/>
      <c r="J140" s="288"/>
      <c r="K140" s="288"/>
      <c r="L140" s="288"/>
      <c r="M140" s="288"/>
      <c r="N140" s="288"/>
      <c r="O140" s="288"/>
      <c r="P140" s="288"/>
      <c r="Q140" s="288"/>
      <c r="R140" s="288"/>
      <c r="S140" s="288"/>
      <c r="T140" s="288"/>
      <c r="U140" s="288"/>
      <c r="V140" s="288"/>
      <c r="W140" s="288"/>
      <c r="X140" s="288"/>
      <c r="Y140" s="288"/>
      <c r="Z140" s="288"/>
    </row>
    <row r="141" spans="1:26" ht="12.75" customHeight="1" x14ac:dyDescent="0.25">
      <c r="A141" s="288"/>
      <c r="B141" s="288"/>
      <c r="C141" s="288"/>
      <c r="D141" s="288"/>
      <c r="E141" s="288"/>
      <c r="F141" s="288"/>
      <c r="G141" s="288"/>
      <c r="H141" s="288"/>
      <c r="I141" s="288"/>
      <c r="J141" s="288"/>
      <c r="K141" s="288"/>
      <c r="L141" s="288"/>
      <c r="M141" s="288"/>
      <c r="N141" s="288"/>
      <c r="O141" s="288"/>
      <c r="P141" s="288"/>
      <c r="Q141" s="288"/>
      <c r="R141" s="288"/>
      <c r="S141" s="288"/>
      <c r="T141" s="288"/>
      <c r="U141" s="288"/>
      <c r="V141" s="288"/>
      <c r="W141" s="288"/>
      <c r="X141" s="288"/>
      <c r="Y141" s="288"/>
      <c r="Z141" s="288"/>
    </row>
    <row r="142" spans="1:26" ht="12.75" customHeight="1" x14ac:dyDescent="0.25">
      <c r="A142" s="288"/>
      <c r="B142" s="288"/>
      <c r="C142" s="288"/>
      <c r="D142" s="288"/>
      <c r="E142" s="288"/>
      <c r="F142" s="288"/>
      <c r="G142" s="288"/>
      <c r="H142" s="288"/>
      <c r="I142" s="288"/>
      <c r="J142" s="288"/>
      <c r="K142" s="288"/>
      <c r="L142" s="288"/>
      <c r="M142" s="288"/>
      <c r="N142" s="288"/>
      <c r="O142" s="288"/>
      <c r="P142" s="288"/>
      <c r="Q142" s="288"/>
      <c r="R142" s="288"/>
      <c r="S142" s="288"/>
      <c r="T142" s="288"/>
      <c r="U142" s="288"/>
      <c r="V142" s="288"/>
      <c r="W142" s="288"/>
      <c r="X142" s="288"/>
      <c r="Y142" s="288"/>
      <c r="Z142" s="288"/>
    </row>
    <row r="143" spans="1:26" ht="12.75" customHeight="1" x14ac:dyDescent="0.25">
      <c r="A143" s="288"/>
      <c r="B143" s="288"/>
      <c r="C143" s="288"/>
      <c r="D143" s="288"/>
      <c r="E143" s="288"/>
      <c r="F143" s="288"/>
      <c r="G143" s="288"/>
      <c r="H143" s="288"/>
      <c r="I143" s="288"/>
      <c r="J143" s="288"/>
      <c r="K143" s="288"/>
      <c r="L143" s="288"/>
      <c r="M143" s="288"/>
      <c r="N143" s="288"/>
      <c r="O143" s="288"/>
      <c r="P143" s="288"/>
      <c r="Q143" s="288"/>
      <c r="R143" s="288"/>
      <c r="S143" s="288"/>
      <c r="T143" s="288"/>
      <c r="U143" s="288"/>
      <c r="V143" s="288"/>
      <c r="W143" s="288"/>
      <c r="X143" s="288"/>
      <c r="Y143" s="288"/>
      <c r="Z143" s="288"/>
    </row>
    <row r="144" spans="1:26" ht="12.75" customHeight="1" x14ac:dyDescent="0.25">
      <c r="A144" s="288"/>
      <c r="B144" s="288"/>
      <c r="C144" s="288"/>
      <c r="D144" s="288"/>
      <c r="E144" s="288"/>
      <c r="F144" s="288"/>
      <c r="G144" s="288"/>
      <c r="H144" s="288"/>
      <c r="I144" s="288"/>
      <c r="J144" s="288"/>
      <c r="K144" s="288"/>
      <c r="L144" s="288"/>
      <c r="M144" s="288"/>
      <c r="N144" s="288"/>
      <c r="O144" s="288"/>
      <c r="P144" s="288"/>
      <c r="Q144" s="288"/>
      <c r="R144" s="288"/>
      <c r="S144" s="288"/>
      <c r="T144" s="288"/>
      <c r="U144" s="288"/>
      <c r="V144" s="288"/>
      <c r="W144" s="288"/>
      <c r="X144" s="288"/>
      <c r="Y144" s="288"/>
      <c r="Z144" s="288"/>
    </row>
    <row r="145" spans="1:26" ht="12.75" customHeight="1" x14ac:dyDescent="0.25">
      <c r="A145" s="288"/>
      <c r="B145" s="288"/>
      <c r="C145" s="288"/>
      <c r="D145" s="288"/>
      <c r="E145" s="288"/>
      <c r="F145" s="288"/>
      <c r="G145" s="288"/>
      <c r="H145" s="288"/>
      <c r="I145" s="288"/>
      <c r="J145" s="288"/>
      <c r="K145" s="288"/>
      <c r="L145" s="288"/>
      <c r="M145" s="288"/>
      <c r="N145" s="288"/>
      <c r="O145" s="288"/>
      <c r="P145" s="288"/>
      <c r="Q145" s="288"/>
      <c r="R145" s="288"/>
      <c r="S145" s="288"/>
      <c r="T145" s="288"/>
      <c r="U145" s="288"/>
      <c r="V145" s="288"/>
      <c r="W145" s="288"/>
      <c r="X145" s="288"/>
      <c r="Y145" s="288"/>
      <c r="Z145" s="288"/>
    </row>
    <row r="146" spans="1:26" ht="12.75" customHeight="1" x14ac:dyDescent="0.25">
      <c r="A146" s="288"/>
      <c r="B146" s="288"/>
      <c r="C146" s="288"/>
      <c r="D146" s="288"/>
      <c r="E146" s="288"/>
      <c r="F146" s="288"/>
      <c r="G146" s="288"/>
      <c r="H146" s="288"/>
      <c r="I146" s="288"/>
      <c r="J146" s="288"/>
      <c r="K146" s="288"/>
      <c r="L146" s="288"/>
      <c r="M146" s="288"/>
      <c r="N146" s="288"/>
      <c r="O146" s="288"/>
      <c r="P146" s="288"/>
      <c r="Q146" s="288"/>
      <c r="R146" s="288"/>
      <c r="S146" s="288"/>
      <c r="T146" s="288"/>
      <c r="U146" s="288"/>
      <c r="V146" s="288"/>
      <c r="W146" s="288"/>
      <c r="X146" s="288"/>
      <c r="Y146" s="288"/>
      <c r="Z146" s="288"/>
    </row>
    <row r="147" spans="1:26" ht="12.75" customHeight="1" x14ac:dyDescent="0.25">
      <c r="A147" s="288"/>
      <c r="B147" s="288"/>
      <c r="C147" s="288"/>
      <c r="D147" s="288"/>
      <c r="E147" s="288"/>
      <c r="F147" s="288"/>
      <c r="G147" s="288"/>
      <c r="H147" s="288"/>
      <c r="I147" s="288"/>
      <c r="J147" s="288"/>
      <c r="K147" s="288"/>
      <c r="L147" s="288"/>
      <c r="M147" s="288"/>
      <c r="N147" s="288"/>
      <c r="O147" s="288"/>
      <c r="P147" s="288"/>
      <c r="Q147" s="288"/>
      <c r="R147" s="288"/>
      <c r="S147" s="288"/>
      <c r="T147" s="288"/>
      <c r="U147" s="288"/>
      <c r="V147" s="288"/>
      <c r="W147" s="288"/>
      <c r="X147" s="288"/>
      <c r="Y147" s="288"/>
      <c r="Z147" s="288"/>
    </row>
    <row r="148" spans="1:26" ht="12.75" customHeight="1" x14ac:dyDescent="0.25">
      <c r="A148" s="288"/>
      <c r="B148" s="288"/>
      <c r="C148" s="288"/>
      <c r="D148" s="288"/>
      <c r="E148" s="288"/>
      <c r="F148" s="288"/>
      <c r="G148" s="288"/>
      <c r="H148" s="288"/>
      <c r="I148" s="288"/>
      <c r="J148" s="288"/>
      <c r="K148" s="288"/>
      <c r="L148" s="288"/>
      <c r="M148" s="288"/>
      <c r="N148" s="288"/>
      <c r="O148" s="288"/>
      <c r="P148" s="288"/>
      <c r="Q148" s="288"/>
      <c r="R148" s="288"/>
      <c r="S148" s="288"/>
      <c r="T148" s="288"/>
      <c r="U148" s="288"/>
      <c r="V148" s="288"/>
      <c r="W148" s="288"/>
      <c r="X148" s="288"/>
      <c r="Y148" s="288"/>
      <c r="Z148" s="288"/>
    </row>
    <row r="149" spans="1:26" ht="12.75" customHeight="1" x14ac:dyDescent="0.25">
      <c r="A149" s="288"/>
      <c r="B149" s="288"/>
      <c r="C149" s="288"/>
      <c r="D149" s="288"/>
      <c r="E149" s="288"/>
      <c r="F149" s="288"/>
      <c r="G149" s="288"/>
      <c r="H149" s="288"/>
      <c r="I149" s="288"/>
      <c r="J149" s="288"/>
      <c r="K149" s="288"/>
      <c r="L149" s="288"/>
      <c r="M149" s="288"/>
      <c r="N149" s="288"/>
      <c r="O149" s="288"/>
      <c r="P149" s="288"/>
      <c r="Q149" s="288"/>
      <c r="R149" s="288"/>
      <c r="S149" s="288"/>
      <c r="T149" s="288"/>
      <c r="U149" s="288"/>
      <c r="V149" s="288"/>
      <c r="W149" s="288"/>
      <c r="X149" s="288"/>
      <c r="Y149" s="288"/>
      <c r="Z149" s="288"/>
    </row>
    <row r="150" spans="1:26" ht="12.75" customHeight="1" x14ac:dyDescent="0.25">
      <c r="A150" s="288"/>
      <c r="B150" s="288"/>
      <c r="C150" s="288"/>
      <c r="D150" s="288"/>
      <c r="E150" s="288"/>
      <c r="F150" s="288"/>
      <c r="G150" s="288"/>
      <c r="H150" s="288"/>
      <c r="I150" s="288"/>
      <c r="J150" s="288"/>
      <c r="K150" s="288"/>
      <c r="L150" s="288"/>
      <c r="M150" s="288"/>
      <c r="N150" s="288"/>
      <c r="O150" s="288"/>
      <c r="P150" s="288"/>
      <c r="Q150" s="288"/>
      <c r="R150" s="288"/>
      <c r="S150" s="288"/>
      <c r="T150" s="288"/>
      <c r="U150" s="288"/>
      <c r="V150" s="288"/>
      <c r="W150" s="288"/>
      <c r="X150" s="288"/>
      <c r="Y150" s="288"/>
      <c r="Z150" s="288"/>
    </row>
    <row r="151" spans="1:26" ht="12.75" customHeight="1" x14ac:dyDescent="0.25">
      <c r="A151" s="288"/>
      <c r="B151" s="288"/>
      <c r="C151" s="288"/>
      <c r="D151" s="288"/>
      <c r="E151" s="288"/>
      <c r="F151" s="288"/>
      <c r="G151" s="288"/>
      <c r="H151" s="288"/>
      <c r="I151" s="288"/>
      <c r="J151" s="288"/>
      <c r="K151" s="288"/>
      <c r="L151" s="288"/>
      <c r="M151" s="288"/>
      <c r="N151" s="288"/>
      <c r="O151" s="288"/>
      <c r="P151" s="288"/>
      <c r="Q151" s="288"/>
      <c r="R151" s="288"/>
      <c r="S151" s="288"/>
      <c r="T151" s="288"/>
      <c r="U151" s="288"/>
      <c r="V151" s="288"/>
      <c r="W151" s="288"/>
      <c r="X151" s="288"/>
      <c r="Y151" s="288"/>
      <c r="Z151" s="288"/>
    </row>
    <row r="152" spans="1:26" ht="12.75" customHeight="1" x14ac:dyDescent="0.25">
      <c r="A152" s="288"/>
      <c r="B152" s="288"/>
      <c r="C152" s="288"/>
      <c r="D152" s="288"/>
      <c r="E152" s="288"/>
      <c r="F152" s="288"/>
      <c r="G152" s="288"/>
      <c r="H152" s="288"/>
      <c r="I152" s="288"/>
      <c r="J152" s="288"/>
      <c r="K152" s="288"/>
      <c r="L152" s="288"/>
      <c r="M152" s="288"/>
      <c r="N152" s="288"/>
      <c r="O152" s="288"/>
      <c r="P152" s="288"/>
      <c r="Q152" s="288"/>
      <c r="R152" s="288"/>
      <c r="S152" s="288"/>
      <c r="T152" s="288"/>
      <c r="U152" s="288"/>
      <c r="V152" s="288"/>
      <c r="W152" s="288"/>
      <c r="X152" s="288"/>
      <c r="Y152" s="288"/>
      <c r="Z152" s="288"/>
    </row>
    <row r="153" spans="1:26" ht="12.75" customHeight="1" x14ac:dyDescent="0.25">
      <c r="A153" s="288"/>
      <c r="B153" s="288"/>
      <c r="C153" s="288"/>
      <c r="D153" s="288"/>
      <c r="E153" s="288"/>
      <c r="F153" s="288"/>
      <c r="G153" s="288"/>
      <c r="H153" s="288"/>
      <c r="I153" s="288"/>
      <c r="J153" s="288"/>
      <c r="K153" s="288"/>
      <c r="L153" s="288"/>
      <c r="M153" s="288"/>
      <c r="N153" s="288"/>
      <c r="O153" s="288"/>
      <c r="P153" s="288"/>
      <c r="Q153" s="288"/>
      <c r="R153" s="288"/>
      <c r="S153" s="288"/>
      <c r="T153" s="288"/>
      <c r="U153" s="288"/>
      <c r="V153" s="288"/>
      <c r="W153" s="288"/>
      <c r="X153" s="288"/>
      <c r="Y153" s="288"/>
      <c r="Z153" s="288"/>
    </row>
    <row r="154" spans="1:26" ht="12.75" customHeight="1" x14ac:dyDescent="0.25">
      <c r="A154" s="288"/>
      <c r="B154" s="288"/>
      <c r="C154" s="288"/>
      <c r="D154" s="288"/>
      <c r="E154" s="288"/>
      <c r="F154" s="288"/>
      <c r="G154" s="288"/>
      <c r="H154" s="288"/>
      <c r="I154" s="288"/>
      <c r="J154" s="288"/>
      <c r="K154" s="288"/>
      <c r="L154" s="288"/>
      <c r="M154" s="288"/>
      <c r="N154" s="288"/>
      <c r="O154" s="288"/>
      <c r="P154" s="288"/>
      <c r="Q154" s="288"/>
      <c r="R154" s="288"/>
      <c r="S154" s="288"/>
      <c r="T154" s="288"/>
      <c r="U154" s="288"/>
      <c r="V154" s="288"/>
      <c r="W154" s="288"/>
      <c r="X154" s="288"/>
      <c r="Y154" s="288"/>
      <c r="Z154" s="288"/>
    </row>
    <row r="155" spans="1:26" ht="12.75" customHeight="1" x14ac:dyDescent="0.25">
      <c r="A155" s="288"/>
      <c r="B155" s="288"/>
      <c r="C155" s="288"/>
      <c r="D155" s="288"/>
      <c r="E155" s="288"/>
      <c r="F155" s="288"/>
      <c r="G155" s="288"/>
      <c r="H155" s="288"/>
      <c r="I155" s="288"/>
      <c r="J155" s="288"/>
      <c r="K155" s="288"/>
      <c r="L155" s="288"/>
      <c r="M155" s="288"/>
      <c r="N155" s="288"/>
      <c r="O155" s="288"/>
      <c r="P155" s="288"/>
      <c r="Q155" s="288"/>
      <c r="R155" s="288"/>
      <c r="S155" s="288"/>
      <c r="T155" s="288"/>
      <c r="U155" s="288"/>
      <c r="V155" s="288"/>
      <c r="W155" s="288"/>
      <c r="X155" s="288"/>
      <c r="Y155" s="288"/>
      <c r="Z155" s="288"/>
    </row>
    <row r="156" spans="1:26" ht="12.75" customHeight="1" x14ac:dyDescent="0.25">
      <c r="A156" s="288"/>
      <c r="B156" s="288"/>
      <c r="C156" s="288"/>
      <c r="D156" s="288"/>
      <c r="E156" s="288"/>
      <c r="F156" s="288"/>
      <c r="G156" s="288"/>
      <c r="H156" s="288"/>
      <c r="I156" s="288"/>
      <c r="J156" s="288"/>
      <c r="K156" s="288"/>
      <c r="L156" s="288"/>
      <c r="M156" s="288"/>
      <c r="N156" s="288"/>
      <c r="O156" s="288"/>
      <c r="P156" s="288"/>
      <c r="Q156" s="288"/>
      <c r="R156" s="288"/>
      <c r="S156" s="288"/>
      <c r="T156" s="288"/>
      <c r="U156" s="288"/>
      <c r="V156" s="288"/>
      <c r="W156" s="288"/>
      <c r="X156" s="288"/>
      <c r="Y156" s="288"/>
      <c r="Z156" s="288"/>
    </row>
    <row r="157" spans="1:26" ht="12.75" customHeight="1" x14ac:dyDescent="0.25">
      <c r="A157" s="288"/>
      <c r="B157" s="288"/>
      <c r="C157" s="288"/>
      <c r="D157" s="288"/>
      <c r="E157" s="288"/>
      <c r="F157" s="288"/>
      <c r="G157" s="288"/>
      <c r="H157" s="288"/>
      <c r="I157" s="288"/>
      <c r="J157" s="288"/>
      <c r="K157" s="288"/>
      <c r="L157" s="288"/>
      <c r="M157" s="288"/>
      <c r="N157" s="288"/>
      <c r="O157" s="288"/>
      <c r="P157" s="288"/>
      <c r="Q157" s="288"/>
      <c r="R157" s="288"/>
      <c r="S157" s="288"/>
      <c r="T157" s="288"/>
      <c r="U157" s="288"/>
      <c r="V157" s="288"/>
      <c r="W157" s="288"/>
      <c r="X157" s="288"/>
      <c r="Y157" s="288"/>
      <c r="Z157" s="288"/>
    </row>
    <row r="158" spans="1:26" ht="12.75" customHeight="1" x14ac:dyDescent="0.25">
      <c r="A158" s="288"/>
      <c r="B158" s="288"/>
      <c r="C158" s="288"/>
      <c r="D158" s="288"/>
      <c r="E158" s="288"/>
      <c r="F158" s="288"/>
      <c r="G158" s="288"/>
      <c r="H158" s="288"/>
      <c r="I158" s="288"/>
      <c r="J158" s="288"/>
      <c r="K158" s="288"/>
      <c r="L158" s="288"/>
      <c r="M158" s="288"/>
      <c r="N158" s="288"/>
      <c r="O158" s="288"/>
      <c r="P158" s="288"/>
      <c r="Q158" s="288"/>
      <c r="R158" s="288"/>
      <c r="S158" s="288"/>
      <c r="T158" s="288"/>
      <c r="U158" s="288"/>
      <c r="V158" s="288"/>
      <c r="W158" s="288"/>
      <c r="X158" s="288"/>
      <c r="Y158" s="288"/>
      <c r="Z158" s="288"/>
    </row>
    <row r="159" spans="1:26" ht="12.75" customHeight="1" x14ac:dyDescent="0.25">
      <c r="A159" s="288"/>
      <c r="B159" s="288"/>
      <c r="C159" s="288"/>
      <c r="D159" s="288"/>
      <c r="E159" s="288"/>
      <c r="F159" s="288"/>
      <c r="G159" s="288"/>
      <c r="H159" s="288"/>
      <c r="I159" s="288"/>
      <c r="J159" s="288"/>
      <c r="K159" s="288"/>
      <c r="L159" s="288"/>
      <c r="M159" s="288"/>
      <c r="N159" s="288"/>
      <c r="O159" s="288"/>
      <c r="P159" s="288"/>
      <c r="Q159" s="288"/>
      <c r="R159" s="288"/>
      <c r="S159" s="288"/>
      <c r="T159" s="288"/>
      <c r="U159" s="288"/>
      <c r="V159" s="288"/>
      <c r="W159" s="288"/>
      <c r="X159" s="288"/>
      <c r="Y159" s="288"/>
      <c r="Z159" s="288"/>
    </row>
    <row r="160" spans="1:26" ht="12.75" customHeight="1" x14ac:dyDescent="0.25">
      <c r="A160" s="288"/>
      <c r="B160" s="288"/>
      <c r="C160" s="288"/>
      <c r="D160" s="288"/>
      <c r="E160" s="288"/>
      <c r="F160" s="288"/>
      <c r="G160" s="288"/>
      <c r="H160" s="288"/>
      <c r="I160" s="288"/>
      <c r="J160" s="288"/>
      <c r="K160" s="288"/>
      <c r="L160" s="288"/>
      <c r="M160" s="288"/>
      <c r="N160" s="288"/>
      <c r="O160" s="288"/>
      <c r="P160" s="288"/>
      <c r="Q160" s="288"/>
      <c r="R160" s="288"/>
      <c r="S160" s="288"/>
      <c r="T160" s="288"/>
      <c r="U160" s="288"/>
      <c r="V160" s="288"/>
      <c r="W160" s="288"/>
      <c r="X160" s="288"/>
      <c r="Y160" s="288"/>
      <c r="Z160" s="288"/>
    </row>
    <row r="161" spans="1:26" ht="12.75" customHeight="1" x14ac:dyDescent="0.25">
      <c r="A161" s="288"/>
      <c r="B161" s="288"/>
      <c r="C161" s="288"/>
      <c r="D161" s="288"/>
      <c r="E161" s="288"/>
      <c r="F161" s="288"/>
      <c r="G161" s="288"/>
      <c r="H161" s="288"/>
      <c r="I161" s="288"/>
      <c r="J161" s="288"/>
      <c r="K161" s="288"/>
      <c r="L161" s="288"/>
      <c r="M161" s="288"/>
      <c r="N161" s="288"/>
      <c r="O161" s="288"/>
      <c r="P161" s="288"/>
      <c r="Q161" s="288"/>
      <c r="R161" s="288"/>
      <c r="S161" s="288"/>
      <c r="T161" s="288"/>
      <c r="U161" s="288"/>
      <c r="V161" s="288"/>
      <c r="W161" s="288"/>
      <c r="X161" s="288"/>
      <c r="Y161" s="288"/>
      <c r="Z161" s="288"/>
    </row>
    <row r="162" spans="1:26" ht="12.75" customHeight="1" x14ac:dyDescent="0.25">
      <c r="A162" s="288"/>
      <c r="B162" s="288"/>
      <c r="C162" s="288"/>
      <c r="D162" s="288"/>
      <c r="E162" s="288"/>
      <c r="F162" s="288"/>
      <c r="G162" s="288"/>
      <c r="H162" s="288"/>
      <c r="I162" s="288"/>
      <c r="J162" s="288"/>
      <c r="K162" s="288"/>
      <c r="L162" s="288"/>
      <c r="M162" s="288"/>
      <c r="N162" s="288"/>
      <c r="O162" s="288"/>
      <c r="P162" s="288"/>
      <c r="Q162" s="288"/>
      <c r="R162" s="288"/>
      <c r="S162" s="288"/>
      <c r="T162" s="288"/>
      <c r="U162" s="288"/>
      <c r="V162" s="288"/>
      <c r="W162" s="288"/>
      <c r="X162" s="288"/>
      <c r="Y162" s="288"/>
      <c r="Z162" s="288"/>
    </row>
    <row r="163" spans="1:26" ht="12.75" customHeight="1" x14ac:dyDescent="0.25">
      <c r="A163" s="288"/>
      <c r="B163" s="288"/>
      <c r="C163" s="288"/>
      <c r="D163" s="288"/>
      <c r="E163" s="288"/>
      <c r="F163" s="288"/>
      <c r="G163" s="288"/>
      <c r="H163" s="288"/>
      <c r="I163" s="288"/>
      <c r="J163" s="288"/>
      <c r="K163" s="288"/>
      <c r="L163" s="288"/>
      <c r="M163" s="288"/>
      <c r="N163" s="288"/>
      <c r="O163" s="288"/>
      <c r="P163" s="288"/>
      <c r="Q163" s="288"/>
      <c r="R163" s="288"/>
      <c r="S163" s="288"/>
      <c r="T163" s="288"/>
      <c r="U163" s="288"/>
      <c r="V163" s="288"/>
      <c r="W163" s="288"/>
      <c r="X163" s="288"/>
      <c r="Y163" s="288"/>
      <c r="Z163" s="288"/>
    </row>
    <row r="164" spans="1:26" ht="12.75" customHeight="1" x14ac:dyDescent="0.25">
      <c r="A164" s="288"/>
      <c r="B164" s="288"/>
      <c r="C164" s="288"/>
      <c r="D164" s="288"/>
      <c r="E164" s="288"/>
      <c r="F164" s="288"/>
      <c r="G164" s="288"/>
      <c r="H164" s="288"/>
      <c r="I164" s="288"/>
      <c r="J164" s="288"/>
      <c r="K164" s="288"/>
      <c r="L164" s="288"/>
      <c r="M164" s="288"/>
      <c r="N164" s="288"/>
      <c r="O164" s="288"/>
      <c r="P164" s="288"/>
      <c r="Q164" s="288"/>
      <c r="R164" s="288"/>
      <c r="S164" s="288"/>
      <c r="T164" s="288"/>
      <c r="U164" s="288"/>
      <c r="V164" s="288"/>
      <c r="W164" s="288"/>
      <c r="X164" s="288"/>
      <c r="Y164" s="288"/>
      <c r="Z164" s="288"/>
    </row>
    <row r="165" spans="1:26" ht="12.75" customHeight="1" x14ac:dyDescent="0.25">
      <c r="A165" s="288"/>
      <c r="B165" s="288"/>
      <c r="C165" s="288"/>
      <c r="D165" s="288"/>
      <c r="E165" s="288"/>
      <c r="F165" s="288"/>
      <c r="G165" s="288"/>
      <c r="H165" s="288"/>
      <c r="I165" s="288"/>
      <c r="J165" s="288"/>
      <c r="K165" s="288"/>
      <c r="L165" s="288"/>
      <c r="M165" s="288"/>
      <c r="N165" s="288"/>
      <c r="O165" s="288"/>
      <c r="P165" s="288"/>
      <c r="Q165" s="288"/>
      <c r="R165" s="288"/>
      <c r="S165" s="288"/>
      <c r="T165" s="288"/>
      <c r="U165" s="288"/>
      <c r="V165" s="288"/>
      <c r="W165" s="288"/>
      <c r="X165" s="288"/>
      <c r="Y165" s="288"/>
      <c r="Z165" s="288"/>
    </row>
    <row r="166" spans="1:26" ht="12.75" customHeight="1" x14ac:dyDescent="0.25">
      <c r="A166" s="288"/>
      <c r="B166" s="288"/>
      <c r="C166" s="288"/>
      <c r="D166" s="288"/>
      <c r="E166" s="288"/>
      <c r="F166" s="288"/>
      <c r="G166" s="288"/>
      <c r="H166" s="288"/>
      <c r="I166" s="288"/>
      <c r="J166" s="288"/>
      <c r="K166" s="288"/>
      <c r="L166" s="288"/>
      <c r="M166" s="288"/>
      <c r="N166" s="288"/>
      <c r="O166" s="288"/>
      <c r="P166" s="288"/>
      <c r="Q166" s="288"/>
      <c r="R166" s="288"/>
      <c r="S166" s="288"/>
      <c r="T166" s="288"/>
      <c r="U166" s="288"/>
      <c r="V166" s="288"/>
      <c r="W166" s="288"/>
      <c r="X166" s="288"/>
      <c r="Y166" s="288"/>
      <c r="Z166" s="288"/>
    </row>
    <row r="167" spans="1:26" ht="12.75" customHeight="1" x14ac:dyDescent="0.25">
      <c r="A167" s="288"/>
      <c r="B167" s="288"/>
      <c r="C167" s="288"/>
      <c r="D167" s="288"/>
      <c r="E167" s="288"/>
      <c r="F167" s="288"/>
      <c r="G167" s="288"/>
      <c r="H167" s="288"/>
      <c r="I167" s="288"/>
      <c r="J167" s="288"/>
      <c r="K167" s="288"/>
      <c r="L167" s="288"/>
      <c r="M167" s="288"/>
      <c r="N167" s="288"/>
      <c r="O167" s="288"/>
      <c r="P167" s="288"/>
      <c r="Q167" s="288"/>
      <c r="R167" s="288"/>
      <c r="S167" s="288"/>
      <c r="T167" s="288"/>
      <c r="U167" s="288"/>
      <c r="V167" s="288"/>
      <c r="W167" s="288"/>
      <c r="X167" s="288"/>
      <c r="Y167" s="288"/>
      <c r="Z167" s="288"/>
    </row>
    <row r="168" spans="1:26" ht="12.75" customHeight="1" x14ac:dyDescent="0.25">
      <c r="A168" s="288"/>
      <c r="B168" s="288"/>
      <c r="C168" s="288"/>
      <c r="D168" s="288"/>
      <c r="E168" s="288"/>
      <c r="F168" s="288"/>
      <c r="G168" s="288"/>
      <c r="H168" s="288"/>
      <c r="I168" s="288"/>
      <c r="J168" s="288"/>
      <c r="K168" s="288"/>
      <c r="L168" s="288"/>
      <c r="M168" s="288"/>
      <c r="N168" s="288"/>
      <c r="O168" s="288"/>
      <c r="P168" s="288"/>
      <c r="Q168" s="288"/>
      <c r="R168" s="288"/>
      <c r="S168" s="288"/>
      <c r="T168" s="288"/>
      <c r="U168" s="288"/>
      <c r="V168" s="288"/>
      <c r="W168" s="288"/>
      <c r="X168" s="288"/>
      <c r="Y168" s="288"/>
      <c r="Z168" s="288"/>
    </row>
    <row r="169" spans="1:26" ht="12.75" customHeight="1" x14ac:dyDescent="0.25">
      <c r="A169" s="288"/>
      <c r="B169" s="288"/>
      <c r="C169" s="288"/>
      <c r="D169" s="288"/>
      <c r="E169" s="288"/>
      <c r="F169" s="288"/>
      <c r="G169" s="288"/>
      <c r="H169" s="288"/>
      <c r="I169" s="288"/>
      <c r="J169" s="288"/>
      <c r="K169" s="288"/>
      <c r="L169" s="288"/>
      <c r="M169" s="288"/>
      <c r="N169" s="288"/>
      <c r="O169" s="288"/>
      <c r="P169" s="288"/>
      <c r="Q169" s="288"/>
      <c r="R169" s="288"/>
      <c r="S169" s="288"/>
      <c r="T169" s="288"/>
      <c r="U169" s="288"/>
      <c r="V169" s="288"/>
      <c r="W169" s="288"/>
      <c r="X169" s="288"/>
      <c r="Y169" s="288"/>
      <c r="Z169" s="288"/>
    </row>
    <row r="170" spans="1:26" ht="12.75" customHeight="1" x14ac:dyDescent="0.25">
      <c r="A170" s="288"/>
      <c r="B170" s="288"/>
      <c r="C170" s="288"/>
      <c r="D170" s="288"/>
      <c r="E170" s="288"/>
      <c r="F170" s="288"/>
      <c r="G170" s="288"/>
      <c r="H170" s="288"/>
      <c r="I170" s="288"/>
      <c r="J170" s="288"/>
      <c r="K170" s="288"/>
      <c r="L170" s="288"/>
      <c r="M170" s="288"/>
      <c r="N170" s="288"/>
      <c r="O170" s="288"/>
      <c r="P170" s="288"/>
      <c r="Q170" s="288"/>
      <c r="R170" s="288"/>
      <c r="S170" s="288"/>
      <c r="T170" s="288"/>
      <c r="U170" s="288"/>
      <c r="V170" s="288"/>
      <c r="W170" s="288"/>
      <c r="X170" s="288"/>
      <c r="Y170" s="288"/>
      <c r="Z170" s="288"/>
    </row>
    <row r="171" spans="1:26" ht="12.75" customHeight="1" x14ac:dyDescent="0.25">
      <c r="A171" s="288"/>
      <c r="B171" s="288"/>
      <c r="C171" s="288"/>
      <c r="D171" s="288"/>
      <c r="E171" s="288"/>
      <c r="F171" s="288"/>
      <c r="G171" s="288"/>
      <c r="H171" s="288"/>
      <c r="I171" s="288"/>
      <c r="J171" s="288"/>
      <c r="K171" s="288"/>
      <c r="L171" s="288"/>
      <c r="M171" s="288"/>
      <c r="N171" s="288"/>
      <c r="O171" s="288"/>
      <c r="P171" s="288"/>
      <c r="Q171" s="288"/>
      <c r="R171" s="288"/>
      <c r="S171" s="288"/>
      <c r="T171" s="288"/>
      <c r="U171" s="288"/>
      <c r="V171" s="288"/>
      <c r="W171" s="288"/>
      <c r="X171" s="288"/>
      <c r="Y171" s="288"/>
      <c r="Z171" s="288"/>
    </row>
    <row r="172" spans="1:26" ht="12.75" customHeight="1" x14ac:dyDescent="0.25">
      <c r="A172" s="288"/>
      <c r="B172" s="288"/>
      <c r="C172" s="288"/>
      <c r="D172" s="288"/>
      <c r="E172" s="288"/>
      <c r="F172" s="288"/>
      <c r="G172" s="288"/>
      <c r="H172" s="288"/>
      <c r="I172" s="288"/>
      <c r="J172" s="288"/>
      <c r="K172" s="288"/>
      <c r="L172" s="288"/>
      <c r="M172" s="288"/>
      <c r="N172" s="288"/>
      <c r="O172" s="288"/>
      <c r="P172" s="288"/>
      <c r="Q172" s="288"/>
      <c r="R172" s="288"/>
      <c r="S172" s="288"/>
      <c r="T172" s="288"/>
      <c r="U172" s="288"/>
      <c r="V172" s="288"/>
      <c r="W172" s="288"/>
      <c r="X172" s="288"/>
      <c r="Y172" s="288"/>
      <c r="Z172" s="288"/>
    </row>
    <row r="173" spans="1:26" ht="12.75" customHeight="1" x14ac:dyDescent="0.25">
      <c r="A173" s="288"/>
      <c r="B173" s="288"/>
      <c r="C173" s="288"/>
      <c r="D173" s="288"/>
      <c r="E173" s="288"/>
      <c r="F173" s="288"/>
      <c r="G173" s="288"/>
      <c r="H173" s="288"/>
      <c r="I173" s="288"/>
      <c r="J173" s="288"/>
      <c r="K173" s="288"/>
      <c r="L173" s="288"/>
      <c r="M173" s="288"/>
      <c r="N173" s="288"/>
      <c r="O173" s="288"/>
      <c r="P173" s="288"/>
      <c r="Q173" s="288"/>
      <c r="R173" s="288"/>
      <c r="S173" s="288"/>
      <c r="T173" s="288"/>
      <c r="U173" s="288"/>
      <c r="V173" s="288"/>
      <c r="W173" s="288"/>
      <c r="X173" s="288"/>
      <c r="Y173" s="288"/>
      <c r="Z173" s="288"/>
    </row>
    <row r="174" spans="1:26" ht="12.75" customHeight="1" x14ac:dyDescent="0.25">
      <c r="A174" s="288"/>
      <c r="B174" s="288"/>
      <c r="C174" s="288"/>
      <c r="D174" s="288"/>
      <c r="E174" s="288"/>
      <c r="F174" s="288"/>
      <c r="G174" s="288"/>
      <c r="H174" s="288"/>
      <c r="I174" s="288"/>
      <c r="J174" s="288"/>
      <c r="K174" s="288"/>
      <c r="L174" s="288"/>
      <c r="M174" s="288"/>
      <c r="N174" s="288"/>
      <c r="O174" s="288"/>
      <c r="P174" s="288"/>
      <c r="Q174" s="288"/>
      <c r="R174" s="288"/>
      <c r="S174" s="288"/>
      <c r="T174" s="288"/>
      <c r="U174" s="288"/>
      <c r="V174" s="288"/>
      <c r="W174" s="288"/>
      <c r="X174" s="288"/>
      <c r="Y174" s="288"/>
      <c r="Z174" s="288"/>
    </row>
    <row r="175" spans="1:26" ht="12.75" customHeight="1" x14ac:dyDescent="0.25">
      <c r="A175" s="288"/>
      <c r="B175" s="288"/>
      <c r="C175" s="288"/>
      <c r="D175" s="288"/>
      <c r="E175" s="288"/>
      <c r="F175" s="288"/>
      <c r="G175" s="288"/>
      <c r="H175" s="288"/>
      <c r="I175" s="288"/>
      <c r="J175" s="288"/>
      <c r="K175" s="288"/>
      <c r="L175" s="288"/>
      <c r="M175" s="288"/>
      <c r="N175" s="288"/>
      <c r="O175" s="288"/>
      <c r="P175" s="288"/>
      <c r="Q175" s="288"/>
      <c r="R175" s="288"/>
      <c r="S175" s="288"/>
      <c r="T175" s="288"/>
      <c r="U175" s="288"/>
      <c r="V175" s="288"/>
      <c r="W175" s="288"/>
      <c r="X175" s="288"/>
      <c r="Y175" s="288"/>
      <c r="Z175" s="288"/>
    </row>
    <row r="176" spans="1:26" ht="12.75" customHeight="1" x14ac:dyDescent="0.25">
      <c r="A176" s="288"/>
      <c r="B176" s="288"/>
      <c r="C176" s="288"/>
      <c r="D176" s="288"/>
      <c r="E176" s="288"/>
      <c r="F176" s="288"/>
      <c r="G176" s="288"/>
      <c r="H176" s="288"/>
      <c r="I176" s="288"/>
      <c r="J176" s="288"/>
      <c r="K176" s="288"/>
      <c r="L176" s="288"/>
      <c r="M176" s="288"/>
      <c r="N176" s="288"/>
      <c r="O176" s="288"/>
      <c r="P176" s="288"/>
      <c r="Q176" s="288"/>
      <c r="R176" s="288"/>
      <c r="S176" s="288"/>
      <c r="T176" s="288"/>
      <c r="U176" s="288"/>
      <c r="V176" s="288"/>
      <c r="W176" s="288"/>
      <c r="X176" s="288"/>
      <c r="Y176" s="288"/>
      <c r="Z176" s="288"/>
    </row>
    <row r="177" spans="1:26" ht="12.75" customHeight="1" x14ac:dyDescent="0.25">
      <c r="A177" s="288"/>
      <c r="B177" s="288"/>
      <c r="C177" s="288"/>
      <c r="D177" s="288"/>
      <c r="E177" s="288"/>
      <c r="F177" s="288"/>
      <c r="G177" s="288"/>
      <c r="H177" s="288"/>
      <c r="I177" s="288"/>
      <c r="J177" s="288"/>
      <c r="K177" s="288"/>
      <c r="L177" s="288"/>
      <c r="M177" s="288"/>
      <c r="N177" s="288"/>
      <c r="O177" s="288"/>
      <c r="P177" s="288"/>
      <c r="Q177" s="288"/>
      <c r="R177" s="288"/>
      <c r="S177" s="288"/>
      <c r="T177" s="288"/>
      <c r="U177" s="288"/>
      <c r="V177" s="288"/>
      <c r="W177" s="288"/>
      <c r="X177" s="288"/>
      <c r="Y177" s="288"/>
      <c r="Z177" s="288"/>
    </row>
    <row r="178" spans="1:26" ht="12.75" customHeight="1" x14ac:dyDescent="0.25">
      <c r="A178" s="288"/>
      <c r="B178" s="288"/>
      <c r="C178" s="288"/>
      <c r="D178" s="288"/>
      <c r="E178" s="288"/>
      <c r="F178" s="288"/>
      <c r="G178" s="288"/>
      <c r="H178" s="288"/>
      <c r="I178" s="288"/>
      <c r="J178" s="288"/>
      <c r="K178" s="288"/>
      <c r="L178" s="288"/>
      <c r="M178" s="288"/>
      <c r="N178" s="288"/>
      <c r="O178" s="288"/>
      <c r="P178" s="288"/>
      <c r="Q178" s="288"/>
      <c r="R178" s="288"/>
      <c r="S178" s="288"/>
      <c r="T178" s="288"/>
      <c r="U178" s="288"/>
      <c r="V178" s="288"/>
      <c r="W178" s="288"/>
      <c r="X178" s="288"/>
      <c r="Y178" s="288"/>
      <c r="Z178" s="288"/>
    </row>
    <row r="179" spans="1:26" ht="12.75" customHeight="1" x14ac:dyDescent="0.25">
      <c r="A179" s="288"/>
      <c r="B179" s="288"/>
      <c r="C179" s="288"/>
      <c r="D179" s="288"/>
      <c r="E179" s="288"/>
      <c r="F179" s="288"/>
      <c r="G179" s="288"/>
      <c r="H179" s="288"/>
      <c r="I179" s="288"/>
      <c r="J179" s="288"/>
      <c r="K179" s="288"/>
      <c r="L179" s="288"/>
      <c r="M179" s="288"/>
      <c r="N179" s="288"/>
      <c r="O179" s="288"/>
      <c r="P179" s="288"/>
      <c r="Q179" s="288"/>
      <c r="R179" s="288"/>
      <c r="S179" s="288"/>
      <c r="T179" s="288"/>
      <c r="U179" s="288"/>
      <c r="V179" s="288"/>
      <c r="W179" s="288"/>
      <c r="X179" s="288"/>
      <c r="Y179" s="288"/>
      <c r="Z179" s="288"/>
    </row>
    <row r="180" spans="1:26" ht="12.75" customHeight="1" x14ac:dyDescent="0.25">
      <c r="A180" s="288"/>
      <c r="B180" s="288"/>
      <c r="C180" s="288"/>
      <c r="D180" s="288"/>
      <c r="E180" s="288"/>
      <c r="F180" s="288"/>
      <c r="G180" s="288"/>
      <c r="H180" s="288"/>
      <c r="I180" s="288"/>
      <c r="J180" s="288"/>
      <c r="K180" s="288"/>
      <c r="L180" s="288"/>
      <c r="M180" s="288"/>
      <c r="N180" s="288"/>
      <c r="O180" s="288"/>
      <c r="P180" s="288"/>
      <c r="Q180" s="288"/>
      <c r="R180" s="288"/>
      <c r="S180" s="288"/>
      <c r="T180" s="288"/>
      <c r="U180" s="288"/>
      <c r="V180" s="288"/>
      <c r="W180" s="288"/>
      <c r="X180" s="288"/>
      <c r="Y180" s="288"/>
      <c r="Z180" s="288"/>
    </row>
    <row r="181" spans="1:26" ht="12.75" customHeight="1" x14ac:dyDescent="0.25">
      <c r="A181" s="288"/>
      <c r="B181" s="288"/>
      <c r="C181" s="288"/>
      <c r="D181" s="288"/>
      <c r="E181" s="288"/>
      <c r="F181" s="288"/>
      <c r="G181" s="288"/>
      <c r="H181" s="288"/>
      <c r="I181" s="288"/>
      <c r="J181" s="288"/>
      <c r="K181" s="288"/>
      <c r="L181" s="288"/>
      <c r="M181" s="288"/>
      <c r="N181" s="288"/>
      <c r="O181" s="288"/>
      <c r="P181" s="288"/>
      <c r="Q181" s="288"/>
      <c r="R181" s="288"/>
      <c r="S181" s="288"/>
      <c r="T181" s="288"/>
      <c r="U181" s="288"/>
      <c r="V181" s="288"/>
      <c r="W181" s="288"/>
      <c r="X181" s="288"/>
      <c r="Y181" s="288"/>
      <c r="Z181" s="288"/>
    </row>
    <row r="182" spans="1:26" ht="12.75" customHeight="1" x14ac:dyDescent="0.25">
      <c r="A182" s="288"/>
      <c r="B182" s="288"/>
      <c r="C182" s="288"/>
      <c r="D182" s="288"/>
      <c r="E182" s="288"/>
      <c r="F182" s="288"/>
      <c r="G182" s="288"/>
      <c r="H182" s="288"/>
      <c r="I182" s="288"/>
      <c r="J182" s="288"/>
      <c r="K182" s="288"/>
      <c r="L182" s="288"/>
      <c r="M182" s="288"/>
      <c r="N182" s="288"/>
      <c r="O182" s="288"/>
      <c r="P182" s="288"/>
      <c r="Q182" s="288"/>
      <c r="R182" s="288"/>
      <c r="S182" s="288"/>
      <c r="T182" s="288"/>
      <c r="U182" s="288"/>
      <c r="V182" s="288"/>
      <c r="W182" s="288"/>
      <c r="X182" s="288"/>
      <c r="Y182" s="288"/>
      <c r="Z182" s="288"/>
    </row>
    <row r="183" spans="1:26" ht="12.75" customHeight="1" x14ac:dyDescent="0.25">
      <c r="A183" s="288"/>
      <c r="B183" s="288"/>
      <c r="C183" s="288"/>
      <c r="D183" s="288"/>
      <c r="E183" s="288"/>
      <c r="F183" s="288"/>
      <c r="G183" s="288"/>
      <c r="H183" s="288"/>
      <c r="I183" s="288"/>
      <c r="J183" s="288"/>
      <c r="K183" s="288"/>
      <c r="L183" s="288"/>
      <c r="M183" s="288"/>
      <c r="N183" s="288"/>
      <c r="O183" s="288"/>
      <c r="P183" s="288"/>
      <c r="Q183" s="288"/>
      <c r="R183" s="288"/>
      <c r="S183" s="288"/>
      <c r="T183" s="288"/>
      <c r="U183" s="288"/>
      <c r="V183" s="288"/>
      <c r="W183" s="288"/>
      <c r="X183" s="288"/>
      <c r="Y183" s="288"/>
      <c r="Z183" s="288"/>
    </row>
    <row r="184" spans="1:26" ht="12.75" customHeight="1" x14ac:dyDescent="0.25">
      <c r="A184" s="288"/>
      <c r="B184" s="288"/>
      <c r="C184" s="288"/>
      <c r="D184" s="288"/>
      <c r="E184" s="288"/>
      <c r="F184" s="288"/>
      <c r="G184" s="288"/>
      <c r="H184" s="288"/>
      <c r="I184" s="288"/>
      <c r="J184" s="288"/>
      <c r="K184" s="288"/>
      <c r="L184" s="288"/>
      <c r="M184" s="288"/>
      <c r="N184" s="288"/>
      <c r="O184" s="288"/>
      <c r="P184" s="288"/>
      <c r="Q184" s="288"/>
      <c r="R184" s="288"/>
      <c r="S184" s="288"/>
      <c r="T184" s="288"/>
      <c r="U184" s="288"/>
      <c r="V184" s="288"/>
      <c r="W184" s="288"/>
      <c r="X184" s="288"/>
      <c r="Y184" s="288"/>
      <c r="Z184" s="288"/>
    </row>
    <row r="185" spans="1:26" ht="12.75" customHeight="1" x14ac:dyDescent="0.25">
      <c r="A185" s="288"/>
      <c r="B185" s="288"/>
      <c r="C185" s="288"/>
      <c r="D185" s="288"/>
      <c r="E185" s="288"/>
      <c r="F185" s="288"/>
      <c r="G185" s="288"/>
      <c r="H185" s="288"/>
      <c r="I185" s="288"/>
      <c r="J185" s="288"/>
      <c r="K185" s="288"/>
      <c r="L185" s="288"/>
      <c r="M185" s="288"/>
      <c r="N185" s="288"/>
      <c r="O185" s="288"/>
      <c r="P185" s="288"/>
      <c r="Q185" s="288"/>
      <c r="R185" s="288"/>
      <c r="S185" s="288"/>
      <c r="T185" s="288"/>
      <c r="U185" s="288"/>
      <c r="V185" s="288"/>
      <c r="W185" s="288"/>
      <c r="X185" s="288"/>
      <c r="Y185" s="288"/>
      <c r="Z185" s="288"/>
    </row>
    <row r="186" spans="1:26" ht="12.75" customHeight="1" x14ac:dyDescent="0.25">
      <c r="A186" s="288"/>
      <c r="B186" s="288"/>
      <c r="C186" s="288"/>
      <c r="D186" s="288"/>
      <c r="E186" s="288"/>
      <c r="F186" s="288"/>
      <c r="G186" s="288"/>
      <c r="H186" s="288"/>
      <c r="I186" s="288"/>
      <c r="J186" s="288"/>
      <c r="K186" s="288"/>
      <c r="L186" s="288"/>
      <c r="M186" s="288"/>
      <c r="N186" s="288"/>
      <c r="O186" s="288"/>
      <c r="P186" s="288"/>
      <c r="Q186" s="288"/>
      <c r="R186" s="288"/>
      <c r="S186" s="288"/>
      <c r="T186" s="288"/>
      <c r="U186" s="288"/>
      <c r="V186" s="288"/>
      <c r="W186" s="288"/>
      <c r="X186" s="288"/>
      <c r="Y186" s="288"/>
      <c r="Z186" s="288"/>
    </row>
    <row r="187" spans="1:26" ht="12.75" customHeight="1" x14ac:dyDescent="0.25">
      <c r="A187" s="288"/>
      <c r="B187" s="288"/>
      <c r="C187" s="288"/>
      <c r="D187" s="288"/>
      <c r="E187" s="288"/>
      <c r="F187" s="288"/>
      <c r="G187" s="288"/>
      <c r="H187" s="288"/>
      <c r="I187" s="288"/>
      <c r="J187" s="288"/>
      <c r="K187" s="288"/>
      <c r="L187" s="288"/>
      <c r="M187" s="288"/>
      <c r="N187" s="288"/>
      <c r="O187" s="288"/>
      <c r="P187" s="288"/>
      <c r="Q187" s="288"/>
      <c r="R187" s="288"/>
      <c r="S187" s="288"/>
      <c r="T187" s="288"/>
      <c r="U187" s="288"/>
      <c r="V187" s="288"/>
      <c r="W187" s="288"/>
      <c r="X187" s="288"/>
      <c r="Y187" s="288"/>
      <c r="Z187" s="288"/>
    </row>
    <row r="188" spans="1:26" ht="12.75" customHeight="1" x14ac:dyDescent="0.25">
      <c r="A188" s="288"/>
      <c r="B188" s="288"/>
      <c r="C188" s="288"/>
      <c r="D188" s="288"/>
      <c r="E188" s="288"/>
      <c r="F188" s="288"/>
      <c r="G188" s="288"/>
      <c r="H188" s="288"/>
      <c r="I188" s="288"/>
      <c r="J188" s="288"/>
      <c r="K188" s="288"/>
      <c r="L188" s="288"/>
      <c r="M188" s="288"/>
      <c r="N188" s="288"/>
      <c r="O188" s="288"/>
      <c r="P188" s="288"/>
      <c r="Q188" s="288"/>
      <c r="R188" s="288"/>
      <c r="S188" s="288"/>
      <c r="T188" s="288"/>
      <c r="U188" s="288"/>
      <c r="V188" s="288"/>
      <c r="W188" s="288"/>
      <c r="X188" s="288"/>
      <c r="Y188" s="288"/>
      <c r="Z188" s="288"/>
    </row>
    <row r="189" spans="1:26" ht="15.75" customHeight="1" x14ac:dyDescent="0.25"/>
    <row r="190" spans="1:26" ht="15.75" customHeight="1" x14ac:dyDescent="0.25"/>
    <row r="191" spans="1:26" ht="15.75" customHeight="1" x14ac:dyDescent="0.25"/>
    <row r="192" spans="1:26"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sheetData>
  <mergeCells count="4">
    <mergeCell ref="A7:J7"/>
    <mergeCell ref="A1:J1"/>
    <mergeCell ref="B2:G2"/>
    <mergeCell ref="A4:J5"/>
  </mergeCells>
  <printOptions horizontalCentered="1"/>
  <pageMargins left="0.70866141732283472" right="0.19685039370078741" top="0.74803149606299213" bottom="0.74803149606299213" header="0" footer="0"/>
  <pageSetup paperSize="9"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8EDBCC-44D0-4765-8A73-33888F540EDA}">
  <sheetPr>
    <tabColor rgb="FF0070C0"/>
    <pageSetUpPr fitToPage="1"/>
  </sheetPr>
  <dimension ref="A1:Z7"/>
  <sheetViews>
    <sheetView workbookViewId="0">
      <selection sqref="A1:J1"/>
    </sheetView>
  </sheetViews>
  <sheetFormatPr defaultColWidth="14.42578125" defaultRowHeight="15" customHeight="1" x14ac:dyDescent="0.25"/>
  <cols>
    <col min="1" max="1" width="3" style="259" customWidth="1"/>
    <col min="2" max="4" width="11.7109375" style="259" customWidth="1"/>
    <col min="5" max="5" width="37.140625" style="259" customWidth="1"/>
    <col min="6" max="9" width="11.7109375" style="259" customWidth="1"/>
    <col min="10" max="10" width="11.42578125" style="259" customWidth="1"/>
    <col min="11" max="26" width="8.7109375" style="259" customWidth="1"/>
    <col min="27" max="16384" width="14.42578125" style="259"/>
  </cols>
  <sheetData>
    <row r="1" spans="1:26" s="268" customFormat="1" ht="18.600000000000001" customHeight="1" x14ac:dyDescent="0.25">
      <c r="A1" s="352" t="s">
        <v>18662</v>
      </c>
      <c r="B1" s="403"/>
      <c r="C1" s="403"/>
      <c r="D1" s="403"/>
      <c r="E1" s="403"/>
      <c r="F1" s="403"/>
      <c r="G1" s="403"/>
      <c r="H1" s="403"/>
      <c r="I1" s="403"/>
      <c r="J1" s="403"/>
      <c r="K1" s="288"/>
      <c r="L1" s="288"/>
      <c r="M1" s="288"/>
      <c r="N1" s="288"/>
      <c r="O1" s="288"/>
      <c r="P1" s="288"/>
      <c r="Q1" s="288"/>
      <c r="R1" s="288"/>
      <c r="S1" s="288"/>
      <c r="T1" s="288"/>
      <c r="U1" s="288"/>
      <c r="V1" s="288"/>
    </row>
    <row r="2" spans="1:26" s="268" customFormat="1" ht="18.600000000000001" customHeight="1" x14ac:dyDescent="0.25">
      <c r="A2" s="285"/>
      <c r="B2" s="404" t="str">
        <f>'DMT DESTINACAO'!B2</f>
        <v>GALERIA CANAL GUARANHUNS</v>
      </c>
      <c r="C2" s="403"/>
      <c r="D2" s="403"/>
      <c r="E2" s="403"/>
      <c r="F2" s="403"/>
      <c r="G2" s="403"/>
      <c r="H2" s="285"/>
      <c r="I2" s="285"/>
      <c r="J2" s="285"/>
      <c r="K2" s="288"/>
      <c r="L2" s="288"/>
      <c r="M2" s="288"/>
      <c r="N2" s="288"/>
      <c r="O2" s="288"/>
      <c r="P2" s="288"/>
      <c r="Q2" s="288"/>
      <c r="R2" s="288"/>
      <c r="S2" s="288"/>
      <c r="T2" s="288"/>
      <c r="U2" s="288"/>
      <c r="V2" s="288"/>
    </row>
    <row r="3" spans="1:26" s="268" customFormat="1" ht="18.600000000000001" customHeight="1" x14ac:dyDescent="0.25">
      <c r="A3" s="285"/>
      <c r="B3" s="286" t="s">
        <v>18598</v>
      </c>
      <c r="C3" s="287"/>
      <c r="D3" s="287"/>
      <c r="E3" s="287"/>
      <c r="F3" s="287"/>
      <c r="G3" s="287"/>
      <c r="H3" s="285"/>
      <c r="I3" s="285"/>
      <c r="J3" s="285"/>
      <c r="K3" s="288"/>
      <c r="L3" s="288"/>
      <c r="M3" s="288"/>
      <c r="N3" s="288"/>
      <c r="O3" s="288"/>
      <c r="P3" s="288"/>
      <c r="Q3" s="288"/>
      <c r="R3" s="288"/>
      <c r="S3" s="288"/>
      <c r="T3" s="288"/>
      <c r="U3" s="288"/>
      <c r="V3" s="288"/>
    </row>
    <row r="4" spans="1:26" s="268" customFormat="1" ht="18.600000000000001" customHeight="1" x14ac:dyDescent="0.25">
      <c r="A4" s="405"/>
      <c r="B4" s="406"/>
      <c r="C4" s="406"/>
      <c r="D4" s="406"/>
      <c r="E4" s="406"/>
      <c r="F4" s="406"/>
      <c r="G4" s="406"/>
      <c r="H4" s="406"/>
      <c r="I4" s="406"/>
      <c r="J4" s="403"/>
      <c r="K4" s="288"/>
      <c r="L4" s="288"/>
      <c r="M4" s="288"/>
      <c r="N4" s="288"/>
      <c r="O4" s="288"/>
      <c r="P4" s="288"/>
      <c r="Q4" s="288"/>
      <c r="R4" s="288"/>
      <c r="S4" s="288"/>
      <c r="T4" s="288"/>
      <c r="U4" s="288"/>
      <c r="V4" s="288"/>
    </row>
    <row r="5" spans="1:26" s="268" customFormat="1" ht="18.600000000000001" customHeight="1" x14ac:dyDescent="0.25">
      <c r="A5" s="403"/>
      <c r="B5" s="403"/>
      <c r="C5" s="403"/>
      <c r="D5" s="403"/>
      <c r="E5" s="403"/>
      <c r="F5" s="403"/>
      <c r="G5" s="403"/>
      <c r="H5" s="403"/>
      <c r="I5" s="403"/>
      <c r="J5" s="403"/>
      <c r="K5" s="288"/>
      <c r="L5" s="288"/>
      <c r="M5" s="288"/>
      <c r="N5" s="288"/>
      <c r="O5" s="288"/>
      <c r="P5" s="288"/>
      <c r="Q5" s="288"/>
      <c r="R5" s="288"/>
      <c r="S5" s="288"/>
      <c r="T5" s="288"/>
      <c r="U5" s="288"/>
      <c r="V5" s="288"/>
    </row>
    <row r="6" spans="1:26" s="268" customFormat="1" ht="5.85" customHeight="1" x14ac:dyDescent="0.25">
      <c r="A6" s="288"/>
      <c r="B6" s="288"/>
      <c r="C6" s="288"/>
      <c r="D6" s="288"/>
      <c r="E6" s="288"/>
      <c r="F6" s="288"/>
      <c r="G6" s="288"/>
      <c r="H6" s="288"/>
      <c r="I6" s="288"/>
      <c r="J6" s="288"/>
      <c r="K6" s="288"/>
      <c r="L6" s="288"/>
      <c r="M6" s="288"/>
      <c r="N6" s="288"/>
      <c r="O6" s="288"/>
      <c r="P6" s="288"/>
      <c r="Q6" s="288"/>
      <c r="R6" s="288"/>
      <c r="S6" s="288"/>
      <c r="T6" s="288"/>
      <c r="U6" s="288"/>
      <c r="V6" s="288"/>
    </row>
    <row r="7" spans="1:26" s="268" customFormat="1" ht="382.5" customHeight="1" x14ac:dyDescent="0.25">
      <c r="A7" s="402"/>
      <c r="B7" s="402"/>
      <c r="C7" s="402"/>
      <c r="D7" s="402"/>
      <c r="E7" s="402"/>
      <c r="F7" s="402"/>
      <c r="G7" s="402"/>
      <c r="H7" s="402"/>
      <c r="I7" s="402"/>
      <c r="J7" s="402"/>
      <c r="K7" s="288"/>
      <c r="L7" s="288"/>
      <c r="M7" s="288"/>
      <c r="N7" s="288"/>
      <c r="O7" s="288"/>
      <c r="P7" s="288"/>
      <c r="Q7" s="288"/>
      <c r="R7" s="288"/>
      <c r="S7" s="288"/>
      <c r="T7" s="288"/>
      <c r="U7" s="288"/>
      <c r="V7" s="288"/>
      <c r="W7" s="288"/>
      <c r="X7" s="288"/>
      <c r="Y7" s="288"/>
      <c r="Z7" s="288"/>
    </row>
  </sheetData>
  <mergeCells count="4">
    <mergeCell ref="A7:J7"/>
    <mergeCell ref="A1:J1"/>
    <mergeCell ref="B2:G2"/>
    <mergeCell ref="A4:J5"/>
  </mergeCells>
  <printOptions horizontalCentered="1"/>
  <pageMargins left="0.70866141732283472" right="0.19685039370078741" top="0.74803149606299213" bottom="0.74803149606299213" header="0" footer="0"/>
  <pageSetup paperSize="9"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1EBDD-130C-4C8B-9FA4-9D9402DA7C20}">
  <sheetPr>
    <tabColor rgb="FF0070C0"/>
    <pageSetUpPr fitToPage="1"/>
  </sheetPr>
  <dimension ref="A1:Z7"/>
  <sheetViews>
    <sheetView workbookViewId="0">
      <selection sqref="A1:J1"/>
    </sheetView>
  </sheetViews>
  <sheetFormatPr defaultColWidth="14.42578125" defaultRowHeight="15" customHeight="1" x14ac:dyDescent="0.25"/>
  <cols>
    <col min="1" max="1" width="3" style="259" customWidth="1"/>
    <col min="2" max="4" width="11.7109375" style="259" customWidth="1"/>
    <col min="5" max="5" width="37.140625" style="259" customWidth="1"/>
    <col min="6" max="9" width="11.7109375" style="259" customWidth="1"/>
    <col min="10" max="10" width="11.42578125" style="259" customWidth="1"/>
    <col min="11" max="26" width="8.7109375" style="259" customWidth="1"/>
    <col min="27" max="16384" width="14.42578125" style="259"/>
  </cols>
  <sheetData>
    <row r="1" spans="1:26" s="268" customFormat="1" ht="18.600000000000001" customHeight="1" x14ac:dyDescent="0.25">
      <c r="A1" s="352" t="s">
        <v>18663</v>
      </c>
      <c r="B1" s="403"/>
      <c r="C1" s="403"/>
      <c r="D1" s="403"/>
      <c r="E1" s="403"/>
      <c r="F1" s="403"/>
      <c r="G1" s="403"/>
      <c r="H1" s="403"/>
      <c r="I1" s="403"/>
      <c r="J1" s="403"/>
      <c r="K1" s="288"/>
      <c r="L1" s="288"/>
      <c r="M1" s="288"/>
      <c r="N1" s="288"/>
      <c r="O1" s="288"/>
      <c r="P1" s="288"/>
      <c r="Q1" s="288"/>
      <c r="R1" s="288"/>
      <c r="S1" s="288"/>
      <c r="T1" s="288"/>
      <c r="U1" s="288"/>
      <c r="V1" s="288"/>
    </row>
    <row r="2" spans="1:26" s="268" customFormat="1" ht="18.600000000000001" customHeight="1" x14ac:dyDescent="0.25">
      <c r="A2" s="285"/>
      <c r="B2" s="404" t="str">
        <f>'DMT DESTINACAO'!B2</f>
        <v>GALERIA CANAL GUARANHUNS</v>
      </c>
      <c r="C2" s="403"/>
      <c r="D2" s="403"/>
      <c r="E2" s="403"/>
      <c r="F2" s="403"/>
      <c r="G2" s="403"/>
      <c r="H2" s="285"/>
      <c r="I2" s="285"/>
      <c r="J2" s="285"/>
      <c r="K2" s="288"/>
      <c r="L2" s="288"/>
      <c r="M2" s="288"/>
      <c r="N2" s="288"/>
      <c r="O2" s="288"/>
      <c r="P2" s="288"/>
      <c r="Q2" s="288"/>
      <c r="R2" s="288"/>
      <c r="S2" s="288"/>
      <c r="T2" s="288"/>
      <c r="U2" s="288"/>
      <c r="V2" s="288"/>
    </row>
    <row r="3" spans="1:26" s="268" customFormat="1" ht="18.600000000000001" customHeight="1" x14ac:dyDescent="0.25">
      <c r="A3" s="285"/>
      <c r="B3" s="286" t="s">
        <v>18598</v>
      </c>
      <c r="C3" s="287"/>
      <c r="D3" s="287"/>
      <c r="E3" s="287"/>
      <c r="F3" s="287"/>
      <c r="G3" s="287"/>
      <c r="H3" s="285"/>
      <c r="I3" s="285"/>
      <c r="J3" s="285"/>
      <c r="K3" s="288"/>
      <c r="L3" s="288"/>
      <c r="M3" s="288"/>
      <c r="N3" s="288"/>
      <c r="O3" s="288"/>
      <c r="P3" s="288"/>
      <c r="Q3" s="288"/>
      <c r="R3" s="288"/>
      <c r="S3" s="288"/>
      <c r="T3" s="288"/>
      <c r="U3" s="288"/>
      <c r="V3" s="288"/>
    </row>
    <row r="4" spans="1:26" s="268" customFormat="1" ht="18.600000000000001" customHeight="1" x14ac:dyDescent="0.25">
      <c r="A4" s="405"/>
      <c r="B4" s="406"/>
      <c r="C4" s="406"/>
      <c r="D4" s="406"/>
      <c r="E4" s="406"/>
      <c r="F4" s="406"/>
      <c r="G4" s="406"/>
      <c r="H4" s="406"/>
      <c r="I4" s="406"/>
      <c r="J4" s="403"/>
      <c r="K4" s="288"/>
      <c r="L4" s="288"/>
      <c r="M4" s="288"/>
      <c r="N4" s="288"/>
      <c r="O4" s="288"/>
      <c r="P4" s="288"/>
      <c r="Q4" s="288"/>
      <c r="R4" s="288"/>
      <c r="S4" s="288"/>
      <c r="T4" s="288"/>
      <c r="U4" s="288"/>
      <c r="V4" s="288"/>
    </row>
    <row r="5" spans="1:26" s="268" customFormat="1" ht="18.600000000000001" customHeight="1" x14ac:dyDescent="0.25">
      <c r="A5" s="403"/>
      <c r="B5" s="403"/>
      <c r="C5" s="403"/>
      <c r="D5" s="403"/>
      <c r="E5" s="403"/>
      <c r="F5" s="403"/>
      <c r="G5" s="403"/>
      <c r="H5" s="403"/>
      <c r="I5" s="403"/>
      <c r="J5" s="403"/>
      <c r="K5" s="288"/>
      <c r="L5" s="288"/>
      <c r="M5" s="288"/>
      <c r="N5" s="288"/>
      <c r="O5" s="288"/>
      <c r="P5" s="288"/>
      <c r="Q5" s="288"/>
      <c r="R5" s="288"/>
      <c r="S5" s="288"/>
      <c r="T5" s="288"/>
      <c r="U5" s="288"/>
      <c r="V5" s="288"/>
    </row>
    <row r="6" spans="1:26" s="268" customFormat="1" ht="5.85" customHeight="1" x14ac:dyDescent="0.25">
      <c r="A6" s="288"/>
      <c r="B6" s="288"/>
      <c r="C6" s="288"/>
      <c r="D6" s="288"/>
      <c r="E6" s="288"/>
      <c r="F6" s="288"/>
      <c r="G6" s="288"/>
      <c r="H6" s="288"/>
      <c r="I6" s="288"/>
      <c r="J6" s="288"/>
      <c r="K6" s="288"/>
      <c r="L6" s="288"/>
      <c r="M6" s="288"/>
      <c r="N6" s="288"/>
      <c r="O6" s="288"/>
      <c r="P6" s="288"/>
      <c r="Q6" s="288"/>
      <c r="R6" s="288"/>
      <c r="S6" s="288"/>
      <c r="T6" s="288"/>
      <c r="U6" s="288"/>
      <c r="V6" s="288"/>
    </row>
    <row r="7" spans="1:26" s="268" customFormat="1" ht="382.5" customHeight="1" x14ac:dyDescent="0.25">
      <c r="A7" s="402"/>
      <c r="B7" s="402"/>
      <c r="C7" s="402"/>
      <c r="D7" s="402"/>
      <c r="E7" s="402"/>
      <c r="F7" s="402"/>
      <c r="G7" s="402"/>
      <c r="H7" s="402"/>
      <c r="I7" s="402"/>
      <c r="J7" s="402"/>
      <c r="K7" s="288"/>
      <c r="L7" s="288"/>
      <c r="M7" s="288"/>
      <c r="N7" s="288"/>
      <c r="O7" s="288"/>
      <c r="P7" s="288"/>
      <c r="Q7" s="288"/>
      <c r="R7" s="288"/>
      <c r="S7" s="288"/>
      <c r="T7" s="288"/>
      <c r="U7" s="288"/>
      <c r="V7" s="288"/>
      <c r="W7" s="288"/>
      <c r="X7" s="288"/>
      <c r="Y7" s="288"/>
      <c r="Z7" s="288"/>
    </row>
  </sheetData>
  <mergeCells count="4">
    <mergeCell ref="A7:J7"/>
    <mergeCell ref="A1:J1"/>
    <mergeCell ref="B2:G2"/>
    <mergeCell ref="A4:J5"/>
  </mergeCells>
  <printOptions horizontalCentered="1"/>
  <pageMargins left="0.70866141732283472" right="0.19685039370078741" top="0.74803149606299213" bottom="0.74803149606299213" header="0" footer="0"/>
  <pageSetup paperSize="9"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C921E-4144-4099-B950-2336F628F35A}">
  <sheetPr>
    <tabColor rgb="FF0070C0"/>
    <pageSetUpPr fitToPage="1"/>
  </sheetPr>
  <dimension ref="A1:Z7"/>
  <sheetViews>
    <sheetView workbookViewId="0">
      <selection sqref="A1:J1"/>
    </sheetView>
  </sheetViews>
  <sheetFormatPr defaultColWidth="14.42578125" defaultRowHeight="15" customHeight="1" x14ac:dyDescent="0.25"/>
  <cols>
    <col min="1" max="1" width="3" style="259" customWidth="1"/>
    <col min="2" max="4" width="11.7109375" style="259" customWidth="1"/>
    <col min="5" max="5" width="37.140625" style="259" customWidth="1"/>
    <col min="6" max="9" width="11.7109375" style="259" customWidth="1"/>
    <col min="10" max="10" width="11.42578125" style="259" customWidth="1"/>
    <col min="11" max="26" width="9.140625" style="259" customWidth="1"/>
    <col min="27" max="16384" width="14.42578125" style="259"/>
  </cols>
  <sheetData>
    <row r="1" spans="1:26" s="268" customFormat="1" ht="18.600000000000001" customHeight="1" x14ac:dyDescent="0.25">
      <c r="A1" s="352" t="s">
        <v>18664</v>
      </c>
      <c r="B1" s="403"/>
      <c r="C1" s="403"/>
      <c r="D1" s="403"/>
      <c r="E1" s="403"/>
      <c r="F1" s="403"/>
      <c r="G1" s="403"/>
      <c r="H1" s="403"/>
      <c r="I1" s="403"/>
      <c r="J1" s="403"/>
      <c r="K1" s="288"/>
      <c r="L1" s="288"/>
      <c r="M1" s="288"/>
      <c r="N1" s="288"/>
      <c r="O1" s="288"/>
      <c r="P1" s="288"/>
      <c r="Q1" s="288"/>
      <c r="R1" s="288"/>
      <c r="S1" s="288"/>
      <c r="T1" s="288"/>
      <c r="U1" s="288"/>
      <c r="V1" s="288"/>
    </row>
    <row r="2" spans="1:26" s="268" customFormat="1" ht="18.600000000000001" customHeight="1" x14ac:dyDescent="0.25">
      <c r="A2" s="285"/>
      <c r="B2" s="404" t="s">
        <v>18640</v>
      </c>
      <c r="C2" s="403"/>
      <c r="D2" s="403"/>
      <c r="E2" s="403"/>
      <c r="F2" s="403"/>
      <c r="G2" s="403"/>
      <c r="H2" s="285"/>
      <c r="I2" s="285"/>
      <c r="J2" s="285"/>
      <c r="K2" s="288"/>
      <c r="L2" s="288"/>
      <c r="M2" s="288"/>
      <c r="N2" s="288"/>
      <c r="O2" s="288"/>
      <c r="P2" s="288"/>
      <c r="Q2" s="288"/>
      <c r="R2" s="288"/>
      <c r="S2" s="288"/>
      <c r="T2" s="288"/>
      <c r="U2" s="288"/>
      <c r="V2" s="288"/>
    </row>
    <row r="3" spans="1:26" s="268" customFormat="1" ht="18.600000000000001" customHeight="1" x14ac:dyDescent="0.25">
      <c r="A3" s="285"/>
      <c r="B3" s="286" t="s">
        <v>18598</v>
      </c>
      <c r="C3" s="287"/>
      <c r="D3" s="287"/>
      <c r="E3" s="287"/>
      <c r="F3" s="287"/>
      <c r="G3" s="287"/>
      <c r="H3" s="285"/>
      <c r="I3" s="285"/>
      <c r="J3" s="285"/>
      <c r="K3" s="288"/>
      <c r="L3" s="288"/>
      <c r="M3" s="288"/>
      <c r="N3" s="288"/>
      <c r="O3" s="288"/>
      <c r="P3" s="288"/>
      <c r="Q3" s="288"/>
      <c r="R3" s="288"/>
      <c r="S3" s="288"/>
      <c r="T3" s="288"/>
      <c r="U3" s="288"/>
      <c r="V3" s="288"/>
    </row>
    <row r="4" spans="1:26" s="268" customFormat="1" ht="18.600000000000001" customHeight="1" x14ac:dyDescent="0.25">
      <c r="A4" s="405"/>
      <c r="B4" s="406"/>
      <c r="C4" s="406"/>
      <c r="D4" s="406"/>
      <c r="E4" s="406"/>
      <c r="F4" s="406"/>
      <c r="G4" s="406"/>
      <c r="H4" s="406"/>
      <c r="I4" s="406"/>
      <c r="J4" s="403"/>
      <c r="K4" s="288"/>
      <c r="L4" s="288"/>
      <c r="M4" s="288"/>
      <c r="N4" s="288"/>
      <c r="O4" s="288"/>
      <c r="P4" s="288"/>
      <c r="Q4" s="288"/>
      <c r="R4" s="288"/>
      <c r="S4" s="288"/>
      <c r="T4" s="288"/>
      <c r="U4" s="288"/>
      <c r="V4" s="288"/>
    </row>
    <row r="5" spans="1:26" s="268" customFormat="1" ht="18.600000000000001" customHeight="1" x14ac:dyDescent="0.25">
      <c r="A5" s="403"/>
      <c r="B5" s="403"/>
      <c r="C5" s="403"/>
      <c r="D5" s="403"/>
      <c r="E5" s="403"/>
      <c r="F5" s="403"/>
      <c r="G5" s="403"/>
      <c r="H5" s="403"/>
      <c r="I5" s="403"/>
      <c r="J5" s="403"/>
      <c r="K5" s="288"/>
      <c r="L5" s="288"/>
      <c r="M5" s="288"/>
      <c r="N5" s="288"/>
      <c r="O5" s="288"/>
      <c r="P5" s="288"/>
      <c r="Q5" s="288"/>
      <c r="R5" s="288"/>
      <c r="S5" s="288"/>
      <c r="T5" s="288"/>
      <c r="U5" s="288"/>
      <c r="V5" s="288"/>
    </row>
    <row r="6" spans="1:26" s="268" customFormat="1" ht="5.85" customHeight="1" x14ac:dyDescent="0.25">
      <c r="A6" s="288"/>
      <c r="B6" s="288"/>
      <c r="C6" s="288"/>
      <c r="D6" s="288"/>
      <c r="E6" s="288"/>
      <c r="F6" s="288"/>
      <c r="G6" s="288"/>
      <c r="H6" s="288"/>
      <c r="I6" s="288"/>
      <c r="J6" s="288"/>
      <c r="K6" s="288"/>
      <c r="L6" s="288"/>
      <c r="M6" s="288"/>
      <c r="N6" s="288"/>
      <c r="O6" s="288"/>
      <c r="P6" s="288"/>
      <c r="Q6" s="288"/>
      <c r="R6" s="288"/>
      <c r="S6" s="288"/>
      <c r="T6" s="288"/>
      <c r="U6" s="288"/>
      <c r="V6" s="288"/>
    </row>
    <row r="7" spans="1:26" s="268" customFormat="1" ht="382.5" customHeight="1" x14ac:dyDescent="0.25">
      <c r="A7" s="402"/>
      <c r="B7" s="402"/>
      <c r="C7" s="402"/>
      <c r="D7" s="402"/>
      <c r="E7" s="402"/>
      <c r="F7" s="402"/>
      <c r="G7" s="402"/>
      <c r="H7" s="402"/>
      <c r="I7" s="402"/>
      <c r="J7" s="402"/>
      <c r="K7" s="288"/>
      <c r="L7" s="288"/>
      <c r="M7" s="288"/>
      <c r="N7" s="288"/>
      <c r="O7" s="288"/>
      <c r="P7" s="288"/>
      <c r="Q7" s="288"/>
      <c r="R7" s="288"/>
      <c r="S7" s="288"/>
      <c r="T7" s="288"/>
      <c r="U7" s="288"/>
      <c r="V7" s="288"/>
      <c r="W7" s="288"/>
      <c r="X7" s="288"/>
      <c r="Y7" s="288"/>
      <c r="Z7" s="288"/>
    </row>
  </sheetData>
  <mergeCells count="4">
    <mergeCell ref="A7:J7"/>
    <mergeCell ref="A1:J1"/>
    <mergeCell ref="B2:G2"/>
    <mergeCell ref="A4:J5"/>
  </mergeCells>
  <printOptions horizontalCentered="1"/>
  <pageMargins left="0.70866141732283472" right="0.19685039370078741" top="0.74803149606299213" bottom="0.74803149606299213" header="0" footer="0"/>
  <pageSetup paperSize="9" scale="96"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17</vt:i4>
      </vt:variant>
      <vt:variant>
        <vt:lpstr>Intervalos Nomeados</vt:lpstr>
      </vt:variant>
      <vt:variant>
        <vt:i4>14</vt:i4>
      </vt:variant>
    </vt:vector>
  </HeadingPairs>
  <TitlesOfParts>
    <vt:vector size="31" baseType="lpstr">
      <vt:lpstr>ADM LOCAL</vt:lpstr>
      <vt:lpstr>BDI</vt:lpstr>
      <vt:lpstr>ORCAMENTO</vt:lpstr>
      <vt:lpstr>CRONOGRAMA</vt:lpstr>
      <vt:lpstr>MCALC</vt:lpstr>
      <vt:lpstr>DMT SAIBREIRA</vt:lpstr>
      <vt:lpstr>DMT EMULSAO</vt:lpstr>
      <vt:lpstr>DMT MAT BETUMINOSO</vt:lpstr>
      <vt:lpstr>DMT DESTINACAO</vt:lpstr>
      <vt:lpstr>TRANSMAR</vt:lpstr>
      <vt:lpstr>SEDURB</vt:lpstr>
      <vt:lpstr>MERCADO</vt:lpstr>
      <vt:lpstr>CESAN</vt:lpstr>
      <vt:lpstr>SICRO</vt:lpstr>
      <vt:lpstr>DER-EDIF</vt:lpstr>
      <vt:lpstr>DER-ROD</vt:lpstr>
      <vt:lpstr>SINAPI</vt:lpstr>
      <vt:lpstr>'ADM LOCAL'!Area_de_impressao</vt:lpstr>
      <vt:lpstr>BDI!Area_de_impressao</vt:lpstr>
      <vt:lpstr>CRONOGRAMA!Area_de_impressao</vt:lpstr>
      <vt:lpstr>MCALC!Area_de_impressao</vt:lpstr>
      <vt:lpstr>ORCAMENTO!Area_de_impressao</vt:lpstr>
      <vt:lpstr>SEDURB!Area_de_impressao</vt:lpstr>
      <vt:lpstr>TRANSMAR!Area_de_impressao</vt:lpstr>
      <vt:lpstr>'ADM LOCAL'!Titulos_de_impressao</vt:lpstr>
      <vt:lpstr>BDI!Titulos_de_impressao</vt:lpstr>
      <vt:lpstr>CRONOGRAMA!Titulos_de_impressao</vt:lpstr>
      <vt:lpstr>MCALC!Titulos_de_impressao</vt:lpstr>
      <vt:lpstr>ORCAMENTO!Titulos_de_impressao</vt:lpstr>
      <vt:lpstr>SEDURB!Titulos_de_impressao</vt:lpstr>
      <vt:lpstr>TRANSMAR!Titulos_de_impressao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Osmario Wanderlei</dc:creator>
  <cp:lastModifiedBy>Nettie Alves Paulo de Moraes</cp:lastModifiedBy>
  <cp:lastPrinted>2022-02-10T19:40:01Z</cp:lastPrinted>
  <dcterms:created xsi:type="dcterms:W3CDTF">2021-11-04T12:58:24Z</dcterms:created>
  <dcterms:modified xsi:type="dcterms:W3CDTF">2022-03-31T17:30:47Z</dcterms:modified>
</cp:coreProperties>
</file>